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nny/Desktop/stuff/美股資料/MSFT/"/>
    </mc:Choice>
  </mc:AlternateContent>
  <xr:revisionPtr revIDLastSave="0" documentId="13_ncr:1_{BB5E3A0A-207B-E146-BE5F-147ED54518DE}" xr6:coauthVersionLast="47" xr6:coauthVersionMax="47" xr10:uidLastSave="{00000000-0000-0000-0000-000000000000}"/>
  <bookViews>
    <workbookView xWindow="1440" yWindow="780" windowWidth="26900" windowHeight="15140" activeTab="3" xr2:uid="{7BE21583-5D16-4846-9B49-7381C2CD4ADE}"/>
  </bookViews>
  <sheets>
    <sheet name="查詢網站" sheetId="5" r:id="rId1"/>
    <sheet name="輸入" sheetId="8" r:id="rId2"/>
    <sheet name="data" sheetId="12" r:id="rId3"/>
    <sheet name="data2" sheetId="13" r:id="rId4"/>
    <sheet name="現金流量折現法(PE+EPS)" sheetId="4" r:id="rId5"/>
    <sheet name="EPS &amp; PE 成長率法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3" l="1"/>
  <c r="M2" i="13"/>
  <c r="M7" i="13"/>
  <c r="M8" i="13"/>
  <c r="M9" i="13"/>
  <c r="M10" i="13"/>
  <c r="M11" i="13"/>
  <c r="M12" i="13"/>
  <c r="K7" i="13"/>
  <c r="K8" i="13"/>
  <c r="K9" i="13"/>
  <c r="K10" i="13"/>
  <c r="K11" i="13"/>
  <c r="K12" i="13"/>
  <c r="I7" i="13"/>
  <c r="I8" i="13"/>
  <c r="I9" i="13"/>
  <c r="I10" i="13"/>
  <c r="I11" i="13"/>
  <c r="I12" i="13"/>
  <c r="A7" i="13"/>
  <c r="A8" i="13"/>
  <c r="A9" i="13"/>
  <c r="A10" i="13"/>
  <c r="A11" i="13"/>
  <c r="A12" i="13"/>
  <c r="Y36" i="8"/>
  <c r="W36" i="8"/>
  <c r="W37" i="8" s="1"/>
  <c r="Y34" i="8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M13" i="13"/>
  <c r="K13" i="13"/>
  <c r="I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13" i="13"/>
  <c r="M6" i="12" l="1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K7" i="12"/>
  <c r="K8" i="12"/>
  <c r="K9" i="12"/>
  <c r="M31" i="12" l="1"/>
  <c r="M32" i="12"/>
  <c r="M4" i="12" s="1"/>
  <c r="M21" i="12"/>
  <c r="M22" i="12"/>
  <c r="M23" i="12"/>
  <c r="M24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5" i="12"/>
  <c r="M26" i="12"/>
  <c r="M27" i="12"/>
  <c r="M28" i="12"/>
  <c r="M29" i="12"/>
  <c r="M30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M7" i="12"/>
  <c r="K2" i="8"/>
  <c r="K5" i="8"/>
  <c r="N14" i="8"/>
  <c r="B8" i="11"/>
  <c r="B9" i="11"/>
  <c r="B10" i="11"/>
  <c r="B11" i="11"/>
  <c r="B12" i="11"/>
  <c r="B13" i="11"/>
  <c r="B14" i="11"/>
  <c r="B2" i="11"/>
  <c r="D2" i="11" s="1"/>
  <c r="B3" i="11"/>
  <c r="B4" i="11"/>
  <c r="B5" i="11"/>
  <c r="B6" i="11"/>
  <c r="B7" i="11"/>
  <c r="L17" i="8"/>
  <c r="Q13" i="8"/>
  <c r="P13" i="8"/>
  <c r="M2" i="12" l="1"/>
  <c r="B9" i="8"/>
  <c r="G17" i="11" l="1"/>
  <c r="G16" i="11"/>
  <c r="I16" i="11"/>
  <c r="G20" i="11" s="1"/>
  <c r="H16" i="11"/>
  <c r="H17" i="11"/>
  <c r="I20" i="11" l="1"/>
  <c r="H20" i="11"/>
  <c r="D5" i="11" l="1"/>
  <c r="O5" i="8" s="1"/>
  <c r="G2" i="11"/>
  <c r="L20" i="8" s="1"/>
  <c r="D3" i="11"/>
  <c r="O3" i="8" s="1"/>
  <c r="G4" i="11"/>
  <c r="G3" i="11"/>
  <c r="L21" i="8" s="1"/>
  <c r="G10" i="11"/>
  <c r="L28" i="8" s="1"/>
  <c r="G11" i="11"/>
  <c r="L29" i="8" s="1"/>
  <c r="G9" i="11"/>
  <c r="L27" i="8" s="1"/>
  <c r="I7" i="11"/>
  <c r="N25" i="8" s="1"/>
  <c r="I6" i="11"/>
  <c r="I9" i="11"/>
  <c r="N27" i="8" s="1"/>
  <c r="J9" i="11"/>
  <c r="O27" i="8" s="1"/>
  <c r="H9" i="11"/>
  <c r="M27" i="8" s="1"/>
  <c r="I8" i="11"/>
  <c r="N26" i="8" s="1"/>
  <c r="J8" i="11"/>
  <c r="O26" i="8" s="1"/>
  <c r="K8" i="11"/>
  <c r="P26" i="8" s="1"/>
  <c r="H8" i="11"/>
  <c r="M26" i="8" s="1"/>
  <c r="G8" i="11"/>
  <c r="L26" i="8" s="1"/>
  <c r="J7" i="11"/>
  <c r="O25" i="8" s="1"/>
  <c r="H7" i="11"/>
  <c r="M25" i="8" s="1"/>
  <c r="G7" i="11"/>
  <c r="L25" i="8" s="1"/>
  <c r="L7" i="11"/>
  <c r="Q25" i="8" s="1"/>
  <c r="K7" i="11"/>
  <c r="P25" i="8" s="1"/>
  <c r="H5" i="11"/>
  <c r="M23" i="8" s="1"/>
  <c r="G5" i="11"/>
  <c r="L23" i="8" s="1"/>
  <c r="J5" i="11"/>
  <c r="O23" i="8" s="1"/>
  <c r="L5" i="11"/>
  <c r="Q23" i="8" s="1"/>
  <c r="I5" i="11"/>
  <c r="N23" i="8" s="1"/>
  <c r="M5" i="11"/>
  <c r="R23" i="8" s="1"/>
  <c r="N5" i="11"/>
  <c r="S23" i="8" s="1"/>
  <c r="K5" i="11"/>
  <c r="P23" i="8" s="1"/>
  <c r="G12" i="11"/>
  <c r="L30" i="8" s="1"/>
  <c r="N4" i="11"/>
  <c r="K4" i="11"/>
  <c r="P22" i="8" s="1"/>
  <c r="M4" i="11"/>
  <c r="R22" i="8" s="1"/>
  <c r="H4" i="11"/>
  <c r="M22" i="8" s="1"/>
  <c r="L4" i="11"/>
  <c r="Q22" i="8" s="1"/>
  <c r="I4" i="11"/>
  <c r="N22" i="8" s="1"/>
  <c r="J4" i="11"/>
  <c r="O22" i="8" s="1"/>
  <c r="I10" i="11"/>
  <c r="N28" i="8" s="1"/>
  <c r="H10" i="11"/>
  <c r="M28" i="8" s="1"/>
  <c r="M2" i="11"/>
  <c r="R20" i="8" s="1"/>
  <c r="O2" i="8"/>
  <c r="N2" i="11"/>
  <c r="I2" i="11"/>
  <c r="K2" i="11"/>
  <c r="P20" i="8" s="1"/>
  <c r="J2" i="11"/>
  <c r="O20" i="8" s="1"/>
  <c r="L2" i="11"/>
  <c r="Q20" i="8" s="1"/>
  <c r="H2" i="11"/>
  <c r="M20" i="8" s="1"/>
  <c r="M6" i="11"/>
  <c r="R24" i="8" s="1"/>
  <c r="J6" i="11"/>
  <c r="O24" i="8" s="1"/>
  <c r="H6" i="11"/>
  <c r="M24" i="8" s="1"/>
  <c r="G6" i="11"/>
  <c r="K6" i="11"/>
  <c r="P24" i="8" s="1"/>
  <c r="L6" i="11"/>
  <c r="Q24" i="8" s="1"/>
  <c r="H11" i="11"/>
  <c r="M29" i="8" s="1"/>
  <c r="N3" i="11"/>
  <c r="S21" i="8" s="1"/>
  <c r="K3" i="11"/>
  <c r="P21" i="8" s="1"/>
  <c r="L3" i="11"/>
  <c r="Q21" i="8" s="1"/>
  <c r="I3" i="11"/>
  <c r="N21" i="8" s="1"/>
  <c r="M3" i="11"/>
  <c r="R21" i="8" s="1"/>
  <c r="J3" i="11"/>
  <c r="O21" i="8" s="1"/>
  <c r="H3" i="11"/>
  <c r="M21" i="8" s="1"/>
  <c r="D7" i="11"/>
  <c r="O7" i="8" s="1"/>
  <c r="D8" i="11"/>
  <c r="O8" i="8" s="1"/>
  <c r="D10" i="11"/>
  <c r="O10" i="8" s="1"/>
  <c r="D12" i="11"/>
  <c r="O12" i="8" s="1"/>
  <c r="D6" i="11"/>
  <c r="O6" i="8" s="1"/>
  <c r="D11" i="11"/>
  <c r="O11" i="8" s="1"/>
  <c r="D4" i="11"/>
  <c r="O4" i="8" s="1"/>
  <c r="D9" i="11"/>
  <c r="O9" i="8" s="1"/>
  <c r="B11" i="4"/>
  <c r="B12" i="4"/>
  <c r="B10" i="4"/>
  <c r="C2" i="8"/>
  <c r="C4" i="8"/>
  <c r="C7" i="8"/>
  <c r="C3" i="8"/>
  <c r="C10" i="8"/>
  <c r="C9" i="8"/>
  <c r="B9" i="4"/>
  <c r="C9" i="4" s="1"/>
  <c r="B8" i="4"/>
  <c r="B7" i="4"/>
  <c r="B6" i="4"/>
  <c r="B5" i="4"/>
  <c r="B4" i="4"/>
  <c r="H18" i="4" s="1"/>
  <c r="B3" i="4"/>
  <c r="I17" i="4" s="1"/>
  <c r="B2" i="4"/>
  <c r="I16" i="4" s="1"/>
  <c r="B1" i="4"/>
  <c r="H19" i="11" l="1"/>
  <c r="G19" i="11"/>
  <c r="I19" i="11"/>
  <c r="G27" i="11" s="1"/>
  <c r="B20" i="4"/>
  <c r="E18" i="4"/>
  <c r="G17" i="4"/>
  <c r="D16" i="4"/>
  <c r="H17" i="4"/>
  <c r="B16" i="4"/>
  <c r="B18" i="4"/>
  <c r="I18" i="4"/>
  <c r="G18" i="4"/>
  <c r="F18" i="4"/>
  <c r="D20" i="4"/>
  <c r="B17" i="4"/>
  <c r="D18" i="4"/>
  <c r="E17" i="4"/>
  <c r="K18" i="4"/>
  <c r="D17" i="4"/>
  <c r="F17" i="4"/>
  <c r="C18" i="4"/>
  <c r="J18" i="4"/>
  <c r="K17" i="4"/>
  <c r="C17" i="4"/>
  <c r="J17" i="4"/>
  <c r="E16" i="4"/>
  <c r="K16" i="4"/>
  <c r="C16" i="4"/>
  <c r="J16" i="4"/>
  <c r="H16" i="4"/>
  <c r="G16" i="4"/>
  <c r="F16" i="4"/>
  <c r="J20" i="4"/>
  <c r="I20" i="4"/>
  <c r="H20" i="4"/>
  <c r="G20" i="4"/>
  <c r="F20" i="4"/>
  <c r="E20" i="4"/>
  <c r="C20" i="4"/>
  <c r="K20" i="4"/>
  <c r="I21" i="11" l="1"/>
  <c r="D25" i="8" s="1"/>
  <c r="I27" i="11"/>
  <c r="J27" i="11" s="1"/>
  <c r="B24" i="8"/>
  <c r="H27" i="11"/>
  <c r="G28" i="11" s="1"/>
  <c r="C24" i="8"/>
  <c r="I22" i="11"/>
  <c r="I23" i="11" s="1"/>
  <c r="D26" i="8" s="1"/>
  <c r="D24" i="8"/>
  <c r="H21" i="11"/>
  <c r="H22" i="11"/>
  <c r="H23" i="11" s="1"/>
  <c r="G21" i="11"/>
  <c r="B25" i="8" s="1"/>
  <c r="G22" i="11"/>
  <c r="G23" i="11" s="1"/>
  <c r="B26" i="8" s="1"/>
  <c r="B30" i="4"/>
  <c r="B18" i="8" s="1"/>
  <c r="C31" i="4"/>
  <c r="C19" i="8" s="1"/>
  <c r="D30" i="4"/>
  <c r="D18" i="8" s="1"/>
  <c r="C30" i="4"/>
  <c r="C18" i="8" s="1"/>
  <c r="D31" i="4"/>
  <c r="D19" i="8" s="1"/>
  <c r="D32" i="4"/>
  <c r="D20" i="8" s="1"/>
  <c r="B31" i="4"/>
  <c r="B19" i="8" s="1"/>
  <c r="C32" i="4"/>
  <c r="C20" i="8" s="1"/>
  <c r="B32" i="4"/>
  <c r="B20" i="8" s="1"/>
  <c r="C7" i="4"/>
  <c r="F19" i="4" s="1"/>
  <c r="H29" i="11" l="1"/>
  <c r="C26" i="8"/>
  <c r="J29" i="11"/>
  <c r="C25" i="8"/>
  <c r="I28" i="11"/>
  <c r="F26" i="4"/>
  <c r="F24" i="4"/>
  <c r="F25" i="4"/>
  <c r="C19" i="4"/>
  <c r="B19" i="4"/>
  <c r="J19" i="4"/>
  <c r="H19" i="4"/>
  <c r="K19" i="4"/>
  <c r="I19" i="4"/>
  <c r="E19" i="4"/>
  <c r="G19" i="4"/>
  <c r="D19" i="4"/>
  <c r="K29" i="11" l="1"/>
  <c r="L30" i="11" s="1"/>
  <c r="N30" i="11" s="1"/>
  <c r="I24" i="4"/>
  <c r="I26" i="4"/>
  <c r="I25" i="4"/>
  <c r="H24" i="4"/>
  <c r="H25" i="4"/>
  <c r="H26" i="4"/>
  <c r="C24" i="4"/>
  <c r="C25" i="4"/>
  <c r="C26" i="4"/>
  <c r="E25" i="4"/>
  <c r="E26" i="4"/>
  <c r="E24" i="4"/>
  <c r="K25" i="4"/>
  <c r="K26" i="4"/>
  <c r="K24" i="4"/>
  <c r="J25" i="4"/>
  <c r="J24" i="4"/>
  <c r="J26" i="4"/>
  <c r="B24" i="4"/>
  <c r="B25" i="4"/>
  <c r="B26" i="4"/>
  <c r="D25" i="4"/>
  <c r="D26" i="4"/>
  <c r="D24" i="4"/>
  <c r="G25" i="4"/>
  <c r="G26" i="4"/>
  <c r="G24" i="4"/>
  <c r="P30" i="11" l="1"/>
  <c r="O30" i="11"/>
  <c r="Q30" i="11"/>
  <c r="D38" i="4"/>
  <c r="B38" i="4"/>
  <c r="C38" i="4"/>
  <c r="C37" i="4"/>
  <c r="B37" i="4"/>
  <c r="D37" i="4"/>
  <c r="D36" i="4"/>
  <c r="B36" i="4"/>
  <c r="C36" i="4"/>
</calcChain>
</file>

<file path=xl/sharedStrings.xml><?xml version="1.0" encoding="utf-8"?>
<sst xmlns="http://schemas.openxmlformats.org/spreadsheetml/2006/main" count="554" uniqueCount="493">
  <si>
    <t>10 年報酬率對應表</t>
    <phoneticPr fontId="2" type="noConversion"/>
  </si>
  <si>
    <t>便宜價的折現率(%)</t>
    <phoneticPr fontId="2" type="noConversion"/>
  </si>
  <si>
    <t>合理價的折現率(%)</t>
    <phoneticPr fontId="2" type="noConversion"/>
  </si>
  <si>
    <t>昂貴價的折現率(%)</t>
    <phoneticPr fontId="2" type="noConversion"/>
  </si>
  <si>
    <t>股利</t>
    <phoneticPr fontId="2" type="noConversion"/>
  </si>
  <si>
    <t>10 年股利對應表</t>
    <phoneticPr fontId="2" type="noConversion"/>
  </si>
  <si>
    <t>EPS</t>
    <phoneticPr fontId="2" type="noConversion"/>
  </si>
  <si>
    <t>預估最後報酬率 (%)_便宜價</t>
    <phoneticPr fontId="2" type="noConversion"/>
  </si>
  <si>
    <t>預估最後報酬率 (%)_合理價</t>
    <phoneticPr fontId="2" type="noConversion"/>
  </si>
  <si>
    <t>預估最後報酬率 (%)_昂貴價</t>
    <phoneticPr fontId="2" type="noConversion"/>
  </si>
  <si>
    <t>預估最後賣出時本益比(P/E)</t>
    <phoneticPr fontId="2" type="noConversion"/>
  </si>
  <si>
    <t>幾年後賣出</t>
    <phoneticPr fontId="2" type="noConversion"/>
  </si>
  <si>
    <t>目前便宜價(價格+股利)</t>
    <phoneticPr fontId="2" type="noConversion"/>
  </si>
  <si>
    <t>目前合理價(價格+股利)</t>
    <phoneticPr fontId="2" type="noConversion"/>
  </si>
  <si>
    <t>目前昂貴價(價格+股利)</t>
    <phoneticPr fontId="2" type="noConversion"/>
  </si>
  <si>
    <t>3年</t>
    <phoneticPr fontId="2" type="noConversion"/>
  </si>
  <si>
    <t>5年</t>
    <phoneticPr fontId="2" type="noConversion"/>
  </si>
  <si>
    <t>10年</t>
    <phoneticPr fontId="2" type="noConversion"/>
  </si>
  <si>
    <t>目前便宜價</t>
    <phoneticPr fontId="2" type="noConversion"/>
  </si>
  <si>
    <t>目前合理價</t>
    <phoneticPr fontId="2" type="noConversion"/>
  </si>
  <si>
    <t>目前昂貴價</t>
    <phoneticPr fontId="2" type="noConversion"/>
  </si>
  <si>
    <t>股息成長率</t>
    <phoneticPr fontId="2" type="noConversion"/>
  </si>
  <si>
    <t>現在股價</t>
    <phoneticPr fontId="2" type="noConversion"/>
  </si>
  <si>
    <t>年度</t>
    <phoneticPr fontId="2" type="noConversion"/>
  </si>
  <si>
    <t>EPS成長率 ( 預估)</t>
    <phoneticPr fontId="2" type="noConversion"/>
  </si>
  <si>
    <t>歷年股價</t>
    <phoneticPr fontId="2" type="noConversion"/>
  </si>
  <si>
    <t>https://strike.market/stocks/V</t>
    <phoneticPr fontId="2" type="noConversion"/>
  </si>
  <si>
    <t>名稱</t>
    <phoneticPr fontId="2" type="noConversion"/>
  </si>
  <si>
    <t>網址</t>
    <phoneticPr fontId="2" type="noConversion"/>
  </si>
  <si>
    <t>https://www.macrotrends.net/stocks/charts/V/visa/pe-ratio</t>
    <phoneticPr fontId="2" type="noConversion"/>
  </si>
  <si>
    <t>PE, EPS查詢</t>
    <phoneticPr fontId="2" type="noConversion"/>
  </si>
  <si>
    <t>https://wealth.businessweekly.com.tw/m/GArticle.aspx?id=ARTL000139852</t>
    <phoneticPr fontId="2" type="noConversion"/>
  </si>
  <si>
    <t>教學參考: DCF With EPS</t>
    <phoneticPr fontId="2" type="noConversion"/>
  </si>
  <si>
    <t>教學參考: DCF With Cash Flow</t>
    <phoneticPr fontId="2" type="noConversion"/>
  </si>
  <si>
    <t>教學參考: DCF With PE</t>
    <phoneticPr fontId="2" type="noConversion"/>
  </si>
  <si>
    <t>https://teddygoschool.com/how-to-calculate-the-valuation-of-a-company/</t>
    <phoneticPr fontId="2" type="noConversion"/>
  </si>
  <si>
    <t>https://rich01.com/discounted-cash-flow-dcf-model/</t>
    <phoneticPr fontId="2" type="noConversion"/>
  </si>
  <si>
    <t>標準差</t>
    <phoneticPr fontId="2" type="noConversion"/>
  </si>
  <si>
    <t>通膨 (%)</t>
    <phoneticPr fontId="2" type="noConversion"/>
  </si>
  <si>
    <t>http://www.rocketfinancial.com/Financials.aspx?fID=3916&amp;p=2&amp;pw=129186&amp;rID=3</t>
    <phoneticPr fontId="2" type="noConversion"/>
  </si>
  <si>
    <t>Cash Flow 查詢</t>
    <phoneticPr fontId="2" type="noConversion"/>
  </si>
  <si>
    <t>自估</t>
    <phoneticPr fontId="2" type="noConversion"/>
  </si>
  <si>
    <t>預估每股現金流</t>
    <phoneticPr fontId="2" type="noConversion"/>
  </si>
  <si>
    <t>現金流量折現法(PE+EPS)</t>
    <phoneticPr fontId="2" type="noConversion"/>
  </si>
  <si>
    <t>現金流成長率 (%)</t>
    <phoneticPr fontId="2" type="noConversion"/>
  </si>
  <si>
    <t>本益比PE</t>
    <phoneticPr fontId="2" type="noConversion"/>
  </si>
  <si>
    <r>
      <t xml:space="preserve">估 </t>
    </r>
    <r>
      <rPr>
        <sz val="20"/>
        <color rgb="FFFFFF00"/>
        <rFont val="新細明體"/>
        <family val="1"/>
        <charset val="136"/>
      </rPr>
      <t>2022</t>
    </r>
    <phoneticPr fontId="2" type="noConversion"/>
  </si>
  <si>
    <t>https://www.gurufocus.com/stock/MCD/dcf</t>
    <phoneticPr fontId="2" type="noConversion"/>
  </si>
  <si>
    <t>GuruFocus  估值網站：</t>
    <phoneticPr fontId="2" type="noConversion"/>
  </si>
  <si>
    <t>中位數</t>
    <phoneticPr fontId="2" type="noConversion"/>
  </si>
  <si>
    <t>EPS成長率法</t>
    <phoneticPr fontId="2" type="noConversion"/>
  </si>
  <si>
    <t>Financial Transaction Servicess : PE</t>
    <phoneticPr fontId="2" type="noConversion"/>
  </si>
  <si>
    <t>EPS成長率</t>
    <phoneticPr fontId="2" type="noConversion"/>
  </si>
  <si>
    <t>P/E成長率</t>
    <phoneticPr fontId="2" type="noConversion"/>
  </si>
  <si>
    <t>1本益比成長率 %(看圖斜率)</t>
    <phoneticPr fontId="2" type="noConversion"/>
  </si>
  <si>
    <t>去頭去尾取平均</t>
    <phoneticPr fontId="2" type="noConversion"/>
  </si>
  <si>
    <t>預估EPS</t>
    <phoneticPr fontId="2" type="noConversion"/>
  </si>
  <si>
    <t>預估PE</t>
    <phoneticPr fontId="2" type="noConversion"/>
  </si>
  <si>
    <t>EPS 成長率</t>
    <phoneticPr fontId="2" type="noConversion"/>
  </si>
  <si>
    <t>歷史水位</t>
    <phoneticPr fontId="2" type="noConversion"/>
  </si>
  <si>
    <t>通膨後</t>
    <phoneticPr fontId="2" type="noConversion"/>
  </si>
  <si>
    <t>計算年度</t>
    <phoneticPr fontId="2" type="noConversion"/>
  </si>
  <si>
    <t>Time Shift</t>
    <phoneticPr fontId="2" type="noConversion"/>
  </si>
  <si>
    <t>歷史平均</t>
    <phoneticPr fontId="2" type="noConversion"/>
  </si>
  <si>
    <t>報酬率</t>
    <phoneticPr fontId="2" type="noConversion"/>
  </si>
  <si>
    <t>自估報酬率</t>
    <phoneticPr fontId="2" type="noConversion"/>
  </si>
  <si>
    <t>價格</t>
    <phoneticPr fontId="2" type="noConversion"/>
  </si>
  <si>
    <r>
      <t>預估最後賣出時</t>
    </r>
    <r>
      <rPr>
        <sz val="12"/>
        <color rgb="FFFF0000"/>
        <rFont val="新細明體"/>
        <family val="1"/>
        <charset val="136"/>
      </rPr>
      <t xml:space="preserve"> 本益比(P/E)</t>
    </r>
    <phoneticPr fontId="2" type="noConversion"/>
  </si>
  <si>
    <r>
      <rPr>
        <sz val="12"/>
        <color theme="1"/>
        <rFont val="新細明體"/>
        <family val="1"/>
        <charset val="136"/>
      </rPr>
      <t xml:space="preserve">預估 </t>
    </r>
    <r>
      <rPr>
        <sz val="12"/>
        <color rgb="FFFF0000"/>
        <rFont val="新細明體"/>
        <family val="2"/>
        <charset val="136"/>
        <scheme val="minor"/>
      </rPr>
      <t>EPS</t>
    </r>
    <phoneticPr fontId="2" type="noConversion"/>
  </si>
  <si>
    <r>
      <rPr>
        <sz val="12"/>
        <color theme="1"/>
        <rFont val="新細明體"/>
        <family val="1"/>
        <charset val="136"/>
      </rPr>
      <t>預估</t>
    </r>
    <r>
      <rPr>
        <sz val="12"/>
        <color rgb="FFFF0000"/>
        <rFont val="新細明體"/>
        <family val="1"/>
        <charset val="136"/>
      </rPr>
      <t xml:space="preserve"> EPS成長率</t>
    </r>
    <r>
      <rPr>
        <sz val="12"/>
        <color theme="1"/>
        <rFont val="新細明體"/>
        <family val="2"/>
        <charset val="136"/>
        <scheme val="minor"/>
      </rPr>
      <t xml:space="preserve"> </t>
    </r>
    <phoneticPr fontId="2" type="noConversion"/>
  </si>
  <si>
    <t>前年+國際情勢</t>
    <phoneticPr fontId="2" type="noConversion"/>
  </si>
  <si>
    <t>看線圖</t>
    <phoneticPr fontId="2" type="noConversion"/>
  </si>
  <si>
    <t>EPS 計算年度</t>
    <phoneticPr fontId="2" type="noConversion"/>
  </si>
  <si>
    <t xml:space="preserve">Time Shift (去頭去尾取平均) </t>
    <phoneticPr fontId="2" type="noConversion"/>
  </si>
  <si>
    <t>↓= PE*EPS</t>
    <phoneticPr fontId="2" type="noConversion"/>
  </si>
  <si>
    <t>MSFT</t>
    <phoneticPr fontId="2" type="noConversion"/>
  </si>
  <si>
    <t>3 (~2020)</t>
    <phoneticPr fontId="2" type="noConversion"/>
  </si>
  <si>
    <t>4(~2019)</t>
    <phoneticPr fontId="2" type="noConversion"/>
  </si>
  <si>
    <t>5(~2018)</t>
    <phoneticPr fontId="2" type="noConversion"/>
  </si>
  <si>
    <t>6(~2017)</t>
    <phoneticPr fontId="2" type="noConversion"/>
  </si>
  <si>
    <t>7(~2016)</t>
    <phoneticPr fontId="2" type="noConversion"/>
  </si>
  <si>
    <t>8(~2015)</t>
    <phoneticPr fontId="2" type="noConversion"/>
  </si>
  <si>
    <t>9(~2014)</t>
    <phoneticPr fontId="2" type="noConversion"/>
  </si>
  <si>
    <t>10(~2013)</t>
    <phoneticPr fontId="2" type="noConversion"/>
  </si>
  <si>
    <t>11(~2012)</t>
    <phoneticPr fontId="2" type="noConversion"/>
  </si>
  <si>
    <t>12(~2011)</t>
    <phoneticPr fontId="2" type="noConversion"/>
  </si>
  <si>
    <t>13(~2010)</t>
    <phoneticPr fontId="2" type="noConversion"/>
  </si>
  <si>
    <t>https://www.wsj.com/market-data/quotes/MSFT</t>
  </si>
  <si>
    <t>Date</t>
  </si>
  <si>
    <t>Stock Price</t>
  </si>
  <si>
    <t>TTM Net EPS</t>
  </si>
  <si>
    <t>PE Ratio</t>
  </si>
  <si>
    <t>Price Log</t>
    <phoneticPr fontId="2" type="noConversion"/>
  </si>
  <si>
    <t>EPS Log</t>
    <phoneticPr fontId="2" type="noConversion"/>
  </si>
  <si>
    <t>PE Log</t>
    <phoneticPr fontId="2" type="noConversion"/>
  </si>
  <si>
    <t>平均值</t>
    <phoneticPr fontId="2" type="noConversion"/>
  </si>
  <si>
    <t>7/29/2022</t>
  </si>
  <si>
    <t>7/28/2022</t>
  </si>
  <si>
    <t>7/27/2022</t>
  </si>
  <si>
    <t>7/26/2022</t>
  </si>
  <si>
    <t>7/25/2022</t>
  </si>
  <si>
    <t>7/14/2022</t>
  </si>
  <si>
    <t>7/5/2022</t>
  </si>
  <si>
    <t>6/30/2022</t>
  </si>
  <si>
    <t>6/29/2022</t>
  </si>
  <si>
    <t>6/28/2022</t>
  </si>
  <si>
    <t>6/23/2022</t>
  </si>
  <si>
    <t>6/13/2022</t>
  </si>
  <si>
    <t>6/2/2022</t>
  </si>
  <si>
    <t>5/23/2022</t>
  </si>
  <si>
    <t>5/12/2022</t>
  </si>
  <si>
    <t>5/3/2022</t>
  </si>
  <si>
    <t>5/2/2022</t>
  </si>
  <si>
    <t>4/29/2022</t>
  </si>
  <si>
    <t>4/28/2022</t>
  </si>
  <si>
    <t>4/22/2022</t>
  </si>
  <si>
    <t>4/12/2022</t>
  </si>
  <si>
    <t>4/1/2022</t>
  </si>
  <si>
    <t>3/23/2022</t>
  </si>
  <si>
    <t>3/14/2022</t>
  </si>
  <si>
    <t>3/3/2022</t>
  </si>
  <si>
    <t>2/22/2022</t>
  </si>
  <si>
    <t>2/10/2022</t>
  </si>
  <si>
    <t>2/2/2022</t>
  </si>
  <si>
    <t>2/1/2022</t>
  </si>
  <si>
    <t>1/31/2022</t>
  </si>
  <si>
    <t>1/28/2022</t>
  </si>
  <si>
    <t>1/27/2022</t>
  </si>
  <si>
    <t>1/26/2022</t>
  </si>
  <si>
    <t>1/21/2022</t>
  </si>
  <si>
    <t>1/11/2022</t>
  </si>
  <si>
    <t>12/31/2021</t>
  </si>
  <si>
    <t>12/21/2021</t>
  </si>
  <si>
    <t>12/10/2021</t>
  </si>
  <si>
    <t>12/1/2021</t>
  </si>
  <si>
    <t>11/19/2021</t>
  </si>
  <si>
    <t>11/10/2021</t>
  </si>
  <si>
    <t>11/1/2021</t>
  </si>
  <si>
    <t>10/21/2021</t>
  </si>
  <si>
    <t>10/12/2021</t>
  </si>
  <si>
    <t>10/1/2021</t>
  </si>
  <si>
    <t>9/22/2021</t>
  </si>
  <si>
    <t>9/13/2021</t>
  </si>
  <si>
    <t>9/1/2021</t>
  </si>
  <si>
    <t>8/23/2021</t>
  </si>
  <si>
    <t>8/12/2021</t>
  </si>
  <si>
    <t>8/3/2021</t>
  </si>
  <si>
    <t>7/30/2021</t>
  </si>
  <si>
    <t>7/29/2021</t>
  </si>
  <si>
    <t>7/28/2021</t>
  </si>
  <si>
    <t>7/27/2021</t>
  </si>
  <si>
    <t>7/26/2021</t>
  </si>
  <si>
    <t>7/23/2021</t>
  </si>
  <si>
    <t>7/1/2021</t>
  </si>
  <si>
    <t>6/10/2021</t>
  </si>
  <si>
    <t>5/19/2021</t>
  </si>
  <si>
    <t>4/28/2021</t>
  </si>
  <si>
    <t>4/7/2021</t>
  </si>
  <si>
    <t>3/16/2021</t>
  </si>
  <si>
    <t>2/23/2021</t>
  </si>
  <si>
    <t>2/1/2021</t>
  </si>
  <si>
    <t>1/8/2021</t>
  </si>
  <si>
    <t>12/16/2020</t>
  </si>
  <si>
    <t>11/24/2020</t>
  </si>
  <si>
    <t>11/3/2020</t>
  </si>
  <si>
    <t>10/13/2020</t>
  </si>
  <si>
    <t>9/22/2020</t>
  </si>
  <si>
    <t>8/31/2020</t>
  </si>
  <si>
    <t>8/10/2020</t>
  </si>
  <si>
    <t>7/20/2020</t>
  </si>
  <si>
    <t>6/26/2020</t>
  </si>
  <si>
    <t>6/5/2020</t>
  </si>
  <si>
    <t>5/14/2020</t>
  </si>
  <si>
    <t>4/23/2020</t>
  </si>
  <si>
    <t>4/1/2020</t>
  </si>
  <si>
    <t>3/11/2020</t>
  </si>
  <si>
    <t>2/19/2020</t>
  </si>
  <si>
    <t>1/28/2020</t>
  </si>
  <si>
    <t>1/6/2020</t>
  </si>
  <si>
    <t>12/12/2019</t>
  </si>
  <si>
    <t>11/20/2019</t>
  </si>
  <si>
    <t>10/30/2019</t>
  </si>
  <si>
    <t>10/9/2019</t>
  </si>
  <si>
    <t>9/18/2019</t>
  </si>
  <si>
    <t>8/27/2019</t>
  </si>
  <si>
    <t>8/6/2019</t>
  </si>
  <si>
    <t>8/2/2019</t>
  </si>
  <si>
    <t>8/1/2019</t>
  </si>
  <si>
    <t>7/31/2019</t>
  </si>
  <si>
    <t>7/30/2019</t>
  </si>
  <si>
    <t>7/29/2019</t>
  </si>
  <si>
    <t>7/26/2019</t>
  </si>
  <si>
    <t>7/25/2019</t>
  </si>
  <si>
    <t>7/24/2019</t>
  </si>
  <si>
    <t>7/23/2019</t>
  </si>
  <si>
    <t>7/16/2019</t>
  </si>
  <si>
    <t>5/31/2019</t>
  </si>
  <si>
    <t>4/16/2019</t>
  </si>
  <si>
    <t>3/4/2019</t>
  </si>
  <si>
    <t>1/16/2019</t>
  </si>
  <si>
    <t>11/29/2018</t>
  </si>
  <si>
    <t>10/16/2018</t>
  </si>
  <si>
    <t>8/31/2018</t>
  </si>
  <si>
    <t>7/19/2018</t>
  </si>
  <si>
    <t>6/5/2018</t>
  </si>
  <si>
    <t>4/20/2018</t>
  </si>
  <si>
    <t>3/7/2018</t>
  </si>
  <si>
    <t>1/22/2018</t>
  </si>
  <si>
    <t>12/5/2017</t>
  </si>
  <si>
    <t>10/20/2017</t>
  </si>
  <si>
    <t>9/7/2017</t>
  </si>
  <si>
    <t>8/4/2017</t>
  </si>
  <si>
    <t>8/3/2017</t>
  </si>
  <si>
    <t>8/2/2017</t>
  </si>
  <si>
    <t>8/1/2017</t>
  </si>
  <si>
    <t>7/31/2017</t>
  </si>
  <si>
    <t>7/28/2017</t>
  </si>
  <si>
    <t>7/27/2017</t>
  </si>
  <si>
    <t>7/26/2017</t>
  </si>
  <si>
    <t>7/25/2017</t>
  </si>
  <si>
    <t>7/24/2017</t>
  </si>
  <si>
    <t>3/16/2017</t>
  </si>
  <si>
    <t>11/3/2016</t>
  </si>
  <si>
    <t>6/28/2016</t>
  </si>
  <si>
    <t>2/19/2016</t>
  </si>
  <si>
    <t>10/9/2015</t>
  </si>
  <si>
    <t>6/3/2015</t>
  </si>
  <si>
    <t>1/23/2015</t>
  </si>
  <si>
    <t>9/15/2014</t>
  </si>
  <si>
    <t>5/7/2014</t>
  </si>
  <si>
    <t>12/26/2013</t>
  </si>
  <si>
    <t>8/19/2013</t>
  </si>
  <si>
    <t>4/11/2013</t>
  </si>
  <si>
    <t>11/29/2012</t>
  </si>
  <si>
    <t>8/3/2012</t>
  </si>
  <si>
    <t>8/2/2012</t>
  </si>
  <si>
    <t>8/1/2012</t>
  </si>
  <si>
    <t>7/31/2012</t>
  </si>
  <si>
    <t>7/30/2012</t>
  </si>
  <si>
    <t>7/27/2012</t>
  </si>
  <si>
    <t>7/26/2012</t>
  </si>
  <si>
    <t>7/25/2012</t>
  </si>
  <si>
    <t>7/24/2012</t>
  </si>
  <si>
    <t>7/20/2012</t>
  </si>
  <si>
    <t>3/13/2012</t>
  </si>
  <si>
    <t>11/1/2011</t>
  </si>
  <si>
    <t>6/24/2011</t>
  </si>
  <si>
    <t>2/15/2011</t>
  </si>
  <si>
    <t>10/7/2010</t>
  </si>
  <si>
    <t>6/1/2010</t>
  </si>
  <si>
    <t>1/21/2010</t>
  </si>
  <si>
    <t>9/11/2009</t>
  </si>
  <si>
    <t>5/5/2009</t>
  </si>
  <si>
    <t>12/23/2008</t>
  </si>
  <si>
    <t>8/15/2008</t>
  </si>
  <si>
    <t>4/9/2008</t>
  </si>
  <si>
    <t>11/28/2007</t>
  </si>
  <si>
    <t>8/7/2007</t>
  </si>
  <si>
    <t>8/6/2007</t>
  </si>
  <si>
    <t>8/3/2007</t>
  </si>
  <si>
    <t>8/2/2007</t>
  </si>
  <si>
    <t>8/1/2007</t>
  </si>
  <si>
    <t>7/31/2007</t>
  </si>
  <si>
    <t>7/30/2007</t>
  </si>
  <si>
    <t>7/27/2007</t>
  </si>
  <si>
    <t>7/26/2007</t>
  </si>
  <si>
    <t>7/23/2007</t>
  </si>
  <si>
    <t>3/14/2007</t>
  </si>
  <si>
    <t>10/31/2006</t>
  </si>
  <si>
    <t>6/23/2006</t>
  </si>
  <si>
    <t>2/14/2006</t>
  </si>
  <si>
    <t>10/5/2005</t>
  </si>
  <si>
    <t>5/27/2005</t>
  </si>
  <si>
    <t>1/19/2005</t>
  </si>
  <si>
    <t>9/10/2004</t>
  </si>
  <si>
    <t>5/3/2004</t>
  </si>
  <si>
    <t>12/22/2003</t>
  </si>
  <si>
    <t>8/14/2003</t>
  </si>
  <si>
    <t>4/7/2003</t>
  </si>
  <si>
    <t>11/25/2002</t>
  </si>
  <si>
    <t>8/8/2002</t>
  </si>
  <si>
    <t>8/7/2002</t>
  </si>
  <si>
    <t>8/6/2002</t>
  </si>
  <si>
    <t>8/5/2002</t>
  </si>
  <si>
    <t>8/2/2002</t>
  </si>
  <si>
    <t>8/1/2002</t>
  </si>
  <si>
    <t>7/31/2002</t>
  </si>
  <si>
    <t>7/30/2002</t>
  </si>
  <si>
    <t>7/29/2002</t>
  </si>
  <si>
    <t>2022/7/29</t>
  </si>
  <si>
    <t>2022/7/28</t>
  </si>
  <si>
    <t>2022/7/27</t>
  </si>
  <si>
    <t>2022/7/26</t>
  </si>
  <si>
    <t>2022/7/25</t>
  </si>
  <si>
    <t>2022/7/14</t>
  </si>
  <si>
    <t>2022/7/5/</t>
  </si>
  <si>
    <t>2022/6/30</t>
  </si>
  <si>
    <t>2022/6/29</t>
  </si>
  <si>
    <t>2022/6/28</t>
  </si>
  <si>
    <t>2022/6/23</t>
  </si>
  <si>
    <t>2022/6/13</t>
  </si>
  <si>
    <t>2022/6/2/</t>
  </si>
  <si>
    <t>2022/5/23</t>
  </si>
  <si>
    <t>2022/5/12</t>
  </si>
  <si>
    <t>2022/5/3/</t>
  </si>
  <si>
    <t>2022/5/2/</t>
  </si>
  <si>
    <t>2022/4/29</t>
  </si>
  <si>
    <t>2022/4/28</t>
  </si>
  <si>
    <t>2022/4/22</t>
  </si>
  <si>
    <t>2022/4/12</t>
  </si>
  <si>
    <t>2022/4/1/</t>
  </si>
  <si>
    <t>2022/3/23</t>
  </si>
  <si>
    <t>2022/3/14</t>
  </si>
  <si>
    <t>2022/3/3/</t>
  </si>
  <si>
    <t>2022/2/22</t>
  </si>
  <si>
    <t>2022/2/10</t>
  </si>
  <si>
    <t>2022/2/2/</t>
  </si>
  <si>
    <t>2022/2/1/</t>
  </si>
  <si>
    <t>2022/1/31</t>
  </si>
  <si>
    <t>2022/1/28</t>
  </si>
  <si>
    <t>2022/1/27</t>
  </si>
  <si>
    <t>2022/1/26</t>
  </si>
  <si>
    <t>2022/1/21</t>
  </si>
  <si>
    <t>2022/1/11</t>
  </si>
  <si>
    <t>2021/12/3</t>
  </si>
  <si>
    <t>2021/12/2</t>
  </si>
  <si>
    <t>2021/12/1</t>
  </si>
  <si>
    <t>2021/11/1</t>
  </si>
  <si>
    <t>2021/10/2</t>
  </si>
  <si>
    <t>2021/10/1</t>
  </si>
  <si>
    <t>2021/9/22</t>
  </si>
  <si>
    <t>2021/9/13</t>
  </si>
  <si>
    <t>2021/9/1/</t>
  </si>
  <si>
    <t>2021/8/23</t>
  </si>
  <si>
    <t>2021/8/12</t>
  </si>
  <si>
    <t>2021/8/3/</t>
  </si>
  <si>
    <t>2021/7/30</t>
  </si>
  <si>
    <t>2021/7/29</t>
  </si>
  <si>
    <t>2021/7/28</t>
  </si>
  <si>
    <t>2021/7/27</t>
  </si>
  <si>
    <t>2021/7/26</t>
  </si>
  <si>
    <t>2021/7/23</t>
  </si>
  <si>
    <t>2021/7/1/</t>
  </si>
  <si>
    <t>2021/6/10</t>
  </si>
  <si>
    <t>2021/5/19</t>
  </si>
  <si>
    <t>2021/4/28</t>
  </si>
  <si>
    <t>2021/4/7/</t>
  </si>
  <si>
    <t>2021/3/16</t>
  </si>
  <si>
    <t>2021/2/23</t>
  </si>
  <si>
    <t>2021/2/1/</t>
  </si>
  <si>
    <t>2021/1/8/</t>
  </si>
  <si>
    <t>2020/12/1</t>
  </si>
  <si>
    <t>2020/11/2</t>
  </si>
  <si>
    <t>2020/11/3</t>
  </si>
  <si>
    <t>2020/10/1</t>
  </si>
  <si>
    <t>2020/9/22</t>
  </si>
  <si>
    <t>2020/8/31</t>
  </si>
  <si>
    <t>2020/8/10</t>
  </si>
  <si>
    <t>2020/7/20</t>
  </si>
  <si>
    <t>2020/6/26</t>
  </si>
  <si>
    <t>2020/6/5/</t>
  </si>
  <si>
    <t>2020/5/14</t>
  </si>
  <si>
    <t>2020/4/23</t>
  </si>
  <si>
    <t>2020/4/1/</t>
  </si>
  <si>
    <t>2020/3/11</t>
  </si>
  <si>
    <t>2020/2/19</t>
  </si>
  <si>
    <t>2020/1/28</t>
  </si>
  <si>
    <t>2020/1/6/</t>
  </si>
  <si>
    <t>2019/12/1</t>
  </si>
  <si>
    <t>2019/11/2</t>
  </si>
  <si>
    <t>2019/10/3</t>
  </si>
  <si>
    <t>2019/10/9</t>
  </si>
  <si>
    <t>2019/9/18</t>
  </si>
  <si>
    <t>2019/8/27</t>
  </si>
  <si>
    <t>2019/8/6/</t>
  </si>
  <si>
    <t>2019/8/2/</t>
  </si>
  <si>
    <t>2019/8/1/</t>
  </si>
  <si>
    <t>2019/7/31</t>
  </si>
  <si>
    <t>2019/7/30</t>
  </si>
  <si>
    <t>2019/7/29</t>
  </si>
  <si>
    <t>2019/7/26</t>
  </si>
  <si>
    <t>2019/7/25</t>
  </si>
  <si>
    <t>2019/7/24</t>
  </si>
  <si>
    <t>2019/7/23</t>
  </si>
  <si>
    <t>2019/7/16</t>
  </si>
  <si>
    <t>2019/5/31</t>
  </si>
  <si>
    <t>2019/4/16</t>
  </si>
  <si>
    <t>2019/3/4/</t>
  </si>
  <si>
    <t>2019/1/16</t>
  </si>
  <si>
    <t>2018/11/2</t>
  </si>
  <si>
    <t>2018/10/1</t>
  </si>
  <si>
    <t>2018/8/31</t>
  </si>
  <si>
    <t>2018/7/19</t>
  </si>
  <si>
    <t>2018/6/5/</t>
  </si>
  <si>
    <t>2018/4/20</t>
  </si>
  <si>
    <t>2018/3/7/</t>
  </si>
  <si>
    <t>2018/1/22</t>
  </si>
  <si>
    <t>2017/12/5</t>
  </si>
  <si>
    <t>2017/10/2</t>
  </si>
  <si>
    <t>2017/9/7/</t>
  </si>
  <si>
    <t>2017/8/4/</t>
  </si>
  <si>
    <t>2017/8/3/</t>
  </si>
  <si>
    <t>2017/8/2/</t>
  </si>
  <si>
    <t>2017/8/1/</t>
  </si>
  <si>
    <t>2017/7/31</t>
  </si>
  <si>
    <t>2017/7/28</t>
  </si>
  <si>
    <t>2017/7/27</t>
  </si>
  <si>
    <t>2017/7/26</t>
  </si>
  <si>
    <t>2017/7/25</t>
  </si>
  <si>
    <t>2017/7/24</t>
  </si>
  <si>
    <t>2017/3/16</t>
  </si>
  <si>
    <t>2016/11/3</t>
  </si>
  <si>
    <t>2016/6/28</t>
  </si>
  <si>
    <t>2016/2/19</t>
  </si>
  <si>
    <t>2015/10/9</t>
  </si>
  <si>
    <t>2015/6/3/</t>
  </si>
  <si>
    <t>2015/1/23</t>
  </si>
  <si>
    <t>2014/9/15</t>
  </si>
  <si>
    <t>2014/5/7/</t>
  </si>
  <si>
    <t>2013/12/2</t>
  </si>
  <si>
    <t>2013/8/19</t>
  </si>
  <si>
    <t>2013/4/11</t>
  </si>
  <si>
    <t>2012/11/2</t>
  </si>
  <si>
    <t>2012/8/3/</t>
  </si>
  <si>
    <t>2012/8/2/</t>
  </si>
  <si>
    <t>2012/8/1/</t>
  </si>
  <si>
    <t>2012/7/31</t>
  </si>
  <si>
    <t>2012/7/30</t>
  </si>
  <si>
    <t>2012/7/27</t>
  </si>
  <si>
    <t>2012/7/26</t>
  </si>
  <si>
    <t>2012/7/25</t>
  </si>
  <si>
    <t>2012/7/24</t>
  </si>
  <si>
    <t>2012/7/20</t>
  </si>
  <si>
    <t>2012/3/13</t>
  </si>
  <si>
    <t>2011/11/1</t>
  </si>
  <si>
    <t>2011/6/24</t>
  </si>
  <si>
    <t>2011/2/15</t>
  </si>
  <si>
    <t>2010/10/7</t>
  </si>
  <si>
    <t>2010/6/1/</t>
  </si>
  <si>
    <t>2010/1/21</t>
  </si>
  <si>
    <t>2009/9/11</t>
  </si>
  <si>
    <t>2009/5/5/</t>
  </si>
  <si>
    <t>2008/12/2</t>
  </si>
  <si>
    <t>2008/8/15</t>
  </si>
  <si>
    <t>2008/4/9/</t>
  </si>
  <si>
    <t>2007/11/2</t>
  </si>
  <si>
    <t>2007/8/7/</t>
  </si>
  <si>
    <t>2007/8/6/</t>
  </si>
  <si>
    <t>2007/8/3/</t>
  </si>
  <si>
    <t>2007/8/2/</t>
  </si>
  <si>
    <t>2007/8/1/</t>
  </si>
  <si>
    <t>2007/7/31</t>
  </si>
  <si>
    <t>2007/7/30</t>
  </si>
  <si>
    <t>2007/7/27</t>
  </si>
  <si>
    <t>2007/7/26</t>
  </si>
  <si>
    <t>2007/7/23</t>
  </si>
  <si>
    <t>2007/3/14</t>
  </si>
  <si>
    <t>2006/10/3</t>
  </si>
  <si>
    <t>2006/6/23</t>
  </si>
  <si>
    <t>2006/2/14</t>
  </si>
  <si>
    <t>2005/10/5</t>
  </si>
  <si>
    <t>2005/5/27</t>
  </si>
  <si>
    <t>2005/1/19</t>
  </si>
  <si>
    <t>2004/9/10</t>
  </si>
  <si>
    <t>2004/5/3/</t>
  </si>
  <si>
    <t>2003/12/2</t>
  </si>
  <si>
    <t>2003/8/14</t>
  </si>
  <si>
    <t>2003/4/7/</t>
  </si>
  <si>
    <t>2002/11/2</t>
  </si>
  <si>
    <t>2002/8/8/</t>
  </si>
  <si>
    <t>2002/8/7/</t>
  </si>
  <si>
    <t>2002/8/6/</t>
  </si>
  <si>
    <t>2002/8/5/</t>
  </si>
  <si>
    <t>2002/8/2/</t>
  </si>
  <si>
    <t>2002/8/1/</t>
  </si>
  <si>
    <t>2002/7/31</t>
  </si>
  <si>
    <t>2002/7/30</t>
  </si>
  <si>
    <t>2002/7/29</t>
  </si>
  <si>
    <t>https://www.financecharts.com/stocks/MSFT/value/pe-ratio</t>
  </si>
  <si>
    <t>股價</t>
    <phoneticPr fontId="2" type="noConversion"/>
  </si>
  <si>
    <t xml:space="preserve"> P/E</t>
    <phoneticPr fontId="2" type="noConversion"/>
  </si>
  <si>
    <t>← KEY IN</t>
    <phoneticPr fontId="2" type="noConversion"/>
  </si>
  <si>
    <t>8/19/2022</t>
  </si>
  <si>
    <t>8/18/2022</t>
  </si>
  <si>
    <t>8/17/2022</t>
  </si>
  <si>
    <t>8/16/2022</t>
  </si>
  <si>
    <t>8/15/2022</t>
  </si>
  <si>
    <t>8/4/2022</t>
  </si>
  <si>
    <t>2022/8/19</t>
  </si>
  <si>
    <t>2022/8/18</t>
  </si>
  <si>
    <t>2022/8/17</t>
  </si>
  <si>
    <t>2022/8/16</t>
  </si>
  <si>
    <t>2022/8/15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</si>
</sst>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3" formatCode="_(* #,##0.00_);_(* \(#,##0.00\);_(* &quot;-&quot;??_);_(@_)"/>
    <numFmt numFmtId="176" formatCode="_(* #,##0_);_(* \(#,##0\);_(* &quot;-&quot;??_);_(@_)"/>
    <numFmt numFmtId="177" formatCode="0.0"/>
    <numFmt numFmtId="178" formatCode="0.000"/>
    <numFmt numFmtId="179" formatCode="0.00_ "/>
    <numFmt numFmtId="180" formatCode="0.0_ "/>
    <numFmt numFmtId="181" formatCode="yyyy/mm/dd;;"/>
    <numFmt numFmtId="182" formatCode="0.000_ "/>
    <numFmt numFmtId="183" formatCode="0.0000000000000_ "/>
  </numFmts>
  <fonts count="5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rgb="FFFF0000"/>
      <name val="新細明體"/>
      <family val="1"/>
      <charset val="136"/>
      <scheme val="minor"/>
    </font>
    <font>
      <b/>
      <sz val="14"/>
      <color rgb="FF7030A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color rgb="FF4A4D4B"/>
      <name val="Arial"/>
      <family val="2"/>
    </font>
    <font>
      <b/>
      <sz val="12"/>
      <color rgb="FF7030A0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2"/>
      <color rgb="FF7030A0"/>
      <name val="新細明體"/>
      <family val="2"/>
      <charset val="136"/>
      <scheme val="minor"/>
    </font>
    <font>
      <b/>
      <sz val="26"/>
      <color rgb="FFFFFF00"/>
      <name val="新細明體"/>
      <family val="1"/>
      <charset val="136"/>
      <scheme val="minor"/>
    </font>
    <font>
      <sz val="12"/>
      <color theme="2"/>
      <name val="新細明體"/>
      <family val="1"/>
      <charset val="136"/>
      <scheme val="minor"/>
    </font>
    <font>
      <sz val="12"/>
      <color theme="2"/>
      <name val="新細明體"/>
      <family val="2"/>
      <charset val="136"/>
      <scheme val="minor"/>
    </font>
    <font>
      <b/>
      <sz val="16"/>
      <color theme="2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0"/>
      <color theme="0"/>
      <name val="新細明體"/>
      <family val="1"/>
      <charset val="136"/>
      <scheme val="minor"/>
    </font>
    <font>
      <sz val="20"/>
      <color rgb="FFFF0000"/>
      <name val="新細明體"/>
      <family val="1"/>
      <charset val="136"/>
      <scheme val="minor"/>
    </font>
    <font>
      <u/>
      <sz val="20"/>
      <color theme="4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b/>
      <sz val="14"/>
      <color rgb="FFFFFF00"/>
      <name val="新細明體"/>
      <family val="1"/>
      <charset val="136"/>
      <scheme val="minor"/>
    </font>
    <font>
      <b/>
      <sz val="16"/>
      <color theme="2" tint="-9.9978637043366805E-2"/>
      <name val="新細明體"/>
      <family val="1"/>
      <charset val="136"/>
      <scheme val="minor"/>
    </font>
    <font>
      <sz val="20"/>
      <color rgb="FFFFFF00"/>
      <name val="新細明體"/>
      <family val="1"/>
      <charset val="136"/>
    </font>
    <font>
      <b/>
      <sz val="16"/>
      <color rgb="FFFFFF00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rgb="FFFF0000"/>
      <name val="新細明體"/>
      <family val="2"/>
      <charset val="136"/>
      <scheme val="minor"/>
    </font>
    <font>
      <sz val="14"/>
      <color theme="2"/>
      <name val="新細明體"/>
      <family val="2"/>
      <charset val="136"/>
      <scheme val="minor"/>
    </font>
    <font>
      <sz val="18"/>
      <color rgb="FF7030A0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  <font>
      <sz val="16"/>
      <color rgb="FFFF0000"/>
      <name val="新細明體"/>
      <family val="2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rgb="FF7030A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8"/>
      <color theme="0"/>
      <name val="新細明體"/>
      <family val="1"/>
      <charset val="136"/>
    </font>
    <font>
      <sz val="24"/>
      <color rgb="FF7030A0"/>
      <name val="新細明體"/>
      <family val="2"/>
      <charset val="136"/>
      <scheme val="minor"/>
    </font>
    <font>
      <sz val="16"/>
      <color rgb="FFFF0000"/>
      <name val="新細明體"/>
      <family val="1"/>
      <charset val="136"/>
    </font>
    <font>
      <sz val="16"/>
      <color theme="0"/>
      <name val="新細明體"/>
      <family val="1"/>
      <charset val="136"/>
      <scheme val="minor"/>
    </font>
    <font>
      <sz val="18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FFC000"/>
      <name val="Arial"/>
      <family val="2"/>
    </font>
    <font>
      <sz val="14"/>
      <color rgb="FF444444"/>
      <name val="Arial"/>
      <family val="2"/>
    </font>
    <font>
      <sz val="12"/>
      <color theme="0"/>
      <name val="新細明體"/>
      <family val="2"/>
      <charset val="136"/>
      <scheme val="minor"/>
    </font>
    <font>
      <b/>
      <sz val="14"/>
      <color rgb="FF4A4D4B"/>
      <name val="Arial"/>
      <family val="2"/>
    </font>
    <font>
      <sz val="18"/>
      <color rgb="FF212529"/>
      <name val="Helvetica Neue"/>
      <family val="2"/>
    </font>
    <font>
      <sz val="19"/>
      <color rgb="FF222222"/>
      <name val="微軟正黑體"/>
      <family val="2"/>
      <charset val="136"/>
    </font>
    <font>
      <u/>
      <sz val="18"/>
      <color theme="10"/>
      <name val="新細明體"/>
      <family val="2"/>
      <charset val="136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rgb="FF92D050"/>
      </left>
      <right style="double">
        <color rgb="FF92D050"/>
      </right>
      <top style="double">
        <color rgb="FF92D050"/>
      </top>
      <bottom style="double">
        <color rgb="FF92D050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98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6" borderId="1" xfId="0" applyNumberFormat="1" applyFill="1" applyBorder="1" applyAlignment="1"/>
    <xf numFmtId="2" fontId="0" fillId="0" borderId="0" xfId="0" applyNumberForma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2" fontId="0" fillId="9" borderId="1" xfId="0" applyNumberFormat="1" applyFill="1" applyBorder="1" applyAlignment="1"/>
    <xf numFmtId="0" fontId="3" fillId="4" borderId="1" xfId="0" applyFont="1" applyFill="1" applyBorder="1" applyAlignment="1"/>
    <xf numFmtId="2" fontId="4" fillId="8" borderId="1" xfId="0" applyNumberFormat="1" applyFont="1" applyFill="1" applyBorder="1" applyAlignment="1">
      <alignment horizontal="center"/>
    </xf>
    <xf numFmtId="0" fontId="6" fillId="0" borderId="0" xfId="0" applyFont="1">
      <alignment vertical="center"/>
    </xf>
    <xf numFmtId="8" fontId="6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0" fontId="0" fillId="12" borderId="0" xfId="0" applyFill="1">
      <alignment vertical="center"/>
    </xf>
    <xf numFmtId="0" fontId="0" fillId="3" borderId="1" xfId="0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/>
    <xf numFmtId="0" fontId="7" fillId="2" borderId="1" xfId="0" applyFont="1" applyFill="1" applyBorder="1" applyAlignment="1">
      <alignment vertical="center"/>
    </xf>
    <xf numFmtId="2" fontId="7" fillId="6" borderId="1" xfId="0" applyNumberFormat="1" applyFont="1" applyFill="1" applyBorder="1" applyAlignment="1"/>
    <xf numFmtId="0" fontId="7" fillId="0" borderId="0" xfId="0" applyFont="1">
      <alignment vertical="center"/>
    </xf>
    <xf numFmtId="2" fontId="0" fillId="8" borderId="1" xfId="0" applyNumberFormat="1" applyFill="1" applyBorder="1" applyAlignment="1">
      <alignment horizontal="center"/>
    </xf>
    <xf numFmtId="2" fontId="4" fillId="8" borderId="1" xfId="0" applyNumberFormat="1" applyFont="1" applyFill="1" applyBorder="1" applyAlignment="1"/>
    <xf numFmtId="0" fontId="0" fillId="7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9" borderId="2" xfId="0" applyNumberFormat="1" applyFont="1" applyFill="1" applyBorder="1" applyAlignment="1">
      <alignment vertical="center"/>
    </xf>
    <xf numFmtId="2" fontId="7" fillId="9" borderId="2" xfId="0" applyNumberFormat="1" applyFont="1" applyFill="1" applyBorder="1" applyAlignment="1">
      <alignment vertical="center"/>
    </xf>
    <xf numFmtId="2" fontId="5" fillId="9" borderId="1" xfId="0" applyNumberFormat="1" applyFont="1" applyFill="1" applyBorder="1">
      <alignment vertical="center"/>
    </xf>
    <xf numFmtId="2" fontId="7" fillId="9" borderId="1" xfId="0" applyNumberFormat="1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2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3" fillId="4" borderId="1" xfId="0" applyFont="1" applyFill="1" applyBorder="1" applyAlignment="1"/>
    <xf numFmtId="0" fontId="0" fillId="0" borderId="0" xfId="0" applyAlignment="1">
      <alignment vertical="center"/>
    </xf>
    <xf numFmtId="2" fontId="5" fillId="9" borderId="1" xfId="0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16" fillId="10" borderId="1" xfId="0" applyFont="1" applyFill="1" applyBorder="1" applyAlignment="1">
      <alignment horizontal="center" vertical="center"/>
    </xf>
    <xf numFmtId="0" fontId="18" fillId="0" borderId="1" xfId="3" applyFont="1" applyBorder="1">
      <alignment vertical="center"/>
    </xf>
    <xf numFmtId="0" fontId="17" fillId="11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6" fillId="1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/>
    <xf numFmtId="176" fontId="21" fillId="4" borderId="1" xfId="2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3" fillId="4" borderId="1" xfId="2" applyNumberFormat="1" applyFont="1" applyFill="1" applyBorder="1" applyAlignment="1">
      <alignment horizontal="right"/>
    </xf>
    <xf numFmtId="0" fontId="21" fillId="4" borderId="1" xfId="2" applyNumberFormat="1" applyFont="1" applyFill="1" applyBorder="1" applyAlignment="1">
      <alignment horizontal="right"/>
    </xf>
    <xf numFmtId="0" fontId="16" fillId="15" borderId="1" xfId="0" applyFont="1" applyFill="1" applyBorder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0" fontId="9" fillId="0" borderId="0" xfId="1" applyNumberFormat="1" applyFont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8" fontId="0" fillId="0" borderId="1" xfId="0" applyNumberFormat="1" applyBorder="1">
      <alignment vertical="center"/>
    </xf>
    <xf numFmtId="0" fontId="0" fillId="9" borderId="1" xfId="0" applyFill="1" applyBorder="1" applyAlignment="1">
      <alignment horizontal="center" vertical="center"/>
    </xf>
    <xf numFmtId="177" fontId="13" fillId="4" borderId="1" xfId="2" applyNumberFormat="1" applyFont="1" applyFill="1" applyBorder="1" applyAlignment="1">
      <alignment horizontal="right"/>
    </xf>
    <xf numFmtId="0" fontId="28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8" borderId="1" xfId="0" applyFill="1" applyBorder="1">
      <alignment vertical="center"/>
    </xf>
    <xf numFmtId="0" fontId="0" fillId="18" borderId="3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2" fontId="29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30" fillId="0" borderId="0" xfId="0" applyFont="1">
      <alignment vertical="center"/>
    </xf>
    <xf numFmtId="0" fontId="30" fillId="13" borderId="3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31" fillId="0" borderId="1" xfId="0" applyFont="1" applyBorder="1">
      <alignment vertical="center"/>
    </xf>
    <xf numFmtId="0" fontId="30" fillId="7" borderId="1" xfId="0" applyFont="1" applyFill="1" applyBorder="1" applyAlignment="1">
      <alignment horizontal="left" vertical="center"/>
    </xf>
    <xf numFmtId="8" fontId="0" fillId="9" borderId="1" xfId="0" applyNumberFormat="1" applyFill="1" applyBorder="1" applyAlignment="1">
      <alignment horizontal="center" vertical="center"/>
    </xf>
    <xf numFmtId="2" fontId="0" fillId="0" borderId="1" xfId="1" applyNumberFormat="1" applyFont="1" applyBorder="1">
      <alignment vertical="center"/>
    </xf>
    <xf numFmtId="1" fontId="0" fillId="0" borderId="1" xfId="1" applyNumberFormat="1" applyFont="1" applyBorder="1">
      <alignment vertical="center"/>
    </xf>
    <xf numFmtId="180" fontId="0" fillId="19" borderId="1" xfId="0" applyNumberFormat="1" applyFill="1" applyBorder="1">
      <alignment vertical="center"/>
    </xf>
    <xf numFmtId="2" fontId="0" fillId="19" borderId="1" xfId="0" applyNumberFormat="1" applyFill="1" applyBorder="1">
      <alignment vertical="center"/>
    </xf>
    <xf numFmtId="180" fontId="0" fillId="8" borderId="0" xfId="0" applyNumberFormat="1" applyFill="1">
      <alignment vertical="center"/>
    </xf>
    <xf numFmtId="179" fontId="0" fillId="8" borderId="0" xfId="0" applyNumberFormat="1" applyFill="1">
      <alignment vertical="center"/>
    </xf>
    <xf numFmtId="0" fontId="0" fillId="8" borderId="0" xfId="0" applyFill="1">
      <alignment vertical="center"/>
    </xf>
    <xf numFmtId="177" fontId="0" fillId="0" borderId="1" xfId="0" applyNumberFormat="1" applyBorder="1" applyAlignment="1">
      <alignment horizontal="center" vertical="center"/>
    </xf>
    <xf numFmtId="0" fontId="12" fillId="0" borderId="0" xfId="0" applyFont="1">
      <alignment vertical="center"/>
    </xf>
    <xf numFmtId="2" fontId="12" fillId="0" borderId="0" xfId="0" applyNumberFormat="1" applyFont="1">
      <alignment vertical="center"/>
    </xf>
    <xf numFmtId="177" fontId="11" fillId="0" borderId="0" xfId="0" applyNumberFormat="1" applyFont="1" applyAlignment="1">
      <alignment horizontal="center" vertical="center"/>
    </xf>
    <xf numFmtId="9" fontId="4" fillId="8" borderId="1" xfId="1" applyFont="1" applyFill="1" applyBorder="1" applyAlignment="1">
      <alignment horizontal="center"/>
    </xf>
    <xf numFmtId="0" fontId="36" fillId="3" borderId="1" xfId="0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0" fillId="13" borderId="3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43" fillId="5" borderId="1" xfId="0" applyFont="1" applyFill="1" applyBorder="1">
      <alignment vertical="center"/>
    </xf>
    <xf numFmtId="0" fontId="43" fillId="0" borderId="0" xfId="0" applyFont="1">
      <alignment vertical="center"/>
    </xf>
    <xf numFmtId="0" fontId="0" fillId="17" borderId="1" xfId="0" applyFill="1" applyBorder="1" applyAlignment="1">
      <alignment horizontal="center" vertical="center"/>
    </xf>
    <xf numFmtId="0" fontId="44" fillId="24" borderId="1" xfId="0" applyFont="1" applyFill="1" applyBorder="1" applyAlignment="1">
      <alignment horizontal="center" vertical="center"/>
    </xf>
    <xf numFmtId="0" fontId="14" fillId="0" borderId="0" xfId="3">
      <alignment vertical="center"/>
    </xf>
    <xf numFmtId="0" fontId="46" fillId="0" borderId="0" xfId="0" applyFont="1">
      <alignment vertical="center"/>
    </xf>
    <xf numFmtId="14" fontId="46" fillId="0" borderId="1" xfId="0" applyNumberFormat="1" applyFont="1" applyBorder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14" fontId="46" fillId="17" borderId="1" xfId="0" applyNumberFormat="1" applyFont="1" applyFill="1" applyBorder="1">
      <alignment vertical="center"/>
    </xf>
    <xf numFmtId="14" fontId="46" fillId="0" borderId="1" xfId="0" applyNumberFormat="1" applyFont="1" applyFill="1" applyBorder="1">
      <alignment vertical="center"/>
    </xf>
    <xf numFmtId="0" fontId="6" fillId="0" borderId="1" xfId="0" applyFont="1" applyBorder="1">
      <alignment vertical="center"/>
    </xf>
    <xf numFmtId="0" fontId="6" fillId="17" borderId="1" xfId="0" applyFont="1" applyFill="1" applyBorder="1">
      <alignment vertical="center"/>
    </xf>
    <xf numFmtId="0" fontId="48" fillId="0" borderId="0" xfId="0" applyFont="1" applyAlignment="1">
      <alignment horizontal="center" vertical="center"/>
    </xf>
    <xf numFmtId="14" fontId="6" fillId="18" borderId="0" xfId="0" applyNumberFormat="1" applyFont="1" applyFill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8" fontId="6" fillId="18" borderId="0" xfId="0" applyNumberFormat="1" applyFont="1" applyFill="1" applyAlignment="1">
      <alignment horizontal="center" vertical="center"/>
    </xf>
    <xf numFmtId="14" fontId="6" fillId="30" borderId="0" xfId="0" applyNumberFormat="1" applyFont="1" applyFill="1" applyAlignment="1">
      <alignment horizontal="center" vertical="center"/>
    </xf>
    <xf numFmtId="0" fontId="6" fillId="30" borderId="0" xfId="0" applyFont="1" applyFill="1" applyAlignment="1">
      <alignment horizontal="center" vertical="center"/>
    </xf>
    <xf numFmtId="8" fontId="6" fillId="30" borderId="0" xfId="0" applyNumberFormat="1" applyFont="1" applyFill="1" applyAlignment="1">
      <alignment horizontal="center" vertical="center"/>
    </xf>
    <xf numFmtId="14" fontId="6" fillId="29" borderId="0" xfId="0" applyNumberFormat="1" applyFont="1" applyFill="1" applyAlignment="1">
      <alignment horizontal="center" vertical="center"/>
    </xf>
    <xf numFmtId="0" fontId="6" fillId="29" borderId="0" xfId="0" applyFont="1" applyFill="1" applyAlignment="1">
      <alignment horizontal="center" vertical="center"/>
    </xf>
    <xf numFmtId="8" fontId="6" fillId="29" borderId="0" xfId="0" applyNumberFormat="1" applyFont="1" applyFill="1" applyAlignment="1">
      <alignment horizontal="center" vertical="center"/>
    </xf>
    <xf numFmtId="14" fontId="6" fillId="28" borderId="0" xfId="0" applyNumberFormat="1" applyFont="1" applyFill="1" applyAlignment="1">
      <alignment horizontal="center" vertical="center"/>
    </xf>
    <xf numFmtId="0" fontId="6" fillId="28" borderId="0" xfId="0" applyFont="1" applyFill="1" applyAlignment="1">
      <alignment horizontal="center" vertical="center"/>
    </xf>
    <xf numFmtId="8" fontId="6" fillId="28" borderId="0" xfId="0" applyNumberFormat="1" applyFont="1" applyFill="1" applyAlignment="1">
      <alignment horizontal="center" vertical="center"/>
    </xf>
    <xf numFmtId="14" fontId="6" fillId="23" borderId="0" xfId="0" applyNumberFormat="1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8" fontId="6" fillId="23" borderId="0" xfId="0" applyNumberFormat="1" applyFont="1" applyFill="1" applyAlignment="1">
      <alignment horizontal="center" vertical="center"/>
    </xf>
    <xf numFmtId="14" fontId="6" fillId="22" borderId="0" xfId="0" applyNumberFormat="1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8" fontId="6" fillId="22" borderId="0" xfId="0" applyNumberFormat="1" applyFont="1" applyFill="1" applyAlignment="1">
      <alignment horizontal="center" vertical="center"/>
    </xf>
    <xf numFmtId="14" fontId="6" fillId="8" borderId="0" xfId="0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8" fontId="6" fillId="8" borderId="0" xfId="0" applyNumberFormat="1" applyFont="1" applyFill="1" applyAlignment="1">
      <alignment horizontal="center" vertical="center"/>
    </xf>
    <xf numFmtId="14" fontId="6" fillId="16" borderId="0" xfId="0" applyNumberFormat="1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8" fontId="6" fillId="16" borderId="0" xfId="0" applyNumberFormat="1" applyFont="1" applyFill="1" applyAlignment="1">
      <alignment horizontal="center" vertical="center"/>
    </xf>
    <xf numFmtId="14" fontId="6" fillId="25" borderId="0" xfId="0" applyNumberFormat="1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8" fontId="6" fillId="25" borderId="0" xfId="0" applyNumberFormat="1" applyFont="1" applyFill="1" applyAlignment="1">
      <alignment horizontal="center" vertical="center"/>
    </xf>
    <xf numFmtId="14" fontId="6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8" fontId="6" fillId="5" borderId="0" xfId="0" applyNumberFormat="1" applyFont="1" applyFill="1" applyAlignment="1">
      <alignment horizontal="center" vertical="center"/>
    </xf>
    <xf numFmtId="14" fontId="6" fillId="27" borderId="0" xfId="0" applyNumberFormat="1" applyFont="1" applyFill="1" applyAlignment="1">
      <alignment horizontal="center" vertical="center"/>
    </xf>
    <xf numFmtId="0" fontId="6" fillId="27" borderId="0" xfId="0" applyFont="1" applyFill="1" applyAlignment="1">
      <alignment horizontal="center" vertical="center"/>
    </xf>
    <xf numFmtId="8" fontId="6" fillId="27" borderId="0" xfId="0" applyNumberFormat="1" applyFont="1" applyFill="1" applyAlignment="1">
      <alignment horizontal="center" vertical="center"/>
    </xf>
    <xf numFmtId="14" fontId="6" fillId="11" borderId="0" xfId="0" applyNumberFormat="1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8" fontId="6" fillId="11" borderId="0" xfId="0" applyNumberFormat="1" applyFont="1" applyFill="1" applyAlignment="1">
      <alignment horizontal="center" vertical="center"/>
    </xf>
    <xf numFmtId="14" fontId="6" fillId="9" borderId="0" xfId="0" applyNumberFormat="1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8" fontId="6" fillId="9" borderId="0" xfId="0" applyNumberFormat="1" applyFont="1" applyFill="1" applyAlignment="1">
      <alignment horizontal="center" vertical="center"/>
    </xf>
    <xf numFmtId="14" fontId="6" fillId="26" borderId="0" xfId="0" applyNumberFormat="1" applyFont="1" applyFill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8" fontId="6" fillId="26" borderId="0" xfId="0" applyNumberFormat="1" applyFont="1" applyFill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178" fontId="0" fillId="9" borderId="11" xfId="0" applyNumberFormat="1" applyFill="1" applyBorder="1" applyAlignment="1">
      <alignment horizontal="center" vertical="center"/>
    </xf>
    <xf numFmtId="0" fontId="49" fillId="0" borderId="0" xfId="0" applyFont="1">
      <alignment vertical="center"/>
    </xf>
    <xf numFmtId="181" fontId="50" fillId="0" borderId="0" xfId="0" applyNumberFormat="1" applyFont="1">
      <alignment vertical="center"/>
    </xf>
    <xf numFmtId="8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51" fillId="0" borderId="0" xfId="3" applyFont="1" applyAlignment="1">
      <alignment vertical="center"/>
    </xf>
    <xf numFmtId="178" fontId="0" fillId="0" borderId="1" xfId="0" applyNumberForma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3" fontId="0" fillId="0" borderId="1" xfId="0" applyNumberFormat="1" applyBorder="1">
      <alignment vertical="center"/>
    </xf>
    <xf numFmtId="178" fontId="47" fillId="31" borderId="0" xfId="0" applyNumberFormat="1" applyFont="1" applyFill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0" fontId="38" fillId="20" borderId="2" xfId="0" applyFont="1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14" fillId="0" borderId="1" xfId="3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44" fillId="24" borderId="9" xfId="0" applyFont="1" applyFill="1" applyBorder="1" applyAlignment="1">
      <alignment horizontal="center" vertical="center"/>
    </xf>
    <xf numFmtId="0" fontId="44" fillId="24" borderId="8" xfId="0" applyFont="1" applyFill="1" applyBorder="1" applyAlignment="1">
      <alignment horizontal="center" vertical="center"/>
    </xf>
    <xf numFmtId="2" fontId="44" fillId="14" borderId="10" xfId="0" applyNumberFormat="1" applyFont="1" applyFill="1" applyBorder="1" applyAlignment="1">
      <alignment horizontal="center" vertical="center"/>
    </xf>
    <xf numFmtId="2" fontId="44" fillId="14" borderId="0" xfId="0" applyNumberFormat="1" applyFont="1" applyFill="1" applyAlignment="1">
      <alignment horizontal="center" vertical="center"/>
    </xf>
    <xf numFmtId="0" fontId="42" fillId="21" borderId="3" xfId="0" applyFont="1" applyFill="1" applyBorder="1" applyAlignment="1">
      <alignment horizontal="center" vertical="center" wrapText="1"/>
    </xf>
    <xf numFmtId="0" fontId="30" fillId="13" borderId="8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8" fontId="3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0" fontId="30" fillId="13" borderId="5" xfId="0" applyFont="1" applyFill="1" applyBorder="1" applyAlignment="1">
      <alignment horizontal="center" vertical="center"/>
    </xf>
    <xf numFmtId="0" fontId="30" fillId="13" borderId="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</cellXfs>
  <cellStyles count="4">
    <cellStyle name="一般" xfId="0" builtinId="0"/>
    <cellStyle name="千分位" xfId="2" builtinId="3"/>
    <cellStyle name="百分比" xfId="1" builtinId="5"/>
    <cellStyle name="超連結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6">
                    <a:lumMod val="50000"/>
                    <a:alpha val="72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203909797328563E-2"/>
                  <c:y val="0.32566797299997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輸入!$I$2:$I$15</c:f>
              <c:numCache>
                <c:formatCode>m/d/yy</c:formatCode>
                <c:ptCount val="14"/>
                <c:pt idx="0">
                  <c:v>44763</c:v>
                </c:pt>
                <c:pt idx="1">
                  <c:v>44651</c:v>
                </c:pt>
                <c:pt idx="2">
                  <c:v>44561</c:v>
                </c:pt>
                <c:pt idx="3">
                  <c:v>44469</c:v>
                </c:pt>
                <c:pt idx="4">
                  <c:v>44377</c:v>
                </c:pt>
                <c:pt idx="5">
                  <c:v>44286</c:v>
                </c:pt>
                <c:pt idx="6">
                  <c:v>44196</c:v>
                </c:pt>
                <c:pt idx="7">
                  <c:v>44104</c:v>
                </c:pt>
                <c:pt idx="8">
                  <c:v>44012</c:v>
                </c:pt>
                <c:pt idx="9">
                  <c:v>43921</c:v>
                </c:pt>
                <c:pt idx="10">
                  <c:v>43830</c:v>
                </c:pt>
                <c:pt idx="11">
                  <c:v>43738</c:v>
                </c:pt>
                <c:pt idx="12">
                  <c:v>43646</c:v>
                </c:pt>
                <c:pt idx="13">
                  <c:v>43555</c:v>
                </c:pt>
              </c:numCache>
            </c:numRef>
          </c:xVal>
          <c:yVal>
            <c:numRef>
              <c:f>輸入!$J$2:$J$15</c:f>
              <c:numCache>
                <c:formatCode>General</c:formatCode>
                <c:ptCount val="14"/>
                <c:pt idx="0">
                  <c:v>27.65</c:v>
                </c:pt>
                <c:pt idx="1">
                  <c:v>32.1</c:v>
                </c:pt>
                <c:pt idx="2">
                  <c:v>35.659999999999997</c:v>
                </c:pt>
                <c:pt idx="3">
                  <c:v>31.34</c:v>
                </c:pt>
                <c:pt idx="4">
                  <c:v>33.380000000000003</c:v>
                </c:pt>
                <c:pt idx="5">
                  <c:v>31.78</c:v>
                </c:pt>
                <c:pt idx="6">
                  <c:v>32.72</c:v>
                </c:pt>
                <c:pt idx="7">
                  <c:v>33.46</c:v>
                </c:pt>
                <c:pt idx="8">
                  <c:v>34.76</c:v>
                </c:pt>
                <c:pt idx="9">
                  <c:v>25.75</c:v>
                </c:pt>
                <c:pt idx="10">
                  <c:v>26.84</c:v>
                </c:pt>
                <c:pt idx="11">
                  <c:v>25.49</c:v>
                </c:pt>
                <c:pt idx="12">
                  <c:v>25.72</c:v>
                </c:pt>
                <c:pt idx="13">
                  <c:v>25.42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9-C746-AE2C-D7809F0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87440"/>
        <c:axId val="1090654976"/>
      </c:scatterChart>
      <c:valAx>
        <c:axId val="10905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654976"/>
        <c:crosses val="autoZero"/>
        <c:crossBetween val="midCat"/>
      </c:valAx>
      <c:valAx>
        <c:axId val="10906549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58744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PRICE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data!$H$7:$H$56</c:f>
              <c:numCache>
                <c:formatCode>m/d/yy</c:formatCode>
                <c:ptCount val="50"/>
                <c:pt idx="0">
                  <c:v>44651</c:v>
                </c:pt>
                <c:pt idx="1">
                  <c:v>44561</c:v>
                </c:pt>
                <c:pt idx="2">
                  <c:v>44469</c:v>
                </c:pt>
                <c:pt idx="3">
                  <c:v>44377</c:v>
                </c:pt>
                <c:pt idx="4">
                  <c:v>44286</c:v>
                </c:pt>
                <c:pt idx="5">
                  <c:v>44196</c:v>
                </c:pt>
                <c:pt idx="6">
                  <c:v>44104</c:v>
                </c:pt>
                <c:pt idx="7">
                  <c:v>44012</c:v>
                </c:pt>
                <c:pt idx="8">
                  <c:v>43921</c:v>
                </c:pt>
                <c:pt idx="9">
                  <c:v>43830</c:v>
                </c:pt>
                <c:pt idx="10">
                  <c:v>43738</c:v>
                </c:pt>
                <c:pt idx="11">
                  <c:v>43646</c:v>
                </c:pt>
                <c:pt idx="12">
                  <c:v>43555</c:v>
                </c:pt>
                <c:pt idx="13">
                  <c:v>43465</c:v>
                </c:pt>
                <c:pt idx="14">
                  <c:v>43373</c:v>
                </c:pt>
                <c:pt idx="15">
                  <c:v>43281</c:v>
                </c:pt>
                <c:pt idx="16">
                  <c:v>43190</c:v>
                </c:pt>
                <c:pt idx="17">
                  <c:v>43100</c:v>
                </c:pt>
                <c:pt idx="18">
                  <c:v>43008</c:v>
                </c:pt>
                <c:pt idx="19">
                  <c:v>42916</c:v>
                </c:pt>
                <c:pt idx="20">
                  <c:v>42825</c:v>
                </c:pt>
                <c:pt idx="21">
                  <c:v>42735</c:v>
                </c:pt>
                <c:pt idx="22">
                  <c:v>42643</c:v>
                </c:pt>
                <c:pt idx="23">
                  <c:v>42551</c:v>
                </c:pt>
                <c:pt idx="24">
                  <c:v>42460</c:v>
                </c:pt>
                <c:pt idx="25">
                  <c:v>42369</c:v>
                </c:pt>
                <c:pt idx="26">
                  <c:v>42277</c:v>
                </c:pt>
                <c:pt idx="27">
                  <c:v>42185</c:v>
                </c:pt>
                <c:pt idx="28">
                  <c:v>42094</c:v>
                </c:pt>
                <c:pt idx="29">
                  <c:v>42004</c:v>
                </c:pt>
                <c:pt idx="30">
                  <c:v>41912</c:v>
                </c:pt>
                <c:pt idx="31">
                  <c:v>41820</c:v>
                </c:pt>
                <c:pt idx="32">
                  <c:v>41729</c:v>
                </c:pt>
                <c:pt idx="33">
                  <c:v>41639</c:v>
                </c:pt>
                <c:pt idx="34">
                  <c:v>41547</c:v>
                </c:pt>
                <c:pt idx="35">
                  <c:v>41455</c:v>
                </c:pt>
                <c:pt idx="36">
                  <c:v>41364</c:v>
                </c:pt>
                <c:pt idx="37">
                  <c:v>41274</c:v>
                </c:pt>
                <c:pt idx="38">
                  <c:v>41182</c:v>
                </c:pt>
                <c:pt idx="39">
                  <c:v>41090</c:v>
                </c:pt>
                <c:pt idx="40">
                  <c:v>40999</c:v>
                </c:pt>
                <c:pt idx="41">
                  <c:v>40908</c:v>
                </c:pt>
                <c:pt idx="42">
                  <c:v>40816</c:v>
                </c:pt>
                <c:pt idx="43">
                  <c:v>40724</c:v>
                </c:pt>
                <c:pt idx="44">
                  <c:v>40633</c:v>
                </c:pt>
                <c:pt idx="45">
                  <c:v>40543</c:v>
                </c:pt>
                <c:pt idx="46">
                  <c:v>40451</c:v>
                </c:pt>
                <c:pt idx="47">
                  <c:v>40359</c:v>
                </c:pt>
                <c:pt idx="48">
                  <c:v>40268</c:v>
                </c:pt>
                <c:pt idx="49">
                  <c:v>40178</c:v>
                </c:pt>
              </c:numCache>
            </c:numRef>
          </c:xVal>
          <c:yVal>
            <c:numRef>
              <c:f>data!$I$7:$I$56</c:f>
              <c:numCache>
                <c:formatCode>General</c:formatCode>
                <c:ptCount val="50"/>
                <c:pt idx="0">
                  <c:v>2.4879298522318689</c:v>
                </c:pt>
                <c:pt idx="1">
                  <c:v>2.5247984208862211</c:v>
                </c:pt>
                <c:pt idx="2">
                  <c:v>2.4473751243144495</c:v>
                </c:pt>
                <c:pt idx="3">
                  <c:v>2.4292191753210086</c:v>
                </c:pt>
                <c:pt idx="4">
                  <c:v>2.3678961231148068</c:v>
                </c:pt>
                <c:pt idx="5">
                  <c:v>2.3415927807452928</c:v>
                </c:pt>
                <c:pt idx="6">
                  <c:v>2.3161800988934527</c:v>
                </c:pt>
                <c:pt idx="7">
                  <c:v>2.3007910679877988</c:v>
                </c:pt>
                <c:pt idx="8">
                  <c:v>2.1888722607713382</c:v>
                </c:pt>
                <c:pt idx="9">
                  <c:v>2.1876617026529597</c:v>
                </c:pt>
                <c:pt idx="10">
                  <c:v>2.1314582601065251</c:v>
                </c:pt>
                <c:pt idx="11">
                  <c:v>2.1153441958714407</c:v>
                </c:pt>
                <c:pt idx="12">
                  <c:v>2.0584260244570056</c:v>
                </c:pt>
                <c:pt idx="13">
                  <c:v>1.9916690073799486</c:v>
                </c:pt>
                <c:pt idx="14">
                  <c:v>2.0413532020469742</c:v>
                </c:pt>
                <c:pt idx="15">
                  <c:v>1.9752479412406811</c:v>
                </c:pt>
                <c:pt idx="16">
                  <c:v>1.9397687754533499</c:v>
                </c:pt>
                <c:pt idx="17">
                  <c:v>1.9096095104901689</c:v>
                </c:pt>
                <c:pt idx="18">
                  <c:v>1.8473875510273954</c:v>
                </c:pt>
                <c:pt idx="19">
                  <c:v>1.8113738970538933</c:v>
                </c:pt>
                <c:pt idx="20">
                  <c:v>1.7891574919114397</c:v>
                </c:pt>
                <c:pt idx="21">
                  <c:v>1.7612510743086627</c:v>
                </c:pt>
                <c:pt idx="22">
                  <c:v>1.7254215500742587</c:v>
                </c:pt>
                <c:pt idx="23">
                  <c:v>1.6713580034434916</c:v>
                </c:pt>
                <c:pt idx="24">
                  <c:v>1.7013952690139202</c:v>
                </c:pt>
                <c:pt idx="25">
                  <c:v>1.7003575278226599</c:v>
                </c:pt>
                <c:pt idx="26">
                  <c:v>1.5986810989071634</c:v>
                </c:pt>
                <c:pt idx="27">
                  <c:v>1.5953859808091417</c:v>
                </c:pt>
                <c:pt idx="28">
                  <c:v>1.5566642621225686</c:v>
                </c:pt>
                <c:pt idx="29">
                  <c:v>1.6115108871266564</c:v>
                </c:pt>
                <c:pt idx="30">
                  <c:v>1.60788374435699</c:v>
                </c:pt>
                <c:pt idx="31">
                  <c:v>1.5591881890047754</c:v>
                </c:pt>
                <c:pt idx="32">
                  <c:v>1.5487578285737043</c:v>
                </c:pt>
                <c:pt idx="33">
                  <c:v>1.5058280338548362</c:v>
                </c:pt>
                <c:pt idx="34">
                  <c:v>1.4517864355242902</c:v>
                </c:pt>
                <c:pt idx="35">
                  <c:v>1.464787519645937</c:v>
                </c:pt>
                <c:pt idx="36">
                  <c:v>1.37984917876283</c:v>
                </c:pt>
                <c:pt idx="37">
                  <c:v>1.346548558548474</c:v>
                </c:pt>
                <c:pt idx="38">
                  <c:v>1.3898745583909855</c:v>
                </c:pt>
                <c:pt idx="39">
                  <c:v>1.3989810666581313</c:v>
                </c:pt>
                <c:pt idx="40">
                  <c:v>1.4191293077419758</c:v>
                </c:pt>
                <c:pt idx="41">
                  <c:v>1.3220124385824004</c:v>
                </c:pt>
                <c:pt idx="42">
                  <c:v>1.3003780648707026</c:v>
                </c:pt>
                <c:pt idx="43">
                  <c:v>1.3165993020938609</c:v>
                </c:pt>
                <c:pt idx="44">
                  <c:v>1.3036279763838898</c:v>
                </c:pt>
                <c:pt idx="45">
                  <c:v>1.3420276880874717</c:v>
                </c:pt>
                <c:pt idx="46">
                  <c:v>1.2826221128780626</c:v>
                </c:pt>
                <c:pt idx="47">
                  <c:v>1.2533380053261065</c:v>
                </c:pt>
                <c:pt idx="48">
                  <c:v>1.3560258571931227</c:v>
                </c:pt>
                <c:pt idx="49">
                  <c:v>1.3714373174041008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D-3B4D-B0FF-A133E674C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546415"/>
        <c:axId val="1449580623"/>
      </c:scatterChart>
      <c:valAx>
        <c:axId val="144954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9580623"/>
        <c:crosses val="autoZero"/>
        <c:crossBetween val="midCat"/>
      </c:valAx>
      <c:valAx>
        <c:axId val="144958062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954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EPS</a:t>
            </a:r>
            <a:r>
              <a:rPr lang="en-US" altLang="zh-TW" baseline="0"/>
              <a:t>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data!$J$7:$J$56</c:f>
              <c:numCache>
                <c:formatCode>m/d/yy</c:formatCode>
                <c:ptCount val="50"/>
                <c:pt idx="0">
                  <c:v>44651</c:v>
                </c:pt>
                <c:pt idx="1">
                  <c:v>44561</c:v>
                </c:pt>
                <c:pt idx="2">
                  <c:v>44469</c:v>
                </c:pt>
                <c:pt idx="3">
                  <c:v>44377</c:v>
                </c:pt>
                <c:pt idx="4">
                  <c:v>44286</c:v>
                </c:pt>
                <c:pt idx="5">
                  <c:v>44196</c:v>
                </c:pt>
                <c:pt idx="6">
                  <c:v>44104</c:v>
                </c:pt>
                <c:pt idx="7">
                  <c:v>44012</c:v>
                </c:pt>
                <c:pt idx="8">
                  <c:v>43921</c:v>
                </c:pt>
                <c:pt idx="9">
                  <c:v>43830</c:v>
                </c:pt>
                <c:pt idx="10">
                  <c:v>43738</c:v>
                </c:pt>
                <c:pt idx="11">
                  <c:v>43646</c:v>
                </c:pt>
                <c:pt idx="12">
                  <c:v>43555</c:v>
                </c:pt>
                <c:pt idx="13">
                  <c:v>43465</c:v>
                </c:pt>
                <c:pt idx="14">
                  <c:v>43373</c:v>
                </c:pt>
                <c:pt idx="15">
                  <c:v>43281</c:v>
                </c:pt>
                <c:pt idx="16">
                  <c:v>43190</c:v>
                </c:pt>
                <c:pt idx="17">
                  <c:v>43100</c:v>
                </c:pt>
                <c:pt idx="18">
                  <c:v>43008</c:v>
                </c:pt>
                <c:pt idx="19">
                  <c:v>42916</c:v>
                </c:pt>
                <c:pt idx="20">
                  <c:v>42825</c:v>
                </c:pt>
                <c:pt idx="21">
                  <c:v>42735</c:v>
                </c:pt>
                <c:pt idx="22">
                  <c:v>42643</c:v>
                </c:pt>
                <c:pt idx="23">
                  <c:v>42551</c:v>
                </c:pt>
                <c:pt idx="24">
                  <c:v>42460</c:v>
                </c:pt>
                <c:pt idx="25">
                  <c:v>42369</c:v>
                </c:pt>
                <c:pt idx="26">
                  <c:v>42277</c:v>
                </c:pt>
                <c:pt idx="27">
                  <c:v>42185</c:v>
                </c:pt>
                <c:pt idx="28">
                  <c:v>42094</c:v>
                </c:pt>
                <c:pt idx="29">
                  <c:v>42004</c:v>
                </c:pt>
                <c:pt idx="30">
                  <c:v>41912</c:v>
                </c:pt>
                <c:pt idx="31">
                  <c:v>41820</c:v>
                </c:pt>
                <c:pt idx="32">
                  <c:v>41729</c:v>
                </c:pt>
                <c:pt idx="33">
                  <c:v>41639</c:v>
                </c:pt>
                <c:pt idx="34">
                  <c:v>41547</c:v>
                </c:pt>
                <c:pt idx="35">
                  <c:v>41455</c:v>
                </c:pt>
                <c:pt idx="36">
                  <c:v>41364</c:v>
                </c:pt>
                <c:pt idx="37">
                  <c:v>41274</c:v>
                </c:pt>
                <c:pt idx="38">
                  <c:v>41182</c:v>
                </c:pt>
                <c:pt idx="39">
                  <c:v>41090</c:v>
                </c:pt>
                <c:pt idx="40">
                  <c:v>40999</c:v>
                </c:pt>
                <c:pt idx="41">
                  <c:v>40908</c:v>
                </c:pt>
                <c:pt idx="42">
                  <c:v>40816</c:v>
                </c:pt>
                <c:pt idx="43">
                  <c:v>40724</c:v>
                </c:pt>
                <c:pt idx="44">
                  <c:v>40633</c:v>
                </c:pt>
                <c:pt idx="45">
                  <c:v>40543</c:v>
                </c:pt>
                <c:pt idx="46">
                  <c:v>40451</c:v>
                </c:pt>
                <c:pt idx="47">
                  <c:v>40359</c:v>
                </c:pt>
                <c:pt idx="48">
                  <c:v>40268</c:v>
                </c:pt>
                <c:pt idx="49">
                  <c:v>40178</c:v>
                </c:pt>
              </c:numCache>
            </c:numRef>
          </c:xVal>
          <c:yVal>
            <c:numRef>
              <c:f>data!$K$7:$K$56</c:f>
              <c:numCache>
                <c:formatCode>General</c:formatCode>
                <c:ptCount val="50"/>
                <c:pt idx="0">
                  <c:v>0.98136550907854447</c:v>
                </c:pt>
                <c:pt idx="1">
                  <c:v>0.97266559226611093</c:v>
                </c:pt>
                <c:pt idx="2">
                  <c:v>0.95133751879591766</c:v>
                </c:pt>
                <c:pt idx="3">
                  <c:v>0.90579588036786851</c:v>
                </c:pt>
                <c:pt idx="4">
                  <c:v>0.86569605991607057</c:v>
                </c:pt>
                <c:pt idx="5">
                  <c:v>0.82672252016899206</c:v>
                </c:pt>
                <c:pt idx="6">
                  <c:v>0.79169064902011799</c:v>
                </c:pt>
                <c:pt idx="7">
                  <c:v>0.75966784468963044</c:v>
                </c:pt>
                <c:pt idx="8">
                  <c:v>0.77815125038364363</c:v>
                </c:pt>
                <c:pt idx="9">
                  <c:v>0.75891189239797352</c:v>
                </c:pt>
                <c:pt idx="10">
                  <c:v>0.72509452108146899</c:v>
                </c:pt>
                <c:pt idx="11">
                  <c:v>0.70500795933333604</c:v>
                </c:pt>
                <c:pt idx="12">
                  <c:v>0.65321251377534373</c:v>
                </c:pt>
                <c:pt idx="13">
                  <c:v>0.63447727016073152</c:v>
                </c:pt>
                <c:pt idx="14">
                  <c:v>0.3820170425748684</c:v>
                </c:pt>
                <c:pt idx="15">
                  <c:v>0.32428245529769262</c:v>
                </c:pt>
                <c:pt idx="16">
                  <c:v>0.25527250510330607</c:v>
                </c:pt>
                <c:pt idx="17">
                  <c:v>0.16435285578443709</c:v>
                </c:pt>
                <c:pt idx="18">
                  <c:v>0.46834733041215726</c:v>
                </c:pt>
                <c:pt idx="19">
                  <c:v>0.43136376415898736</c:v>
                </c:pt>
                <c:pt idx="20">
                  <c:v>0.35410843914740087</c:v>
                </c:pt>
                <c:pt idx="21">
                  <c:v>0.32633586092875144</c:v>
                </c:pt>
                <c:pt idx="22">
                  <c:v>0.31806333496276157</c:v>
                </c:pt>
                <c:pt idx="23">
                  <c:v>0.31175386105575426</c:v>
                </c:pt>
                <c:pt idx="24">
                  <c:v>0.10037054511756291</c:v>
                </c:pt>
                <c:pt idx="25">
                  <c:v>0.14612803567823801</c:v>
                </c:pt>
                <c:pt idx="26">
                  <c:v>0.17318626841227402</c:v>
                </c:pt>
                <c:pt idx="27">
                  <c:v>0.16435285578443709</c:v>
                </c:pt>
                <c:pt idx="28">
                  <c:v>0.3820170425748684</c:v>
                </c:pt>
                <c:pt idx="29">
                  <c:v>0.39445168082621629</c:v>
                </c:pt>
                <c:pt idx="30">
                  <c:v>0.40654018043395512</c:v>
                </c:pt>
                <c:pt idx="31">
                  <c:v>0.41995574848975786</c:v>
                </c:pt>
                <c:pt idx="32">
                  <c:v>0.42651126136457523</c:v>
                </c:pt>
                <c:pt idx="33">
                  <c:v>0.43296929087440572</c:v>
                </c:pt>
                <c:pt idx="34">
                  <c:v>0.42975228000240795</c:v>
                </c:pt>
                <c:pt idx="35">
                  <c:v>0.41497334797081797</c:v>
                </c:pt>
                <c:pt idx="36">
                  <c:v>0.29003461136251801</c:v>
                </c:pt>
                <c:pt idx="37">
                  <c:v>0.26245108973042947</c:v>
                </c:pt>
                <c:pt idx="38">
                  <c:v>0.26717172840301384</c:v>
                </c:pt>
                <c:pt idx="39">
                  <c:v>0.3010299956639812</c:v>
                </c:pt>
                <c:pt idx="40">
                  <c:v>0.43933269383026263</c:v>
                </c:pt>
                <c:pt idx="41">
                  <c:v>0.44090908206521767</c:v>
                </c:pt>
                <c:pt idx="42">
                  <c:v>0.43933269383026263</c:v>
                </c:pt>
                <c:pt idx="43">
                  <c:v>0.42975228000240795</c:v>
                </c:pt>
                <c:pt idx="44">
                  <c:v>0.39967372148103808</c:v>
                </c:pt>
                <c:pt idx="45">
                  <c:v>0.37106786227173627</c:v>
                </c:pt>
                <c:pt idx="46">
                  <c:v>0.36548798489089962</c:v>
                </c:pt>
                <c:pt idx="47">
                  <c:v>0.3222192947339193</c:v>
                </c:pt>
                <c:pt idx="48">
                  <c:v>0.28555730900777376</c:v>
                </c:pt>
                <c:pt idx="49">
                  <c:v>0.2576785748691845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2-F847-BB97-E3970B59D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83615"/>
        <c:axId val="1458685791"/>
      </c:scatterChart>
      <c:valAx>
        <c:axId val="145868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8685791"/>
        <c:crosses val="autoZero"/>
        <c:crossBetween val="midCat"/>
      </c:valAx>
      <c:valAx>
        <c:axId val="145868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868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P/E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data!$L$6:$L$56</c:f>
              <c:numCache>
                <c:formatCode>m/d/yy</c:formatCode>
                <c:ptCount val="51"/>
                <c:pt idx="0">
                  <c:v>44763</c:v>
                </c:pt>
                <c:pt idx="1">
                  <c:v>44651</c:v>
                </c:pt>
                <c:pt idx="2">
                  <c:v>44561</c:v>
                </c:pt>
                <c:pt idx="3">
                  <c:v>44469</c:v>
                </c:pt>
                <c:pt idx="4">
                  <c:v>44377</c:v>
                </c:pt>
                <c:pt idx="5">
                  <c:v>44286</c:v>
                </c:pt>
                <c:pt idx="6">
                  <c:v>44196</c:v>
                </c:pt>
                <c:pt idx="7">
                  <c:v>44104</c:v>
                </c:pt>
                <c:pt idx="8">
                  <c:v>44012</c:v>
                </c:pt>
                <c:pt idx="9">
                  <c:v>43921</c:v>
                </c:pt>
                <c:pt idx="10">
                  <c:v>43830</c:v>
                </c:pt>
                <c:pt idx="11">
                  <c:v>43738</c:v>
                </c:pt>
                <c:pt idx="12">
                  <c:v>43646</c:v>
                </c:pt>
                <c:pt idx="13">
                  <c:v>43555</c:v>
                </c:pt>
                <c:pt idx="14">
                  <c:v>43465</c:v>
                </c:pt>
                <c:pt idx="15">
                  <c:v>43373</c:v>
                </c:pt>
                <c:pt idx="16">
                  <c:v>43281</c:v>
                </c:pt>
                <c:pt idx="17">
                  <c:v>43190</c:v>
                </c:pt>
                <c:pt idx="18">
                  <c:v>43100</c:v>
                </c:pt>
                <c:pt idx="19">
                  <c:v>43008</c:v>
                </c:pt>
                <c:pt idx="20">
                  <c:v>42916</c:v>
                </c:pt>
                <c:pt idx="21">
                  <c:v>42825</c:v>
                </c:pt>
                <c:pt idx="22">
                  <c:v>42735</c:v>
                </c:pt>
                <c:pt idx="23">
                  <c:v>42643</c:v>
                </c:pt>
                <c:pt idx="24">
                  <c:v>42551</c:v>
                </c:pt>
                <c:pt idx="25">
                  <c:v>42460</c:v>
                </c:pt>
                <c:pt idx="26">
                  <c:v>42369</c:v>
                </c:pt>
                <c:pt idx="27">
                  <c:v>42277</c:v>
                </c:pt>
                <c:pt idx="28">
                  <c:v>42185</c:v>
                </c:pt>
                <c:pt idx="29">
                  <c:v>42094</c:v>
                </c:pt>
                <c:pt idx="30">
                  <c:v>42004</c:v>
                </c:pt>
                <c:pt idx="31">
                  <c:v>41912</c:v>
                </c:pt>
                <c:pt idx="32">
                  <c:v>41820</c:v>
                </c:pt>
                <c:pt idx="33">
                  <c:v>41729</c:v>
                </c:pt>
                <c:pt idx="34">
                  <c:v>41639</c:v>
                </c:pt>
                <c:pt idx="35">
                  <c:v>41547</c:v>
                </c:pt>
                <c:pt idx="36">
                  <c:v>41455</c:v>
                </c:pt>
                <c:pt idx="37">
                  <c:v>41364</c:v>
                </c:pt>
                <c:pt idx="38">
                  <c:v>41274</c:v>
                </c:pt>
                <c:pt idx="39">
                  <c:v>41182</c:v>
                </c:pt>
                <c:pt idx="40">
                  <c:v>41090</c:v>
                </c:pt>
                <c:pt idx="41">
                  <c:v>40999</c:v>
                </c:pt>
                <c:pt idx="42">
                  <c:v>40908</c:v>
                </c:pt>
                <c:pt idx="43">
                  <c:v>40816</c:v>
                </c:pt>
                <c:pt idx="44">
                  <c:v>40724</c:v>
                </c:pt>
                <c:pt idx="45">
                  <c:v>40633</c:v>
                </c:pt>
                <c:pt idx="46">
                  <c:v>40543</c:v>
                </c:pt>
                <c:pt idx="47">
                  <c:v>40451</c:v>
                </c:pt>
                <c:pt idx="48">
                  <c:v>40359</c:v>
                </c:pt>
                <c:pt idx="49">
                  <c:v>40268</c:v>
                </c:pt>
                <c:pt idx="50">
                  <c:v>40178</c:v>
                </c:pt>
              </c:numCache>
            </c:numRef>
          </c:xVal>
          <c:yVal>
            <c:numRef>
              <c:f>data!$M$6:$M$56</c:f>
              <c:numCache>
                <c:formatCode>General</c:formatCode>
                <c:ptCount val="51"/>
                <c:pt idx="0">
                  <c:v>1.4416951356407171</c:v>
                </c:pt>
                <c:pt idx="1">
                  <c:v>1.5065050324048721</c:v>
                </c:pt>
                <c:pt idx="2">
                  <c:v>1.5521813388393357</c:v>
                </c:pt>
                <c:pt idx="3">
                  <c:v>1.4960989921325714</c:v>
                </c:pt>
                <c:pt idx="4">
                  <c:v>1.5234863323432279</c:v>
                </c:pt>
                <c:pt idx="5">
                  <c:v>1.5021538928713607</c:v>
                </c:pt>
                <c:pt idx="6">
                  <c:v>1.5148132949992854</c:v>
                </c:pt>
                <c:pt idx="7">
                  <c:v>1.5245259366263757</c:v>
                </c:pt>
                <c:pt idx="8">
                  <c:v>1.5410797677766288</c:v>
                </c:pt>
                <c:pt idx="9">
                  <c:v>1.4107772333772097</c:v>
                </c:pt>
                <c:pt idx="10">
                  <c:v>1.4287825114969546</c:v>
                </c:pt>
                <c:pt idx="11">
                  <c:v>1.4063698354692675</c:v>
                </c:pt>
                <c:pt idx="12">
                  <c:v>1.4102709642521845</c:v>
                </c:pt>
                <c:pt idx="13">
                  <c:v>1.4051755462179893</c:v>
                </c:pt>
                <c:pt idx="14">
                  <c:v>1.3571722577230336</c:v>
                </c:pt>
                <c:pt idx="15">
                  <c:v>1.6593456357461771</c:v>
                </c:pt>
                <c:pt idx="16">
                  <c:v>1.650987094383445</c:v>
                </c:pt>
                <c:pt idx="17">
                  <c:v>1.6844862921887342</c:v>
                </c:pt>
                <c:pt idx="18">
                  <c:v>1.7453090599408281</c:v>
                </c:pt>
                <c:pt idx="19">
                  <c:v>1.3789426986134374</c:v>
                </c:pt>
                <c:pt idx="20">
                  <c:v>1.3800302479678306</c:v>
                </c:pt>
                <c:pt idx="21">
                  <c:v>1.4350476413399647</c:v>
                </c:pt>
                <c:pt idx="22">
                  <c:v>1.4348881208673159</c:v>
                </c:pt>
                <c:pt idx="23">
                  <c:v>1.4073909044707316</c:v>
                </c:pt>
                <c:pt idx="24">
                  <c:v>1.3596457926745429</c:v>
                </c:pt>
                <c:pt idx="25">
                  <c:v>1.6010817277840232</c:v>
                </c:pt>
                <c:pt idx="26">
                  <c:v>1.5542468081661105</c:v>
                </c:pt>
                <c:pt idx="27">
                  <c:v>1.4255342204982635</c:v>
                </c:pt>
                <c:pt idx="28">
                  <c:v>1.4310419453358854</c:v>
                </c:pt>
                <c:pt idx="29">
                  <c:v>1.1746411926604485</c:v>
                </c:pt>
                <c:pt idx="30">
                  <c:v>1.216957207361097</c:v>
                </c:pt>
                <c:pt idx="31">
                  <c:v>1.2013971243204515</c:v>
                </c:pt>
                <c:pt idx="32">
                  <c:v>1.1392492175716069</c:v>
                </c:pt>
                <c:pt idx="33">
                  <c:v>1.1222158782728267</c:v>
                </c:pt>
                <c:pt idx="34">
                  <c:v>1.0729847446279304</c:v>
                </c:pt>
                <c:pt idx="35">
                  <c:v>1.0220157398177203</c:v>
                </c:pt>
                <c:pt idx="36">
                  <c:v>1.0499928569201427</c:v>
                </c:pt>
                <c:pt idx="37">
                  <c:v>1.0899051114393981</c:v>
                </c:pt>
                <c:pt idx="38">
                  <c:v>1.0842186867392387</c:v>
                </c:pt>
                <c:pt idx="39">
                  <c:v>1.1228709228644356</c:v>
                </c:pt>
                <c:pt idx="40">
                  <c:v>1.09795107099415</c:v>
                </c:pt>
                <c:pt idx="41">
                  <c:v>0.9800033715837464</c:v>
                </c:pt>
                <c:pt idx="42">
                  <c:v>0.88081359228079137</c:v>
                </c:pt>
                <c:pt idx="43">
                  <c:v>0.86093662070009369</c:v>
                </c:pt>
                <c:pt idx="44">
                  <c:v>0.88705437805095699</c:v>
                </c:pt>
                <c:pt idx="45">
                  <c:v>0.90363251608423767</c:v>
                </c:pt>
                <c:pt idx="46">
                  <c:v>0.97081161087251777</c:v>
                </c:pt>
                <c:pt idx="47">
                  <c:v>0.91698004732038219</c:v>
                </c:pt>
                <c:pt idx="48">
                  <c:v>0.93094903116752303</c:v>
                </c:pt>
                <c:pt idx="49">
                  <c:v>1.0704073217401198</c:v>
                </c:pt>
                <c:pt idx="50">
                  <c:v>1.1136091510730279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0-4B42-B61A-FD6C84451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611551"/>
        <c:axId val="1454548271"/>
      </c:scatterChart>
      <c:valAx>
        <c:axId val="14436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4548271"/>
        <c:crosses val="autoZero"/>
        <c:crossBetween val="midCat"/>
      </c:valAx>
      <c:valAx>
        <c:axId val="1454548271"/>
        <c:scaling>
          <c:orientation val="minMax"/>
          <c:min val="0.60000000000000009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3611551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EPS</a:t>
            </a:r>
            <a:r>
              <a:rPr lang="en-US" altLang="zh-TW" baseline="0"/>
              <a:t>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data2!$H$7:$H$205</c:f>
              <c:numCache>
                <c:formatCode>m/d/yy</c:formatCode>
                <c:ptCount val="199"/>
                <c:pt idx="0">
                  <c:v>44792</c:v>
                </c:pt>
                <c:pt idx="1">
                  <c:v>44791</c:v>
                </c:pt>
                <c:pt idx="2">
                  <c:v>44790</c:v>
                </c:pt>
                <c:pt idx="3">
                  <c:v>44789</c:v>
                </c:pt>
                <c:pt idx="4">
                  <c:v>44788</c:v>
                </c:pt>
                <c:pt idx="5">
                  <c:v>44777</c:v>
                </c:pt>
                <c:pt idx="6">
                  <c:v>44771</c:v>
                </c:pt>
                <c:pt idx="7">
                  <c:v>44770</c:v>
                </c:pt>
                <c:pt idx="8">
                  <c:v>44769</c:v>
                </c:pt>
                <c:pt idx="9">
                  <c:v>44768</c:v>
                </c:pt>
                <c:pt idx="10">
                  <c:v>44767</c:v>
                </c:pt>
                <c:pt idx="11">
                  <c:v>44756</c:v>
                </c:pt>
                <c:pt idx="12">
                  <c:v>44747</c:v>
                </c:pt>
                <c:pt idx="13">
                  <c:v>44742</c:v>
                </c:pt>
                <c:pt idx="14">
                  <c:v>44741</c:v>
                </c:pt>
                <c:pt idx="15">
                  <c:v>44740</c:v>
                </c:pt>
                <c:pt idx="16">
                  <c:v>44735</c:v>
                </c:pt>
                <c:pt idx="17">
                  <c:v>44725</c:v>
                </c:pt>
                <c:pt idx="18">
                  <c:v>44714</c:v>
                </c:pt>
                <c:pt idx="19">
                  <c:v>44704</c:v>
                </c:pt>
                <c:pt idx="20">
                  <c:v>44693</c:v>
                </c:pt>
                <c:pt idx="21">
                  <c:v>44684</c:v>
                </c:pt>
                <c:pt idx="22">
                  <c:v>44683</c:v>
                </c:pt>
                <c:pt idx="23">
                  <c:v>44680</c:v>
                </c:pt>
                <c:pt idx="24">
                  <c:v>44679</c:v>
                </c:pt>
                <c:pt idx="25">
                  <c:v>44673</c:v>
                </c:pt>
                <c:pt idx="26">
                  <c:v>44663</c:v>
                </c:pt>
                <c:pt idx="27">
                  <c:v>44652</c:v>
                </c:pt>
                <c:pt idx="28">
                  <c:v>44643</c:v>
                </c:pt>
                <c:pt idx="29">
                  <c:v>44634</c:v>
                </c:pt>
                <c:pt idx="30">
                  <c:v>44623</c:v>
                </c:pt>
                <c:pt idx="31">
                  <c:v>44614</c:v>
                </c:pt>
                <c:pt idx="32">
                  <c:v>44602</c:v>
                </c:pt>
                <c:pt idx="33">
                  <c:v>44594</c:v>
                </c:pt>
                <c:pt idx="34">
                  <c:v>44593</c:v>
                </c:pt>
                <c:pt idx="35">
                  <c:v>44592</c:v>
                </c:pt>
                <c:pt idx="36">
                  <c:v>44589</c:v>
                </c:pt>
                <c:pt idx="37">
                  <c:v>44588</c:v>
                </c:pt>
                <c:pt idx="38">
                  <c:v>44587</c:v>
                </c:pt>
                <c:pt idx="39">
                  <c:v>44582</c:v>
                </c:pt>
                <c:pt idx="40">
                  <c:v>44572</c:v>
                </c:pt>
                <c:pt idx="41">
                  <c:v>44533</c:v>
                </c:pt>
                <c:pt idx="42">
                  <c:v>44532</c:v>
                </c:pt>
                <c:pt idx="43">
                  <c:v>44531</c:v>
                </c:pt>
                <c:pt idx="44">
                  <c:v>44531</c:v>
                </c:pt>
                <c:pt idx="45">
                  <c:v>44501</c:v>
                </c:pt>
                <c:pt idx="46">
                  <c:v>44501</c:v>
                </c:pt>
                <c:pt idx="47">
                  <c:v>44501</c:v>
                </c:pt>
                <c:pt idx="48">
                  <c:v>44471</c:v>
                </c:pt>
                <c:pt idx="49">
                  <c:v>44470</c:v>
                </c:pt>
                <c:pt idx="50">
                  <c:v>44470</c:v>
                </c:pt>
                <c:pt idx="51">
                  <c:v>44461</c:v>
                </c:pt>
                <c:pt idx="52">
                  <c:v>44452</c:v>
                </c:pt>
                <c:pt idx="53">
                  <c:v>44440</c:v>
                </c:pt>
                <c:pt idx="54">
                  <c:v>44431</c:v>
                </c:pt>
                <c:pt idx="55">
                  <c:v>44420</c:v>
                </c:pt>
                <c:pt idx="56">
                  <c:v>44411</c:v>
                </c:pt>
                <c:pt idx="57">
                  <c:v>44407</c:v>
                </c:pt>
                <c:pt idx="58">
                  <c:v>44406</c:v>
                </c:pt>
                <c:pt idx="59">
                  <c:v>44405</c:v>
                </c:pt>
                <c:pt idx="60">
                  <c:v>44404</c:v>
                </c:pt>
                <c:pt idx="61">
                  <c:v>44403</c:v>
                </c:pt>
                <c:pt idx="62">
                  <c:v>44400</c:v>
                </c:pt>
                <c:pt idx="63">
                  <c:v>44378</c:v>
                </c:pt>
                <c:pt idx="64">
                  <c:v>44357</c:v>
                </c:pt>
                <c:pt idx="65">
                  <c:v>44335</c:v>
                </c:pt>
                <c:pt idx="66">
                  <c:v>44314</c:v>
                </c:pt>
                <c:pt idx="67">
                  <c:v>44293</c:v>
                </c:pt>
                <c:pt idx="68">
                  <c:v>44271</c:v>
                </c:pt>
                <c:pt idx="69">
                  <c:v>44250</c:v>
                </c:pt>
                <c:pt idx="70">
                  <c:v>44228</c:v>
                </c:pt>
                <c:pt idx="71">
                  <c:v>44204</c:v>
                </c:pt>
                <c:pt idx="72">
                  <c:v>44166</c:v>
                </c:pt>
                <c:pt idx="73">
                  <c:v>44137</c:v>
                </c:pt>
                <c:pt idx="74">
                  <c:v>44138</c:v>
                </c:pt>
                <c:pt idx="75">
                  <c:v>44105</c:v>
                </c:pt>
                <c:pt idx="76">
                  <c:v>44096</c:v>
                </c:pt>
                <c:pt idx="77">
                  <c:v>44074</c:v>
                </c:pt>
                <c:pt idx="78">
                  <c:v>44053</c:v>
                </c:pt>
                <c:pt idx="79">
                  <c:v>44032</c:v>
                </c:pt>
                <c:pt idx="80">
                  <c:v>44008</c:v>
                </c:pt>
                <c:pt idx="81">
                  <c:v>43987</c:v>
                </c:pt>
                <c:pt idx="82">
                  <c:v>43965</c:v>
                </c:pt>
                <c:pt idx="83">
                  <c:v>43944</c:v>
                </c:pt>
                <c:pt idx="84">
                  <c:v>43922</c:v>
                </c:pt>
                <c:pt idx="85">
                  <c:v>43901</c:v>
                </c:pt>
                <c:pt idx="86">
                  <c:v>43880</c:v>
                </c:pt>
                <c:pt idx="87">
                  <c:v>43858</c:v>
                </c:pt>
                <c:pt idx="88">
                  <c:v>43836</c:v>
                </c:pt>
                <c:pt idx="89">
                  <c:v>43800</c:v>
                </c:pt>
                <c:pt idx="90">
                  <c:v>43771</c:v>
                </c:pt>
                <c:pt idx="91">
                  <c:v>43741</c:v>
                </c:pt>
                <c:pt idx="92">
                  <c:v>43747</c:v>
                </c:pt>
                <c:pt idx="93">
                  <c:v>43726</c:v>
                </c:pt>
                <c:pt idx="94">
                  <c:v>43704</c:v>
                </c:pt>
                <c:pt idx="95">
                  <c:v>43683</c:v>
                </c:pt>
                <c:pt idx="96">
                  <c:v>43679</c:v>
                </c:pt>
                <c:pt idx="97">
                  <c:v>43678</c:v>
                </c:pt>
                <c:pt idx="98">
                  <c:v>43677</c:v>
                </c:pt>
                <c:pt idx="99">
                  <c:v>43676</c:v>
                </c:pt>
                <c:pt idx="100">
                  <c:v>43675</c:v>
                </c:pt>
                <c:pt idx="101">
                  <c:v>43672</c:v>
                </c:pt>
                <c:pt idx="102">
                  <c:v>43671</c:v>
                </c:pt>
                <c:pt idx="103">
                  <c:v>43670</c:v>
                </c:pt>
                <c:pt idx="104">
                  <c:v>43669</c:v>
                </c:pt>
                <c:pt idx="105">
                  <c:v>43662</c:v>
                </c:pt>
                <c:pt idx="106">
                  <c:v>43616</c:v>
                </c:pt>
                <c:pt idx="107">
                  <c:v>43571</c:v>
                </c:pt>
                <c:pt idx="108">
                  <c:v>43528</c:v>
                </c:pt>
                <c:pt idx="109">
                  <c:v>43481</c:v>
                </c:pt>
                <c:pt idx="110">
                  <c:v>43406</c:v>
                </c:pt>
                <c:pt idx="111">
                  <c:v>43374</c:v>
                </c:pt>
                <c:pt idx="112">
                  <c:v>43343</c:v>
                </c:pt>
                <c:pt idx="113">
                  <c:v>43300</c:v>
                </c:pt>
                <c:pt idx="114">
                  <c:v>43256</c:v>
                </c:pt>
                <c:pt idx="115">
                  <c:v>43210</c:v>
                </c:pt>
                <c:pt idx="116">
                  <c:v>43166</c:v>
                </c:pt>
                <c:pt idx="117">
                  <c:v>43122</c:v>
                </c:pt>
                <c:pt idx="118">
                  <c:v>43074</c:v>
                </c:pt>
                <c:pt idx="119">
                  <c:v>43010</c:v>
                </c:pt>
                <c:pt idx="120">
                  <c:v>42985</c:v>
                </c:pt>
                <c:pt idx="121">
                  <c:v>42951</c:v>
                </c:pt>
                <c:pt idx="122">
                  <c:v>42950</c:v>
                </c:pt>
                <c:pt idx="123">
                  <c:v>42949</c:v>
                </c:pt>
                <c:pt idx="124">
                  <c:v>42948</c:v>
                </c:pt>
                <c:pt idx="125">
                  <c:v>42947</c:v>
                </c:pt>
                <c:pt idx="126">
                  <c:v>42944</c:v>
                </c:pt>
                <c:pt idx="127">
                  <c:v>42943</c:v>
                </c:pt>
                <c:pt idx="128">
                  <c:v>42942</c:v>
                </c:pt>
                <c:pt idx="129">
                  <c:v>42941</c:v>
                </c:pt>
                <c:pt idx="130">
                  <c:v>42940</c:v>
                </c:pt>
                <c:pt idx="131">
                  <c:v>42810</c:v>
                </c:pt>
                <c:pt idx="132">
                  <c:v>42677</c:v>
                </c:pt>
                <c:pt idx="133">
                  <c:v>42549</c:v>
                </c:pt>
                <c:pt idx="134">
                  <c:v>42419</c:v>
                </c:pt>
                <c:pt idx="135">
                  <c:v>42286</c:v>
                </c:pt>
                <c:pt idx="136">
                  <c:v>42158</c:v>
                </c:pt>
                <c:pt idx="137">
                  <c:v>42027</c:v>
                </c:pt>
                <c:pt idx="138">
                  <c:v>41897</c:v>
                </c:pt>
                <c:pt idx="139">
                  <c:v>41766</c:v>
                </c:pt>
                <c:pt idx="140">
                  <c:v>41610</c:v>
                </c:pt>
                <c:pt idx="141">
                  <c:v>41505</c:v>
                </c:pt>
                <c:pt idx="142">
                  <c:v>41375</c:v>
                </c:pt>
                <c:pt idx="143">
                  <c:v>41215</c:v>
                </c:pt>
                <c:pt idx="144">
                  <c:v>41124</c:v>
                </c:pt>
                <c:pt idx="145">
                  <c:v>41123</c:v>
                </c:pt>
                <c:pt idx="146">
                  <c:v>41122</c:v>
                </c:pt>
                <c:pt idx="147">
                  <c:v>41121</c:v>
                </c:pt>
                <c:pt idx="148">
                  <c:v>41120</c:v>
                </c:pt>
                <c:pt idx="149">
                  <c:v>41117</c:v>
                </c:pt>
                <c:pt idx="150">
                  <c:v>41116</c:v>
                </c:pt>
                <c:pt idx="151">
                  <c:v>41115</c:v>
                </c:pt>
                <c:pt idx="152">
                  <c:v>41114</c:v>
                </c:pt>
                <c:pt idx="153">
                  <c:v>41110</c:v>
                </c:pt>
                <c:pt idx="154">
                  <c:v>40981</c:v>
                </c:pt>
                <c:pt idx="155">
                  <c:v>40848</c:v>
                </c:pt>
                <c:pt idx="156">
                  <c:v>40718</c:v>
                </c:pt>
                <c:pt idx="157">
                  <c:v>40589</c:v>
                </c:pt>
                <c:pt idx="158">
                  <c:v>40458</c:v>
                </c:pt>
                <c:pt idx="159">
                  <c:v>40330</c:v>
                </c:pt>
                <c:pt idx="160">
                  <c:v>40199</c:v>
                </c:pt>
              </c:numCache>
            </c:numRef>
          </c:xVal>
          <c:yVal>
            <c:numRef>
              <c:f>data2!$I$7:$I$205</c:f>
              <c:numCache>
                <c:formatCode>General</c:formatCode>
                <c:ptCount val="199"/>
                <c:pt idx="0">
                  <c:v>0.98407703390283086</c:v>
                </c:pt>
                <c:pt idx="1">
                  <c:v>0.98407703390283086</c:v>
                </c:pt>
                <c:pt idx="2">
                  <c:v>0.98407703390283086</c:v>
                </c:pt>
                <c:pt idx="3">
                  <c:v>0.98407703390283086</c:v>
                </c:pt>
                <c:pt idx="4">
                  <c:v>0.98407703390283086</c:v>
                </c:pt>
                <c:pt idx="5">
                  <c:v>0.98407703390283086</c:v>
                </c:pt>
                <c:pt idx="6">
                  <c:v>0.98136550907854447</c:v>
                </c:pt>
                <c:pt idx="7">
                  <c:v>0.98136550907854447</c:v>
                </c:pt>
                <c:pt idx="8">
                  <c:v>0.98136550907854447</c:v>
                </c:pt>
                <c:pt idx="9">
                  <c:v>0.98136550907854447</c:v>
                </c:pt>
                <c:pt idx="10">
                  <c:v>0.98136550907854447</c:v>
                </c:pt>
                <c:pt idx="11">
                  <c:v>0.98136550907854447</c:v>
                </c:pt>
                <c:pt idx="12">
                  <c:v>0.98136550907854447</c:v>
                </c:pt>
                <c:pt idx="13">
                  <c:v>0.98136550907854447</c:v>
                </c:pt>
                <c:pt idx="14">
                  <c:v>0.98136550907854447</c:v>
                </c:pt>
                <c:pt idx="15">
                  <c:v>0.98136550907854447</c:v>
                </c:pt>
                <c:pt idx="16">
                  <c:v>0.98136550907854447</c:v>
                </c:pt>
                <c:pt idx="17">
                  <c:v>0.98136550907854447</c:v>
                </c:pt>
                <c:pt idx="18">
                  <c:v>0.98136550907854447</c:v>
                </c:pt>
                <c:pt idx="19">
                  <c:v>0.98136550907854447</c:v>
                </c:pt>
                <c:pt idx="20">
                  <c:v>0.98136550907854447</c:v>
                </c:pt>
                <c:pt idx="21">
                  <c:v>0.98136550907854447</c:v>
                </c:pt>
                <c:pt idx="22">
                  <c:v>0.98136550907854447</c:v>
                </c:pt>
                <c:pt idx="23">
                  <c:v>0.98136550907854447</c:v>
                </c:pt>
                <c:pt idx="24">
                  <c:v>0.98136550907854447</c:v>
                </c:pt>
                <c:pt idx="25">
                  <c:v>0.98136550907854447</c:v>
                </c:pt>
                <c:pt idx="26">
                  <c:v>0.98136550907854447</c:v>
                </c:pt>
                <c:pt idx="27">
                  <c:v>0.98136550907854447</c:v>
                </c:pt>
                <c:pt idx="28">
                  <c:v>0.97312785359969867</c:v>
                </c:pt>
                <c:pt idx="29">
                  <c:v>0.97312785359969867</c:v>
                </c:pt>
                <c:pt idx="30">
                  <c:v>0.97312785359969867</c:v>
                </c:pt>
                <c:pt idx="31">
                  <c:v>0.97312785359969867</c:v>
                </c:pt>
                <c:pt idx="32">
                  <c:v>0.97312785359969867</c:v>
                </c:pt>
                <c:pt idx="33">
                  <c:v>0.97312785359969867</c:v>
                </c:pt>
                <c:pt idx="34">
                  <c:v>0.97312785359969867</c:v>
                </c:pt>
                <c:pt idx="35">
                  <c:v>0.97312785359969867</c:v>
                </c:pt>
                <c:pt idx="36">
                  <c:v>0.97312785359969867</c:v>
                </c:pt>
                <c:pt idx="37">
                  <c:v>0.97312785359969867</c:v>
                </c:pt>
                <c:pt idx="38">
                  <c:v>0.97312785359969867</c:v>
                </c:pt>
                <c:pt idx="39">
                  <c:v>0.97312785359969867</c:v>
                </c:pt>
                <c:pt idx="40">
                  <c:v>0.97312785359969867</c:v>
                </c:pt>
                <c:pt idx="41">
                  <c:v>0.97312785359969867</c:v>
                </c:pt>
                <c:pt idx="42">
                  <c:v>0.95182303531591195</c:v>
                </c:pt>
                <c:pt idx="43">
                  <c:v>0.95182303531591195</c:v>
                </c:pt>
                <c:pt idx="44">
                  <c:v>0.95182303531591195</c:v>
                </c:pt>
                <c:pt idx="45">
                  <c:v>0.95182303531591195</c:v>
                </c:pt>
                <c:pt idx="46">
                  <c:v>0.95182303531591195</c:v>
                </c:pt>
                <c:pt idx="47">
                  <c:v>0.95182303531591195</c:v>
                </c:pt>
                <c:pt idx="48">
                  <c:v>0.95182303531591195</c:v>
                </c:pt>
                <c:pt idx="49">
                  <c:v>0.95182303531591195</c:v>
                </c:pt>
                <c:pt idx="50">
                  <c:v>0.95182303531591195</c:v>
                </c:pt>
                <c:pt idx="51">
                  <c:v>0.90633504180509072</c:v>
                </c:pt>
                <c:pt idx="52">
                  <c:v>0.90633504180509072</c:v>
                </c:pt>
                <c:pt idx="53">
                  <c:v>0.90633504180509072</c:v>
                </c:pt>
                <c:pt idx="54">
                  <c:v>0.90633504180509072</c:v>
                </c:pt>
                <c:pt idx="55">
                  <c:v>0.90633504180509072</c:v>
                </c:pt>
                <c:pt idx="56">
                  <c:v>0.90633504180509072</c:v>
                </c:pt>
                <c:pt idx="57">
                  <c:v>0.90633504180509072</c:v>
                </c:pt>
                <c:pt idx="58">
                  <c:v>0.90633504180509072</c:v>
                </c:pt>
                <c:pt idx="59">
                  <c:v>0.90633504180509072</c:v>
                </c:pt>
                <c:pt idx="60">
                  <c:v>0.90633504180509072</c:v>
                </c:pt>
                <c:pt idx="61">
                  <c:v>0.90633504180509072</c:v>
                </c:pt>
                <c:pt idx="62">
                  <c:v>0.90633504180509072</c:v>
                </c:pt>
                <c:pt idx="63">
                  <c:v>0.90633504180509072</c:v>
                </c:pt>
                <c:pt idx="64">
                  <c:v>0.86628733908419486</c:v>
                </c:pt>
                <c:pt idx="65">
                  <c:v>0.86628733908419486</c:v>
                </c:pt>
                <c:pt idx="66">
                  <c:v>0.86628733908419486</c:v>
                </c:pt>
                <c:pt idx="67">
                  <c:v>0.86628733908419486</c:v>
                </c:pt>
                <c:pt idx="68">
                  <c:v>0.82672252016899206</c:v>
                </c:pt>
                <c:pt idx="69">
                  <c:v>0.82672252016899206</c:v>
                </c:pt>
                <c:pt idx="70">
                  <c:v>0.82672252016899206</c:v>
                </c:pt>
                <c:pt idx="71">
                  <c:v>0.82672252016899206</c:v>
                </c:pt>
                <c:pt idx="72">
                  <c:v>0.79239168949825389</c:v>
                </c:pt>
                <c:pt idx="73">
                  <c:v>0.79239168949825389</c:v>
                </c:pt>
                <c:pt idx="74">
                  <c:v>0.79239168949825389</c:v>
                </c:pt>
                <c:pt idx="75">
                  <c:v>0.79239168949825389</c:v>
                </c:pt>
                <c:pt idx="76">
                  <c:v>0.76042248342321206</c:v>
                </c:pt>
                <c:pt idx="77">
                  <c:v>0.76042248342321206</c:v>
                </c:pt>
                <c:pt idx="78">
                  <c:v>0.76042248342321206</c:v>
                </c:pt>
                <c:pt idx="79">
                  <c:v>0.76042248342321206</c:v>
                </c:pt>
                <c:pt idx="80">
                  <c:v>0.77887447200273952</c:v>
                </c:pt>
                <c:pt idx="81">
                  <c:v>0.77887447200273952</c:v>
                </c:pt>
                <c:pt idx="82">
                  <c:v>0.77887447200273952</c:v>
                </c:pt>
                <c:pt idx="83">
                  <c:v>0.77887447200273952</c:v>
                </c:pt>
                <c:pt idx="84">
                  <c:v>0.77887447200273952</c:v>
                </c:pt>
                <c:pt idx="85">
                  <c:v>0.75891189239797352</c:v>
                </c:pt>
                <c:pt idx="86">
                  <c:v>0.75891189239797352</c:v>
                </c:pt>
                <c:pt idx="87">
                  <c:v>0.75891189239797352</c:v>
                </c:pt>
                <c:pt idx="88">
                  <c:v>0.75891189239797352</c:v>
                </c:pt>
                <c:pt idx="89">
                  <c:v>0.72509452108146899</c:v>
                </c:pt>
                <c:pt idx="90">
                  <c:v>0.72509452108146899</c:v>
                </c:pt>
                <c:pt idx="91">
                  <c:v>0.72509452108146899</c:v>
                </c:pt>
                <c:pt idx="92">
                  <c:v>0.72509452108146899</c:v>
                </c:pt>
                <c:pt idx="93">
                  <c:v>0.70415051683979912</c:v>
                </c:pt>
                <c:pt idx="94">
                  <c:v>0.70415051683979912</c:v>
                </c:pt>
                <c:pt idx="95">
                  <c:v>0.70415051683979912</c:v>
                </c:pt>
                <c:pt idx="96">
                  <c:v>0.70415051683979912</c:v>
                </c:pt>
                <c:pt idx="97">
                  <c:v>0.70415051683979912</c:v>
                </c:pt>
                <c:pt idx="98">
                  <c:v>0.70415051683979912</c:v>
                </c:pt>
                <c:pt idx="99">
                  <c:v>0.70415051683979912</c:v>
                </c:pt>
                <c:pt idx="100">
                  <c:v>0.70415051683979912</c:v>
                </c:pt>
                <c:pt idx="101">
                  <c:v>0.70415051683979912</c:v>
                </c:pt>
                <c:pt idx="102">
                  <c:v>0.70415051683979912</c:v>
                </c:pt>
                <c:pt idx="103">
                  <c:v>0.70415051683979912</c:v>
                </c:pt>
                <c:pt idx="104">
                  <c:v>0.70415051683979912</c:v>
                </c:pt>
                <c:pt idx="105">
                  <c:v>0.70415051683979912</c:v>
                </c:pt>
                <c:pt idx="106">
                  <c:v>0.65321251377534373</c:v>
                </c:pt>
                <c:pt idx="107">
                  <c:v>0.65321251377534373</c:v>
                </c:pt>
                <c:pt idx="108">
                  <c:v>0.63447727016073152</c:v>
                </c:pt>
                <c:pt idx="109">
                  <c:v>0.63447727016073152</c:v>
                </c:pt>
                <c:pt idx="110">
                  <c:v>0.3820170425748684</c:v>
                </c:pt>
                <c:pt idx="111">
                  <c:v>0.3820170425748684</c:v>
                </c:pt>
                <c:pt idx="112">
                  <c:v>0.32633586092875144</c:v>
                </c:pt>
                <c:pt idx="113">
                  <c:v>0.32633586092875144</c:v>
                </c:pt>
                <c:pt idx="114">
                  <c:v>0.30319605742048883</c:v>
                </c:pt>
                <c:pt idx="115">
                  <c:v>0.30319605742048883</c:v>
                </c:pt>
                <c:pt idx="116">
                  <c:v>0.24551266781414982</c:v>
                </c:pt>
                <c:pt idx="117">
                  <c:v>0.24551266781414982</c:v>
                </c:pt>
                <c:pt idx="118">
                  <c:v>0.52891670027765469</c:v>
                </c:pt>
                <c:pt idx="119">
                  <c:v>0.52891670027765469</c:v>
                </c:pt>
                <c:pt idx="120">
                  <c:v>0.51321760006793893</c:v>
                </c:pt>
                <c:pt idx="121">
                  <c:v>0.51321760006793893</c:v>
                </c:pt>
                <c:pt idx="122">
                  <c:v>0.51321760006793893</c:v>
                </c:pt>
                <c:pt idx="123">
                  <c:v>0.51321760006793893</c:v>
                </c:pt>
                <c:pt idx="124">
                  <c:v>0.51321760006793893</c:v>
                </c:pt>
                <c:pt idx="125">
                  <c:v>0.51321760006793893</c:v>
                </c:pt>
                <c:pt idx="126">
                  <c:v>0.51321760006793893</c:v>
                </c:pt>
                <c:pt idx="127">
                  <c:v>0.51321760006793893</c:v>
                </c:pt>
                <c:pt idx="128">
                  <c:v>0.51321760006793893</c:v>
                </c:pt>
                <c:pt idx="129">
                  <c:v>0.51321760006793893</c:v>
                </c:pt>
                <c:pt idx="130">
                  <c:v>0.51321760006793893</c:v>
                </c:pt>
                <c:pt idx="131">
                  <c:v>0.456366033129043</c:v>
                </c:pt>
                <c:pt idx="132">
                  <c:v>0.42813479402878885</c:v>
                </c:pt>
                <c:pt idx="133">
                  <c:v>0.11394335230683679</c:v>
                </c:pt>
                <c:pt idx="134">
                  <c:v>0.15836249209524964</c:v>
                </c:pt>
                <c:pt idx="135">
                  <c:v>0.18184358794477254</c:v>
                </c:pt>
                <c:pt idx="136">
                  <c:v>0.3820170425748684</c:v>
                </c:pt>
                <c:pt idx="137">
                  <c:v>0.39445168082621629</c:v>
                </c:pt>
                <c:pt idx="138">
                  <c:v>0.41995574848975786</c:v>
                </c:pt>
                <c:pt idx="139">
                  <c:v>0.42651126136457523</c:v>
                </c:pt>
                <c:pt idx="140">
                  <c:v>0.42813479402878885</c:v>
                </c:pt>
                <c:pt idx="141">
                  <c:v>0.4132997640812518</c:v>
                </c:pt>
                <c:pt idx="142">
                  <c:v>0.28780172993022601</c:v>
                </c:pt>
                <c:pt idx="143">
                  <c:v>0.26717172840301384</c:v>
                </c:pt>
                <c:pt idx="144">
                  <c:v>0.3010299956639812</c:v>
                </c:pt>
                <c:pt idx="145">
                  <c:v>0.3010299956639812</c:v>
                </c:pt>
                <c:pt idx="146">
                  <c:v>0.3010299956639812</c:v>
                </c:pt>
                <c:pt idx="147">
                  <c:v>0.3010299956639812</c:v>
                </c:pt>
                <c:pt idx="148">
                  <c:v>0.3010299956639812</c:v>
                </c:pt>
                <c:pt idx="149">
                  <c:v>0.3010299956639812</c:v>
                </c:pt>
                <c:pt idx="150">
                  <c:v>0.3010299956639812</c:v>
                </c:pt>
                <c:pt idx="151">
                  <c:v>0.3010299956639812</c:v>
                </c:pt>
                <c:pt idx="152">
                  <c:v>0.3010299956639812</c:v>
                </c:pt>
                <c:pt idx="153">
                  <c:v>0.3010299956639812</c:v>
                </c:pt>
                <c:pt idx="154">
                  <c:v>0.44090908206521767</c:v>
                </c:pt>
                <c:pt idx="155">
                  <c:v>0.43933269383026263</c:v>
                </c:pt>
                <c:pt idx="156">
                  <c:v>0.40140054078154408</c:v>
                </c:pt>
                <c:pt idx="157">
                  <c:v>0.37291200297010657</c:v>
                </c:pt>
                <c:pt idx="158">
                  <c:v>0.36735592102601899</c:v>
                </c:pt>
                <c:pt idx="159">
                  <c:v>0.28555730900777376</c:v>
                </c:pt>
                <c:pt idx="160">
                  <c:v>0.26007138798507479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0-524F-9B11-9DACCDED9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78159"/>
        <c:axId val="486092879"/>
      </c:scatterChart>
      <c:valAx>
        <c:axId val="479578159"/>
        <c:scaling>
          <c:orientation val="minMax"/>
          <c:max val="45000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6092879"/>
        <c:crosses val="autoZero"/>
        <c:crossBetween val="midCat"/>
      </c:valAx>
      <c:valAx>
        <c:axId val="4860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957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PRICE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data2!$J$7:$J$205</c:f>
              <c:numCache>
                <c:formatCode>m/d/yy</c:formatCode>
                <c:ptCount val="199"/>
                <c:pt idx="0">
                  <c:v>44792</c:v>
                </c:pt>
                <c:pt idx="1">
                  <c:v>44791</c:v>
                </c:pt>
                <c:pt idx="2">
                  <c:v>44790</c:v>
                </c:pt>
                <c:pt idx="3">
                  <c:v>44789</c:v>
                </c:pt>
                <c:pt idx="4">
                  <c:v>44788</c:v>
                </c:pt>
                <c:pt idx="5">
                  <c:v>44777</c:v>
                </c:pt>
                <c:pt idx="6">
                  <c:v>44771</c:v>
                </c:pt>
                <c:pt idx="7">
                  <c:v>44770</c:v>
                </c:pt>
                <c:pt idx="8">
                  <c:v>44769</c:v>
                </c:pt>
                <c:pt idx="9">
                  <c:v>44768</c:v>
                </c:pt>
                <c:pt idx="10">
                  <c:v>44767</c:v>
                </c:pt>
                <c:pt idx="11">
                  <c:v>44756</c:v>
                </c:pt>
                <c:pt idx="12">
                  <c:v>44747</c:v>
                </c:pt>
                <c:pt idx="13">
                  <c:v>44742</c:v>
                </c:pt>
                <c:pt idx="14">
                  <c:v>44741</c:v>
                </c:pt>
                <c:pt idx="15">
                  <c:v>44740</c:v>
                </c:pt>
                <c:pt idx="16">
                  <c:v>44735</c:v>
                </c:pt>
                <c:pt idx="17">
                  <c:v>44725</c:v>
                </c:pt>
                <c:pt idx="18">
                  <c:v>44714</c:v>
                </c:pt>
                <c:pt idx="19">
                  <c:v>44704</c:v>
                </c:pt>
                <c:pt idx="20">
                  <c:v>44693</c:v>
                </c:pt>
                <c:pt idx="21">
                  <c:v>44684</c:v>
                </c:pt>
                <c:pt idx="22">
                  <c:v>44683</c:v>
                </c:pt>
                <c:pt idx="23">
                  <c:v>44680</c:v>
                </c:pt>
                <c:pt idx="24">
                  <c:v>44679</c:v>
                </c:pt>
                <c:pt idx="25">
                  <c:v>44673</c:v>
                </c:pt>
                <c:pt idx="26">
                  <c:v>44663</c:v>
                </c:pt>
                <c:pt idx="27">
                  <c:v>44652</c:v>
                </c:pt>
                <c:pt idx="28">
                  <c:v>44643</c:v>
                </c:pt>
                <c:pt idx="29">
                  <c:v>44634</c:v>
                </c:pt>
                <c:pt idx="30">
                  <c:v>44623</c:v>
                </c:pt>
                <c:pt idx="31">
                  <c:v>44614</c:v>
                </c:pt>
                <c:pt idx="32">
                  <c:v>44602</c:v>
                </c:pt>
                <c:pt idx="33">
                  <c:v>44594</c:v>
                </c:pt>
                <c:pt idx="34">
                  <c:v>44593</c:v>
                </c:pt>
                <c:pt idx="35">
                  <c:v>44592</c:v>
                </c:pt>
                <c:pt idx="36">
                  <c:v>44589</c:v>
                </c:pt>
                <c:pt idx="37">
                  <c:v>44588</c:v>
                </c:pt>
                <c:pt idx="38">
                  <c:v>44587</c:v>
                </c:pt>
                <c:pt idx="39">
                  <c:v>44582</c:v>
                </c:pt>
                <c:pt idx="40">
                  <c:v>44572</c:v>
                </c:pt>
                <c:pt idx="41">
                  <c:v>44533</c:v>
                </c:pt>
                <c:pt idx="42">
                  <c:v>44532</c:v>
                </c:pt>
                <c:pt idx="43">
                  <c:v>44531</c:v>
                </c:pt>
                <c:pt idx="44">
                  <c:v>44531</c:v>
                </c:pt>
                <c:pt idx="45">
                  <c:v>44501</c:v>
                </c:pt>
                <c:pt idx="46">
                  <c:v>44501</c:v>
                </c:pt>
                <c:pt idx="47">
                  <c:v>44501</c:v>
                </c:pt>
                <c:pt idx="48">
                  <c:v>44471</c:v>
                </c:pt>
                <c:pt idx="49">
                  <c:v>44470</c:v>
                </c:pt>
                <c:pt idx="50">
                  <c:v>44470</c:v>
                </c:pt>
                <c:pt idx="51">
                  <c:v>44461</c:v>
                </c:pt>
                <c:pt idx="52">
                  <c:v>44452</c:v>
                </c:pt>
                <c:pt idx="53">
                  <c:v>44440</c:v>
                </c:pt>
                <c:pt idx="54">
                  <c:v>44431</c:v>
                </c:pt>
                <c:pt idx="55">
                  <c:v>44420</c:v>
                </c:pt>
                <c:pt idx="56">
                  <c:v>44411</c:v>
                </c:pt>
                <c:pt idx="57">
                  <c:v>44407</c:v>
                </c:pt>
                <c:pt idx="58">
                  <c:v>44406</c:v>
                </c:pt>
                <c:pt idx="59">
                  <c:v>44405</c:v>
                </c:pt>
                <c:pt idx="60">
                  <c:v>44404</c:v>
                </c:pt>
                <c:pt idx="61">
                  <c:v>44403</c:v>
                </c:pt>
                <c:pt idx="62">
                  <c:v>44400</c:v>
                </c:pt>
                <c:pt idx="63">
                  <c:v>44378</c:v>
                </c:pt>
                <c:pt idx="64">
                  <c:v>44357</c:v>
                </c:pt>
                <c:pt idx="65">
                  <c:v>44335</c:v>
                </c:pt>
                <c:pt idx="66">
                  <c:v>44314</c:v>
                </c:pt>
                <c:pt idx="67">
                  <c:v>44293</c:v>
                </c:pt>
                <c:pt idx="68">
                  <c:v>44271</c:v>
                </c:pt>
                <c:pt idx="69">
                  <c:v>44250</c:v>
                </c:pt>
                <c:pt idx="70">
                  <c:v>44228</c:v>
                </c:pt>
                <c:pt idx="71">
                  <c:v>44204</c:v>
                </c:pt>
                <c:pt idx="72">
                  <c:v>44166</c:v>
                </c:pt>
                <c:pt idx="73">
                  <c:v>44137</c:v>
                </c:pt>
                <c:pt idx="74">
                  <c:v>44138</c:v>
                </c:pt>
                <c:pt idx="75">
                  <c:v>44105</c:v>
                </c:pt>
                <c:pt idx="76">
                  <c:v>44096</c:v>
                </c:pt>
                <c:pt idx="77">
                  <c:v>44074</c:v>
                </c:pt>
                <c:pt idx="78">
                  <c:v>44053</c:v>
                </c:pt>
                <c:pt idx="79">
                  <c:v>44032</c:v>
                </c:pt>
                <c:pt idx="80">
                  <c:v>44008</c:v>
                </c:pt>
                <c:pt idx="81">
                  <c:v>43987</c:v>
                </c:pt>
                <c:pt idx="82">
                  <c:v>43965</c:v>
                </c:pt>
                <c:pt idx="83">
                  <c:v>43944</c:v>
                </c:pt>
                <c:pt idx="84">
                  <c:v>43922</c:v>
                </c:pt>
                <c:pt idx="85">
                  <c:v>43901</c:v>
                </c:pt>
                <c:pt idx="86">
                  <c:v>43880</c:v>
                </c:pt>
                <c:pt idx="87">
                  <c:v>43858</c:v>
                </c:pt>
                <c:pt idx="88">
                  <c:v>43836</c:v>
                </c:pt>
                <c:pt idx="89">
                  <c:v>43800</c:v>
                </c:pt>
                <c:pt idx="90">
                  <c:v>43771</c:v>
                </c:pt>
                <c:pt idx="91">
                  <c:v>43741</c:v>
                </c:pt>
                <c:pt idx="92">
                  <c:v>43747</c:v>
                </c:pt>
                <c:pt idx="93">
                  <c:v>43726</c:v>
                </c:pt>
                <c:pt idx="94">
                  <c:v>43704</c:v>
                </c:pt>
                <c:pt idx="95">
                  <c:v>43683</c:v>
                </c:pt>
                <c:pt idx="96">
                  <c:v>43679</c:v>
                </c:pt>
                <c:pt idx="97">
                  <c:v>43678</c:v>
                </c:pt>
                <c:pt idx="98">
                  <c:v>43677</c:v>
                </c:pt>
                <c:pt idx="99">
                  <c:v>43676</c:v>
                </c:pt>
                <c:pt idx="100">
                  <c:v>43675</c:v>
                </c:pt>
                <c:pt idx="101">
                  <c:v>43672</c:v>
                </c:pt>
                <c:pt idx="102">
                  <c:v>43671</c:v>
                </c:pt>
                <c:pt idx="103">
                  <c:v>43670</c:v>
                </c:pt>
                <c:pt idx="104">
                  <c:v>43669</c:v>
                </c:pt>
                <c:pt idx="105">
                  <c:v>43662</c:v>
                </c:pt>
                <c:pt idx="106">
                  <c:v>43616</c:v>
                </c:pt>
                <c:pt idx="107">
                  <c:v>43571</c:v>
                </c:pt>
                <c:pt idx="108">
                  <c:v>43528</c:v>
                </c:pt>
                <c:pt idx="109">
                  <c:v>43481</c:v>
                </c:pt>
                <c:pt idx="110">
                  <c:v>43406</c:v>
                </c:pt>
                <c:pt idx="111">
                  <c:v>43374</c:v>
                </c:pt>
                <c:pt idx="112">
                  <c:v>43343</c:v>
                </c:pt>
                <c:pt idx="113">
                  <c:v>43300</c:v>
                </c:pt>
                <c:pt idx="114">
                  <c:v>43256</c:v>
                </c:pt>
                <c:pt idx="115">
                  <c:v>43210</c:v>
                </c:pt>
                <c:pt idx="116">
                  <c:v>43166</c:v>
                </c:pt>
                <c:pt idx="117">
                  <c:v>43122</c:v>
                </c:pt>
                <c:pt idx="118">
                  <c:v>43074</c:v>
                </c:pt>
                <c:pt idx="119">
                  <c:v>43010</c:v>
                </c:pt>
                <c:pt idx="120">
                  <c:v>42985</c:v>
                </c:pt>
                <c:pt idx="121">
                  <c:v>42951</c:v>
                </c:pt>
                <c:pt idx="122">
                  <c:v>42950</c:v>
                </c:pt>
                <c:pt idx="123">
                  <c:v>42949</c:v>
                </c:pt>
                <c:pt idx="124">
                  <c:v>42948</c:v>
                </c:pt>
                <c:pt idx="125">
                  <c:v>42947</c:v>
                </c:pt>
                <c:pt idx="126">
                  <c:v>42944</c:v>
                </c:pt>
                <c:pt idx="127">
                  <c:v>42943</c:v>
                </c:pt>
                <c:pt idx="128">
                  <c:v>42942</c:v>
                </c:pt>
                <c:pt idx="129">
                  <c:v>42941</c:v>
                </c:pt>
                <c:pt idx="130">
                  <c:v>42940</c:v>
                </c:pt>
                <c:pt idx="131">
                  <c:v>42810</c:v>
                </c:pt>
                <c:pt idx="132">
                  <c:v>42677</c:v>
                </c:pt>
                <c:pt idx="133">
                  <c:v>42549</c:v>
                </c:pt>
                <c:pt idx="134">
                  <c:v>42419</c:v>
                </c:pt>
                <c:pt idx="135">
                  <c:v>42286</c:v>
                </c:pt>
                <c:pt idx="136">
                  <c:v>42158</c:v>
                </c:pt>
                <c:pt idx="137">
                  <c:v>42027</c:v>
                </c:pt>
                <c:pt idx="138">
                  <c:v>41897</c:v>
                </c:pt>
                <c:pt idx="139">
                  <c:v>41766</c:v>
                </c:pt>
                <c:pt idx="140">
                  <c:v>41610</c:v>
                </c:pt>
                <c:pt idx="141">
                  <c:v>41505</c:v>
                </c:pt>
                <c:pt idx="142">
                  <c:v>41375</c:v>
                </c:pt>
                <c:pt idx="143">
                  <c:v>41215</c:v>
                </c:pt>
                <c:pt idx="144">
                  <c:v>41124</c:v>
                </c:pt>
                <c:pt idx="145">
                  <c:v>41123</c:v>
                </c:pt>
                <c:pt idx="146">
                  <c:v>41122</c:v>
                </c:pt>
                <c:pt idx="147">
                  <c:v>41121</c:v>
                </c:pt>
                <c:pt idx="148">
                  <c:v>41120</c:v>
                </c:pt>
                <c:pt idx="149">
                  <c:v>41117</c:v>
                </c:pt>
                <c:pt idx="150">
                  <c:v>41116</c:v>
                </c:pt>
                <c:pt idx="151">
                  <c:v>41115</c:v>
                </c:pt>
                <c:pt idx="152">
                  <c:v>41114</c:v>
                </c:pt>
                <c:pt idx="153">
                  <c:v>41110</c:v>
                </c:pt>
                <c:pt idx="154">
                  <c:v>40981</c:v>
                </c:pt>
                <c:pt idx="155">
                  <c:v>40848</c:v>
                </c:pt>
                <c:pt idx="156">
                  <c:v>40718</c:v>
                </c:pt>
                <c:pt idx="157">
                  <c:v>40589</c:v>
                </c:pt>
                <c:pt idx="158">
                  <c:v>40458</c:v>
                </c:pt>
                <c:pt idx="159">
                  <c:v>40330</c:v>
                </c:pt>
                <c:pt idx="160">
                  <c:v>40199</c:v>
                </c:pt>
              </c:numCache>
            </c:numRef>
          </c:xVal>
          <c:yVal>
            <c:numRef>
              <c:f>data2!$K$7:$K$205</c:f>
              <c:numCache>
                <c:formatCode>General</c:formatCode>
                <c:ptCount val="199"/>
                <c:pt idx="0">
                  <c:v>2.4565937502444077</c:v>
                </c:pt>
                <c:pt idx="1">
                  <c:v>2.4626525097283736</c:v>
                </c:pt>
                <c:pt idx="2">
                  <c:v>2.4643703012822327</c:v>
                </c:pt>
                <c:pt idx="3">
                  <c:v>2.4664375597096138</c:v>
                </c:pt>
                <c:pt idx="4">
                  <c:v>2.4675637120559628</c:v>
                </c:pt>
                <c:pt idx="5">
                  <c:v>2.4527827879007211</c:v>
                </c:pt>
                <c:pt idx="6">
                  <c:v>2.4483042955758241</c:v>
                </c:pt>
                <c:pt idx="7">
                  <c:v>2.4415537509534571</c:v>
                </c:pt>
                <c:pt idx="8">
                  <c:v>2.4293323128283313</c:v>
                </c:pt>
                <c:pt idx="9">
                  <c:v>2.4012281674981129</c:v>
                </c:pt>
                <c:pt idx="10">
                  <c:v>2.4130146123342464</c:v>
                </c:pt>
                <c:pt idx="11">
                  <c:v>2.4049704807470023</c:v>
                </c:pt>
                <c:pt idx="12">
                  <c:v>2.4197079813544442</c:v>
                </c:pt>
                <c:pt idx="13">
                  <c:v>2.4096457517702046</c:v>
                </c:pt>
                <c:pt idx="14">
                  <c:v>2.4154074254501365</c:v>
                </c:pt>
                <c:pt idx="15">
                  <c:v>2.4090535050100694</c:v>
                </c:pt>
                <c:pt idx="16">
                  <c:v>2.413064946837411</c:v>
                </c:pt>
                <c:pt idx="17">
                  <c:v>2.3842817128855844</c:v>
                </c:pt>
                <c:pt idx="18">
                  <c:v>2.4386689006867375</c:v>
                </c:pt>
                <c:pt idx="19">
                  <c:v>2.4160577292630379</c:v>
                </c:pt>
                <c:pt idx="20">
                  <c:v>2.4071358621915588</c:v>
                </c:pt>
                <c:pt idx="21">
                  <c:v>2.449910164792211</c:v>
                </c:pt>
                <c:pt idx="22">
                  <c:v>2.4540364727646975</c:v>
                </c:pt>
                <c:pt idx="23">
                  <c:v>2.4432942868340035</c:v>
                </c:pt>
                <c:pt idx="24">
                  <c:v>2.4618435442642932</c:v>
                </c:pt>
                <c:pt idx="25">
                  <c:v>2.4377981107081683</c:v>
                </c:pt>
                <c:pt idx="26">
                  <c:v>2.4503415015718963</c:v>
                </c:pt>
                <c:pt idx="27">
                  <c:v>2.4905483817903584</c:v>
                </c:pt>
                <c:pt idx="28">
                  <c:v>2.4763823258327631</c:v>
                </c:pt>
                <c:pt idx="29">
                  <c:v>2.4416008842969315</c:v>
                </c:pt>
                <c:pt idx="30">
                  <c:v>2.4711743183073378</c:v>
                </c:pt>
                <c:pt idx="31">
                  <c:v>2.4589700516287487</c:v>
                </c:pt>
                <c:pt idx="32">
                  <c:v>2.4805530626992662</c:v>
                </c:pt>
                <c:pt idx="33">
                  <c:v>2.4961821292572681</c:v>
                </c:pt>
                <c:pt idx="34">
                  <c:v>2.4896210322579715</c:v>
                </c:pt>
                <c:pt idx="35">
                  <c:v>2.4927324592231748</c:v>
                </c:pt>
                <c:pt idx="36">
                  <c:v>2.4889171740735287</c:v>
                </c:pt>
                <c:pt idx="37">
                  <c:v>2.476889569207684</c:v>
                </c:pt>
                <c:pt idx="38">
                  <c:v>2.4723321835653529</c:v>
                </c:pt>
                <c:pt idx="39">
                  <c:v>2.4713357251611572</c:v>
                </c:pt>
                <c:pt idx="40">
                  <c:v>2.4982829786613712</c:v>
                </c:pt>
                <c:pt idx="41">
                  <c:v>2.526752694348148</c:v>
                </c:pt>
                <c:pt idx="42">
                  <c:v>2.5149327361018772</c:v>
                </c:pt>
                <c:pt idx="43">
                  <c:v>2.5347112933903264</c:v>
                </c:pt>
                <c:pt idx="44">
                  <c:v>2.5186192106290761</c:v>
                </c:pt>
                <c:pt idx="45">
                  <c:v>2.535433375828049</c:v>
                </c:pt>
                <c:pt idx="46">
                  <c:v>2.5195655008805091</c:v>
                </c:pt>
                <c:pt idx="47">
                  <c:v>2.5176840398009741</c:v>
                </c:pt>
                <c:pt idx="48">
                  <c:v>2.4924251127760866</c:v>
                </c:pt>
                <c:pt idx="49">
                  <c:v>2.4666897158734749</c:v>
                </c:pt>
                <c:pt idx="50">
                  <c:v>2.4610480916706581</c:v>
                </c:pt>
                <c:pt idx="51">
                  <c:v>2.4750607137020064</c:v>
                </c:pt>
                <c:pt idx="52">
                  <c:v>2.4727418263612049</c:v>
                </c:pt>
                <c:pt idx="53">
                  <c:v>2.4797624037197021</c:v>
                </c:pt>
                <c:pt idx="54">
                  <c:v>2.4838011824604878</c:v>
                </c:pt>
                <c:pt idx="55">
                  <c:v>2.4621133668835711</c:v>
                </c:pt>
                <c:pt idx="56">
                  <c:v>2.4580634453251835</c:v>
                </c:pt>
                <c:pt idx="57">
                  <c:v>2.4547076927235136</c:v>
                </c:pt>
                <c:pt idx="58">
                  <c:v>2.457124626303409</c:v>
                </c:pt>
                <c:pt idx="59">
                  <c:v>2.4566999773837925</c:v>
                </c:pt>
                <c:pt idx="60">
                  <c:v>2.4571852565536685</c:v>
                </c:pt>
                <c:pt idx="61">
                  <c:v>2.4609729737111343</c:v>
                </c:pt>
                <c:pt idx="62">
                  <c:v>2.4619035193352539</c:v>
                </c:pt>
                <c:pt idx="63">
                  <c:v>2.4339297656084642</c:v>
                </c:pt>
                <c:pt idx="64">
                  <c:v>2.4103385009107301</c:v>
                </c:pt>
                <c:pt idx="65">
                  <c:v>2.3858206870718863</c:v>
                </c:pt>
                <c:pt idx="66">
                  <c:v>2.4057901623025062</c:v>
                </c:pt>
                <c:pt idx="67">
                  <c:v>2.3977662561264501</c:v>
                </c:pt>
                <c:pt idx="68">
                  <c:v>2.3760474520414663</c:v>
                </c:pt>
                <c:pt idx="69">
                  <c:v>2.367858889362906</c:v>
                </c:pt>
                <c:pt idx="70">
                  <c:v>2.3795774333278068</c:v>
                </c:pt>
                <c:pt idx="71">
                  <c:v>2.3416718872085176</c:v>
                </c:pt>
                <c:pt idx="72">
                  <c:v>2.3409990225314421</c:v>
                </c:pt>
                <c:pt idx="73">
                  <c:v>2.330129562487524</c:v>
                </c:pt>
                <c:pt idx="74">
                  <c:v>2.3147728125660549</c:v>
                </c:pt>
                <c:pt idx="75">
                  <c:v>2.3480321261824866</c:v>
                </c:pt>
                <c:pt idx="76">
                  <c:v>2.3168506299260505</c:v>
                </c:pt>
                <c:pt idx="77">
                  <c:v>2.3532043199074204</c:v>
                </c:pt>
                <c:pt idx="78">
                  <c:v>2.318585010078825</c:v>
                </c:pt>
                <c:pt idx="79">
                  <c:v>2.3255156633631482</c:v>
                </c:pt>
                <c:pt idx="80">
                  <c:v>2.2929866665841003</c:v>
                </c:pt>
                <c:pt idx="81">
                  <c:v>2.2723058444020863</c:v>
                </c:pt>
                <c:pt idx="82">
                  <c:v>2.2565493821521945</c:v>
                </c:pt>
                <c:pt idx="83">
                  <c:v>2.2340614907663867</c:v>
                </c:pt>
                <c:pt idx="84">
                  <c:v>2.1821577663347815</c:v>
                </c:pt>
                <c:pt idx="85">
                  <c:v>2.1864760305540583</c:v>
                </c:pt>
                <c:pt idx="86">
                  <c:v>2.2724914006885681</c:v>
                </c:pt>
                <c:pt idx="87">
                  <c:v>2.2186930199913562</c:v>
                </c:pt>
                <c:pt idx="88">
                  <c:v>2.2014790589460889</c:v>
                </c:pt>
                <c:pt idx="89">
                  <c:v>2.18537214331104</c:v>
                </c:pt>
                <c:pt idx="90">
                  <c:v>2.1749896504073343</c:v>
                </c:pt>
                <c:pt idx="91">
                  <c:v>2.1601983261165687</c:v>
                </c:pt>
                <c:pt idx="92">
                  <c:v>2.1406337251348182</c:v>
                </c:pt>
                <c:pt idx="93">
                  <c:v>2.1415124828774235</c:v>
                </c:pt>
                <c:pt idx="94">
                  <c:v>2.1327078448554477</c:v>
                </c:pt>
                <c:pt idx="95">
                  <c:v>2.1293353529164891</c:v>
                </c:pt>
                <c:pt idx="96">
                  <c:v>2.13640344813399</c:v>
                </c:pt>
                <c:pt idx="97">
                  <c:v>2.1400678690522872</c:v>
                </c:pt>
                <c:pt idx="98">
                  <c:v>2.1344002559189845</c:v>
                </c:pt>
                <c:pt idx="99">
                  <c:v>2.1472124169704578</c:v>
                </c:pt>
                <c:pt idx="100">
                  <c:v>2.1493115059079151</c:v>
                </c:pt>
                <c:pt idx="101">
                  <c:v>2.1502650869787039</c:v>
                </c:pt>
                <c:pt idx="102">
                  <c:v>2.1467170357439755</c:v>
                </c:pt>
                <c:pt idx="103">
                  <c:v>2.1483558264494049</c:v>
                </c:pt>
                <c:pt idx="104">
                  <c:v>2.1439199383858365</c:v>
                </c:pt>
                <c:pt idx="105">
                  <c:v>2.1369740957578292</c:v>
                </c:pt>
                <c:pt idx="106">
                  <c:v>2.0922994765742495</c:v>
                </c:pt>
                <c:pt idx="107">
                  <c:v>2.0819590663004783</c:v>
                </c:pt>
                <c:pt idx="108">
                  <c:v>2.0502250378836537</c:v>
                </c:pt>
                <c:pt idx="109">
                  <c:v>2.0227581942367694</c:v>
                </c:pt>
                <c:pt idx="110">
                  <c:v>2.0421421830649562</c:v>
                </c:pt>
                <c:pt idx="111">
                  <c:v>2.0453229787866576</c:v>
                </c:pt>
                <c:pt idx="112">
                  <c:v>2.050495758883855</c:v>
                </c:pt>
                <c:pt idx="113">
                  <c:v>2.0187004986662433</c:v>
                </c:pt>
                <c:pt idx="114">
                  <c:v>2.0094083991518668</c:v>
                </c:pt>
                <c:pt idx="115">
                  <c:v>1.9777236052888478</c:v>
                </c:pt>
                <c:pt idx="116">
                  <c:v>1.9724805498764759</c:v>
                </c:pt>
                <c:pt idx="117">
                  <c:v>1.9619428831413872</c:v>
                </c:pt>
                <c:pt idx="118">
                  <c:v>1.9116369331294423</c:v>
                </c:pt>
                <c:pt idx="119">
                  <c:v>1.8965813275057328</c:v>
                </c:pt>
                <c:pt idx="120">
                  <c:v>1.8712225567597072</c:v>
                </c:pt>
                <c:pt idx="121">
                  <c:v>1.8614149186359967</c:v>
                </c:pt>
                <c:pt idx="122">
                  <c:v>1.8582363354295131</c:v>
                </c:pt>
                <c:pt idx="123">
                  <c:v>1.8588979572320035</c:v>
                </c:pt>
                <c:pt idx="124">
                  <c:v>1.8608169638645378</c:v>
                </c:pt>
                <c:pt idx="125">
                  <c:v>1.8615344108590379</c:v>
                </c:pt>
                <c:pt idx="126">
                  <c:v>1.8635607645262426</c:v>
                </c:pt>
                <c:pt idx="127">
                  <c:v>1.8642736968043792</c:v>
                </c:pt>
                <c:pt idx="128">
                  <c:v>1.8695250628572273</c:v>
                </c:pt>
                <c:pt idx="129">
                  <c:v>1.8703453710809597</c:v>
                </c:pt>
                <c:pt idx="130">
                  <c:v>1.8668778143374989</c:v>
                </c:pt>
                <c:pt idx="131">
                  <c:v>1.8105013477665297</c:v>
                </c:pt>
                <c:pt idx="132">
                  <c:v>1.7723950610820003</c:v>
                </c:pt>
                <c:pt idx="133">
                  <c:v>1.6940784620807594</c:v>
                </c:pt>
                <c:pt idx="134">
                  <c:v>1.7144974086498059</c:v>
                </c:pt>
                <c:pt idx="135">
                  <c:v>1.6731131042382337</c:v>
                </c:pt>
                <c:pt idx="136">
                  <c:v>1.6707095952237971</c:v>
                </c:pt>
                <c:pt idx="137">
                  <c:v>1.6737579365495767</c:v>
                </c:pt>
                <c:pt idx="138">
                  <c:v>1.6650178254124726</c:v>
                </c:pt>
                <c:pt idx="139">
                  <c:v>1.5958267770732231</c:v>
                </c:pt>
                <c:pt idx="140">
                  <c:v>1.5733358400660675</c:v>
                </c:pt>
                <c:pt idx="141">
                  <c:v>1.4967913157000425</c:v>
                </c:pt>
                <c:pt idx="142">
                  <c:v>1.4614985267830187</c:v>
                </c:pt>
                <c:pt idx="143">
                  <c:v>1.4305587695227575</c:v>
                </c:pt>
                <c:pt idx="144">
                  <c:v>1.4734869700645683</c:v>
                </c:pt>
                <c:pt idx="145">
                  <c:v>1.4652340949880143</c:v>
                </c:pt>
                <c:pt idx="146">
                  <c:v>1.4684950245070694</c:v>
                </c:pt>
                <c:pt idx="147">
                  <c:v>1.4693801358499252</c:v>
                </c:pt>
                <c:pt idx="148">
                  <c:v>1.4718781993072905</c:v>
                </c:pt>
                <c:pt idx="149">
                  <c:v>1.4736329268738411</c:v>
                </c:pt>
                <c:pt idx="150">
                  <c:v>1.464787519645937</c:v>
                </c:pt>
                <c:pt idx="151">
                  <c:v>1.4598446423882079</c:v>
                </c:pt>
                <c:pt idx="152">
                  <c:v>1.4646385590950328</c:v>
                </c:pt>
                <c:pt idx="153">
                  <c:v>1.4788549675286631</c:v>
                </c:pt>
                <c:pt idx="154">
                  <c:v>1.5141491344754374</c:v>
                </c:pt>
                <c:pt idx="155">
                  <c:v>1.4148062795010126</c:v>
                </c:pt>
                <c:pt idx="156">
                  <c:v>1.3856062735983121</c:v>
                </c:pt>
                <c:pt idx="157">
                  <c:v>1.4307198878632823</c:v>
                </c:pt>
                <c:pt idx="158">
                  <c:v>1.3896975482063858</c:v>
                </c:pt>
                <c:pt idx="159">
                  <c:v>1.4131320504348721</c:v>
                </c:pt>
                <c:pt idx="160">
                  <c:v>1.4772659954248526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B-A948-8650-BA6C79014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74735"/>
        <c:axId val="509954783"/>
      </c:scatterChart>
      <c:valAx>
        <c:axId val="410974735"/>
        <c:scaling>
          <c:orientation val="minMax"/>
          <c:max val="45000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954783"/>
        <c:crosses val="autoZero"/>
        <c:crossBetween val="midCat"/>
      </c:valAx>
      <c:valAx>
        <c:axId val="50995478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097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p/e</a:t>
            </a:r>
            <a:r>
              <a:rPr lang="en-US" altLang="zh-TW" baseline="0"/>
              <a:t>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data2!$L$7:$L$205</c:f>
              <c:numCache>
                <c:formatCode>m/d/yy</c:formatCode>
                <c:ptCount val="199"/>
                <c:pt idx="0">
                  <c:v>44792</c:v>
                </c:pt>
                <c:pt idx="1">
                  <c:v>44791</c:v>
                </c:pt>
                <c:pt idx="2">
                  <c:v>44790</c:v>
                </c:pt>
                <c:pt idx="3">
                  <c:v>44789</c:v>
                </c:pt>
                <c:pt idx="4">
                  <c:v>44788</c:v>
                </c:pt>
                <c:pt idx="5">
                  <c:v>44777</c:v>
                </c:pt>
                <c:pt idx="6">
                  <c:v>44771</c:v>
                </c:pt>
                <c:pt idx="7">
                  <c:v>44770</c:v>
                </c:pt>
                <c:pt idx="8">
                  <c:v>44769</c:v>
                </c:pt>
                <c:pt idx="9">
                  <c:v>44768</c:v>
                </c:pt>
                <c:pt idx="10">
                  <c:v>44767</c:v>
                </c:pt>
                <c:pt idx="11">
                  <c:v>44756</c:v>
                </c:pt>
                <c:pt idx="12">
                  <c:v>44747</c:v>
                </c:pt>
                <c:pt idx="13">
                  <c:v>44742</c:v>
                </c:pt>
                <c:pt idx="14">
                  <c:v>44741</c:v>
                </c:pt>
                <c:pt idx="15">
                  <c:v>44740</c:v>
                </c:pt>
                <c:pt idx="16">
                  <c:v>44735</c:v>
                </c:pt>
                <c:pt idx="17">
                  <c:v>44725</c:v>
                </c:pt>
                <c:pt idx="18">
                  <c:v>44714</c:v>
                </c:pt>
                <c:pt idx="19">
                  <c:v>44704</c:v>
                </c:pt>
                <c:pt idx="20">
                  <c:v>44693</c:v>
                </c:pt>
                <c:pt idx="21">
                  <c:v>44684</c:v>
                </c:pt>
                <c:pt idx="22">
                  <c:v>44683</c:v>
                </c:pt>
                <c:pt idx="23">
                  <c:v>44680</c:v>
                </c:pt>
                <c:pt idx="24">
                  <c:v>44679</c:v>
                </c:pt>
                <c:pt idx="25">
                  <c:v>44673</c:v>
                </c:pt>
                <c:pt idx="26">
                  <c:v>44663</c:v>
                </c:pt>
                <c:pt idx="27">
                  <c:v>44652</c:v>
                </c:pt>
                <c:pt idx="28">
                  <c:v>44643</c:v>
                </c:pt>
                <c:pt idx="29">
                  <c:v>44634</c:v>
                </c:pt>
                <c:pt idx="30">
                  <c:v>44623</c:v>
                </c:pt>
                <c:pt idx="31">
                  <c:v>44614</c:v>
                </c:pt>
                <c:pt idx="32">
                  <c:v>44602</c:v>
                </c:pt>
                <c:pt idx="33">
                  <c:v>44594</c:v>
                </c:pt>
                <c:pt idx="34">
                  <c:v>44593</c:v>
                </c:pt>
                <c:pt idx="35">
                  <c:v>44592</c:v>
                </c:pt>
                <c:pt idx="36">
                  <c:v>44589</c:v>
                </c:pt>
                <c:pt idx="37">
                  <c:v>44588</c:v>
                </c:pt>
                <c:pt idx="38">
                  <c:v>44587</c:v>
                </c:pt>
                <c:pt idx="39">
                  <c:v>44582</c:v>
                </c:pt>
                <c:pt idx="40">
                  <c:v>44572</c:v>
                </c:pt>
                <c:pt idx="41">
                  <c:v>44533</c:v>
                </c:pt>
                <c:pt idx="42">
                  <c:v>44532</c:v>
                </c:pt>
                <c:pt idx="43">
                  <c:v>44531</c:v>
                </c:pt>
                <c:pt idx="44">
                  <c:v>44531</c:v>
                </c:pt>
                <c:pt idx="45">
                  <c:v>44501</c:v>
                </c:pt>
                <c:pt idx="46">
                  <c:v>44501</c:v>
                </c:pt>
                <c:pt idx="47">
                  <c:v>44501</c:v>
                </c:pt>
                <c:pt idx="48">
                  <c:v>44471</c:v>
                </c:pt>
                <c:pt idx="49">
                  <c:v>44470</c:v>
                </c:pt>
                <c:pt idx="50">
                  <c:v>44470</c:v>
                </c:pt>
                <c:pt idx="51">
                  <c:v>44461</c:v>
                </c:pt>
                <c:pt idx="52">
                  <c:v>44452</c:v>
                </c:pt>
                <c:pt idx="53">
                  <c:v>44440</c:v>
                </c:pt>
                <c:pt idx="54">
                  <c:v>44431</c:v>
                </c:pt>
                <c:pt idx="55">
                  <c:v>44420</c:v>
                </c:pt>
                <c:pt idx="56">
                  <c:v>44411</c:v>
                </c:pt>
                <c:pt idx="57">
                  <c:v>44407</c:v>
                </c:pt>
                <c:pt idx="58">
                  <c:v>44406</c:v>
                </c:pt>
                <c:pt idx="59">
                  <c:v>44405</c:v>
                </c:pt>
                <c:pt idx="60">
                  <c:v>44404</c:v>
                </c:pt>
                <c:pt idx="61">
                  <c:v>44403</c:v>
                </c:pt>
                <c:pt idx="62">
                  <c:v>44400</c:v>
                </c:pt>
                <c:pt idx="63">
                  <c:v>44378</c:v>
                </c:pt>
                <c:pt idx="64">
                  <c:v>44357</c:v>
                </c:pt>
                <c:pt idx="65">
                  <c:v>44335</c:v>
                </c:pt>
                <c:pt idx="66">
                  <c:v>44314</c:v>
                </c:pt>
                <c:pt idx="67">
                  <c:v>44293</c:v>
                </c:pt>
                <c:pt idx="68">
                  <c:v>44271</c:v>
                </c:pt>
                <c:pt idx="69">
                  <c:v>44250</c:v>
                </c:pt>
                <c:pt idx="70">
                  <c:v>44228</c:v>
                </c:pt>
                <c:pt idx="71">
                  <c:v>44204</c:v>
                </c:pt>
                <c:pt idx="72">
                  <c:v>44166</c:v>
                </c:pt>
                <c:pt idx="73">
                  <c:v>44137</c:v>
                </c:pt>
                <c:pt idx="74">
                  <c:v>44138</c:v>
                </c:pt>
                <c:pt idx="75">
                  <c:v>44105</c:v>
                </c:pt>
                <c:pt idx="76">
                  <c:v>44096</c:v>
                </c:pt>
                <c:pt idx="77">
                  <c:v>44074</c:v>
                </c:pt>
                <c:pt idx="78">
                  <c:v>44053</c:v>
                </c:pt>
                <c:pt idx="79">
                  <c:v>44032</c:v>
                </c:pt>
                <c:pt idx="80">
                  <c:v>44008</c:v>
                </c:pt>
                <c:pt idx="81">
                  <c:v>43987</c:v>
                </c:pt>
                <c:pt idx="82">
                  <c:v>43965</c:v>
                </c:pt>
                <c:pt idx="83">
                  <c:v>43944</c:v>
                </c:pt>
                <c:pt idx="84">
                  <c:v>43922</c:v>
                </c:pt>
                <c:pt idx="85">
                  <c:v>43901</c:v>
                </c:pt>
                <c:pt idx="86">
                  <c:v>43880</c:v>
                </c:pt>
                <c:pt idx="87">
                  <c:v>43858</c:v>
                </c:pt>
                <c:pt idx="88">
                  <c:v>43836</c:v>
                </c:pt>
                <c:pt idx="89">
                  <c:v>43800</c:v>
                </c:pt>
                <c:pt idx="90">
                  <c:v>43771</c:v>
                </c:pt>
                <c:pt idx="91">
                  <c:v>43741</c:v>
                </c:pt>
                <c:pt idx="92">
                  <c:v>43747</c:v>
                </c:pt>
                <c:pt idx="93">
                  <c:v>43726</c:v>
                </c:pt>
                <c:pt idx="94">
                  <c:v>43704</c:v>
                </c:pt>
                <c:pt idx="95">
                  <c:v>43683</c:v>
                </c:pt>
                <c:pt idx="96">
                  <c:v>43679</c:v>
                </c:pt>
                <c:pt idx="97">
                  <c:v>43678</c:v>
                </c:pt>
                <c:pt idx="98">
                  <c:v>43677</c:v>
                </c:pt>
                <c:pt idx="99">
                  <c:v>43676</c:v>
                </c:pt>
                <c:pt idx="100">
                  <c:v>43675</c:v>
                </c:pt>
                <c:pt idx="101">
                  <c:v>43672</c:v>
                </c:pt>
                <c:pt idx="102">
                  <c:v>43671</c:v>
                </c:pt>
                <c:pt idx="103">
                  <c:v>43670</c:v>
                </c:pt>
                <c:pt idx="104">
                  <c:v>43669</c:v>
                </c:pt>
                <c:pt idx="105">
                  <c:v>43662</c:v>
                </c:pt>
                <c:pt idx="106">
                  <c:v>43616</c:v>
                </c:pt>
                <c:pt idx="107">
                  <c:v>43571</c:v>
                </c:pt>
                <c:pt idx="108">
                  <c:v>43528</c:v>
                </c:pt>
                <c:pt idx="109">
                  <c:v>43481</c:v>
                </c:pt>
                <c:pt idx="110">
                  <c:v>43406</c:v>
                </c:pt>
                <c:pt idx="111">
                  <c:v>43374</c:v>
                </c:pt>
                <c:pt idx="112">
                  <c:v>43343</c:v>
                </c:pt>
                <c:pt idx="113">
                  <c:v>43300</c:v>
                </c:pt>
                <c:pt idx="114">
                  <c:v>43256</c:v>
                </c:pt>
                <c:pt idx="115">
                  <c:v>43210</c:v>
                </c:pt>
                <c:pt idx="116">
                  <c:v>43166</c:v>
                </c:pt>
                <c:pt idx="117">
                  <c:v>43122</c:v>
                </c:pt>
                <c:pt idx="118">
                  <c:v>43074</c:v>
                </c:pt>
                <c:pt idx="119">
                  <c:v>43010</c:v>
                </c:pt>
                <c:pt idx="120">
                  <c:v>42985</c:v>
                </c:pt>
                <c:pt idx="121">
                  <c:v>42951</c:v>
                </c:pt>
                <c:pt idx="122">
                  <c:v>42950</c:v>
                </c:pt>
                <c:pt idx="123">
                  <c:v>42949</c:v>
                </c:pt>
                <c:pt idx="124">
                  <c:v>42948</c:v>
                </c:pt>
                <c:pt idx="125">
                  <c:v>42947</c:v>
                </c:pt>
                <c:pt idx="126">
                  <c:v>42944</c:v>
                </c:pt>
                <c:pt idx="127">
                  <c:v>42943</c:v>
                </c:pt>
                <c:pt idx="128">
                  <c:v>42942</c:v>
                </c:pt>
                <c:pt idx="129">
                  <c:v>42941</c:v>
                </c:pt>
                <c:pt idx="130">
                  <c:v>42940</c:v>
                </c:pt>
                <c:pt idx="131">
                  <c:v>42810</c:v>
                </c:pt>
                <c:pt idx="132">
                  <c:v>42677</c:v>
                </c:pt>
                <c:pt idx="133">
                  <c:v>42549</c:v>
                </c:pt>
                <c:pt idx="134">
                  <c:v>42419</c:v>
                </c:pt>
                <c:pt idx="135">
                  <c:v>42286</c:v>
                </c:pt>
                <c:pt idx="136">
                  <c:v>42158</c:v>
                </c:pt>
                <c:pt idx="137">
                  <c:v>42027</c:v>
                </c:pt>
                <c:pt idx="138">
                  <c:v>41897</c:v>
                </c:pt>
                <c:pt idx="139">
                  <c:v>41766</c:v>
                </c:pt>
                <c:pt idx="140">
                  <c:v>41610</c:v>
                </c:pt>
                <c:pt idx="141">
                  <c:v>41505</c:v>
                </c:pt>
                <c:pt idx="142">
                  <c:v>41375</c:v>
                </c:pt>
                <c:pt idx="143">
                  <c:v>41215</c:v>
                </c:pt>
                <c:pt idx="144">
                  <c:v>41124</c:v>
                </c:pt>
                <c:pt idx="145">
                  <c:v>41123</c:v>
                </c:pt>
                <c:pt idx="146">
                  <c:v>41122</c:v>
                </c:pt>
                <c:pt idx="147">
                  <c:v>41121</c:v>
                </c:pt>
                <c:pt idx="148">
                  <c:v>41120</c:v>
                </c:pt>
                <c:pt idx="149">
                  <c:v>41117</c:v>
                </c:pt>
                <c:pt idx="150">
                  <c:v>41116</c:v>
                </c:pt>
                <c:pt idx="151">
                  <c:v>41115</c:v>
                </c:pt>
                <c:pt idx="152">
                  <c:v>41114</c:v>
                </c:pt>
                <c:pt idx="153">
                  <c:v>41110</c:v>
                </c:pt>
                <c:pt idx="154">
                  <c:v>40981</c:v>
                </c:pt>
                <c:pt idx="155">
                  <c:v>40848</c:v>
                </c:pt>
                <c:pt idx="156">
                  <c:v>40718</c:v>
                </c:pt>
                <c:pt idx="157">
                  <c:v>40589</c:v>
                </c:pt>
                <c:pt idx="158">
                  <c:v>40458</c:v>
                </c:pt>
                <c:pt idx="159">
                  <c:v>40330</c:v>
                </c:pt>
                <c:pt idx="160">
                  <c:v>40199</c:v>
                </c:pt>
              </c:numCache>
            </c:numRef>
          </c:xVal>
          <c:yVal>
            <c:numRef>
              <c:f>data2!$M$7:$M$205</c:f>
              <c:numCache>
                <c:formatCode>General</c:formatCode>
                <c:ptCount val="199"/>
                <c:pt idx="0">
                  <c:v>1.4723175463168419</c:v>
                </c:pt>
                <c:pt idx="1">
                  <c:v>1.4784221877400805</c:v>
                </c:pt>
                <c:pt idx="2">
                  <c:v>1.4801507252732804</c:v>
                </c:pt>
                <c:pt idx="3">
                  <c:v>1.4821586954112764</c:v>
                </c:pt>
                <c:pt idx="4">
                  <c:v>1.4833019523581672</c:v>
                </c:pt>
                <c:pt idx="5">
                  <c:v>1.4684950245070694</c:v>
                </c:pt>
                <c:pt idx="6">
                  <c:v>1.4667193716815987</c:v>
                </c:pt>
                <c:pt idx="7">
                  <c:v>1.4599952560473914</c:v>
                </c:pt>
                <c:pt idx="8">
                  <c:v>1.4477780092946211</c:v>
                </c:pt>
                <c:pt idx="9">
                  <c:v>1.4196253608877432</c:v>
                </c:pt>
                <c:pt idx="10">
                  <c:v>1.4313637641589874</c:v>
                </c:pt>
                <c:pt idx="11">
                  <c:v>1.4234097277330935</c:v>
                </c:pt>
                <c:pt idx="12">
                  <c:v>1.4380674504534938</c:v>
                </c:pt>
                <c:pt idx="13">
                  <c:v>1.4281347940287887</c:v>
                </c:pt>
                <c:pt idx="14">
                  <c:v>1.4337698339248657</c:v>
                </c:pt>
                <c:pt idx="15">
                  <c:v>1.4274861090957855</c:v>
                </c:pt>
                <c:pt idx="16">
                  <c:v>1.4315245841874509</c:v>
                </c:pt>
                <c:pt idx="17">
                  <c:v>1.4027770696103474</c:v>
                </c:pt>
                <c:pt idx="18">
                  <c:v>1.4571246263034088</c:v>
                </c:pt>
                <c:pt idx="19">
                  <c:v>1.4344092075875001</c:v>
                </c:pt>
                <c:pt idx="20">
                  <c:v>1.4255342204982635</c:v>
                </c:pt>
                <c:pt idx="21">
                  <c:v>1.4683473304121573</c:v>
                </c:pt>
                <c:pt idx="22">
                  <c:v>1.4724638966069894</c:v>
                </c:pt>
                <c:pt idx="23">
                  <c:v>1.461648568063455</c:v>
                </c:pt>
                <c:pt idx="24">
                  <c:v>1.4802944600030066</c:v>
                </c:pt>
                <c:pt idx="25">
                  <c:v>1.4562141553579888</c:v>
                </c:pt>
                <c:pt idx="26">
                  <c:v>1.4687902620996109</c:v>
                </c:pt>
                <c:pt idx="27">
                  <c:v>1.5089335260500327</c:v>
                </c:pt>
                <c:pt idx="28">
                  <c:v>1.5032457714651126</c:v>
                </c:pt>
                <c:pt idx="29">
                  <c:v>1.4684950245070694</c:v>
                </c:pt>
                <c:pt idx="30">
                  <c:v>1.4980347236870271</c:v>
                </c:pt>
                <c:pt idx="31">
                  <c:v>1.4858633295973347</c:v>
                </c:pt>
                <c:pt idx="32">
                  <c:v>1.5074510609019698</c:v>
                </c:pt>
                <c:pt idx="33">
                  <c:v>1.5230958382525679</c:v>
                </c:pt>
                <c:pt idx="34">
                  <c:v>1.5165353738957996</c:v>
                </c:pt>
                <c:pt idx="35">
                  <c:v>1.5196967671598531</c:v>
                </c:pt>
                <c:pt idx="36">
                  <c:v>1.515873843711679</c:v>
                </c:pt>
                <c:pt idx="37">
                  <c:v>1.503790683057181</c:v>
                </c:pt>
                <c:pt idx="38">
                  <c:v>1.4992745818922173</c:v>
                </c:pt>
                <c:pt idx="39">
                  <c:v>1.4983105537896004</c:v>
                </c:pt>
                <c:pt idx="40">
                  <c:v>1.5251744278352715</c:v>
                </c:pt>
                <c:pt idx="41">
                  <c:v>1.5536403362313542</c:v>
                </c:pt>
                <c:pt idx="42">
                  <c:v>1.5633624094866074</c:v>
                </c:pt>
                <c:pt idx="43">
                  <c:v>1.5830853663476876</c:v>
                </c:pt>
                <c:pt idx="44">
                  <c:v>1.5670263661590604</c:v>
                </c:pt>
                <c:pt idx="45">
                  <c:v>1.5837653682849997</c:v>
                </c:pt>
                <c:pt idx="46">
                  <c:v>1.5679669068231543</c:v>
                </c:pt>
                <c:pt idx="47">
                  <c:v>1.566083784167996</c:v>
                </c:pt>
                <c:pt idx="48">
                  <c:v>1.5408298141110799</c:v>
                </c:pt>
                <c:pt idx="49">
                  <c:v>1.5150786750759226</c:v>
                </c:pt>
                <c:pt idx="50">
                  <c:v>1.5094713521025485</c:v>
                </c:pt>
                <c:pt idx="51">
                  <c:v>1.5690225860295637</c:v>
                </c:pt>
                <c:pt idx="52">
                  <c:v>1.5666731376061165</c:v>
                </c:pt>
                <c:pt idx="53">
                  <c:v>1.5736836930937979</c:v>
                </c:pt>
                <c:pt idx="54">
                  <c:v>1.5777215245090208</c:v>
                </c:pt>
                <c:pt idx="55">
                  <c:v>1.5560611590095326</c:v>
                </c:pt>
                <c:pt idx="56">
                  <c:v>1.5519376953648372</c:v>
                </c:pt>
                <c:pt idx="57">
                  <c:v>1.5486350598147516</c:v>
                </c:pt>
                <c:pt idx="58">
                  <c:v>1.5510838651857803</c:v>
                </c:pt>
                <c:pt idx="59">
                  <c:v>1.5505952074893279</c:v>
                </c:pt>
                <c:pt idx="60">
                  <c:v>1.5510838651857803</c:v>
                </c:pt>
                <c:pt idx="61">
                  <c:v>1.5548524343720544</c:v>
                </c:pt>
                <c:pt idx="62">
                  <c:v>1.5558196830611912</c:v>
                </c:pt>
                <c:pt idx="63">
                  <c:v>1.5278875659527047</c:v>
                </c:pt>
                <c:pt idx="64">
                  <c:v>1.5441921107650325</c:v>
                </c:pt>
                <c:pt idx="65">
                  <c:v>1.5196967671598531</c:v>
                </c:pt>
                <c:pt idx="66">
                  <c:v>1.5395778833453091</c:v>
                </c:pt>
                <c:pt idx="67">
                  <c:v>1.5316066319327222</c:v>
                </c:pt>
                <c:pt idx="68">
                  <c:v>1.5490032620257879</c:v>
                </c:pt>
                <c:pt idx="69">
                  <c:v>1.5408298141110799</c:v>
                </c:pt>
                <c:pt idx="70">
                  <c:v>1.5525465479556604</c:v>
                </c:pt>
                <c:pt idx="71">
                  <c:v>1.5146805441249815</c:v>
                </c:pt>
                <c:pt idx="72">
                  <c:v>1.5487578285737043</c:v>
                </c:pt>
                <c:pt idx="73">
                  <c:v>1.5378190950732742</c:v>
                </c:pt>
                <c:pt idx="74">
                  <c:v>1.5224442335063197</c:v>
                </c:pt>
                <c:pt idx="75">
                  <c:v>1.5556988947189014</c:v>
                </c:pt>
                <c:pt idx="76">
                  <c:v>1.5560611590095326</c:v>
                </c:pt>
                <c:pt idx="77">
                  <c:v>1.5925098479006801</c:v>
                </c:pt>
                <c:pt idx="78">
                  <c:v>1.5578679615680222</c:v>
                </c:pt>
                <c:pt idx="79">
                  <c:v>1.5647843845039868</c:v>
                </c:pt>
                <c:pt idx="80">
                  <c:v>1.514414920580369</c:v>
                </c:pt>
                <c:pt idx="81">
                  <c:v>1.4937368022768398</c:v>
                </c:pt>
                <c:pt idx="82">
                  <c:v>1.4779889762508893</c:v>
                </c:pt>
                <c:pt idx="83">
                  <c:v>1.4554539687786281</c:v>
                </c:pt>
                <c:pt idx="84">
                  <c:v>1.4036351897905479</c:v>
                </c:pt>
                <c:pt idx="85">
                  <c:v>1.4274861090957855</c:v>
                </c:pt>
                <c:pt idx="86">
                  <c:v>1.5134839567042571</c:v>
                </c:pt>
                <c:pt idx="87">
                  <c:v>1.4596939764779706</c:v>
                </c:pt>
                <c:pt idx="88">
                  <c:v>1.4424797690644486</c:v>
                </c:pt>
                <c:pt idx="89">
                  <c:v>1.4601458174917503</c:v>
                </c:pt>
                <c:pt idx="90">
                  <c:v>1.4497868469857733</c:v>
                </c:pt>
                <c:pt idx="91">
                  <c:v>1.4350476413399647</c:v>
                </c:pt>
                <c:pt idx="92">
                  <c:v>1.4154741681092358</c:v>
                </c:pt>
                <c:pt idx="93">
                  <c:v>1.4371160930480786</c:v>
                </c:pt>
                <c:pt idx="94">
                  <c:v>1.4282968139828796</c:v>
                </c:pt>
                <c:pt idx="95">
                  <c:v>1.4250448745513888</c:v>
                </c:pt>
                <c:pt idx="96">
                  <c:v>1.4320066872695982</c:v>
                </c:pt>
                <c:pt idx="97">
                  <c:v>1.4356851379416298</c:v>
                </c:pt>
                <c:pt idx="98">
                  <c:v>1.4300750555519393</c:v>
                </c:pt>
                <c:pt idx="99">
                  <c:v>1.4427932259397691</c:v>
                </c:pt>
                <c:pt idx="100">
                  <c:v>1.4449811120879448</c:v>
                </c:pt>
                <c:pt idx="101">
                  <c:v>1.4459154139511234</c:v>
                </c:pt>
                <c:pt idx="102">
                  <c:v>1.4423229557455746</c:v>
                </c:pt>
                <c:pt idx="103">
                  <c:v>1.4440447959180762</c:v>
                </c:pt>
                <c:pt idx="104">
                  <c:v>1.4394905903896835</c:v>
                </c:pt>
                <c:pt idx="105">
                  <c:v>1.4326486600131068</c:v>
                </c:pt>
                <c:pt idx="106">
                  <c:v>1.4393326938302626</c:v>
                </c:pt>
                <c:pt idx="107">
                  <c:v>1.4289442900355744</c:v>
                </c:pt>
                <c:pt idx="108">
                  <c:v>1.4154741681092358</c:v>
                </c:pt>
                <c:pt idx="109">
                  <c:v>1.3879234669734368</c:v>
                </c:pt>
                <c:pt idx="110">
                  <c:v>1.659821158055705</c:v>
                </c:pt>
                <c:pt idx="111">
                  <c:v>1.6630409748939743</c:v>
                </c:pt>
                <c:pt idx="112">
                  <c:v>1.7244397233970747</c:v>
                </c:pt>
                <c:pt idx="113">
                  <c:v>1.6926706991563691</c:v>
                </c:pt>
                <c:pt idx="114">
                  <c:v>1.7058637122839193</c:v>
                </c:pt>
                <c:pt idx="115">
                  <c:v>1.6741259827427082</c:v>
                </c:pt>
                <c:pt idx="116">
                  <c:v>1.7266457202409118</c:v>
                </c:pt>
                <c:pt idx="117">
                  <c:v>1.7160868537748322</c:v>
                </c:pt>
                <c:pt idx="118">
                  <c:v>1.3829171350875309</c:v>
                </c:pt>
                <c:pt idx="119">
                  <c:v>1.3677285460869766</c:v>
                </c:pt>
                <c:pt idx="120">
                  <c:v>1.3586960995738104</c:v>
                </c:pt>
                <c:pt idx="121">
                  <c:v>1.3488887230714379</c:v>
                </c:pt>
                <c:pt idx="122">
                  <c:v>1.3455697560563922</c:v>
                </c:pt>
                <c:pt idx="123">
                  <c:v>1.3463529744506386</c:v>
                </c:pt>
                <c:pt idx="124">
                  <c:v>1.3481100684802376</c:v>
                </c:pt>
                <c:pt idx="125">
                  <c:v>1.3488887230714379</c:v>
                </c:pt>
                <c:pt idx="126">
                  <c:v>1.3510228525841239</c:v>
                </c:pt>
                <c:pt idx="127">
                  <c:v>1.3516030724191288</c:v>
                </c:pt>
                <c:pt idx="128">
                  <c:v>1.3569814009931311</c:v>
                </c:pt>
                <c:pt idx="129">
                  <c:v>1.3577443251803756</c:v>
                </c:pt>
                <c:pt idx="130">
                  <c:v>1.3543005623453597</c:v>
                </c:pt>
                <c:pt idx="131">
                  <c:v>1.3546845539547285</c:v>
                </c:pt>
                <c:pt idx="132">
                  <c:v>1.3443922736851108</c:v>
                </c:pt>
                <c:pt idx="133">
                  <c:v>1.5788683286660288</c:v>
                </c:pt>
                <c:pt idx="134">
                  <c:v>1.5565437084835145</c:v>
                </c:pt>
                <c:pt idx="135">
                  <c:v>1.4906606533561368</c:v>
                </c:pt>
                <c:pt idx="136">
                  <c:v>1.2891428359323331</c:v>
                </c:pt>
                <c:pt idx="137">
                  <c:v>1.2796669440484556</c:v>
                </c:pt>
                <c:pt idx="138">
                  <c:v>1.245018870737753</c:v>
                </c:pt>
                <c:pt idx="139">
                  <c:v>1.1699681739968923</c:v>
                </c:pt>
                <c:pt idx="140">
                  <c:v>1.1448854182871424</c:v>
                </c:pt>
                <c:pt idx="141">
                  <c:v>1.0842186867392387</c:v>
                </c:pt>
                <c:pt idx="142">
                  <c:v>1.1734776434529945</c:v>
                </c:pt>
                <c:pt idx="143">
                  <c:v>1.1631613749770184</c:v>
                </c:pt>
                <c:pt idx="144">
                  <c:v>1.1723109685219542</c:v>
                </c:pt>
                <c:pt idx="145">
                  <c:v>1.1640552918934517</c:v>
                </c:pt>
                <c:pt idx="146">
                  <c:v>1.167317334748176</c:v>
                </c:pt>
                <c:pt idx="147">
                  <c:v>1.1682027468426308</c:v>
                </c:pt>
                <c:pt idx="148">
                  <c:v>1.1705550585212086</c:v>
                </c:pt>
                <c:pt idx="149">
                  <c:v>1.1723109685219542</c:v>
                </c:pt>
                <c:pt idx="150">
                  <c:v>1.1634595517699902</c:v>
                </c:pt>
                <c:pt idx="151">
                  <c:v>1.1586639808139894</c:v>
                </c:pt>
                <c:pt idx="152">
                  <c:v>1.1634595517699902</c:v>
                </c:pt>
                <c:pt idx="153">
                  <c:v>1.1775364999298621</c:v>
                </c:pt>
                <c:pt idx="154">
                  <c:v>1.0729847446279304</c:v>
                </c:pt>
                <c:pt idx="155">
                  <c:v>0.97497199429806891</c:v>
                </c:pt>
                <c:pt idx="156">
                  <c:v>0.98362628712453459</c:v>
                </c:pt>
                <c:pt idx="157">
                  <c:v>1.0576661039098292</c:v>
                </c:pt>
                <c:pt idx="158">
                  <c:v>1.0224283711854865</c:v>
                </c:pt>
                <c:pt idx="159">
                  <c:v>1.1264561134318043</c:v>
                </c:pt>
                <c:pt idx="160">
                  <c:v>1.2177470732627937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D-284A-9B1F-4F5351E95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80431"/>
        <c:axId val="481865551"/>
      </c:scatterChart>
      <c:valAx>
        <c:axId val="452080431"/>
        <c:scaling>
          <c:orientation val="minMax"/>
          <c:max val="45000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1865551"/>
        <c:crosses val="autoZero"/>
        <c:crossBetween val="midCat"/>
      </c:valAx>
      <c:valAx>
        <c:axId val="481865551"/>
        <c:scaling>
          <c:orientation val="minMax"/>
          <c:min val="0.9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2080431"/>
        <c:crosses val="max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174040</xdr:colOff>
      <xdr:row>30</xdr:row>
      <xdr:rowOff>28024</xdr:rowOff>
    </xdr:from>
    <xdr:to>
      <xdr:col>21</xdr:col>
      <xdr:colOff>553837</xdr:colOff>
      <xdr:row>52</xdr:row>
      <xdr:rowOff>192106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58B63F-B164-008A-0DC3-937798F2F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718606</xdr:colOff>
      <xdr:row>34</xdr:row>
      <xdr:rowOff>231540</xdr:rowOff>
    </xdr:from>
    <xdr:to>
      <xdr:col>21</xdr:col>
      <xdr:colOff>3269</xdr:colOff>
      <xdr:row>36</xdr:row>
      <xdr:rowOff>127971</xdr:rowOff>
    </xdr:to>
    <xdr:grpSp>
      <xdr:nvGrpSpPr>
        <xdr:cNvPr id="20" name="群組 19">
          <a:extLst>
            <a:ext uri="{FF2B5EF4-FFF2-40B4-BE49-F238E27FC236}">
              <a16:creationId xmlns:a16="http://schemas.microsoft.com/office/drawing/2014/main" id="{679C2B4A-74A7-316B-DB31-34B29106FAE1}"/>
            </a:ext>
          </a:extLst>
        </xdr:cNvPr>
        <xdr:cNvGrpSpPr/>
      </xdr:nvGrpSpPr>
      <xdr:grpSpPr>
        <a:xfrm rot="21074467">
          <a:off x="12466106" y="10035940"/>
          <a:ext cx="7692063" cy="455231"/>
          <a:chOff x="12334407" y="9219259"/>
          <a:chExt cx="7526982" cy="458096"/>
        </a:xfrm>
      </xdr:grpSpPr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82C8A544-0656-B741-B1D5-8C5EFFD173F5}"/>
              </a:ext>
            </a:extLst>
          </xdr:cNvPr>
          <xdr:cNvCxnSpPr/>
        </xdr:nvCxnSpPr>
        <xdr:spPr>
          <a:xfrm flipV="1">
            <a:off x="12336405" y="9219259"/>
            <a:ext cx="7524984" cy="14582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接點 15">
            <a:extLst>
              <a:ext uri="{FF2B5EF4-FFF2-40B4-BE49-F238E27FC236}">
                <a16:creationId xmlns:a16="http://schemas.microsoft.com/office/drawing/2014/main" id="{7181871E-5306-7645-AE9C-5B5495BE9900}"/>
              </a:ext>
            </a:extLst>
          </xdr:cNvPr>
          <xdr:cNvCxnSpPr/>
        </xdr:nvCxnSpPr>
        <xdr:spPr>
          <a:xfrm flipV="1">
            <a:off x="12334407" y="9677354"/>
            <a:ext cx="7514165" cy="1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66203</xdr:colOff>
      <xdr:row>31</xdr:row>
      <xdr:rowOff>109145</xdr:rowOff>
    </xdr:from>
    <xdr:to>
      <xdr:col>20</xdr:col>
      <xdr:colOff>72904</xdr:colOff>
      <xdr:row>41</xdr:row>
      <xdr:rowOff>139747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3B2E4B9B-B52D-FF44-9EB5-298D4A4AE789}"/>
            </a:ext>
          </a:extLst>
        </xdr:cNvPr>
        <xdr:cNvCxnSpPr/>
      </xdr:nvCxnSpPr>
      <xdr:spPr>
        <a:xfrm flipV="1">
          <a:off x="19144218" y="9027160"/>
          <a:ext cx="6701" cy="2551925"/>
        </a:xfrm>
        <a:prstGeom prst="line">
          <a:avLst/>
        </a:prstGeom>
        <a:ln w="25400">
          <a:solidFill>
            <a:srgbClr val="FF0000">
              <a:alpha val="36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215960</xdr:colOff>
      <xdr:row>35</xdr:row>
      <xdr:rowOff>199456</xdr:rowOff>
    </xdr:from>
    <xdr:to>
      <xdr:col>20</xdr:col>
      <xdr:colOff>317560</xdr:colOff>
      <xdr:row>36</xdr:row>
      <xdr:rowOff>7166</xdr:rowOff>
    </xdr:to>
    <xdr:sp macro="" textlink="">
      <xdr:nvSpPr>
        <xdr:cNvPr id="22" name="橢圓 21">
          <a:extLst>
            <a:ext uri="{FF2B5EF4-FFF2-40B4-BE49-F238E27FC236}">
              <a16:creationId xmlns:a16="http://schemas.microsoft.com/office/drawing/2014/main" id="{11C6E6C0-2653-D646-9A4D-B4146CC3B1C0}"/>
            </a:ext>
          </a:extLst>
        </xdr:cNvPr>
        <xdr:cNvSpPr/>
      </xdr:nvSpPr>
      <xdr:spPr>
        <a:xfrm>
          <a:off x="19293975" y="10238059"/>
          <a:ext cx="101600" cy="87857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354853</xdr:colOff>
      <xdr:row>33</xdr:row>
      <xdr:rowOff>168087</xdr:rowOff>
    </xdr:from>
    <xdr:to>
      <xdr:col>20</xdr:col>
      <xdr:colOff>1018707</xdr:colOff>
      <xdr:row>37</xdr:row>
      <xdr:rowOff>205440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BC6512C3-D46E-CF45-8E88-E6A6EC2E4EDF}"/>
            </a:ext>
          </a:extLst>
        </xdr:cNvPr>
        <xdr:cNvCxnSpPr/>
      </xdr:nvCxnSpPr>
      <xdr:spPr>
        <a:xfrm flipV="1">
          <a:off x="13120221" y="9646396"/>
          <a:ext cx="6976501" cy="1101912"/>
        </a:xfrm>
        <a:prstGeom prst="line">
          <a:avLst/>
        </a:prstGeom>
        <a:ln w="25400" cmpd="tri">
          <a:solidFill>
            <a:srgbClr val="7030A0">
              <a:alpha val="36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283136</xdr:colOff>
      <xdr:row>32</xdr:row>
      <xdr:rowOff>2987</xdr:rowOff>
    </xdr:from>
    <xdr:to>
      <xdr:col>20</xdr:col>
      <xdr:colOff>946990</xdr:colOff>
      <xdr:row>35</xdr:row>
      <xdr:rowOff>264458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4D6BA7AD-E9C6-A449-924A-B1F375326F12}"/>
            </a:ext>
          </a:extLst>
        </xdr:cNvPr>
        <xdr:cNvCxnSpPr/>
      </xdr:nvCxnSpPr>
      <xdr:spPr>
        <a:xfrm flipV="1">
          <a:off x="13048504" y="9201149"/>
          <a:ext cx="6976501" cy="1101912"/>
        </a:xfrm>
        <a:prstGeom prst="line">
          <a:avLst/>
        </a:prstGeom>
        <a:ln w="25400" cmpd="tri">
          <a:solidFill>
            <a:srgbClr val="7030A0">
              <a:alpha val="36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793749</xdr:colOff>
      <xdr:row>36</xdr:row>
      <xdr:rowOff>68036</xdr:rowOff>
    </xdr:from>
    <xdr:to>
      <xdr:col>28</xdr:col>
      <xdr:colOff>102647</xdr:colOff>
      <xdr:row>36</xdr:row>
      <xdr:rowOff>155893</xdr:rowOff>
    </xdr:to>
    <xdr:grpSp>
      <xdr:nvGrpSpPr>
        <xdr:cNvPr id="4" name="群組 3">
          <a:extLst>
            <a:ext uri="{FF2B5EF4-FFF2-40B4-BE49-F238E27FC236}">
              <a16:creationId xmlns:a16="http://schemas.microsoft.com/office/drawing/2014/main" id="{FD8C8536-CD5C-6548-AAD6-57C24CF5DE5A}"/>
            </a:ext>
          </a:extLst>
        </xdr:cNvPr>
        <xdr:cNvGrpSpPr/>
      </xdr:nvGrpSpPr>
      <xdr:grpSpPr>
        <a:xfrm>
          <a:off x="24250649" y="10431236"/>
          <a:ext cx="1785398" cy="87857"/>
          <a:chOff x="36396706" y="18885648"/>
          <a:chExt cx="1782980" cy="87857"/>
        </a:xfrm>
        <a:solidFill>
          <a:srgbClr val="FFFF00"/>
        </a:solidFill>
      </xdr:grpSpPr>
      <xdr:sp macro="" textlink="">
        <xdr:nvSpPr>
          <xdr:cNvPr id="5" name="橢圓 4">
            <a:extLst>
              <a:ext uri="{FF2B5EF4-FFF2-40B4-BE49-F238E27FC236}">
                <a16:creationId xmlns:a16="http://schemas.microsoft.com/office/drawing/2014/main" id="{89693605-DEA1-7C52-AF3E-E8969EAD63B8}"/>
              </a:ext>
            </a:extLst>
          </xdr:cNvPr>
          <xdr:cNvSpPr/>
        </xdr:nvSpPr>
        <xdr:spPr>
          <a:xfrm>
            <a:off x="36815065" y="18885648"/>
            <a:ext cx="101600" cy="87857"/>
          </a:xfrm>
          <a:prstGeom prst="ellips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8" name="直線接點 7">
            <a:extLst>
              <a:ext uri="{FF2B5EF4-FFF2-40B4-BE49-F238E27FC236}">
                <a16:creationId xmlns:a16="http://schemas.microsoft.com/office/drawing/2014/main" id="{75A11960-BA24-5701-FF85-E1FBC76BEF0F}"/>
              </a:ext>
            </a:extLst>
          </xdr:cNvPr>
          <xdr:cNvCxnSpPr/>
        </xdr:nvCxnSpPr>
        <xdr:spPr>
          <a:xfrm flipH="1">
            <a:off x="36396706" y="18935451"/>
            <a:ext cx="1782980" cy="0"/>
          </a:xfrm>
          <a:prstGeom prst="lin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18113</xdr:colOff>
      <xdr:row>4</xdr:row>
      <xdr:rowOff>22478</xdr:rowOff>
    </xdr:from>
    <xdr:to>
      <xdr:col>22</xdr:col>
      <xdr:colOff>238539</xdr:colOff>
      <xdr:row>16</xdr:row>
      <xdr:rowOff>43791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9C4C956-38EC-83BA-E01E-44B7F817E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13138</xdr:colOff>
      <xdr:row>16</xdr:row>
      <xdr:rowOff>51676</xdr:rowOff>
    </xdr:from>
    <xdr:to>
      <xdr:col>22</xdr:col>
      <xdr:colOff>266700</xdr:colOff>
      <xdr:row>28</xdr:row>
      <xdr:rowOff>58391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9C7B770-8A4B-2FA8-4A32-ADFCB24CD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175723</xdr:colOff>
      <xdr:row>29</xdr:row>
      <xdr:rowOff>95469</xdr:rowOff>
    </xdr:from>
    <xdr:to>
      <xdr:col>22</xdr:col>
      <xdr:colOff>247610</xdr:colOff>
      <xdr:row>41</xdr:row>
      <xdr:rowOff>160575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DF6A00D-3D0D-E0B3-397F-CAA4B50EA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431799</xdr:colOff>
      <xdr:row>4</xdr:row>
      <xdr:rowOff>38589</xdr:rowOff>
    </xdr:from>
    <xdr:to>
      <xdr:col>21</xdr:col>
      <xdr:colOff>274247</xdr:colOff>
      <xdr:row>49</xdr:row>
      <xdr:rowOff>188593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A98E90CF-8329-644A-AEEC-55322182DFCB}"/>
            </a:ext>
          </a:extLst>
        </xdr:cNvPr>
        <xdr:cNvGrpSpPr/>
      </xdr:nvGrpSpPr>
      <xdr:grpSpPr>
        <a:xfrm>
          <a:off x="13872632" y="885256"/>
          <a:ext cx="5620948" cy="10627504"/>
          <a:chOff x="13930791" y="10993"/>
          <a:chExt cx="5570446" cy="10302020"/>
        </a:xfrm>
      </xdr:grpSpPr>
      <xdr:cxnSp macro="">
        <xdr:nvCxnSpPr>
          <xdr:cNvPr id="6" name="直線接點 5">
            <a:extLst>
              <a:ext uri="{FF2B5EF4-FFF2-40B4-BE49-F238E27FC236}">
                <a16:creationId xmlns:a16="http://schemas.microsoft.com/office/drawing/2014/main" id="{12D528C5-6AC7-3569-98E8-26658B40A9A0}"/>
              </a:ext>
            </a:extLst>
          </xdr:cNvPr>
          <xdr:cNvCxnSpPr/>
        </xdr:nvCxnSpPr>
        <xdr:spPr>
          <a:xfrm>
            <a:off x="19485936" y="10993"/>
            <a:ext cx="15301" cy="10179844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011B5A07-A2D0-C167-06B2-297D9920CDFC}"/>
              </a:ext>
            </a:extLst>
          </xdr:cNvPr>
          <xdr:cNvCxnSpPr/>
        </xdr:nvCxnSpPr>
        <xdr:spPr>
          <a:xfrm>
            <a:off x="13930791" y="60593"/>
            <a:ext cx="612" cy="10252420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734633</xdr:colOff>
      <xdr:row>34</xdr:row>
      <xdr:rowOff>92522</xdr:rowOff>
    </xdr:from>
    <xdr:to>
      <xdr:col>21</xdr:col>
      <xdr:colOff>692192</xdr:colOff>
      <xdr:row>37</xdr:row>
      <xdr:rowOff>165833</xdr:rowOff>
    </xdr:to>
    <xdr:grpSp>
      <xdr:nvGrpSpPr>
        <xdr:cNvPr id="8" name="群組 7">
          <a:extLst>
            <a:ext uri="{FF2B5EF4-FFF2-40B4-BE49-F238E27FC236}">
              <a16:creationId xmlns:a16="http://schemas.microsoft.com/office/drawing/2014/main" id="{D9418145-C906-D446-9ACC-5F34D180E2A9}"/>
            </a:ext>
          </a:extLst>
        </xdr:cNvPr>
        <xdr:cNvGrpSpPr/>
      </xdr:nvGrpSpPr>
      <xdr:grpSpPr>
        <a:xfrm rot="20977519">
          <a:off x="13349966" y="7924189"/>
          <a:ext cx="6561559" cy="771811"/>
          <a:chOff x="419072" y="6099044"/>
          <a:chExt cx="7576157" cy="741160"/>
        </a:xfrm>
      </xdr:grpSpPr>
      <xdr:grpSp>
        <xdr:nvGrpSpPr>
          <xdr:cNvPr id="9" name="群組 8">
            <a:extLst>
              <a:ext uri="{FF2B5EF4-FFF2-40B4-BE49-F238E27FC236}">
                <a16:creationId xmlns:a16="http://schemas.microsoft.com/office/drawing/2014/main" id="{B73F73C4-D8BC-C239-9AE9-63CD6632FD80}"/>
              </a:ext>
            </a:extLst>
          </xdr:cNvPr>
          <xdr:cNvGrpSpPr/>
        </xdr:nvGrpSpPr>
        <xdr:grpSpPr>
          <a:xfrm>
            <a:off x="440268" y="6099044"/>
            <a:ext cx="7554961" cy="364935"/>
            <a:chOff x="12323705" y="9746222"/>
            <a:chExt cx="7537684" cy="332571"/>
          </a:xfrm>
        </xdr:grpSpPr>
        <xdr:cxnSp macro="">
          <xdr:nvCxnSpPr>
            <xdr:cNvPr id="11" name="直線接點 10">
              <a:extLst>
                <a:ext uri="{FF2B5EF4-FFF2-40B4-BE49-F238E27FC236}">
                  <a16:creationId xmlns:a16="http://schemas.microsoft.com/office/drawing/2014/main" id="{7BA79ECF-9DE4-CB88-B70B-EF8B867453D2}"/>
                </a:ext>
              </a:extLst>
            </xdr:cNvPr>
            <xdr:cNvCxnSpPr/>
          </xdr:nvCxnSpPr>
          <xdr:spPr>
            <a:xfrm flipV="1">
              <a:off x="12336405" y="9746222"/>
              <a:ext cx="7524984" cy="14582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線接點 11">
              <a:extLst>
                <a:ext uri="{FF2B5EF4-FFF2-40B4-BE49-F238E27FC236}">
                  <a16:creationId xmlns:a16="http://schemas.microsoft.com/office/drawing/2014/main" id="{9623D305-496B-33E5-B044-BB5BFC7CA4B8}"/>
                </a:ext>
              </a:extLst>
            </xdr:cNvPr>
            <xdr:cNvCxnSpPr/>
          </xdr:nvCxnSpPr>
          <xdr:spPr>
            <a:xfrm flipV="1">
              <a:off x="12323705" y="10078792"/>
              <a:ext cx="7514165" cy="1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0" name="直線接點 9">
            <a:extLst>
              <a:ext uri="{FF2B5EF4-FFF2-40B4-BE49-F238E27FC236}">
                <a16:creationId xmlns:a16="http://schemas.microsoft.com/office/drawing/2014/main" id="{E052B04C-983F-553B-87B2-62CB6CC8DF84}"/>
              </a:ext>
            </a:extLst>
          </xdr:cNvPr>
          <xdr:cNvCxnSpPr/>
        </xdr:nvCxnSpPr>
        <xdr:spPr>
          <a:xfrm flipV="1">
            <a:off x="419072" y="6824204"/>
            <a:ext cx="7542232" cy="16000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367449</xdr:colOff>
      <xdr:row>34</xdr:row>
      <xdr:rowOff>208281</xdr:rowOff>
    </xdr:from>
    <xdr:to>
      <xdr:col>24</xdr:col>
      <xdr:colOff>614953</xdr:colOff>
      <xdr:row>38</xdr:row>
      <xdr:rowOff>118521</xdr:rowOff>
    </xdr:to>
    <xdr:grpSp>
      <xdr:nvGrpSpPr>
        <xdr:cNvPr id="13" name="群組 12">
          <a:extLst>
            <a:ext uri="{FF2B5EF4-FFF2-40B4-BE49-F238E27FC236}">
              <a16:creationId xmlns:a16="http://schemas.microsoft.com/office/drawing/2014/main" id="{77003834-23E0-BA4D-91CF-3E98E6A324C9}"/>
            </a:ext>
          </a:extLst>
        </xdr:cNvPr>
        <xdr:cNvGrpSpPr/>
      </xdr:nvGrpSpPr>
      <xdr:grpSpPr>
        <a:xfrm>
          <a:off x="19586782" y="8039948"/>
          <a:ext cx="2724004" cy="841573"/>
          <a:chOff x="17930418" y="8095494"/>
          <a:chExt cx="3465221" cy="952177"/>
        </a:xfrm>
      </xdr:grpSpPr>
      <xdr:sp macro="" textlink="">
        <xdr:nvSpPr>
          <xdr:cNvPr id="14" name="橢圓 13">
            <a:extLst>
              <a:ext uri="{FF2B5EF4-FFF2-40B4-BE49-F238E27FC236}">
                <a16:creationId xmlns:a16="http://schemas.microsoft.com/office/drawing/2014/main" id="{E2CDC19D-01B7-FB4A-F409-BE4292F7EF4B}"/>
              </a:ext>
            </a:extLst>
          </xdr:cNvPr>
          <xdr:cNvSpPr/>
        </xdr:nvSpPr>
        <xdr:spPr>
          <a:xfrm>
            <a:off x="17930418" y="8095494"/>
            <a:ext cx="59532" cy="69452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15" name="群組 14">
            <a:extLst>
              <a:ext uri="{FF2B5EF4-FFF2-40B4-BE49-F238E27FC236}">
                <a16:creationId xmlns:a16="http://schemas.microsoft.com/office/drawing/2014/main" id="{B4A8D551-B0A5-0FF3-7563-B5616D387D56}"/>
              </a:ext>
            </a:extLst>
          </xdr:cNvPr>
          <xdr:cNvGrpSpPr/>
        </xdr:nvGrpSpPr>
        <xdr:grpSpPr>
          <a:xfrm>
            <a:off x="17953242" y="8122277"/>
            <a:ext cx="3442397" cy="925394"/>
            <a:chOff x="6393559" y="9607902"/>
            <a:chExt cx="2018066" cy="1628444"/>
          </a:xfrm>
        </xdr:grpSpPr>
        <xdr:cxnSp macro="">
          <xdr:nvCxnSpPr>
            <xdr:cNvPr id="16" name="直線接點 15">
              <a:extLst>
                <a:ext uri="{FF2B5EF4-FFF2-40B4-BE49-F238E27FC236}">
                  <a16:creationId xmlns:a16="http://schemas.microsoft.com/office/drawing/2014/main" id="{CBF3C146-E481-F807-6C42-AA93560B4EFA}"/>
                </a:ext>
              </a:extLst>
            </xdr:cNvPr>
            <xdr:cNvCxnSpPr/>
          </xdr:nvCxnSpPr>
          <xdr:spPr>
            <a:xfrm flipH="1" flipV="1">
              <a:off x="6393559" y="9607902"/>
              <a:ext cx="904306" cy="1390065"/>
            </a:xfrm>
            <a:prstGeom prst="line">
              <a:avLst/>
            </a:prstGeom>
            <a:ln w="28575"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7" name="文字方塊 16">
              <a:extLst>
                <a:ext uri="{FF2B5EF4-FFF2-40B4-BE49-F238E27FC236}">
                  <a16:creationId xmlns:a16="http://schemas.microsoft.com/office/drawing/2014/main" id="{8A559F3C-BCDE-02DB-8630-C1ECFE23ADBF}"/>
                </a:ext>
              </a:extLst>
            </xdr:cNvPr>
            <xdr:cNvSpPr txBox="1"/>
          </xdr:nvSpPr>
          <xdr:spPr>
            <a:xfrm>
              <a:off x="7263191" y="10592675"/>
              <a:ext cx="1148434" cy="643671"/>
            </a:xfrm>
            <a:prstGeom prst="rect">
              <a:avLst/>
            </a:prstGeom>
            <a:solidFill>
              <a:srgbClr val="FFFF00"/>
            </a:solidFill>
            <a:ln w="73025" cmpd="sng">
              <a:solidFill>
                <a:srgbClr val="00B05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TW" sz="1400">
                  <a:solidFill>
                    <a:srgbClr val="002060"/>
                  </a:solidFill>
                </a:rPr>
                <a:t>2022 / 7 /26</a:t>
              </a:r>
              <a:endParaRPr lang="zh-TW" altLang="en-US" sz="1400">
                <a:solidFill>
                  <a:srgbClr val="002060"/>
                </a:solidFill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328705</xdr:colOff>
      <xdr:row>12</xdr:row>
      <xdr:rowOff>19351</xdr:rowOff>
    </xdr:from>
    <xdr:to>
      <xdr:col>43</xdr:col>
      <xdr:colOff>745872</xdr:colOff>
      <xdr:row>27</xdr:row>
      <xdr:rowOff>40318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BF0A00B-E556-BBA2-3DA2-B2E052972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343647</xdr:colOff>
      <xdr:row>28</xdr:row>
      <xdr:rowOff>139700</xdr:rowOff>
    </xdr:from>
    <xdr:to>
      <xdr:col>43</xdr:col>
      <xdr:colOff>711199</xdr:colOff>
      <xdr:row>45</xdr:row>
      <xdr:rowOff>101600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B899F2F-6109-5C10-E567-38EEDD783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368300</xdr:colOff>
      <xdr:row>46</xdr:row>
      <xdr:rowOff>165100</xdr:rowOff>
    </xdr:from>
    <xdr:to>
      <xdr:col>43</xdr:col>
      <xdr:colOff>787400</xdr:colOff>
      <xdr:row>67</xdr:row>
      <xdr:rowOff>203200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672B030-AE24-B21C-BB56-1CB45E198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564510</xdr:colOff>
      <xdr:row>4</xdr:row>
      <xdr:rowOff>203200</xdr:rowOff>
    </xdr:from>
    <xdr:to>
      <xdr:col>42</xdr:col>
      <xdr:colOff>88048</xdr:colOff>
      <xdr:row>81</xdr:row>
      <xdr:rowOff>228184</xdr:rowOff>
    </xdr:to>
    <xdr:grpSp>
      <xdr:nvGrpSpPr>
        <xdr:cNvPr id="8" name="群組 7">
          <a:extLst>
            <a:ext uri="{FF2B5EF4-FFF2-40B4-BE49-F238E27FC236}">
              <a16:creationId xmlns:a16="http://schemas.microsoft.com/office/drawing/2014/main" id="{B49A9064-8FF0-D34E-BAAC-1D410F7A1369}"/>
            </a:ext>
          </a:extLst>
        </xdr:cNvPr>
        <xdr:cNvGrpSpPr/>
      </xdr:nvGrpSpPr>
      <xdr:grpSpPr>
        <a:xfrm>
          <a:off x="14517577" y="1083733"/>
          <a:ext cx="22756071" cy="22444718"/>
          <a:chOff x="14201802" y="10993"/>
          <a:chExt cx="6191592" cy="19475028"/>
        </a:xfrm>
      </xdr:grpSpPr>
      <xdr:cxnSp macro="">
        <xdr:nvCxnSpPr>
          <xdr:cNvPr id="9" name="直線接點 8">
            <a:extLst>
              <a:ext uri="{FF2B5EF4-FFF2-40B4-BE49-F238E27FC236}">
                <a16:creationId xmlns:a16="http://schemas.microsoft.com/office/drawing/2014/main" id="{B8556A52-D7CA-B222-06BB-449697DA568F}"/>
              </a:ext>
            </a:extLst>
          </xdr:cNvPr>
          <xdr:cNvCxnSpPr/>
        </xdr:nvCxnSpPr>
        <xdr:spPr>
          <a:xfrm>
            <a:off x="20392358" y="10993"/>
            <a:ext cx="1036" cy="19475028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線接點 9">
            <a:extLst>
              <a:ext uri="{FF2B5EF4-FFF2-40B4-BE49-F238E27FC236}">
                <a16:creationId xmlns:a16="http://schemas.microsoft.com/office/drawing/2014/main" id="{1F561154-A872-0EF7-0FE5-C1E246686E37}"/>
              </a:ext>
            </a:extLst>
          </xdr:cNvPr>
          <xdr:cNvCxnSpPr/>
        </xdr:nvCxnSpPr>
        <xdr:spPr>
          <a:xfrm>
            <a:off x="14201802" y="60593"/>
            <a:ext cx="1145" cy="18993089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632246</xdr:colOff>
      <xdr:row>56</xdr:row>
      <xdr:rowOff>147932</xdr:rowOff>
    </xdr:from>
    <xdr:to>
      <xdr:col>43</xdr:col>
      <xdr:colOff>145126</xdr:colOff>
      <xdr:row>60</xdr:row>
      <xdr:rowOff>76804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FEA91C7F-DEBA-2B43-97C5-D201A247F312}"/>
            </a:ext>
          </a:extLst>
        </xdr:cNvPr>
        <xdr:cNvGrpSpPr/>
      </xdr:nvGrpSpPr>
      <xdr:grpSpPr>
        <a:xfrm rot="21215768">
          <a:off x="16244779" y="16251532"/>
          <a:ext cx="21915680" cy="1080339"/>
          <a:chOff x="419072" y="5933288"/>
          <a:chExt cx="7557324" cy="1058862"/>
        </a:xfrm>
      </xdr:grpSpPr>
      <xdr:grpSp>
        <xdr:nvGrpSpPr>
          <xdr:cNvPr id="12" name="群組 11">
            <a:extLst>
              <a:ext uri="{FF2B5EF4-FFF2-40B4-BE49-F238E27FC236}">
                <a16:creationId xmlns:a16="http://schemas.microsoft.com/office/drawing/2014/main" id="{0DD052B1-E097-32D7-8E0E-373D0F7B500C}"/>
              </a:ext>
            </a:extLst>
          </xdr:cNvPr>
          <xdr:cNvGrpSpPr/>
        </xdr:nvGrpSpPr>
        <xdr:grpSpPr>
          <a:xfrm>
            <a:off x="434163" y="5933288"/>
            <a:ext cx="7542233" cy="530185"/>
            <a:chOff x="12317611" y="9595605"/>
            <a:chExt cx="7524984" cy="483188"/>
          </a:xfrm>
        </xdr:grpSpPr>
        <xdr:cxnSp macro="">
          <xdr:nvCxnSpPr>
            <xdr:cNvPr id="14" name="直線接點 13">
              <a:extLst>
                <a:ext uri="{FF2B5EF4-FFF2-40B4-BE49-F238E27FC236}">
                  <a16:creationId xmlns:a16="http://schemas.microsoft.com/office/drawing/2014/main" id="{71347FBC-C153-7E81-997D-393FBC96E6AE}"/>
                </a:ext>
              </a:extLst>
            </xdr:cNvPr>
            <xdr:cNvCxnSpPr/>
          </xdr:nvCxnSpPr>
          <xdr:spPr>
            <a:xfrm flipV="1">
              <a:off x="12317611" y="9595605"/>
              <a:ext cx="7524984" cy="14582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直線接點 14">
              <a:extLst>
                <a:ext uri="{FF2B5EF4-FFF2-40B4-BE49-F238E27FC236}">
                  <a16:creationId xmlns:a16="http://schemas.microsoft.com/office/drawing/2014/main" id="{1AF60B64-1C2B-8E62-26FE-D188DFEBD611}"/>
                </a:ext>
              </a:extLst>
            </xdr:cNvPr>
            <xdr:cNvCxnSpPr/>
          </xdr:nvCxnSpPr>
          <xdr:spPr>
            <a:xfrm flipV="1">
              <a:off x="12323705" y="10078792"/>
              <a:ext cx="7514165" cy="1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3" name="直線接點 12">
            <a:extLst>
              <a:ext uri="{FF2B5EF4-FFF2-40B4-BE49-F238E27FC236}">
                <a16:creationId xmlns:a16="http://schemas.microsoft.com/office/drawing/2014/main" id="{DAB8016E-A871-0A0A-8EE2-F59E78128E14}"/>
              </a:ext>
            </a:extLst>
          </xdr:cNvPr>
          <xdr:cNvCxnSpPr/>
        </xdr:nvCxnSpPr>
        <xdr:spPr>
          <a:xfrm flipV="1">
            <a:off x="419072" y="6976150"/>
            <a:ext cx="7542232" cy="16000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634640</xdr:colOff>
      <xdr:row>56</xdr:row>
      <xdr:rowOff>45054</xdr:rowOff>
    </xdr:from>
    <xdr:to>
      <xdr:col>43</xdr:col>
      <xdr:colOff>789884</xdr:colOff>
      <xdr:row>56</xdr:row>
      <xdr:rowOff>132740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F31B3236-E7D6-D54D-8781-B97720AEF18E}"/>
            </a:ext>
          </a:extLst>
        </xdr:cNvPr>
        <xdr:cNvGrpSpPr/>
      </xdr:nvGrpSpPr>
      <xdr:grpSpPr>
        <a:xfrm>
          <a:off x="36990507" y="16148654"/>
          <a:ext cx="1814710" cy="87686"/>
          <a:chOff x="36396706" y="18885648"/>
          <a:chExt cx="1782980" cy="87857"/>
        </a:xfrm>
        <a:solidFill>
          <a:srgbClr val="FFFF00"/>
        </a:solidFill>
      </xdr:grpSpPr>
      <xdr:sp macro="" textlink="">
        <xdr:nvSpPr>
          <xdr:cNvPr id="3" name="橢圓 2">
            <a:extLst>
              <a:ext uri="{FF2B5EF4-FFF2-40B4-BE49-F238E27FC236}">
                <a16:creationId xmlns:a16="http://schemas.microsoft.com/office/drawing/2014/main" id="{91BCC210-F478-442C-1DE5-A2F09AA21397}"/>
              </a:ext>
            </a:extLst>
          </xdr:cNvPr>
          <xdr:cNvSpPr/>
        </xdr:nvSpPr>
        <xdr:spPr>
          <a:xfrm>
            <a:off x="36815065" y="18885648"/>
            <a:ext cx="101600" cy="87857"/>
          </a:xfrm>
          <a:prstGeom prst="ellips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4" name="直線接點 3">
            <a:extLst>
              <a:ext uri="{FF2B5EF4-FFF2-40B4-BE49-F238E27FC236}">
                <a16:creationId xmlns:a16="http://schemas.microsoft.com/office/drawing/2014/main" id="{1C9DF899-17DB-6D78-F875-7F2329DC4B25}"/>
              </a:ext>
            </a:extLst>
          </xdr:cNvPr>
          <xdr:cNvCxnSpPr/>
        </xdr:nvCxnSpPr>
        <xdr:spPr>
          <a:xfrm flipH="1">
            <a:off x="36396706" y="18935451"/>
            <a:ext cx="1782980" cy="0"/>
          </a:xfrm>
          <a:prstGeom prst="lin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alth.businessweekly.com.tw/m/GArticle.aspx?id=ARTL000139852" TargetMode="External"/><Relationship Id="rId2" Type="http://schemas.openxmlformats.org/officeDocument/2006/relationships/hyperlink" Target="https://www.macrotrends.net/stocks/charts/V/visa/pe-ratio" TargetMode="External"/><Relationship Id="rId1" Type="http://schemas.openxmlformats.org/officeDocument/2006/relationships/hyperlink" Target="https://strike.market/stocks/V" TargetMode="External"/><Relationship Id="rId6" Type="http://schemas.openxmlformats.org/officeDocument/2006/relationships/hyperlink" Target="http://www.rocketfinancial.com/Financials.aspx?fID=3916&amp;p=2&amp;pw=129186&amp;rID=3" TargetMode="External"/><Relationship Id="rId5" Type="http://schemas.openxmlformats.org/officeDocument/2006/relationships/hyperlink" Target="https://rich01.com/discounted-cash-flow-dcf-model/" TargetMode="External"/><Relationship Id="rId4" Type="http://schemas.openxmlformats.org/officeDocument/2006/relationships/hyperlink" Target="https://teddygoschool.com/how-to-calculate-the-valuation-of-a-compan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market-data/quotes/MSFT" TargetMode="External"/><Relationship Id="rId2" Type="http://schemas.openxmlformats.org/officeDocument/2006/relationships/hyperlink" Target="https://www.gurufocus.com/stock/MCD/dcf" TargetMode="External"/><Relationship Id="rId1" Type="http://schemas.openxmlformats.org/officeDocument/2006/relationships/hyperlink" Target="https://www.gurufocus.com/stock/MCD/dcf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inancecharts.com/stocks/MSFT/income-statement/eps-diluted-ttm" TargetMode="External"/><Relationship Id="rId299" Type="http://schemas.openxmlformats.org/officeDocument/2006/relationships/hyperlink" Target="https://www.financecharts.com/stocks/MSFT/income-statement/eps-diluted-ttm" TargetMode="External"/><Relationship Id="rId21" Type="http://schemas.openxmlformats.org/officeDocument/2006/relationships/hyperlink" Target="https://www.financecharts.com/stocks/MSFT/income-statement/eps-diluted-ttm" TargetMode="External"/><Relationship Id="rId63" Type="http://schemas.openxmlformats.org/officeDocument/2006/relationships/hyperlink" Target="https://www.financecharts.com/stocks/MSFT/income-statement/eps-diluted-ttm" TargetMode="External"/><Relationship Id="rId159" Type="http://schemas.openxmlformats.org/officeDocument/2006/relationships/hyperlink" Target="https://www.financecharts.com/stocks/MSFT/income-statement/eps-diluted-ttm" TargetMode="External"/><Relationship Id="rId324" Type="http://schemas.openxmlformats.org/officeDocument/2006/relationships/hyperlink" Target="https://www.financecharts.com/stocks/MSFT/summary/price" TargetMode="External"/><Relationship Id="rId366" Type="http://schemas.openxmlformats.org/officeDocument/2006/relationships/hyperlink" Target="https://www.financecharts.com/stocks/MSFT/summary/price" TargetMode="External"/><Relationship Id="rId170" Type="http://schemas.openxmlformats.org/officeDocument/2006/relationships/hyperlink" Target="https://www.financecharts.com/stocks/MSFT/summary/price" TargetMode="External"/><Relationship Id="rId226" Type="http://schemas.openxmlformats.org/officeDocument/2006/relationships/hyperlink" Target="https://www.financecharts.com/stocks/MSFT/summary/price" TargetMode="External"/><Relationship Id="rId268" Type="http://schemas.openxmlformats.org/officeDocument/2006/relationships/hyperlink" Target="https://www.financecharts.com/stocks/MSFT/summary/price" TargetMode="External"/><Relationship Id="rId32" Type="http://schemas.openxmlformats.org/officeDocument/2006/relationships/hyperlink" Target="https://www.financecharts.com/stocks/MSFT/summary/price" TargetMode="External"/><Relationship Id="rId74" Type="http://schemas.openxmlformats.org/officeDocument/2006/relationships/hyperlink" Target="https://www.financecharts.com/stocks/MSFT/summary/price" TargetMode="External"/><Relationship Id="rId128" Type="http://schemas.openxmlformats.org/officeDocument/2006/relationships/hyperlink" Target="https://www.financecharts.com/stocks/MSFT/summary/price" TargetMode="External"/><Relationship Id="rId335" Type="http://schemas.openxmlformats.org/officeDocument/2006/relationships/hyperlink" Target="https://www.financecharts.com/stocks/MSFT/income-statement/eps-diluted-ttm" TargetMode="External"/><Relationship Id="rId377" Type="http://schemas.openxmlformats.org/officeDocument/2006/relationships/hyperlink" Target="https://www.financecharts.com/stocks/MSFT/income-statement/eps-diluted-ttm" TargetMode="External"/><Relationship Id="rId5" Type="http://schemas.openxmlformats.org/officeDocument/2006/relationships/hyperlink" Target="https://www.financecharts.com/stocks/MSFT/income-statement/eps-diluted-ttm" TargetMode="External"/><Relationship Id="rId181" Type="http://schemas.openxmlformats.org/officeDocument/2006/relationships/hyperlink" Target="https://www.financecharts.com/stocks/MSFT/income-statement/eps-diluted-ttm" TargetMode="External"/><Relationship Id="rId237" Type="http://schemas.openxmlformats.org/officeDocument/2006/relationships/hyperlink" Target="https://www.financecharts.com/stocks/MSFT/income-statement/eps-diluted-ttm" TargetMode="External"/><Relationship Id="rId279" Type="http://schemas.openxmlformats.org/officeDocument/2006/relationships/hyperlink" Target="https://www.financecharts.com/stocks/MSFT/income-statement/eps-diluted-ttm" TargetMode="External"/><Relationship Id="rId43" Type="http://schemas.openxmlformats.org/officeDocument/2006/relationships/hyperlink" Target="https://www.financecharts.com/stocks/MSFT/income-statement/eps-diluted-ttm" TargetMode="External"/><Relationship Id="rId139" Type="http://schemas.openxmlformats.org/officeDocument/2006/relationships/hyperlink" Target="https://www.financecharts.com/stocks/MSFT/income-statement/eps-diluted-ttm" TargetMode="External"/><Relationship Id="rId290" Type="http://schemas.openxmlformats.org/officeDocument/2006/relationships/hyperlink" Target="https://www.financecharts.com/stocks/MSFT/summary/price" TargetMode="External"/><Relationship Id="rId304" Type="http://schemas.openxmlformats.org/officeDocument/2006/relationships/hyperlink" Target="https://www.financecharts.com/stocks/MSFT/summary/price" TargetMode="External"/><Relationship Id="rId346" Type="http://schemas.openxmlformats.org/officeDocument/2006/relationships/hyperlink" Target="https://www.financecharts.com/stocks/MSFT/summary/price" TargetMode="External"/><Relationship Id="rId388" Type="http://schemas.openxmlformats.org/officeDocument/2006/relationships/hyperlink" Target="https://www.financecharts.com/stocks/MSFT/income-statement/eps-diluted-ttm" TargetMode="External"/><Relationship Id="rId85" Type="http://schemas.openxmlformats.org/officeDocument/2006/relationships/hyperlink" Target="https://www.financecharts.com/stocks/MSFT/income-statement/eps-diluted-ttm" TargetMode="External"/><Relationship Id="rId150" Type="http://schemas.openxmlformats.org/officeDocument/2006/relationships/hyperlink" Target="https://www.financecharts.com/stocks/MSFT/summary/price" TargetMode="External"/><Relationship Id="rId192" Type="http://schemas.openxmlformats.org/officeDocument/2006/relationships/hyperlink" Target="https://www.financecharts.com/stocks/MSFT/summary/price" TargetMode="External"/><Relationship Id="rId206" Type="http://schemas.openxmlformats.org/officeDocument/2006/relationships/hyperlink" Target="https://www.financecharts.com/stocks/MSFT/summary/price" TargetMode="External"/><Relationship Id="rId248" Type="http://schemas.openxmlformats.org/officeDocument/2006/relationships/hyperlink" Target="https://www.financecharts.com/stocks/MSFT/summary/price" TargetMode="External"/><Relationship Id="rId12" Type="http://schemas.openxmlformats.org/officeDocument/2006/relationships/hyperlink" Target="https://www.financecharts.com/stocks/MSFT/summary/price" TargetMode="External"/><Relationship Id="rId108" Type="http://schemas.openxmlformats.org/officeDocument/2006/relationships/hyperlink" Target="https://www.financecharts.com/stocks/MSFT/summary/price" TargetMode="External"/><Relationship Id="rId315" Type="http://schemas.openxmlformats.org/officeDocument/2006/relationships/hyperlink" Target="https://www.financecharts.com/stocks/MSFT/income-statement/eps-diluted-ttm" TargetMode="External"/><Relationship Id="rId357" Type="http://schemas.openxmlformats.org/officeDocument/2006/relationships/hyperlink" Target="https://www.financecharts.com/stocks/MSFT/income-statement/eps-diluted-ttm" TargetMode="External"/><Relationship Id="rId54" Type="http://schemas.openxmlformats.org/officeDocument/2006/relationships/hyperlink" Target="https://www.financecharts.com/stocks/MSFT/summary/price" TargetMode="External"/><Relationship Id="rId96" Type="http://schemas.openxmlformats.org/officeDocument/2006/relationships/hyperlink" Target="https://www.financecharts.com/stocks/MSFT/summary/price" TargetMode="External"/><Relationship Id="rId161" Type="http://schemas.openxmlformats.org/officeDocument/2006/relationships/hyperlink" Target="https://www.financecharts.com/stocks/MSFT/income-statement/eps-diluted-ttm" TargetMode="External"/><Relationship Id="rId217" Type="http://schemas.openxmlformats.org/officeDocument/2006/relationships/hyperlink" Target="https://www.financecharts.com/stocks/MSFT/income-statement/eps-diluted-ttm" TargetMode="External"/><Relationship Id="rId399" Type="http://schemas.openxmlformats.org/officeDocument/2006/relationships/hyperlink" Target="https://www.financecharts.com/stocks/MSFT/summary/price" TargetMode="External"/><Relationship Id="rId259" Type="http://schemas.openxmlformats.org/officeDocument/2006/relationships/hyperlink" Target="https://www.financecharts.com/stocks/MSFT/income-statement/eps-diluted-ttm" TargetMode="External"/><Relationship Id="rId23" Type="http://schemas.openxmlformats.org/officeDocument/2006/relationships/hyperlink" Target="https://www.financecharts.com/stocks/MSFT/income-statement/eps-diluted-ttm" TargetMode="External"/><Relationship Id="rId119" Type="http://schemas.openxmlformats.org/officeDocument/2006/relationships/hyperlink" Target="https://www.financecharts.com/stocks/MSFT/income-statement/eps-diluted-ttm" TargetMode="External"/><Relationship Id="rId270" Type="http://schemas.openxmlformats.org/officeDocument/2006/relationships/hyperlink" Target="https://www.financecharts.com/stocks/MSFT/summary/price" TargetMode="External"/><Relationship Id="rId326" Type="http://schemas.openxmlformats.org/officeDocument/2006/relationships/hyperlink" Target="https://www.financecharts.com/stocks/MSFT/summary/price" TargetMode="External"/><Relationship Id="rId65" Type="http://schemas.openxmlformats.org/officeDocument/2006/relationships/hyperlink" Target="https://www.financecharts.com/stocks/MSFT/income-statement/eps-diluted-ttm" TargetMode="External"/><Relationship Id="rId130" Type="http://schemas.openxmlformats.org/officeDocument/2006/relationships/hyperlink" Target="https://www.financecharts.com/stocks/MSFT/summary/price" TargetMode="External"/><Relationship Id="rId368" Type="http://schemas.openxmlformats.org/officeDocument/2006/relationships/hyperlink" Target="https://www.financecharts.com/stocks/MSFT/summary/price" TargetMode="External"/><Relationship Id="rId172" Type="http://schemas.openxmlformats.org/officeDocument/2006/relationships/hyperlink" Target="https://www.financecharts.com/stocks/MSFT/summary/price" TargetMode="External"/><Relationship Id="rId228" Type="http://schemas.openxmlformats.org/officeDocument/2006/relationships/hyperlink" Target="https://www.financecharts.com/stocks/MSFT/summary/price" TargetMode="External"/><Relationship Id="rId281" Type="http://schemas.openxmlformats.org/officeDocument/2006/relationships/hyperlink" Target="https://www.financecharts.com/stocks/MSFT/income-statement/eps-diluted-ttm" TargetMode="External"/><Relationship Id="rId337" Type="http://schemas.openxmlformats.org/officeDocument/2006/relationships/hyperlink" Target="https://www.financecharts.com/stocks/MSFT/income-statement/eps-diluted-ttm" TargetMode="External"/><Relationship Id="rId34" Type="http://schemas.openxmlformats.org/officeDocument/2006/relationships/hyperlink" Target="https://www.financecharts.com/stocks/MSFT/summary/price" TargetMode="External"/><Relationship Id="rId76" Type="http://schemas.openxmlformats.org/officeDocument/2006/relationships/hyperlink" Target="https://www.financecharts.com/stocks/MSFT/summary/price" TargetMode="External"/><Relationship Id="rId141" Type="http://schemas.openxmlformats.org/officeDocument/2006/relationships/hyperlink" Target="https://www.financecharts.com/stocks/MSFT/income-statement/eps-diluted-ttm" TargetMode="External"/><Relationship Id="rId379" Type="http://schemas.openxmlformats.org/officeDocument/2006/relationships/hyperlink" Target="https://www.financecharts.com/stocks/MSFT/income-statement/eps-diluted-ttm" TargetMode="External"/><Relationship Id="rId7" Type="http://schemas.openxmlformats.org/officeDocument/2006/relationships/hyperlink" Target="https://www.financecharts.com/stocks/MSFT/income-statement/eps-diluted-ttm" TargetMode="External"/><Relationship Id="rId183" Type="http://schemas.openxmlformats.org/officeDocument/2006/relationships/hyperlink" Target="https://www.financecharts.com/stocks/MSFT/income-statement/eps-diluted-ttm" TargetMode="External"/><Relationship Id="rId239" Type="http://schemas.openxmlformats.org/officeDocument/2006/relationships/hyperlink" Target="https://www.financecharts.com/stocks/MSFT/income-statement/eps-diluted-ttm" TargetMode="External"/><Relationship Id="rId390" Type="http://schemas.openxmlformats.org/officeDocument/2006/relationships/hyperlink" Target="https://www.financecharts.com/stocks/MSFT/income-statement/eps-diluted-ttm" TargetMode="External"/><Relationship Id="rId250" Type="http://schemas.openxmlformats.org/officeDocument/2006/relationships/hyperlink" Target="https://www.financecharts.com/stocks/MSFT/summary/price" TargetMode="External"/><Relationship Id="rId292" Type="http://schemas.openxmlformats.org/officeDocument/2006/relationships/hyperlink" Target="https://www.financecharts.com/stocks/MSFT/summary/price" TargetMode="External"/><Relationship Id="rId306" Type="http://schemas.openxmlformats.org/officeDocument/2006/relationships/hyperlink" Target="https://www.financecharts.com/stocks/MSFT/summary/price" TargetMode="External"/><Relationship Id="rId45" Type="http://schemas.openxmlformats.org/officeDocument/2006/relationships/hyperlink" Target="https://www.financecharts.com/stocks/MSFT/income-statement/eps-diluted-ttm" TargetMode="External"/><Relationship Id="rId87" Type="http://schemas.openxmlformats.org/officeDocument/2006/relationships/hyperlink" Target="https://www.financecharts.com/stocks/MSFT/income-statement/eps-diluted-ttm" TargetMode="External"/><Relationship Id="rId110" Type="http://schemas.openxmlformats.org/officeDocument/2006/relationships/hyperlink" Target="https://www.financecharts.com/stocks/MSFT/summary/price" TargetMode="External"/><Relationship Id="rId348" Type="http://schemas.openxmlformats.org/officeDocument/2006/relationships/hyperlink" Target="https://www.financecharts.com/stocks/MSFT/summary/price" TargetMode="External"/><Relationship Id="rId152" Type="http://schemas.openxmlformats.org/officeDocument/2006/relationships/hyperlink" Target="https://www.financecharts.com/stocks/MSFT/summary/price" TargetMode="External"/><Relationship Id="rId194" Type="http://schemas.openxmlformats.org/officeDocument/2006/relationships/hyperlink" Target="https://www.financecharts.com/stocks/MSFT/summary/price" TargetMode="External"/><Relationship Id="rId208" Type="http://schemas.openxmlformats.org/officeDocument/2006/relationships/hyperlink" Target="https://www.financecharts.com/stocks/MSFT/summary/price" TargetMode="External"/><Relationship Id="rId261" Type="http://schemas.openxmlformats.org/officeDocument/2006/relationships/hyperlink" Target="https://www.financecharts.com/stocks/MSFT/income-statement/eps-diluted-ttm" TargetMode="External"/><Relationship Id="rId14" Type="http://schemas.openxmlformats.org/officeDocument/2006/relationships/hyperlink" Target="https://www.financecharts.com/stocks/MSFT/summary/price" TargetMode="External"/><Relationship Id="rId56" Type="http://schemas.openxmlformats.org/officeDocument/2006/relationships/hyperlink" Target="https://www.financecharts.com/stocks/MSFT/summary/price" TargetMode="External"/><Relationship Id="rId317" Type="http://schemas.openxmlformats.org/officeDocument/2006/relationships/hyperlink" Target="https://www.financecharts.com/stocks/MSFT/income-statement/eps-diluted-ttm" TargetMode="External"/><Relationship Id="rId359" Type="http://schemas.openxmlformats.org/officeDocument/2006/relationships/hyperlink" Target="https://www.financecharts.com/stocks/MSFT/income-statement/eps-diluted-ttm" TargetMode="External"/><Relationship Id="rId98" Type="http://schemas.openxmlformats.org/officeDocument/2006/relationships/hyperlink" Target="https://www.financecharts.com/stocks/MSFT/summary/price" TargetMode="External"/><Relationship Id="rId121" Type="http://schemas.openxmlformats.org/officeDocument/2006/relationships/hyperlink" Target="https://www.financecharts.com/stocks/MSFT/income-statement/eps-diluted-ttm" TargetMode="External"/><Relationship Id="rId163" Type="http://schemas.openxmlformats.org/officeDocument/2006/relationships/hyperlink" Target="https://www.financecharts.com/stocks/MSFT/income-statement/eps-diluted-ttm" TargetMode="External"/><Relationship Id="rId219" Type="http://schemas.openxmlformats.org/officeDocument/2006/relationships/hyperlink" Target="https://www.financecharts.com/stocks/MSFT/income-statement/eps-diluted-ttm" TargetMode="External"/><Relationship Id="rId370" Type="http://schemas.openxmlformats.org/officeDocument/2006/relationships/hyperlink" Target="https://www.financecharts.com/stocks/MSFT/summary/price" TargetMode="External"/><Relationship Id="rId230" Type="http://schemas.openxmlformats.org/officeDocument/2006/relationships/hyperlink" Target="https://www.financecharts.com/stocks/MSFT/summary/price" TargetMode="External"/><Relationship Id="rId25" Type="http://schemas.openxmlformats.org/officeDocument/2006/relationships/hyperlink" Target="https://www.financecharts.com/stocks/MSFT/income-statement/eps-diluted-ttm" TargetMode="External"/><Relationship Id="rId67" Type="http://schemas.openxmlformats.org/officeDocument/2006/relationships/hyperlink" Target="https://www.financecharts.com/stocks/MSFT/income-statement/eps-diluted-ttm" TargetMode="External"/><Relationship Id="rId272" Type="http://schemas.openxmlformats.org/officeDocument/2006/relationships/hyperlink" Target="https://www.financecharts.com/stocks/MSFT/summary/price" TargetMode="External"/><Relationship Id="rId328" Type="http://schemas.openxmlformats.org/officeDocument/2006/relationships/hyperlink" Target="https://www.financecharts.com/stocks/MSFT/summary/price" TargetMode="External"/><Relationship Id="rId132" Type="http://schemas.openxmlformats.org/officeDocument/2006/relationships/hyperlink" Target="https://www.financecharts.com/stocks/MSFT/summary/price" TargetMode="External"/><Relationship Id="rId174" Type="http://schemas.openxmlformats.org/officeDocument/2006/relationships/hyperlink" Target="https://www.financecharts.com/stocks/MSFT/summary/price" TargetMode="External"/><Relationship Id="rId381" Type="http://schemas.openxmlformats.org/officeDocument/2006/relationships/hyperlink" Target="https://www.financecharts.com/stocks/MSFT/income-statement/eps-diluted-ttm" TargetMode="External"/><Relationship Id="rId241" Type="http://schemas.openxmlformats.org/officeDocument/2006/relationships/hyperlink" Target="https://www.financecharts.com/stocks/MSFT/income-statement/eps-diluted-ttm" TargetMode="External"/><Relationship Id="rId36" Type="http://schemas.openxmlformats.org/officeDocument/2006/relationships/hyperlink" Target="https://www.financecharts.com/stocks/MSFT/summary/price" TargetMode="External"/><Relationship Id="rId283" Type="http://schemas.openxmlformats.org/officeDocument/2006/relationships/hyperlink" Target="https://www.financecharts.com/stocks/MSFT/income-statement/eps-diluted-ttm" TargetMode="External"/><Relationship Id="rId339" Type="http://schemas.openxmlformats.org/officeDocument/2006/relationships/hyperlink" Target="https://www.financecharts.com/stocks/MSFT/income-statement/eps-diluted-ttm" TargetMode="External"/><Relationship Id="rId78" Type="http://schemas.openxmlformats.org/officeDocument/2006/relationships/hyperlink" Target="https://www.financecharts.com/stocks/MSFT/summary/price" TargetMode="External"/><Relationship Id="rId101" Type="http://schemas.openxmlformats.org/officeDocument/2006/relationships/hyperlink" Target="https://www.financecharts.com/stocks/MSFT/income-statement/eps-diluted-ttm" TargetMode="External"/><Relationship Id="rId143" Type="http://schemas.openxmlformats.org/officeDocument/2006/relationships/hyperlink" Target="https://www.financecharts.com/stocks/MSFT/income-statement/eps-diluted-ttm" TargetMode="External"/><Relationship Id="rId185" Type="http://schemas.openxmlformats.org/officeDocument/2006/relationships/hyperlink" Target="https://www.financecharts.com/stocks/MSFT/income-statement/eps-diluted-ttm" TargetMode="External"/><Relationship Id="rId350" Type="http://schemas.openxmlformats.org/officeDocument/2006/relationships/hyperlink" Target="https://www.financecharts.com/stocks/MSFT/summary/price" TargetMode="External"/><Relationship Id="rId9" Type="http://schemas.openxmlformats.org/officeDocument/2006/relationships/hyperlink" Target="https://www.financecharts.com/stocks/MSFT/income-statement/eps-diluted-ttm" TargetMode="External"/><Relationship Id="rId210" Type="http://schemas.openxmlformats.org/officeDocument/2006/relationships/hyperlink" Target="https://www.financecharts.com/stocks/MSFT/summary/price" TargetMode="External"/><Relationship Id="rId392" Type="http://schemas.openxmlformats.org/officeDocument/2006/relationships/hyperlink" Target="https://www.financecharts.com/stocks/MSFT/income-statement/eps-diluted-ttm" TargetMode="External"/><Relationship Id="rId252" Type="http://schemas.openxmlformats.org/officeDocument/2006/relationships/hyperlink" Target="https://www.financecharts.com/stocks/MSFT/summary/price" TargetMode="External"/><Relationship Id="rId294" Type="http://schemas.openxmlformats.org/officeDocument/2006/relationships/hyperlink" Target="https://www.financecharts.com/stocks/MSFT/summary/price" TargetMode="External"/><Relationship Id="rId308" Type="http://schemas.openxmlformats.org/officeDocument/2006/relationships/hyperlink" Target="https://www.financecharts.com/stocks/MSFT/summary/price" TargetMode="External"/><Relationship Id="rId47" Type="http://schemas.openxmlformats.org/officeDocument/2006/relationships/hyperlink" Target="https://www.financecharts.com/stocks/MSFT/income-statement/eps-diluted-ttm" TargetMode="External"/><Relationship Id="rId89" Type="http://schemas.openxmlformats.org/officeDocument/2006/relationships/hyperlink" Target="https://www.financecharts.com/stocks/MSFT/income-statement/eps-diluted-ttm" TargetMode="External"/><Relationship Id="rId112" Type="http://schemas.openxmlformats.org/officeDocument/2006/relationships/hyperlink" Target="https://www.financecharts.com/stocks/MSFT/summary/price" TargetMode="External"/><Relationship Id="rId154" Type="http://schemas.openxmlformats.org/officeDocument/2006/relationships/hyperlink" Target="https://www.financecharts.com/stocks/MSFT/summary/price" TargetMode="External"/><Relationship Id="rId361" Type="http://schemas.openxmlformats.org/officeDocument/2006/relationships/hyperlink" Target="https://www.financecharts.com/stocks/MSFT/income-statement/eps-diluted-ttm" TargetMode="External"/><Relationship Id="rId196" Type="http://schemas.openxmlformats.org/officeDocument/2006/relationships/hyperlink" Target="https://www.financecharts.com/stocks/MSFT/summary/price" TargetMode="External"/><Relationship Id="rId16" Type="http://schemas.openxmlformats.org/officeDocument/2006/relationships/hyperlink" Target="https://www.financecharts.com/stocks/MSFT/summary/price" TargetMode="External"/><Relationship Id="rId221" Type="http://schemas.openxmlformats.org/officeDocument/2006/relationships/hyperlink" Target="https://www.financecharts.com/stocks/MSFT/income-statement/eps-diluted-ttm" TargetMode="External"/><Relationship Id="rId263" Type="http://schemas.openxmlformats.org/officeDocument/2006/relationships/hyperlink" Target="https://www.financecharts.com/stocks/MSFT/income-statement/eps-diluted-ttm" TargetMode="External"/><Relationship Id="rId319" Type="http://schemas.openxmlformats.org/officeDocument/2006/relationships/hyperlink" Target="https://www.financecharts.com/stocks/MSFT/income-statement/eps-diluted-ttm" TargetMode="External"/><Relationship Id="rId37" Type="http://schemas.openxmlformats.org/officeDocument/2006/relationships/hyperlink" Target="https://www.financecharts.com/stocks/MSFT/income-statement/eps-diluted-ttm" TargetMode="External"/><Relationship Id="rId58" Type="http://schemas.openxmlformats.org/officeDocument/2006/relationships/hyperlink" Target="https://www.financecharts.com/stocks/MSFT/summary/price" TargetMode="External"/><Relationship Id="rId79" Type="http://schemas.openxmlformats.org/officeDocument/2006/relationships/hyperlink" Target="https://www.financecharts.com/stocks/MSFT/income-statement/eps-diluted-ttm" TargetMode="External"/><Relationship Id="rId102" Type="http://schemas.openxmlformats.org/officeDocument/2006/relationships/hyperlink" Target="https://www.financecharts.com/stocks/MSFT/summary/price" TargetMode="External"/><Relationship Id="rId123" Type="http://schemas.openxmlformats.org/officeDocument/2006/relationships/hyperlink" Target="https://www.financecharts.com/stocks/MSFT/income-statement/eps-diluted-ttm" TargetMode="External"/><Relationship Id="rId144" Type="http://schemas.openxmlformats.org/officeDocument/2006/relationships/hyperlink" Target="https://www.financecharts.com/stocks/MSFT/summary/price" TargetMode="External"/><Relationship Id="rId330" Type="http://schemas.openxmlformats.org/officeDocument/2006/relationships/hyperlink" Target="https://www.financecharts.com/stocks/MSFT/summary/price" TargetMode="External"/><Relationship Id="rId90" Type="http://schemas.openxmlformats.org/officeDocument/2006/relationships/hyperlink" Target="https://www.financecharts.com/stocks/MSFT/summary/price" TargetMode="External"/><Relationship Id="rId165" Type="http://schemas.openxmlformats.org/officeDocument/2006/relationships/hyperlink" Target="https://www.financecharts.com/stocks/MSFT/income-statement/eps-diluted-ttm" TargetMode="External"/><Relationship Id="rId186" Type="http://schemas.openxmlformats.org/officeDocument/2006/relationships/hyperlink" Target="https://www.financecharts.com/stocks/MSFT/summary/price" TargetMode="External"/><Relationship Id="rId351" Type="http://schemas.openxmlformats.org/officeDocument/2006/relationships/hyperlink" Target="https://www.financecharts.com/stocks/MSFT/income-statement/eps-diluted-ttm" TargetMode="External"/><Relationship Id="rId372" Type="http://schemas.openxmlformats.org/officeDocument/2006/relationships/hyperlink" Target="https://www.financecharts.com/stocks/MSFT/summary/price" TargetMode="External"/><Relationship Id="rId393" Type="http://schemas.openxmlformats.org/officeDocument/2006/relationships/hyperlink" Target="https://www.financecharts.com/stocks/MSFT/summary/price" TargetMode="External"/><Relationship Id="rId211" Type="http://schemas.openxmlformats.org/officeDocument/2006/relationships/hyperlink" Target="https://www.financecharts.com/stocks/MSFT/income-statement/eps-diluted-ttm" TargetMode="External"/><Relationship Id="rId232" Type="http://schemas.openxmlformats.org/officeDocument/2006/relationships/hyperlink" Target="https://www.financecharts.com/stocks/MSFT/summary/price" TargetMode="External"/><Relationship Id="rId253" Type="http://schemas.openxmlformats.org/officeDocument/2006/relationships/hyperlink" Target="https://www.financecharts.com/stocks/MSFT/income-statement/eps-diluted-ttm" TargetMode="External"/><Relationship Id="rId274" Type="http://schemas.openxmlformats.org/officeDocument/2006/relationships/hyperlink" Target="https://www.financecharts.com/stocks/MSFT/summary/price" TargetMode="External"/><Relationship Id="rId295" Type="http://schemas.openxmlformats.org/officeDocument/2006/relationships/hyperlink" Target="https://www.financecharts.com/stocks/MSFT/income-statement/eps-diluted-ttm" TargetMode="External"/><Relationship Id="rId309" Type="http://schemas.openxmlformats.org/officeDocument/2006/relationships/hyperlink" Target="https://www.financecharts.com/stocks/MSFT/income-statement/eps-diluted-ttm" TargetMode="External"/><Relationship Id="rId27" Type="http://schemas.openxmlformats.org/officeDocument/2006/relationships/hyperlink" Target="https://www.financecharts.com/stocks/MSFT/income-statement/eps-diluted-ttm" TargetMode="External"/><Relationship Id="rId48" Type="http://schemas.openxmlformats.org/officeDocument/2006/relationships/hyperlink" Target="https://www.financecharts.com/stocks/MSFT/summary/price" TargetMode="External"/><Relationship Id="rId69" Type="http://schemas.openxmlformats.org/officeDocument/2006/relationships/hyperlink" Target="https://www.financecharts.com/stocks/MSFT/income-statement/eps-diluted-ttm" TargetMode="External"/><Relationship Id="rId113" Type="http://schemas.openxmlformats.org/officeDocument/2006/relationships/hyperlink" Target="https://www.financecharts.com/stocks/MSFT/income-statement/eps-diluted-ttm" TargetMode="External"/><Relationship Id="rId134" Type="http://schemas.openxmlformats.org/officeDocument/2006/relationships/hyperlink" Target="https://www.financecharts.com/stocks/MSFT/summary/price" TargetMode="External"/><Relationship Id="rId320" Type="http://schemas.openxmlformats.org/officeDocument/2006/relationships/hyperlink" Target="https://www.financecharts.com/stocks/MSFT/summary/price" TargetMode="External"/><Relationship Id="rId80" Type="http://schemas.openxmlformats.org/officeDocument/2006/relationships/hyperlink" Target="https://www.financecharts.com/stocks/MSFT/summary/price" TargetMode="External"/><Relationship Id="rId155" Type="http://schemas.openxmlformats.org/officeDocument/2006/relationships/hyperlink" Target="https://www.financecharts.com/stocks/MSFT/income-statement/eps-diluted-ttm" TargetMode="External"/><Relationship Id="rId176" Type="http://schemas.openxmlformats.org/officeDocument/2006/relationships/hyperlink" Target="https://www.financecharts.com/stocks/MSFT/summary/price" TargetMode="External"/><Relationship Id="rId197" Type="http://schemas.openxmlformats.org/officeDocument/2006/relationships/hyperlink" Target="https://www.financecharts.com/stocks/MSFT/income-statement/eps-diluted-ttm" TargetMode="External"/><Relationship Id="rId341" Type="http://schemas.openxmlformats.org/officeDocument/2006/relationships/hyperlink" Target="https://www.financecharts.com/stocks/MSFT/income-statement/eps-diluted-ttm" TargetMode="External"/><Relationship Id="rId362" Type="http://schemas.openxmlformats.org/officeDocument/2006/relationships/hyperlink" Target="https://www.financecharts.com/stocks/MSFT/summary/price" TargetMode="External"/><Relationship Id="rId383" Type="http://schemas.openxmlformats.org/officeDocument/2006/relationships/hyperlink" Target="https://www.financecharts.com/stocks/MSFT/value/pe-ratio" TargetMode="External"/><Relationship Id="rId201" Type="http://schemas.openxmlformats.org/officeDocument/2006/relationships/hyperlink" Target="https://www.financecharts.com/stocks/MSFT/income-statement/eps-diluted-ttm" TargetMode="External"/><Relationship Id="rId222" Type="http://schemas.openxmlformats.org/officeDocument/2006/relationships/hyperlink" Target="https://www.financecharts.com/stocks/MSFT/summary/price" TargetMode="External"/><Relationship Id="rId243" Type="http://schemas.openxmlformats.org/officeDocument/2006/relationships/hyperlink" Target="https://www.financecharts.com/stocks/MSFT/income-statement/eps-diluted-ttm" TargetMode="External"/><Relationship Id="rId264" Type="http://schemas.openxmlformats.org/officeDocument/2006/relationships/hyperlink" Target="https://www.financecharts.com/stocks/MSFT/summary/price" TargetMode="External"/><Relationship Id="rId285" Type="http://schemas.openxmlformats.org/officeDocument/2006/relationships/hyperlink" Target="https://www.financecharts.com/stocks/MSFT/income-statement/eps-diluted-ttm" TargetMode="External"/><Relationship Id="rId17" Type="http://schemas.openxmlformats.org/officeDocument/2006/relationships/hyperlink" Target="https://www.financecharts.com/stocks/MSFT/income-statement/eps-diluted-ttm" TargetMode="External"/><Relationship Id="rId38" Type="http://schemas.openxmlformats.org/officeDocument/2006/relationships/hyperlink" Target="https://www.financecharts.com/stocks/MSFT/summary/price" TargetMode="External"/><Relationship Id="rId59" Type="http://schemas.openxmlformats.org/officeDocument/2006/relationships/hyperlink" Target="https://www.financecharts.com/stocks/MSFT/income-statement/eps-diluted-ttm" TargetMode="External"/><Relationship Id="rId103" Type="http://schemas.openxmlformats.org/officeDocument/2006/relationships/hyperlink" Target="https://www.financecharts.com/stocks/MSFT/income-statement/eps-diluted-ttm" TargetMode="External"/><Relationship Id="rId124" Type="http://schemas.openxmlformats.org/officeDocument/2006/relationships/hyperlink" Target="https://www.financecharts.com/stocks/MSFT/summary/price" TargetMode="External"/><Relationship Id="rId310" Type="http://schemas.openxmlformats.org/officeDocument/2006/relationships/hyperlink" Target="https://www.financecharts.com/stocks/MSFT/summary/price" TargetMode="External"/><Relationship Id="rId70" Type="http://schemas.openxmlformats.org/officeDocument/2006/relationships/hyperlink" Target="https://www.financecharts.com/stocks/MSFT/summary/price" TargetMode="External"/><Relationship Id="rId91" Type="http://schemas.openxmlformats.org/officeDocument/2006/relationships/hyperlink" Target="https://www.financecharts.com/stocks/MSFT/income-statement/eps-diluted-ttm" TargetMode="External"/><Relationship Id="rId145" Type="http://schemas.openxmlformats.org/officeDocument/2006/relationships/hyperlink" Target="https://www.financecharts.com/stocks/MSFT/income-statement/eps-diluted-ttm" TargetMode="External"/><Relationship Id="rId166" Type="http://schemas.openxmlformats.org/officeDocument/2006/relationships/hyperlink" Target="https://www.financecharts.com/stocks/MSFT/summary/price" TargetMode="External"/><Relationship Id="rId187" Type="http://schemas.openxmlformats.org/officeDocument/2006/relationships/hyperlink" Target="https://www.financecharts.com/stocks/MSFT/income-statement/eps-diluted-ttm" TargetMode="External"/><Relationship Id="rId331" Type="http://schemas.openxmlformats.org/officeDocument/2006/relationships/hyperlink" Target="https://www.financecharts.com/stocks/MSFT/income-statement/eps-diluted-ttm" TargetMode="External"/><Relationship Id="rId352" Type="http://schemas.openxmlformats.org/officeDocument/2006/relationships/hyperlink" Target="https://www.financecharts.com/stocks/MSFT/summary/price" TargetMode="External"/><Relationship Id="rId373" Type="http://schemas.openxmlformats.org/officeDocument/2006/relationships/hyperlink" Target="https://www.financecharts.com/stocks/MSFT/income-statement/eps-diluted-ttm" TargetMode="External"/><Relationship Id="rId394" Type="http://schemas.openxmlformats.org/officeDocument/2006/relationships/hyperlink" Target="https://www.financecharts.com/stocks/MSFT/income-statement/eps-diluted-ttm" TargetMode="External"/><Relationship Id="rId1" Type="http://schemas.openxmlformats.org/officeDocument/2006/relationships/hyperlink" Target="https://www.financecharts.com/stocks/MSFT/income-statement/eps-diluted-ttm" TargetMode="External"/><Relationship Id="rId212" Type="http://schemas.openxmlformats.org/officeDocument/2006/relationships/hyperlink" Target="https://www.financecharts.com/stocks/MSFT/summary/price" TargetMode="External"/><Relationship Id="rId233" Type="http://schemas.openxmlformats.org/officeDocument/2006/relationships/hyperlink" Target="https://www.financecharts.com/stocks/MSFT/income-statement/eps-diluted-ttm" TargetMode="External"/><Relationship Id="rId254" Type="http://schemas.openxmlformats.org/officeDocument/2006/relationships/hyperlink" Target="https://www.financecharts.com/stocks/MSFT/summary/price" TargetMode="External"/><Relationship Id="rId28" Type="http://schemas.openxmlformats.org/officeDocument/2006/relationships/hyperlink" Target="https://www.financecharts.com/stocks/MSFT/summary/price" TargetMode="External"/><Relationship Id="rId49" Type="http://schemas.openxmlformats.org/officeDocument/2006/relationships/hyperlink" Target="https://www.financecharts.com/stocks/MSFT/income-statement/eps-diluted-ttm" TargetMode="External"/><Relationship Id="rId114" Type="http://schemas.openxmlformats.org/officeDocument/2006/relationships/hyperlink" Target="https://www.financecharts.com/stocks/MSFT/summary/price" TargetMode="External"/><Relationship Id="rId275" Type="http://schemas.openxmlformats.org/officeDocument/2006/relationships/hyperlink" Target="https://www.financecharts.com/stocks/MSFT/income-statement/eps-diluted-ttm" TargetMode="External"/><Relationship Id="rId296" Type="http://schemas.openxmlformats.org/officeDocument/2006/relationships/hyperlink" Target="https://www.financecharts.com/stocks/MSFT/summary/price" TargetMode="External"/><Relationship Id="rId300" Type="http://schemas.openxmlformats.org/officeDocument/2006/relationships/hyperlink" Target="https://www.financecharts.com/stocks/MSFT/summary/price" TargetMode="External"/><Relationship Id="rId60" Type="http://schemas.openxmlformats.org/officeDocument/2006/relationships/hyperlink" Target="https://www.financecharts.com/stocks/MSFT/summary/price" TargetMode="External"/><Relationship Id="rId81" Type="http://schemas.openxmlformats.org/officeDocument/2006/relationships/hyperlink" Target="https://www.financecharts.com/stocks/MSFT/income-statement/eps-diluted-ttm" TargetMode="External"/><Relationship Id="rId135" Type="http://schemas.openxmlformats.org/officeDocument/2006/relationships/hyperlink" Target="https://www.financecharts.com/stocks/MSFT/income-statement/eps-diluted-ttm" TargetMode="External"/><Relationship Id="rId156" Type="http://schemas.openxmlformats.org/officeDocument/2006/relationships/hyperlink" Target="https://www.financecharts.com/stocks/MSFT/summary/price" TargetMode="External"/><Relationship Id="rId177" Type="http://schemas.openxmlformats.org/officeDocument/2006/relationships/hyperlink" Target="https://www.financecharts.com/stocks/MSFT/income-statement/eps-diluted-ttm" TargetMode="External"/><Relationship Id="rId198" Type="http://schemas.openxmlformats.org/officeDocument/2006/relationships/hyperlink" Target="https://www.financecharts.com/stocks/MSFT/summary/price" TargetMode="External"/><Relationship Id="rId321" Type="http://schemas.openxmlformats.org/officeDocument/2006/relationships/hyperlink" Target="https://www.financecharts.com/stocks/MSFT/income-statement/eps-diluted-ttm" TargetMode="External"/><Relationship Id="rId342" Type="http://schemas.openxmlformats.org/officeDocument/2006/relationships/hyperlink" Target="https://www.financecharts.com/stocks/MSFT/summary/price" TargetMode="External"/><Relationship Id="rId363" Type="http://schemas.openxmlformats.org/officeDocument/2006/relationships/hyperlink" Target="https://www.financecharts.com/stocks/MSFT/income-statement/eps-diluted-ttm" TargetMode="External"/><Relationship Id="rId384" Type="http://schemas.openxmlformats.org/officeDocument/2006/relationships/hyperlink" Target="https://www.financecharts.com/stocks/MSFT/summary/price" TargetMode="External"/><Relationship Id="rId202" Type="http://schemas.openxmlformats.org/officeDocument/2006/relationships/hyperlink" Target="https://www.financecharts.com/stocks/MSFT/summary/price" TargetMode="External"/><Relationship Id="rId223" Type="http://schemas.openxmlformats.org/officeDocument/2006/relationships/hyperlink" Target="https://www.financecharts.com/stocks/MSFT/income-statement/eps-diluted-ttm" TargetMode="External"/><Relationship Id="rId244" Type="http://schemas.openxmlformats.org/officeDocument/2006/relationships/hyperlink" Target="https://www.financecharts.com/stocks/MSFT/summary/price" TargetMode="External"/><Relationship Id="rId18" Type="http://schemas.openxmlformats.org/officeDocument/2006/relationships/hyperlink" Target="https://www.financecharts.com/stocks/MSFT/summary/price" TargetMode="External"/><Relationship Id="rId39" Type="http://schemas.openxmlformats.org/officeDocument/2006/relationships/hyperlink" Target="https://www.financecharts.com/stocks/MSFT/income-statement/eps-diluted-ttm" TargetMode="External"/><Relationship Id="rId265" Type="http://schemas.openxmlformats.org/officeDocument/2006/relationships/hyperlink" Target="https://www.financecharts.com/stocks/MSFT/income-statement/eps-diluted-ttm" TargetMode="External"/><Relationship Id="rId286" Type="http://schemas.openxmlformats.org/officeDocument/2006/relationships/hyperlink" Target="https://www.financecharts.com/stocks/MSFT/summary/price" TargetMode="External"/><Relationship Id="rId50" Type="http://schemas.openxmlformats.org/officeDocument/2006/relationships/hyperlink" Target="https://www.financecharts.com/stocks/MSFT/summary/price" TargetMode="External"/><Relationship Id="rId104" Type="http://schemas.openxmlformats.org/officeDocument/2006/relationships/hyperlink" Target="https://www.financecharts.com/stocks/MSFT/summary/price" TargetMode="External"/><Relationship Id="rId125" Type="http://schemas.openxmlformats.org/officeDocument/2006/relationships/hyperlink" Target="https://www.financecharts.com/stocks/MSFT/income-statement/eps-diluted-ttm" TargetMode="External"/><Relationship Id="rId146" Type="http://schemas.openxmlformats.org/officeDocument/2006/relationships/hyperlink" Target="https://www.financecharts.com/stocks/MSFT/summary/price" TargetMode="External"/><Relationship Id="rId167" Type="http://schemas.openxmlformats.org/officeDocument/2006/relationships/hyperlink" Target="https://www.financecharts.com/stocks/MSFT/income-statement/eps-diluted-ttm" TargetMode="External"/><Relationship Id="rId188" Type="http://schemas.openxmlformats.org/officeDocument/2006/relationships/hyperlink" Target="https://www.financecharts.com/stocks/MSFT/summary/price" TargetMode="External"/><Relationship Id="rId311" Type="http://schemas.openxmlformats.org/officeDocument/2006/relationships/hyperlink" Target="https://www.financecharts.com/stocks/MSFT/income-statement/eps-diluted-ttm" TargetMode="External"/><Relationship Id="rId332" Type="http://schemas.openxmlformats.org/officeDocument/2006/relationships/hyperlink" Target="https://www.financecharts.com/stocks/MSFT/summary/price" TargetMode="External"/><Relationship Id="rId353" Type="http://schemas.openxmlformats.org/officeDocument/2006/relationships/hyperlink" Target="https://www.financecharts.com/stocks/MSFT/income-statement/eps-diluted-ttm" TargetMode="External"/><Relationship Id="rId374" Type="http://schemas.openxmlformats.org/officeDocument/2006/relationships/hyperlink" Target="https://www.financecharts.com/stocks/MSFT/summary/price" TargetMode="External"/><Relationship Id="rId395" Type="http://schemas.openxmlformats.org/officeDocument/2006/relationships/hyperlink" Target="https://www.financecharts.com/stocks/MSFT/summary/price" TargetMode="External"/><Relationship Id="rId71" Type="http://schemas.openxmlformats.org/officeDocument/2006/relationships/hyperlink" Target="https://www.financecharts.com/stocks/MSFT/income-statement/eps-diluted-ttm" TargetMode="External"/><Relationship Id="rId92" Type="http://schemas.openxmlformats.org/officeDocument/2006/relationships/hyperlink" Target="https://www.financecharts.com/stocks/MSFT/summary/price" TargetMode="External"/><Relationship Id="rId213" Type="http://schemas.openxmlformats.org/officeDocument/2006/relationships/hyperlink" Target="https://www.financecharts.com/stocks/MSFT/income-statement/eps-diluted-ttm" TargetMode="External"/><Relationship Id="rId234" Type="http://schemas.openxmlformats.org/officeDocument/2006/relationships/hyperlink" Target="https://www.financecharts.com/stocks/MSFT/summary/price" TargetMode="External"/><Relationship Id="rId2" Type="http://schemas.openxmlformats.org/officeDocument/2006/relationships/hyperlink" Target="https://www.financecharts.com/stocks/MSFT/summary/price" TargetMode="External"/><Relationship Id="rId29" Type="http://schemas.openxmlformats.org/officeDocument/2006/relationships/hyperlink" Target="https://www.financecharts.com/stocks/MSFT/income-statement/eps-diluted-ttm" TargetMode="External"/><Relationship Id="rId255" Type="http://schemas.openxmlformats.org/officeDocument/2006/relationships/hyperlink" Target="https://www.financecharts.com/stocks/MSFT/income-statement/eps-diluted-ttm" TargetMode="External"/><Relationship Id="rId276" Type="http://schemas.openxmlformats.org/officeDocument/2006/relationships/hyperlink" Target="https://www.financecharts.com/stocks/MSFT/summary/price" TargetMode="External"/><Relationship Id="rId297" Type="http://schemas.openxmlformats.org/officeDocument/2006/relationships/hyperlink" Target="https://www.financecharts.com/stocks/MSFT/income-statement/eps-diluted-ttm" TargetMode="External"/><Relationship Id="rId40" Type="http://schemas.openxmlformats.org/officeDocument/2006/relationships/hyperlink" Target="https://www.financecharts.com/stocks/MSFT/summary/price" TargetMode="External"/><Relationship Id="rId115" Type="http://schemas.openxmlformats.org/officeDocument/2006/relationships/hyperlink" Target="https://www.financecharts.com/stocks/MSFT/income-statement/eps-diluted-ttm" TargetMode="External"/><Relationship Id="rId136" Type="http://schemas.openxmlformats.org/officeDocument/2006/relationships/hyperlink" Target="https://www.financecharts.com/stocks/MSFT/summary/price" TargetMode="External"/><Relationship Id="rId157" Type="http://schemas.openxmlformats.org/officeDocument/2006/relationships/hyperlink" Target="https://www.financecharts.com/stocks/MSFT/income-statement/eps-diluted-ttm" TargetMode="External"/><Relationship Id="rId178" Type="http://schemas.openxmlformats.org/officeDocument/2006/relationships/hyperlink" Target="https://www.financecharts.com/stocks/MSFT/summary/price" TargetMode="External"/><Relationship Id="rId301" Type="http://schemas.openxmlformats.org/officeDocument/2006/relationships/hyperlink" Target="https://www.financecharts.com/stocks/MSFT/income-statement/eps-diluted-ttm" TargetMode="External"/><Relationship Id="rId322" Type="http://schemas.openxmlformats.org/officeDocument/2006/relationships/hyperlink" Target="https://www.financecharts.com/stocks/MSFT/summary/price" TargetMode="External"/><Relationship Id="rId343" Type="http://schemas.openxmlformats.org/officeDocument/2006/relationships/hyperlink" Target="https://www.financecharts.com/stocks/MSFT/income-statement/eps-diluted-ttm" TargetMode="External"/><Relationship Id="rId364" Type="http://schemas.openxmlformats.org/officeDocument/2006/relationships/hyperlink" Target="https://www.financecharts.com/stocks/MSFT/summary/price" TargetMode="External"/><Relationship Id="rId61" Type="http://schemas.openxmlformats.org/officeDocument/2006/relationships/hyperlink" Target="https://www.financecharts.com/stocks/MSFT/income-statement/eps-diluted-ttm" TargetMode="External"/><Relationship Id="rId82" Type="http://schemas.openxmlformats.org/officeDocument/2006/relationships/hyperlink" Target="https://www.financecharts.com/stocks/MSFT/summary/price" TargetMode="External"/><Relationship Id="rId199" Type="http://schemas.openxmlformats.org/officeDocument/2006/relationships/hyperlink" Target="https://www.financecharts.com/stocks/MSFT/income-statement/eps-diluted-ttm" TargetMode="External"/><Relationship Id="rId203" Type="http://schemas.openxmlformats.org/officeDocument/2006/relationships/hyperlink" Target="https://www.financecharts.com/stocks/MSFT/income-statement/eps-diluted-ttm" TargetMode="External"/><Relationship Id="rId385" Type="http://schemas.openxmlformats.org/officeDocument/2006/relationships/hyperlink" Target="https://www.financecharts.com/stocks/MSFT/income-statement/eps-diluted-ttm" TargetMode="External"/><Relationship Id="rId19" Type="http://schemas.openxmlformats.org/officeDocument/2006/relationships/hyperlink" Target="https://www.financecharts.com/stocks/MSFT/income-statement/eps-diluted-ttm" TargetMode="External"/><Relationship Id="rId224" Type="http://schemas.openxmlformats.org/officeDocument/2006/relationships/hyperlink" Target="https://www.financecharts.com/stocks/MSFT/summary/price" TargetMode="External"/><Relationship Id="rId245" Type="http://schemas.openxmlformats.org/officeDocument/2006/relationships/hyperlink" Target="https://www.financecharts.com/stocks/MSFT/income-statement/eps-diluted-ttm" TargetMode="External"/><Relationship Id="rId266" Type="http://schemas.openxmlformats.org/officeDocument/2006/relationships/hyperlink" Target="https://www.financecharts.com/stocks/MSFT/summary/price" TargetMode="External"/><Relationship Id="rId287" Type="http://schemas.openxmlformats.org/officeDocument/2006/relationships/hyperlink" Target="https://www.financecharts.com/stocks/MSFT/income-statement/eps-diluted-ttm" TargetMode="External"/><Relationship Id="rId30" Type="http://schemas.openxmlformats.org/officeDocument/2006/relationships/hyperlink" Target="https://www.financecharts.com/stocks/MSFT/summary/price" TargetMode="External"/><Relationship Id="rId105" Type="http://schemas.openxmlformats.org/officeDocument/2006/relationships/hyperlink" Target="https://www.financecharts.com/stocks/MSFT/income-statement/eps-diluted-ttm" TargetMode="External"/><Relationship Id="rId126" Type="http://schemas.openxmlformats.org/officeDocument/2006/relationships/hyperlink" Target="https://www.financecharts.com/stocks/MSFT/summary/price" TargetMode="External"/><Relationship Id="rId147" Type="http://schemas.openxmlformats.org/officeDocument/2006/relationships/hyperlink" Target="https://www.financecharts.com/stocks/MSFT/income-statement/eps-diluted-ttm" TargetMode="External"/><Relationship Id="rId168" Type="http://schemas.openxmlformats.org/officeDocument/2006/relationships/hyperlink" Target="https://www.financecharts.com/stocks/MSFT/summary/price" TargetMode="External"/><Relationship Id="rId312" Type="http://schemas.openxmlformats.org/officeDocument/2006/relationships/hyperlink" Target="https://www.financecharts.com/stocks/MSFT/summary/price" TargetMode="External"/><Relationship Id="rId333" Type="http://schemas.openxmlformats.org/officeDocument/2006/relationships/hyperlink" Target="https://www.financecharts.com/stocks/MSFT/income-statement/eps-diluted-ttm" TargetMode="External"/><Relationship Id="rId354" Type="http://schemas.openxmlformats.org/officeDocument/2006/relationships/hyperlink" Target="https://www.financecharts.com/stocks/MSFT/summary/price" TargetMode="External"/><Relationship Id="rId51" Type="http://schemas.openxmlformats.org/officeDocument/2006/relationships/hyperlink" Target="https://www.financecharts.com/stocks/MSFT/income-statement/eps-diluted-ttm" TargetMode="External"/><Relationship Id="rId72" Type="http://schemas.openxmlformats.org/officeDocument/2006/relationships/hyperlink" Target="https://www.financecharts.com/stocks/MSFT/summary/price" TargetMode="External"/><Relationship Id="rId93" Type="http://schemas.openxmlformats.org/officeDocument/2006/relationships/hyperlink" Target="https://www.financecharts.com/stocks/MSFT/income-statement/eps-diluted-ttm" TargetMode="External"/><Relationship Id="rId189" Type="http://schemas.openxmlformats.org/officeDocument/2006/relationships/hyperlink" Target="https://www.financecharts.com/stocks/MSFT/income-statement/eps-diluted-ttm" TargetMode="External"/><Relationship Id="rId375" Type="http://schemas.openxmlformats.org/officeDocument/2006/relationships/hyperlink" Target="https://www.financecharts.com/stocks/MSFT/income-statement/eps-diluted-ttm" TargetMode="External"/><Relationship Id="rId396" Type="http://schemas.openxmlformats.org/officeDocument/2006/relationships/hyperlink" Target="https://www.financecharts.com/stocks/MSFT/income-statement/eps-diluted-ttm" TargetMode="External"/><Relationship Id="rId3" Type="http://schemas.openxmlformats.org/officeDocument/2006/relationships/hyperlink" Target="https://www.financecharts.com/stocks/MSFT/income-statement/eps-diluted-ttm" TargetMode="External"/><Relationship Id="rId214" Type="http://schemas.openxmlformats.org/officeDocument/2006/relationships/hyperlink" Target="https://www.financecharts.com/stocks/MSFT/summary/price" TargetMode="External"/><Relationship Id="rId235" Type="http://schemas.openxmlformats.org/officeDocument/2006/relationships/hyperlink" Target="https://www.financecharts.com/stocks/MSFT/income-statement/eps-diluted-ttm" TargetMode="External"/><Relationship Id="rId256" Type="http://schemas.openxmlformats.org/officeDocument/2006/relationships/hyperlink" Target="https://www.financecharts.com/stocks/MSFT/summary/price" TargetMode="External"/><Relationship Id="rId277" Type="http://schemas.openxmlformats.org/officeDocument/2006/relationships/hyperlink" Target="https://www.financecharts.com/stocks/MSFT/income-statement/eps-diluted-ttm" TargetMode="External"/><Relationship Id="rId298" Type="http://schemas.openxmlformats.org/officeDocument/2006/relationships/hyperlink" Target="https://www.financecharts.com/stocks/MSFT/summary/price" TargetMode="External"/><Relationship Id="rId400" Type="http://schemas.openxmlformats.org/officeDocument/2006/relationships/drawing" Target="../drawings/drawing3.xml"/><Relationship Id="rId116" Type="http://schemas.openxmlformats.org/officeDocument/2006/relationships/hyperlink" Target="https://www.financecharts.com/stocks/MSFT/summary/price" TargetMode="External"/><Relationship Id="rId137" Type="http://schemas.openxmlformats.org/officeDocument/2006/relationships/hyperlink" Target="https://www.financecharts.com/stocks/MSFT/income-statement/eps-diluted-ttm" TargetMode="External"/><Relationship Id="rId158" Type="http://schemas.openxmlformats.org/officeDocument/2006/relationships/hyperlink" Target="https://www.financecharts.com/stocks/MSFT/summary/price" TargetMode="External"/><Relationship Id="rId302" Type="http://schemas.openxmlformats.org/officeDocument/2006/relationships/hyperlink" Target="https://www.financecharts.com/stocks/MSFT/summary/price" TargetMode="External"/><Relationship Id="rId323" Type="http://schemas.openxmlformats.org/officeDocument/2006/relationships/hyperlink" Target="https://www.financecharts.com/stocks/MSFT/income-statement/eps-diluted-ttm" TargetMode="External"/><Relationship Id="rId344" Type="http://schemas.openxmlformats.org/officeDocument/2006/relationships/hyperlink" Target="https://www.financecharts.com/stocks/MSFT/summary/price" TargetMode="External"/><Relationship Id="rId20" Type="http://schemas.openxmlformats.org/officeDocument/2006/relationships/hyperlink" Target="https://www.financecharts.com/stocks/MSFT/summary/price" TargetMode="External"/><Relationship Id="rId41" Type="http://schemas.openxmlformats.org/officeDocument/2006/relationships/hyperlink" Target="https://www.financecharts.com/stocks/MSFT/income-statement/eps-diluted-ttm" TargetMode="External"/><Relationship Id="rId62" Type="http://schemas.openxmlformats.org/officeDocument/2006/relationships/hyperlink" Target="https://www.financecharts.com/stocks/MSFT/summary/price" TargetMode="External"/><Relationship Id="rId83" Type="http://schemas.openxmlformats.org/officeDocument/2006/relationships/hyperlink" Target="https://www.financecharts.com/stocks/MSFT/income-statement/eps-diluted-ttm" TargetMode="External"/><Relationship Id="rId179" Type="http://schemas.openxmlformats.org/officeDocument/2006/relationships/hyperlink" Target="https://www.financecharts.com/stocks/MSFT/income-statement/eps-diluted-ttm" TargetMode="External"/><Relationship Id="rId365" Type="http://schemas.openxmlformats.org/officeDocument/2006/relationships/hyperlink" Target="https://www.financecharts.com/stocks/MSFT/income-statement/eps-diluted-ttm" TargetMode="External"/><Relationship Id="rId386" Type="http://schemas.openxmlformats.org/officeDocument/2006/relationships/hyperlink" Target="https://www.financecharts.com/stocks/MSFT/summary/price" TargetMode="External"/><Relationship Id="rId190" Type="http://schemas.openxmlformats.org/officeDocument/2006/relationships/hyperlink" Target="https://www.financecharts.com/stocks/MSFT/summary/price" TargetMode="External"/><Relationship Id="rId204" Type="http://schemas.openxmlformats.org/officeDocument/2006/relationships/hyperlink" Target="https://www.financecharts.com/stocks/MSFT/summary/price" TargetMode="External"/><Relationship Id="rId225" Type="http://schemas.openxmlformats.org/officeDocument/2006/relationships/hyperlink" Target="https://www.financecharts.com/stocks/MSFT/income-statement/eps-diluted-ttm" TargetMode="External"/><Relationship Id="rId246" Type="http://schemas.openxmlformats.org/officeDocument/2006/relationships/hyperlink" Target="https://www.financecharts.com/stocks/MSFT/summary/price" TargetMode="External"/><Relationship Id="rId267" Type="http://schemas.openxmlformats.org/officeDocument/2006/relationships/hyperlink" Target="https://www.financecharts.com/stocks/MSFT/income-statement/eps-diluted-ttm" TargetMode="External"/><Relationship Id="rId288" Type="http://schemas.openxmlformats.org/officeDocument/2006/relationships/hyperlink" Target="https://www.financecharts.com/stocks/MSFT/summary/price" TargetMode="External"/><Relationship Id="rId106" Type="http://schemas.openxmlformats.org/officeDocument/2006/relationships/hyperlink" Target="https://www.financecharts.com/stocks/MSFT/summary/price" TargetMode="External"/><Relationship Id="rId127" Type="http://schemas.openxmlformats.org/officeDocument/2006/relationships/hyperlink" Target="https://www.financecharts.com/stocks/MSFT/income-statement/eps-diluted-ttm" TargetMode="External"/><Relationship Id="rId313" Type="http://schemas.openxmlformats.org/officeDocument/2006/relationships/hyperlink" Target="https://www.financecharts.com/stocks/MSFT/income-statement/eps-diluted-ttm" TargetMode="External"/><Relationship Id="rId10" Type="http://schemas.openxmlformats.org/officeDocument/2006/relationships/hyperlink" Target="https://www.financecharts.com/stocks/MSFT/summary/price" TargetMode="External"/><Relationship Id="rId31" Type="http://schemas.openxmlformats.org/officeDocument/2006/relationships/hyperlink" Target="https://www.financecharts.com/stocks/MSFT/income-statement/eps-diluted-ttm" TargetMode="External"/><Relationship Id="rId52" Type="http://schemas.openxmlformats.org/officeDocument/2006/relationships/hyperlink" Target="https://www.financecharts.com/stocks/MSFT/summary/price" TargetMode="External"/><Relationship Id="rId73" Type="http://schemas.openxmlformats.org/officeDocument/2006/relationships/hyperlink" Target="https://www.financecharts.com/stocks/MSFT/income-statement/eps-diluted-ttm" TargetMode="External"/><Relationship Id="rId94" Type="http://schemas.openxmlformats.org/officeDocument/2006/relationships/hyperlink" Target="https://www.financecharts.com/stocks/MSFT/summary/price" TargetMode="External"/><Relationship Id="rId148" Type="http://schemas.openxmlformats.org/officeDocument/2006/relationships/hyperlink" Target="https://www.financecharts.com/stocks/MSFT/summary/price" TargetMode="External"/><Relationship Id="rId169" Type="http://schemas.openxmlformats.org/officeDocument/2006/relationships/hyperlink" Target="https://www.financecharts.com/stocks/MSFT/income-statement/eps-diluted-ttm" TargetMode="External"/><Relationship Id="rId334" Type="http://schemas.openxmlformats.org/officeDocument/2006/relationships/hyperlink" Target="https://www.financecharts.com/stocks/MSFT/summary/price" TargetMode="External"/><Relationship Id="rId355" Type="http://schemas.openxmlformats.org/officeDocument/2006/relationships/hyperlink" Target="https://www.financecharts.com/stocks/MSFT/income-statement/eps-diluted-ttm" TargetMode="External"/><Relationship Id="rId376" Type="http://schemas.openxmlformats.org/officeDocument/2006/relationships/hyperlink" Target="https://www.financecharts.com/stocks/MSFT/summary/price" TargetMode="External"/><Relationship Id="rId397" Type="http://schemas.openxmlformats.org/officeDocument/2006/relationships/hyperlink" Target="https://www.financecharts.com/stocks/MSFT/summary/price" TargetMode="External"/><Relationship Id="rId4" Type="http://schemas.openxmlformats.org/officeDocument/2006/relationships/hyperlink" Target="https://www.financecharts.com/stocks/MSFT/summary/price" TargetMode="External"/><Relationship Id="rId180" Type="http://schemas.openxmlformats.org/officeDocument/2006/relationships/hyperlink" Target="https://www.financecharts.com/stocks/MSFT/summary/price" TargetMode="External"/><Relationship Id="rId215" Type="http://schemas.openxmlformats.org/officeDocument/2006/relationships/hyperlink" Target="https://www.financecharts.com/stocks/MSFT/income-statement/eps-diluted-ttm" TargetMode="External"/><Relationship Id="rId236" Type="http://schemas.openxmlformats.org/officeDocument/2006/relationships/hyperlink" Target="https://www.financecharts.com/stocks/MSFT/summary/price" TargetMode="External"/><Relationship Id="rId257" Type="http://schemas.openxmlformats.org/officeDocument/2006/relationships/hyperlink" Target="https://www.financecharts.com/stocks/MSFT/income-statement/eps-diluted-ttm" TargetMode="External"/><Relationship Id="rId278" Type="http://schemas.openxmlformats.org/officeDocument/2006/relationships/hyperlink" Target="https://www.financecharts.com/stocks/MSFT/summary/price" TargetMode="External"/><Relationship Id="rId303" Type="http://schemas.openxmlformats.org/officeDocument/2006/relationships/hyperlink" Target="https://www.financecharts.com/stocks/MSFT/income-statement/eps-diluted-ttm" TargetMode="External"/><Relationship Id="rId42" Type="http://schemas.openxmlformats.org/officeDocument/2006/relationships/hyperlink" Target="https://www.financecharts.com/stocks/MSFT/summary/price" TargetMode="External"/><Relationship Id="rId84" Type="http://schemas.openxmlformats.org/officeDocument/2006/relationships/hyperlink" Target="https://www.financecharts.com/stocks/MSFT/summary/price" TargetMode="External"/><Relationship Id="rId138" Type="http://schemas.openxmlformats.org/officeDocument/2006/relationships/hyperlink" Target="https://www.financecharts.com/stocks/MSFT/summary/price" TargetMode="External"/><Relationship Id="rId345" Type="http://schemas.openxmlformats.org/officeDocument/2006/relationships/hyperlink" Target="https://www.financecharts.com/stocks/MSFT/income-statement/eps-diluted-ttm" TargetMode="External"/><Relationship Id="rId387" Type="http://schemas.openxmlformats.org/officeDocument/2006/relationships/hyperlink" Target="https://www.financecharts.com/stocks/MSFT/income-statement/eps-diluted-ttm" TargetMode="External"/><Relationship Id="rId191" Type="http://schemas.openxmlformats.org/officeDocument/2006/relationships/hyperlink" Target="https://www.financecharts.com/stocks/MSFT/income-statement/eps-diluted-ttm" TargetMode="External"/><Relationship Id="rId205" Type="http://schemas.openxmlformats.org/officeDocument/2006/relationships/hyperlink" Target="https://www.financecharts.com/stocks/MSFT/income-statement/eps-diluted-ttm" TargetMode="External"/><Relationship Id="rId247" Type="http://schemas.openxmlformats.org/officeDocument/2006/relationships/hyperlink" Target="https://www.financecharts.com/stocks/MSFT/income-statement/eps-diluted-ttm" TargetMode="External"/><Relationship Id="rId107" Type="http://schemas.openxmlformats.org/officeDocument/2006/relationships/hyperlink" Target="https://www.financecharts.com/stocks/MSFT/income-statement/eps-diluted-ttm" TargetMode="External"/><Relationship Id="rId289" Type="http://schemas.openxmlformats.org/officeDocument/2006/relationships/hyperlink" Target="https://www.financecharts.com/stocks/MSFT/income-statement/eps-diluted-ttm" TargetMode="External"/><Relationship Id="rId11" Type="http://schemas.openxmlformats.org/officeDocument/2006/relationships/hyperlink" Target="https://www.financecharts.com/stocks/MSFT/income-statement/eps-diluted-ttm" TargetMode="External"/><Relationship Id="rId53" Type="http://schemas.openxmlformats.org/officeDocument/2006/relationships/hyperlink" Target="https://www.financecharts.com/stocks/MSFT/income-statement/eps-diluted-ttm" TargetMode="External"/><Relationship Id="rId149" Type="http://schemas.openxmlformats.org/officeDocument/2006/relationships/hyperlink" Target="https://www.financecharts.com/stocks/MSFT/income-statement/eps-diluted-ttm" TargetMode="External"/><Relationship Id="rId314" Type="http://schemas.openxmlformats.org/officeDocument/2006/relationships/hyperlink" Target="https://www.financecharts.com/stocks/MSFT/summary/price" TargetMode="External"/><Relationship Id="rId356" Type="http://schemas.openxmlformats.org/officeDocument/2006/relationships/hyperlink" Target="https://www.financecharts.com/stocks/MSFT/summary/price" TargetMode="External"/><Relationship Id="rId398" Type="http://schemas.openxmlformats.org/officeDocument/2006/relationships/hyperlink" Target="https://www.financecharts.com/stocks/MSFT/income-statement/eps-diluted-ttm" TargetMode="External"/><Relationship Id="rId95" Type="http://schemas.openxmlformats.org/officeDocument/2006/relationships/hyperlink" Target="https://www.financecharts.com/stocks/MSFT/income-statement/eps-diluted-ttm" TargetMode="External"/><Relationship Id="rId160" Type="http://schemas.openxmlformats.org/officeDocument/2006/relationships/hyperlink" Target="https://www.financecharts.com/stocks/MSFT/summary/price" TargetMode="External"/><Relationship Id="rId216" Type="http://schemas.openxmlformats.org/officeDocument/2006/relationships/hyperlink" Target="https://www.financecharts.com/stocks/MSFT/summary/price" TargetMode="External"/><Relationship Id="rId258" Type="http://schemas.openxmlformats.org/officeDocument/2006/relationships/hyperlink" Target="https://www.financecharts.com/stocks/MSFT/summary/price" TargetMode="External"/><Relationship Id="rId22" Type="http://schemas.openxmlformats.org/officeDocument/2006/relationships/hyperlink" Target="https://www.financecharts.com/stocks/MSFT/summary/price" TargetMode="External"/><Relationship Id="rId64" Type="http://schemas.openxmlformats.org/officeDocument/2006/relationships/hyperlink" Target="https://www.financecharts.com/stocks/MSFT/summary/price" TargetMode="External"/><Relationship Id="rId118" Type="http://schemas.openxmlformats.org/officeDocument/2006/relationships/hyperlink" Target="https://www.financecharts.com/stocks/MSFT/summary/price" TargetMode="External"/><Relationship Id="rId325" Type="http://schemas.openxmlformats.org/officeDocument/2006/relationships/hyperlink" Target="https://www.financecharts.com/stocks/MSFT/income-statement/eps-diluted-ttm" TargetMode="External"/><Relationship Id="rId367" Type="http://schemas.openxmlformats.org/officeDocument/2006/relationships/hyperlink" Target="https://www.financecharts.com/stocks/MSFT/income-statement/eps-diluted-ttm" TargetMode="External"/><Relationship Id="rId171" Type="http://schemas.openxmlformats.org/officeDocument/2006/relationships/hyperlink" Target="https://www.financecharts.com/stocks/MSFT/income-statement/eps-diluted-ttm" TargetMode="External"/><Relationship Id="rId227" Type="http://schemas.openxmlformats.org/officeDocument/2006/relationships/hyperlink" Target="https://www.financecharts.com/stocks/MSFT/income-statement/eps-diluted-ttm" TargetMode="External"/><Relationship Id="rId269" Type="http://schemas.openxmlformats.org/officeDocument/2006/relationships/hyperlink" Target="https://www.financecharts.com/stocks/MSFT/income-statement/eps-diluted-ttm" TargetMode="External"/><Relationship Id="rId33" Type="http://schemas.openxmlformats.org/officeDocument/2006/relationships/hyperlink" Target="https://www.financecharts.com/stocks/MSFT/income-statement/eps-diluted-ttm" TargetMode="External"/><Relationship Id="rId129" Type="http://schemas.openxmlformats.org/officeDocument/2006/relationships/hyperlink" Target="https://www.financecharts.com/stocks/MSFT/income-statement/eps-diluted-ttm" TargetMode="External"/><Relationship Id="rId280" Type="http://schemas.openxmlformats.org/officeDocument/2006/relationships/hyperlink" Target="https://www.financecharts.com/stocks/MSFT/summary/price" TargetMode="External"/><Relationship Id="rId336" Type="http://schemas.openxmlformats.org/officeDocument/2006/relationships/hyperlink" Target="https://www.financecharts.com/stocks/MSFT/summary/price" TargetMode="External"/><Relationship Id="rId75" Type="http://schemas.openxmlformats.org/officeDocument/2006/relationships/hyperlink" Target="https://www.financecharts.com/stocks/MSFT/income-statement/eps-diluted-ttm" TargetMode="External"/><Relationship Id="rId140" Type="http://schemas.openxmlformats.org/officeDocument/2006/relationships/hyperlink" Target="https://www.financecharts.com/stocks/MSFT/summary/price" TargetMode="External"/><Relationship Id="rId182" Type="http://schemas.openxmlformats.org/officeDocument/2006/relationships/hyperlink" Target="https://www.financecharts.com/stocks/MSFT/summary/price" TargetMode="External"/><Relationship Id="rId378" Type="http://schemas.openxmlformats.org/officeDocument/2006/relationships/hyperlink" Target="https://www.financecharts.com/stocks/MSFT/summary/price" TargetMode="External"/><Relationship Id="rId6" Type="http://schemas.openxmlformats.org/officeDocument/2006/relationships/hyperlink" Target="https://www.financecharts.com/stocks/MSFT/summary/price" TargetMode="External"/><Relationship Id="rId238" Type="http://schemas.openxmlformats.org/officeDocument/2006/relationships/hyperlink" Target="https://www.financecharts.com/stocks/MSFT/summary/price" TargetMode="External"/><Relationship Id="rId291" Type="http://schemas.openxmlformats.org/officeDocument/2006/relationships/hyperlink" Target="https://www.financecharts.com/stocks/MSFT/income-statement/eps-diluted-ttm" TargetMode="External"/><Relationship Id="rId305" Type="http://schemas.openxmlformats.org/officeDocument/2006/relationships/hyperlink" Target="https://www.financecharts.com/stocks/MSFT/income-statement/eps-diluted-ttm" TargetMode="External"/><Relationship Id="rId347" Type="http://schemas.openxmlformats.org/officeDocument/2006/relationships/hyperlink" Target="https://www.financecharts.com/stocks/MSFT/income-statement/eps-diluted-ttm" TargetMode="External"/><Relationship Id="rId44" Type="http://schemas.openxmlformats.org/officeDocument/2006/relationships/hyperlink" Target="https://www.financecharts.com/stocks/MSFT/summary/price" TargetMode="External"/><Relationship Id="rId86" Type="http://schemas.openxmlformats.org/officeDocument/2006/relationships/hyperlink" Target="https://www.financecharts.com/stocks/MSFT/summary/price" TargetMode="External"/><Relationship Id="rId151" Type="http://schemas.openxmlformats.org/officeDocument/2006/relationships/hyperlink" Target="https://www.financecharts.com/stocks/MSFT/income-statement/eps-diluted-ttm" TargetMode="External"/><Relationship Id="rId389" Type="http://schemas.openxmlformats.org/officeDocument/2006/relationships/hyperlink" Target="https://www.financecharts.com/stocks/MSFT/summary/price" TargetMode="External"/><Relationship Id="rId193" Type="http://schemas.openxmlformats.org/officeDocument/2006/relationships/hyperlink" Target="https://www.financecharts.com/stocks/MSFT/income-statement/eps-diluted-ttm" TargetMode="External"/><Relationship Id="rId207" Type="http://schemas.openxmlformats.org/officeDocument/2006/relationships/hyperlink" Target="https://www.financecharts.com/stocks/MSFT/income-statement/eps-diluted-ttm" TargetMode="External"/><Relationship Id="rId249" Type="http://schemas.openxmlformats.org/officeDocument/2006/relationships/hyperlink" Target="https://www.financecharts.com/stocks/MSFT/income-statement/eps-diluted-ttm" TargetMode="External"/><Relationship Id="rId13" Type="http://schemas.openxmlformats.org/officeDocument/2006/relationships/hyperlink" Target="https://www.financecharts.com/stocks/MSFT/income-statement/eps-diluted-ttm" TargetMode="External"/><Relationship Id="rId109" Type="http://schemas.openxmlformats.org/officeDocument/2006/relationships/hyperlink" Target="https://www.financecharts.com/stocks/MSFT/income-statement/eps-diluted-ttm" TargetMode="External"/><Relationship Id="rId260" Type="http://schemas.openxmlformats.org/officeDocument/2006/relationships/hyperlink" Target="https://www.financecharts.com/stocks/MSFT/summary/price" TargetMode="External"/><Relationship Id="rId316" Type="http://schemas.openxmlformats.org/officeDocument/2006/relationships/hyperlink" Target="https://www.financecharts.com/stocks/MSFT/summary/price" TargetMode="External"/><Relationship Id="rId55" Type="http://schemas.openxmlformats.org/officeDocument/2006/relationships/hyperlink" Target="https://www.financecharts.com/stocks/MSFT/income-statement/eps-diluted-ttm" TargetMode="External"/><Relationship Id="rId97" Type="http://schemas.openxmlformats.org/officeDocument/2006/relationships/hyperlink" Target="https://www.financecharts.com/stocks/MSFT/income-statement/eps-diluted-ttm" TargetMode="External"/><Relationship Id="rId120" Type="http://schemas.openxmlformats.org/officeDocument/2006/relationships/hyperlink" Target="https://www.financecharts.com/stocks/MSFT/summary/price" TargetMode="External"/><Relationship Id="rId358" Type="http://schemas.openxmlformats.org/officeDocument/2006/relationships/hyperlink" Target="https://www.financecharts.com/stocks/MSFT/summary/price" TargetMode="External"/><Relationship Id="rId162" Type="http://schemas.openxmlformats.org/officeDocument/2006/relationships/hyperlink" Target="https://www.financecharts.com/stocks/MSFT/summary/price" TargetMode="External"/><Relationship Id="rId218" Type="http://schemas.openxmlformats.org/officeDocument/2006/relationships/hyperlink" Target="https://www.financecharts.com/stocks/MSFT/summary/price" TargetMode="External"/><Relationship Id="rId271" Type="http://schemas.openxmlformats.org/officeDocument/2006/relationships/hyperlink" Target="https://www.financecharts.com/stocks/MSFT/income-statement/eps-diluted-ttm" TargetMode="External"/><Relationship Id="rId24" Type="http://schemas.openxmlformats.org/officeDocument/2006/relationships/hyperlink" Target="https://www.financecharts.com/stocks/MSFT/summary/price" TargetMode="External"/><Relationship Id="rId66" Type="http://schemas.openxmlformats.org/officeDocument/2006/relationships/hyperlink" Target="https://www.financecharts.com/stocks/MSFT/summary/price" TargetMode="External"/><Relationship Id="rId131" Type="http://schemas.openxmlformats.org/officeDocument/2006/relationships/hyperlink" Target="https://www.financecharts.com/stocks/MSFT/income-statement/eps-diluted-ttm" TargetMode="External"/><Relationship Id="rId327" Type="http://schemas.openxmlformats.org/officeDocument/2006/relationships/hyperlink" Target="https://www.financecharts.com/stocks/MSFT/income-statement/eps-diluted-ttm" TargetMode="External"/><Relationship Id="rId369" Type="http://schemas.openxmlformats.org/officeDocument/2006/relationships/hyperlink" Target="https://www.financecharts.com/stocks/MSFT/income-statement/eps-diluted-ttm" TargetMode="External"/><Relationship Id="rId173" Type="http://schemas.openxmlformats.org/officeDocument/2006/relationships/hyperlink" Target="https://www.financecharts.com/stocks/MSFT/income-statement/eps-diluted-ttm" TargetMode="External"/><Relationship Id="rId229" Type="http://schemas.openxmlformats.org/officeDocument/2006/relationships/hyperlink" Target="https://www.financecharts.com/stocks/MSFT/income-statement/eps-diluted-ttm" TargetMode="External"/><Relationship Id="rId380" Type="http://schemas.openxmlformats.org/officeDocument/2006/relationships/hyperlink" Target="https://www.financecharts.com/stocks/MSFT/summary/price" TargetMode="External"/><Relationship Id="rId240" Type="http://schemas.openxmlformats.org/officeDocument/2006/relationships/hyperlink" Target="https://www.financecharts.com/stocks/MSFT/summary/price" TargetMode="External"/><Relationship Id="rId35" Type="http://schemas.openxmlformats.org/officeDocument/2006/relationships/hyperlink" Target="https://www.financecharts.com/stocks/MSFT/income-statement/eps-diluted-ttm" TargetMode="External"/><Relationship Id="rId77" Type="http://schemas.openxmlformats.org/officeDocument/2006/relationships/hyperlink" Target="https://www.financecharts.com/stocks/MSFT/income-statement/eps-diluted-ttm" TargetMode="External"/><Relationship Id="rId100" Type="http://schemas.openxmlformats.org/officeDocument/2006/relationships/hyperlink" Target="https://www.financecharts.com/stocks/MSFT/summary/price" TargetMode="External"/><Relationship Id="rId282" Type="http://schemas.openxmlformats.org/officeDocument/2006/relationships/hyperlink" Target="https://www.financecharts.com/stocks/MSFT/summary/price" TargetMode="External"/><Relationship Id="rId338" Type="http://schemas.openxmlformats.org/officeDocument/2006/relationships/hyperlink" Target="https://www.financecharts.com/stocks/MSFT/summary/price" TargetMode="External"/><Relationship Id="rId8" Type="http://schemas.openxmlformats.org/officeDocument/2006/relationships/hyperlink" Target="https://www.financecharts.com/stocks/MSFT/summary/price" TargetMode="External"/><Relationship Id="rId142" Type="http://schemas.openxmlformats.org/officeDocument/2006/relationships/hyperlink" Target="https://www.financecharts.com/stocks/MSFT/summary/price" TargetMode="External"/><Relationship Id="rId184" Type="http://schemas.openxmlformats.org/officeDocument/2006/relationships/hyperlink" Target="https://www.financecharts.com/stocks/MSFT/summary/price" TargetMode="External"/><Relationship Id="rId391" Type="http://schemas.openxmlformats.org/officeDocument/2006/relationships/hyperlink" Target="https://www.financecharts.com/stocks/MSFT/summary/price" TargetMode="External"/><Relationship Id="rId251" Type="http://schemas.openxmlformats.org/officeDocument/2006/relationships/hyperlink" Target="https://www.financecharts.com/stocks/MSFT/income-statement/eps-diluted-ttm" TargetMode="External"/><Relationship Id="rId46" Type="http://schemas.openxmlformats.org/officeDocument/2006/relationships/hyperlink" Target="https://www.financecharts.com/stocks/MSFT/summary/price" TargetMode="External"/><Relationship Id="rId293" Type="http://schemas.openxmlformats.org/officeDocument/2006/relationships/hyperlink" Target="https://www.financecharts.com/stocks/MSFT/income-statement/eps-diluted-ttm" TargetMode="External"/><Relationship Id="rId307" Type="http://schemas.openxmlformats.org/officeDocument/2006/relationships/hyperlink" Target="https://www.financecharts.com/stocks/MSFT/income-statement/eps-diluted-ttm" TargetMode="External"/><Relationship Id="rId349" Type="http://schemas.openxmlformats.org/officeDocument/2006/relationships/hyperlink" Target="https://www.financecharts.com/stocks/MSFT/income-statement/eps-diluted-ttm" TargetMode="External"/><Relationship Id="rId88" Type="http://schemas.openxmlformats.org/officeDocument/2006/relationships/hyperlink" Target="https://www.financecharts.com/stocks/MSFT/summary/price" TargetMode="External"/><Relationship Id="rId111" Type="http://schemas.openxmlformats.org/officeDocument/2006/relationships/hyperlink" Target="https://www.financecharts.com/stocks/MSFT/income-statement/eps-diluted-ttm" TargetMode="External"/><Relationship Id="rId153" Type="http://schemas.openxmlformats.org/officeDocument/2006/relationships/hyperlink" Target="https://www.financecharts.com/stocks/MSFT/income-statement/eps-diluted-ttm" TargetMode="External"/><Relationship Id="rId195" Type="http://schemas.openxmlformats.org/officeDocument/2006/relationships/hyperlink" Target="https://www.financecharts.com/stocks/MSFT/income-statement/eps-diluted-ttm" TargetMode="External"/><Relationship Id="rId209" Type="http://schemas.openxmlformats.org/officeDocument/2006/relationships/hyperlink" Target="https://www.financecharts.com/stocks/MSFT/income-statement/eps-diluted-ttm" TargetMode="External"/><Relationship Id="rId360" Type="http://schemas.openxmlformats.org/officeDocument/2006/relationships/hyperlink" Target="https://www.financecharts.com/stocks/MSFT/summary/price" TargetMode="External"/><Relationship Id="rId220" Type="http://schemas.openxmlformats.org/officeDocument/2006/relationships/hyperlink" Target="https://www.financecharts.com/stocks/MSFT/summary/price" TargetMode="External"/><Relationship Id="rId15" Type="http://schemas.openxmlformats.org/officeDocument/2006/relationships/hyperlink" Target="https://www.financecharts.com/stocks/MSFT/income-statement/eps-diluted-ttm" TargetMode="External"/><Relationship Id="rId57" Type="http://schemas.openxmlformats.org/officeDocument/2006/relationships/hyperlink" Target="https://www.financecharts.com/stocks/MSFT/income-statement/eps-diluted-ttm" TargetMode="External"/><Relationship Id="rId262" Type="http://schemas.openxmlformats.org/officeDocument/2006/relationships/hyperlink" Target="https://www.financecharts.com/stocks/MSFT/summary/price" TargetMode="External"/><Relationship Id="rId318" Type="http://schemas.openxmlformats.org/officeDocument/2006/relationships/hyperlink" Target="https://www.financecharts.com/stocks/MSFT/summary/price" TargetMode="External"/><Relationship Id="rId99" Type="http://schemas.openxmlformats.org/officeDocument/2006/relationships/hyperlink" Target="https://www.financecharts.com/stocks/MSFT/income-statement/eps-diluted-ttm" TargetMode="External"/><Relationship Id="rId122" Type="http://schemas.openxmlformats.org/officeDocument/2006/relationships/hyperlink" Target="https://www.financecharts.com/stocks/MSFT/summary/price" TargetMode="External"/><Relationship Id="rId164" Type="http://schemas.openxmlformats.org/officeDocument/2006/relationships/hyperlink" Target="https://www.financecharts.com/stocks/MSFT/summary/price" TargetMode="External"/><Relationship Id="rId371" Type="http://schemas.openxmlformats.org/officeDocument/2006/relationships/hyperlink" Target="https://www.financecharts.com/stocks/MSFT/income-statement/eps-diluted-ttm" TargetMode="External"/><Relationship Id="rId26" Type="http://schemas.openxmlformats.org/officeDocument/2006/relationships/hyperlink" Target="https://www.financecharts.com/stocks/MSFT/summary/price" TargetMode="External"/><Relationship Id="rId231" Type="http://schemas.openxmlformats.org/officeDocument/2006/relationships/hyperlink" Target="https://www.financecharts.com/stocks/MSFT/income-statement/eps-diluted-ttm" TargetMode="External"/><Relationship Id="rId273" Type="http://schemas.openxmlformats.org/officeDocument/2006/relationships/hyperlink" Target="https://www.financecharts.com/stocks/MSFT/income-statement/eps-diluted-ttm" TargetMode="External"/><Relationship Id="rId329" Type="http://schemas.openxmlformats.org/officeDocument/2006/relationships/hyperlink" Target="https://www.financecharts.com/stocks/MSFT/income-statement/eps-diluted-ttm" TargetMode="External"/><Relationship Id="rId68" Type="http://schemas.openxmlformats.org/officeDocument/2006/relationships/hyperlink" Target="https://www.financecharts.com/stocks/MSFT/summary/price" TargetMode="External"/><Relationship Id="rId133" Type="http://schemas.openxmlformats.org/officeDocument/2006/relationships/hyperlink" Target="https://www.financecharts.com/stocks/MSFT/income-statement/eps-diluted-ttm" TargetMode="External"/><Relationship Id="rId175" Type="http://schemas.openxmlformats.org/officeDocument/2006/relationships/hyperlink" Target="https://www.financecharts.com/stocks/MSFT/income-statement/eps-diluted-ttm" TargetMode="External"/><Relationship Id="rId340" Type="http://schemas.openxmlformats.org/officeDocument/2006/relationships/hyperlink" Target="https://www.financecharts.com/stocks/MSFT/summary/price" TargetMode="External"/><Relationship Id="rId200" Type="http://schemas.openxmlformats.org/officeDocument/2006/relationships/hyperlink" Target="https://www.financecharts.com/stocks/MSFT/summary/price" TargetMode="External"/><Relationship Id="rId382" Type="http://schemas.openxmlformats.org/officeDocument/2006/relationships/hyperlink" Target="https://www.financecharts.com/stocks/MSFT/summary/price" TargetMode="External"/><Relationship Id="rId242" Type="http://schemas.openxmlformats.org/officeDocument/2006/relationships/hyperlink" Target="https://www.financecharts.com/stocks/MSFT/summary/price" TargetMode="External"/><Relationship Id="rId284" Type="http://schemas.openxmlformats.org/officeDocument/2006/relationships/hyperlink" Target="https://www.financecharts.com/stocks/MSFT/summary/pr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684A-7945-F842-8680-266E8831CA46}">
  <dimension ref="A1:B7"/>
  <sheetViews>
    <sheetView zoomScale="35" workbookViewId="0">
      <selection activeCell="B3" sqref="B3"/>
    </sheetView>
  </sheetViews>
  <sheetFormatPr baseColWidth="10" defaultRowHeight="27"/>
  <cols>
    <col min="1" max="1" width="45.6640625" style="39" bestFit="1" customWidth="1"/>
    <col min="2" max="2" width="110.1640625" style="39" bestFit="1" customWidth="1"/>
  </cols>
  <sheetData>
    <row r="1" spans="1:2">
      <c r="A1" s="44" t="s">
        <v>27</v>
      </c>
      <c r="B1" s="40" t="s">
        <v>28</v>
      </c>
    </row>
    <row r="2" spans="1:2">
      <c r="A2" s="42" t="s">
        <v>25</v>
      </c>
      <c r="B2" s="41" t="s">
        <v>26</v>
      </c>
    </row>
    <row r="3" spans="1:2">
      <c r="A3" s="42" t="s">
        <v>30</v>
      </c>
      <c r="B3" s="41" t="s">
        <v>29</v>
      </c>
    </row>
    <row r="4" spans="1:2">
      <c r="A4" s="42" t="s">
        <v>40</v>
      </c>
      <c r="B4" s="41" t="s">
        <v>39</v>
      </c>
    </row>
    <row r="5" spans="1:2">
      <c r="A5" s="43" t="s">
        <v>34</v>
      </c>
      <c r="B5" s="41" t="s">
        <v>31</v>
      </c>
    </row>
    <row r="6" spans="1:2">
      <c r="A6" s="43" t="s">
        <v>32</v>
      </c>
      <c r="B6" s="41" t="s">
        <v>35</v>
      </c>
    </row>
    <row r="7" spans="1:2">
      <c r="A7" s="43" t="s">
        <v>33</v>
      </c>
      <c r="B7" s="41" t="s">
        <v>36</v>
      </c>
    </row>
  </sheetData>
  <phoneticPr fontId="2" type="noConversion"/>
  <hyperlinks>
    <hyperlink ref="B2" r:id="rId1" xr:uid="{748B3291-6DE5-D34F-A0B1-EDF9729FB9ED}"/>
    <hyperlink ref="B3" r:id="rId2" xr:uid="{C04B0562-F306-3244-8A21-1CAB3328C774}"/>
    <hyperlink ref="B5" r:id="rId3" xr:uid="{D40CC75B-DB38-6540-B912-BF2DA1342F56}"/>
    <hyperlink ref="B6" r:id="rId4" xr:uid="{4CD816DF-55E9-714E-BA7A-41A18AECB623}"/>
    <hyperlink ref="B7" r:id="rId5" xr:uid="{3E9055EA-7160-F74E-B35A-47B1DB5D22E1}"/>
    <hyperlink ref="B4" r:id="rId6" xr:uid="{52D166DF-799E-6E4D-9433-E96752BEA6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5EE3-EBB7-9844-9E88-CF9E8FA23434}">
  <dimension ref="A1:Z109"/>
  <sheetViews>
    <sheetView topLeftCell="H23" zoomScaleNormal="75" workbookViewId="0">
      <selection activeCell="W35" sqref="W35:X35"/>
    </sheetView>
  </sheetViews>
  <sheetFormatPr baseColWidth="10" defaultRowHeight="15"/>
  <cols>
    <col min="1" max="1" width="34.6640625" customWidth="1"/>
    <col min="2" max="2" width="14" customWidth="1"/>
    <col min="3" max="3" width="10.33203125" style="29" customWidth="1"/>
    <col min="4" max="4" width="21" style="29" customWidth="1"/>
    <col min="5" max="5" width="3.5" customWidth="1"/>
    <col min="6" max="7" width="19" customWidth="1"/>
    <col min="8" max="8" width="4.33203125" customWidth="1"/>
    <col min="9" max="9" width="15.5" bestFit="1" customWidth="1"/>
    <col min="10" max="10" width="12.83203125" customWidth="1"/>
    <col min="11" max="11" width="13.5" bestFit="1" customWidth="1"/>
    <col min="12" max="13" width="9.5" bestFit="1" customWidth="1"/>
    <col min="14" max="14" width="12" customWidth="1"/>
    <col min="15" max="15" width="13.6640625" customWidth="1"/>
    <col min="16" max="16" width="7.83203125" customWidth="1"/>
    <col min="17" max="17" width="4.6640625" customWidth="1"/>
    <col min="18" max="18" width="3.6640625" customWidth="1"/>
    <col min="19" max="19" width="5.5" customWidth="1"/>
    <col min="20" max="20" width="16.33203125" customWidth="1"/>
    <col min="21" max="21" width="14.1640625" bestFit="1" customWidth="1"/>
  </cols>
  <sheetData>
    <row r="1" spans="1:20" ht="36">
      <c r="A1" s="28" t="s">
        <v>22</v>
      </c>
      <c r="B1" s="48">
        <v>155.35</v>
      </c>
      <c r="C1" s="52" t="s">
        <v>75</v>
      </c>
      <c r="D1" s="51" t="s">
        <v>46</v>
      </c>
      <c r="F1" s="174" t="s">
        <v>51</v>
      </c>
      <c r="G1" s="174"/>
      <c r="H1" s="74"/>
      <c r="I1" s="30" t="s">
        <v>23</v>
      </c>
      <c r="J1" s="96" t="s">
        <v>45</v>
      </c>
      <c r="K1" s="75" t="s">
        <v>37</v>
      </c>
      <c r="L1" s="76" t="s">
        <v>23</v>
      </c>
      <c r="M1" s="77" t="s">
        <v>6</v>
      </c>
      <c r="N1" s="76" t="s">
        <v>61</v>
      </c>
      <c r="O1" s="77" t="s">
        <v>52</v>
      </c>
      <c r="Q1" s="55"/>
    </row>
    <row r="2" spans="1:20" ht="29">
      <c r="A2" s="14" t="s">
        <v>7</v>
      </c>
      <c r="B2" s="8">
        <v>13</v>
      </c>
      <c r="C2" s="29">
        <f>(1+(B2/100))</f>
        <v>1.1299999999999999</v>
      </c>
      <c r="F2" s="175" t="s">
        <v>49</v>
      </c>
      <c r="G2" s="177"/>
      <c r="I2" s="112">
        <v>44763</v>
      </c>
      <c r="J2" s="115">
        <v>27.65</v>
      </c>
      <c r="K2" s="97">
        <f>ROUND(STDEV(J2:J15),2)</f>
        <v>3.8</v>
      </c>
      <c r="L2" s="104">
        <v>2022</v>
      </c>
      <c r="M2" s="104">
        <v>9.58</v>
      </c>
      <c r="N2" s="61" t="s">
        <v>76</v>
      </c>
      <c r="O2" s="60">
        <f>'EPS &amp; PE 成長率法'!D2</f>
        <v>15.84</v>
      </c>
      <c r="P2" s="29">
        <v>15.84</v>
      </c>
      <c r="Q2" s="55"/>
      <c r="T2" s="29"/>
    </row>
    <row r="3" spans="1:20" ht="29">
      <c r="A3" s="14" t="s">
        <v>8</v>
      </c>
      <c r="B3" s="8">
        <v>10</v>
      </c>
      <c r="C3" s="29">
        <f>(1+(B3/100))</f>
        <v>1.1000000000000001</v>
      </c>
      <c r="F3" s="176"/>
      <c r="G3" s="177"/>
      <c r="I3" s="112">
        <v>44651</v>
      </c>
      <c r="J3" s="115">
        <v>32.1</v>
      </c>
      <c r="K3" s="186" t="s">
        <v>63</v>
      </c>
      <c r="L3" s="104">
        <v>2021</v>
      </c>
      <c r="M3" s="104">
        <v>8.43</v>
      </c>
      <c r="N3" s="63" t="s">
        <v>77</v>
      </c>
      <c r="O3" s="64">
        <f>'EPS &amp; PE 成長率法'!D3</f>
        <v>16.760000000000002</v>
      </c>
      <c r="P3" s="29">
        <v>16.760000000000002</v>
      </c>
      <c r="Q3" s="55"/>
      <c r="T3" s="29"/>
    </row>
    <row r="4" spans="1:20" ht="22" customHeight="1">
      <c r="A4" s="14" t="s">
        <v>9</v>
      </c>
      <c r="B4" s="8">
        <v>4</v>
      </c>
      <c r="C4" s="29">
        <f>(1+(B4/100))</f>
        <v>1.04</v>
      </c>
      <c r="F4" s="94">
        <v>1</v>
      </c>
      <c r="G4" s="54"/>
      <c r="I4" s="112">
        <v>44561</v>
      </c>
      <c r="J4" s="115">
        <v>35.659999999999997</v>
      </c>
      <c r="K4" s="187"/>
      <c r="L4" s="104">
        <v>2020</v>
      </c>
      <c r="M4" s="111">
        <v>6.1624999999999996</v>
      </c>
      <c r="N4" s="61" t="s">
        <v>78</v>
      </c>
      <c r="O4" s="60">
        <f>'EPS &amp; PE 成長率法'!D4</f>
        <v>29.23</v>
      </c>
      <c r="P4" s="29"/>
      <c r="Q4" s="55"/>
      <c r="T4" s="65"/>
    </row>
    <row r="5" spans="1:20" ht="29">
      <c r="A5" s="14" t="s">
        <v>67</v>
      </c>
      <c r="B5" s="8">
        <v>45</v>
      </c>
      <c r="D5" s="53" t="s">
        <v>71</v>
      </c>
      <c r="F5" s="94">
        <v>2</v>
      </c>
      <c r="G5" s="54"/>
      <c r="I5" s="112">
        <v>44469</v>
      </c>
      <c r="J5" s="115">
        <v>31.34</v>
      </c>
      <c r="K5" s="98">
        <f>ROUND(AVERAGE(J2:J15),2)</f>
        <v>30.15</v>
      </c>
      <c r="L5" s="104">
        <v>2019</v>
      </c>
      <c r="M5" s="111">
        <v>5.1550000000000002</v>
      </c>
      <c r="N5" s="61" t="s">
        <v>79</v>
      </c>
      <c r="O5" s="60">
        <f>'EPS &amp; PE 成長率法'!D5</f>
        <v>26.48</v>
      </c>
      <c r="P5" s="29">
        <v>26.48</v>
      </c>
      <c r="Q5" s="55"/>
      <c r="T5" s="65"/>
    </row>
    <row r="6" spans="1:20" ht="22" customHeight="1">
      <c r="A6" s="14" t="s">
        <v>4</v>
      </c>
      <c r="B6" s="35">
        <v>0.6</v>
      </c>
      <c r="F6" s="94">
        <v>3</v>
      </c>
      <c r="G6" s="95"/>
      <c r="I6" s="112">
        <v>44377</v>
      </c>
      <c r="J6" s="115">
        <v>33.380000000000003</v>
      </c>
      <c r="K6" s="10"/>
      <c r="L6" s="110">
        <v>2018</v>
      </c>
      <c r="M6" s="109">
        <v>2.6575000000000002</v>
      </c>
      <c r="N6" s="61" t="s">
        <v>80</v>
      </c>
      <c r="O6" s="60">
        <f>'EPS &amp; PE 成長率法'!D6</f>
        <v>26.22</v>
      </c>
      <c r="P6" s="29">
        <v>26.22</v>
      </c>
      <c r="T6" s="65"/>
    </row>
    <row r="7" spans="1:20" ht="22" customHeight="1">
      <c r="A7" s="14" t="s">
        <v>21</v>
      </c>
      <c r="B7" s="35">
        <v>0</v>
      </c>
      <c r="C7" s="29">
        <f>(1+(B7/100))</f>
        <v>1</v>
      </c>
      <c r="F7" s="94">
        <v>4</v>
      </c>
      <c r="G7" s="54"/>
      <c r="I7" s="112">
        <v>44286</v>
      </c>
      <c r="J7" s="115">
        <v>31.78</v>
      </c>
      <c r="K7" s="10"/>
      <c r="L7" s="110">
        <v>2017</v>
      </c>
      <c r="M7" s="62">
        <v>2.34</v>
      </c>
      <c r="N7" s="61" t="s">
        <v>81</v>
      </c>
      <c r="O7" s="60">
        <f>'EPS &amp; PE 成長率法'!D7</f>
        <v>24.22</v>
      </c>
      <c r="P7" s="29">
        <v>24.22</v>
      </c>
      <c r="T7" s="29"/>
    </row>
    <row r="8" spans="1:20" ht="22" customHeight="1">
      <c r="A8" s="93" t="s">
        <v>68</v>
      </c>
      <c r="B8" s="8">
        <v>8</v>
      </c>
      <c r="D8" s="62" t="s">
        <v>70</v>
      </c>
      <c r="F8" s="94">
        <v>5</v>
      </c>
      <c r="G8" s="54"/>
      <c r="I8" s="112">
        <v>44196</v>
      </c>
      <c r="J8" s="115">
        <v>32.72</v>
      </c>
      <c r="K8" s="10"/>
      <c r="L8" s="110">
        <v>2016</v>
      </c>
      <c r="M8" s="109">
        <v>1.8774999999999999</v>
      </c>
      <c r="N8" s="61" t="s">
        <v>82</v>
      </c>
      <c r="O8" s="60">
        <f>'EPS &amp; PE 成長率法'!D8</f>
        <v>15.68</v>
      </c>
      <c r="P8" s="29">
        <v>15.68</v>
      </c>
      <c r="T8" s="65"/>
    </row>
    <row r="9" spans="1:20" ht="22" customHeight="1">
      <c r="A9" s="45" t="s">
        <v>69</v>
      </c>
      <c r="B9" s="59">
        <f>N14</f>
        <v>18.495555555555555</v>
      </c>
      <c r="C9" s="29">
        <f>(1+(B9/100))</f>
        <v>1.1849555555555555</v>
      </c>
      <c r="F9" s="94">
        <v>6</v>
      </c>
      <c r="G9" s="54"/>
      <c r="I9" s="112">
        <v>44104</v>
      </c>
      <c r="J9" s="115">
        <v>33.46</v>
      </c>
      <c r="K9" s="10"/>
      <c r="L9" s="110">
        <v>2015</v>
      </c>
      <c r="M9" s="62">
        <v>1.69</v>
      </c>
      <c r="N9" s="61" t="s">
        <v>83</v>
      </c>
      <c r="O9" s="60">
        <f>'EPS &amp; PE 成長率法'!D9</f>
        <v>14.44</v>
      </c>
      <c r="P9" s="29">
        <v>14.44</v>
      </c>
      <c r="T9" s="29"/>
    </row>
    <row r="10" spans="1:20" ht="18" customHeight="1">
      <c r="A10" s="45" t="s">
        <v>38</v>
      </c>
      <c r="B10" s="49">
        <v>5</v>
      </c>
      <c r="C10" s="29">
        <f>(1+(B10/100))</f>
        <v>1.05</v>
      </c>
      <c r="D10" s="62" t="s">
        <v>41</v>
      </c>
      <c r="F10" s="94">
        <v>7</v>
      </c>
      <c r="G10" s="54"/>
      <c r="I10" s="112">
        <v>44012</v>
      </c>
      <c r="J10" s="115">
        <v>34.76</v>
      </c>
      <c r="K10" s="10"/>
      <c r="L10" s="110">
        <v>2014</v>
      </c>
      <c r="M10" s="109">
        <v>2.5824999999999996</v>
      </c>
      <c r="N10" s="61" t="s">
        <v>84</v>
      </c>
      <c r="O10" s="60">
        <f>'EPS &amp; PE 成長率法'!D10</f>
        <v>14.76</v>
      </c>
      <c r="P10" s="29">
        <v>14.76</v>
      </c>
      <c r="T10" s="65"/>
    </row>
    <row r="11" spans="1:20" ht="22">
      <c r="A11" s="45" t="s">
        <v>54</v>
      </c>
      <c r="B11" s="49">
        <v>0.74</v>
      </c>
      <c r="F11" s="94">
        <v>8</v>
      </c>
      <c r="G11" s="54"/>
      <c r="I11" s="112">
        <v>43921</v>
      </c>
      <c r="J11" s="115">
        <v>25.75</v>
      </c>
      <c r="K11" s="10"/>
      <c r="L11" s="110">
        <v>2013</v>
      </c>
      <c r="M11" s="109">
        <v>2.4874999999999998</v>
      </c>
      <c r="N11" s="61" t="s">
        <v>85</v>
      </c>
      <c r="O11" s="60">
        <f>'EPS &amp; PE 成長率法'!D11</f>
        <v>11.21</v>
      </c>
      <c r="P11" s="29"/>
      <c r="T11" s="65"/>
    </row>
    <row r="12" spans="1:20" ht="22" customHeight="1">
      <c r="F12" s="94">
        <v>9</v>
      </c>
      <c r="G12" s="54"/>
      <c r="I12" s="112">
        <v>43830</v>
      </c>
      <c r="J12" s="115">
        <v>26.84</v>
      </c>
      <c r="K12" s="10"/>
      <c r="L12" s="110">
        <v>2012</v>
      </c>
      <c r="M12" s="109">
        <v>2.1074999999999999</v>
      </c>
      <c r="N12" s="61" t="s">
        <v>86</v>
      </c>
      <c r="O12" s="60">
        <f>'EPS &amp; PE 成長率法'!D12</f>
        <v>12.06</v>
      </c>
      <c r="P12" s="29">
        <v>12.06</v>
      </c>
      <c r="T12" s="65"/>
    </row>
    <row r="13" spans="1:20" ht="22" customHeight="1">
      <c r="A13" s="179" t="s">
        <v>48</v>
      </c>
      <c r="B13" s="180"/>
      <c r="F13" s="94">
        <v>10</v>
      </c>
      <c r="G13" s="54"/>
      <c r="I13" s="112">
        <v>43738</v>
      </c>
      <c r="J13" s="115">
        <v>25.49</v>
      </c>
      <c r="K13" s="10"/>
      <c r="L13" s="110">
        <v>2011</v>
      </c>
      <c r="M13" s="109">
        <v>2.6774999999999998</v>
      </c>
      <c r="N13" s="192" t="s">
        <v>55</v>
      </c>
      <c r="O13" s="193"/>
      <c r="P13">
        <f>MIN(P2:P12)</f>
        <v>12.06</v>
      </c>
      <c r="Q13">
        <f>MAX(P2:P12)</f>
        <v>26.48</v>
      </c>
      <c r="T13" s="65"/>
    </row>
    <row r="14" spans="1:20" ht="20" customHeight="1">
      <c r="A14" s="178" t="s">
        <v>47</v>
      </c>
      <c r="B14" s="178"/>
      <c r="F14" s="94">
        <v>11</v>
      </c>
      <c r="G14" s="54"/>
      <c r="I14" s="112">
        <v>43646</v>
      </c>
      <c r="J14" s="115">
        <v>25.72</v>
      </c>
      <c r="K14" s="10"/>
      <c r="L14" s="110">
        <v>2010</v>
      </c>
      <c r="M14" s="109">
        <v>2.1800000000000002</v>
      </c>
      <c r="N14" s="191">
        <f>AVERAGE(P2:P12)</f>
        <v>18.495555555555555</v>
      </c>
      <c r="O14" s="191"/>
      <c r="T14" s="65"/>
    </row>
    <row r="15" spans="1:20" ht="22">
      <c r="F15" s="94">
        <v>12</v>
      </c>
      <c r="G15" s="54"/>
      <c r="I15" s="112">
        <v>43555</v>
      </c>
      <c r="J15" s="115">
        <v>25.42</v>
      </c>
      <c r="K15" s="10"/>
      <c r="L15" s="188" t="s">
        <v>63</v>
      </c>
      <c r="M15" s="188"/>
      <c r="T15" s="29"/>
    </row>
    <row r="16" spans="1:20" ht="26" customHeight="1">
      <c r="A16" s="78" t="s">
        <v>43</v>
      </c>
      <c r="F16" s="94">
        <v>13</v>
      </c>
      <c r="G16" s="54"/>
      <c r="I16" s="113">
        <v>43465</v>
      </c>
      <c r="J16" s="114">
        <v>22.76</v>
      </c>
      <c r="K16" s="10"/>
      <c r="L16" s="188"/>
      <c r="M16" s="188"/>
      <c r="N16" s="10"/>
      <c r="O16" s="11"/>
    </row>
    <row r="17" spans="1:23" ht="24" customHeight="1">
      <c r="A17" s="79" t="s">
        <v>11</v>
      </c>
      <c r="B17" s="20" t="s">
        <v>15</v>
      </c>
      <c r="C17" s="20" t="s">
        <v>16</v>
      </c>
      <c r="D17" s="20" t="s">
        <v>17</v>
      </c>
      <c r="F17" s="94">
        <v>14</v>
      </c>
      <c r="G17" s="54"/>
      <c r="I17" s="113">
        <v>43373</v>
      </c>
      <c r="J17" s="114">
        <v>45.64</v>
      </c>
      <c r="K17" s="10"/>
      <c r="L17" s="189">
        <f>ROUND(AVERAGE(M2:M7),2)</f>
        <v>5.72</v>
      </c>
      <c r="M17" s="190"/>
      <c r="N17" s="10"/>
      <c r="O17" s="10"/>
    </row>
    <row r="18" spans="1:23" ht="18" customHeight="1">
      <c r="A18" s="79" t="s">
        <v>18</v>
      </c>
      <c r="B18" s="9">
        <f>'現金流量折現法(PE+EPS)'!B30</f>
        <v>415.95485050553361</v>
      </c>
      <c r="C18" s="9">
        <f>'現金流量折現法(PE+EPS)'!C30</f>
        <v>457.08291145710166</v>
      </c>
      <c r="D18" s="9">
        <f>'現金流量折現法(PE+EPS)'!D30</f>
        <v>579.59338091635391</v>
      </c>
      <c r="F18" s="94">
        <v>15</v>
      </c>
      <c r="G18" s="54"/>
      <c r="I18" s="113">
        <v>43281</v>
      </c>
      <c r="J18" s="114">
        <v>44.77</v>
      </c>
      <c r="K18" s="10"/>
      <c r="N18" s="10"/>
      <c r="O18" s="10"/>
    </row>
    <row r="19" spans="1:23" ht="47" customHeight="1">
      <c r="A19" s="79" t="s">
        <v>19</v>
      </c>
      <c r="B19" s="9">
        <f>'現金流量折現法(PE+EPS)'!B31</f>
        <v>450.35713137441229</v>
      </c>
      <c r="C19" s="9">
        <f>'現金流量折現法(PE+EPS)'!C31</f>
        <v>522.38047023668764</v>
      </c>
      <c r="D19" s="9">
        <f>'現金流量折現法(PE+EPS)'!D31</f>
        <v>758.61836343877974</v>
      </c>
      <c r="F19" s="94">
        <v>16</v>
      </c>
      <c r="G19" s="54"/>
      <c r="I19" s="113">
        <v>43190</v>
      </c>
      <c r="J19" s="114">
        <v>48.36</v>
      </c>
      <c r="K19" s="99" t="s">
        <v>72</v>
      </c>
      <c r="L19" s="75">
        <v>3</v>
      </c>
      <c r="M19" s="100">
        <v>4</v>
      </c>
      <c r="N19" s="75">
        <v>5</v>
      </c>
      <c r="O19" s="100">
        <v>6</v>
      </c>
      <c r="P19" s="100">
        <v>7</v>
      </c>
      <c r="Q19" s="100">
        <v>8</v>
      </c>
      <c r="R19" s="100">
        <v>9</v>
      </c>
      <c r="S19" s="75">
        <v>10</v>
      </c>
    </row>
    <row r="20" spans="1:23" ht="20" customHeight="1">
      <c r="A20" s="79" t="s">
        <v>20</v>
      </c>
      <c r="B20" s="9">
        <f>'現金流量折現法(PE+EPS)'!B32</f>
        <v>534.79909350711455</v>
      </c>
      <c r="C20" s="9">
        <f>'現金流量折現法(PE+EPS)'!C32</f>
        <v>689.37094842710417</v>
      </c>
      <c r="D20" s="9">
        <f>'現金流量折現法(PE+EPS)'!D32</f>
        <v>1327.5821360178647</v>
      </c>
      <c r="F20" s="94">
        <v>17</v>
      </c>
      <c r="G20" s="54"/>
      <c r="I20" s="113">
        <v>43100</v>
      </c>
      <c r="J20" s="114">
        <v>55.63</v>
      </c>
      <c r="K20" s="185" t="s">
        <v>73</v>
      </c>
      <c r="L20" s="101">
        <f>'EPS &amp; PE 成長率法'!G2</f>
        <v>15.84</v>
      </c>
      <c r="M20" s="102">
        <f>'EPS &amp; PE 成長率法'!H2</f>
        <v>16.760000000000002</v>
      </c>
      <c r="N20" s="101"/>
      <c r="O20" s="102">
        <f>'EPS &amp; PE 成長率法'!J2</f>
        <v>26.48</v>
      </c>
      <c r="P20" s="102">
        <f>'EPS &amp; PE 成長率法'!K2</f>
        <v>26.22</v>
      </c>
      <c r="Q20" s="102">
        <f>'EPS &amp; PE 成長率法'!L2</f>
        <v>24.22</v>
      </c>
      <c r="R20" s="102">
        <f>'EPS &amp; PE 成長率法'!M2</f>
        <v>15.68</v>
      </c>
      <c r="S20" s="101"/>
    </row>
    <row r="21" spans="1:23" ht="18" customHeight="1">
      <c r="A21" s="74"/>
      <c r="C21"/>
      <c r="D21"/>
      <c r="F21" s="94">
        <v>18</v>
      </c>
      <c r="G21" s="54"/>
      <c r="I21" s="113">
        <v>43008</v>
      </c>
      <c r="J21" s="114">
        <v>23.93</v>
      </c>
      <c r="K21" s="185"/>
      <c r="L21" s="101">
        <f>'EPS &amp; PE 成長率法'!G3</f>
        <v>17.809999999999999</v>
      </c>
      <c r="M21" s="102">
        <f>'EPS &amp; PE 成長率法'!H3</f>
        <v>33.46</v>
      </c>
      <c r="N21" s="101">
        <f>'EPS &amp; PE 成長率法'!I3</f>
        <v>29.22</v>
      </c>
      <c r="O21" s="102">
        <f>'EPS &amp; PE 成長率法'!J3</f>
        <v>28.44</v>
      </c>
      <c r="P21" s="102">
        <f>'EPS &amp; PE 成長率法'!K3</f>
        <v>25.81</v>
      </c>
      <c r="Q21" s="102">
        <f>'EPS &amp; PE 成長率法'!L3</f>
        <v>15.94</v>
      </c>
      <c r="R21" s="102">
        <f>'EPS &amp; PE 成長率法'!M3</f>
        <v>14.52</v>
      </c>
      <c r="S21" s="101">
        <f>'EPS &amp; PE 成長率法'!N3</f>
        <v>14.87</v>
      </c>
    </row>
    <row r="22" spans="1:23" ht="18" customHeight="1">
      <c r="A22" s="78" t="s">
        <v>50</v>
      </c>
      <c r="F22" s="94">
        <v>19</v>
      </c>
      <c r="G22" s="54"/>
      <c r="I22" s="113">
        <v>42916</v>
      </c>
      <c r="J22" s="114">
        <v>23.99</v>
      </c>
      <c r="K22" s="185"/>
      <c r="L22" s="101"/>
      <c r="M22" s="102">
        <f>'EPS &amp; PE 成長率法'!H4</f>
        <v>27.39</v>
      </c>
      <c r="N22" s="101">
        <f>'EPS &amp; PE 成長率法'!I4</f>
        <v>26.83</v>
      </c>
      <c r="O22" s="102">
        <f>'EPS &amp; PE 成長率法'!J4</f>
        <v>24.06</v>
      </c>
      <c r="P22" s="102">
        <f>'EPS &amp; PE 成長率法'!K4</f>
        <v>13.23</v>
      </c>
      <c r="Q22" s="102">
        <f>'EPS &amp; PE 成長率法'!L4</f>
        <v>12.01</v>
      </c>
      <c r="R22" s="102">
        <f>'EPS &amp; PE 成長率法'!M4</f>
        <v>12.66</v>
      </c>
      <c r="S22" s="101"/>
    </row>
    <row r="23" spans="1:23" ht="20" customHeight="1">
      <c r="A23" s="79" t="s">
        <v>11</v>
      </c>
      <c r="B23" s="20" t="s">
        <v>15</v>
      </c>
      <c r="C23" s="20" t="s">
        <v>16</v>
      </c>
      <c r="D23" s="20" t="s">
        <v>17</v>
      </c>
      <c r="F23" s="94">
        <v>20</v>
      </c>
      <c r="G23" s="54"/>
      <c r="I23" s="113">
        <v>42825</v>
      </c>
      <c r="J23" s="114">
        <v>27.23</v>
      </c>
      <c r="K23" s="185"/>
      <c r="L23" s="101">
        <f>'EPS &amp; PE 成長率法'!G5</f>
        <v>30.12</v>
      </c>
      <c r="M23" s="102">
        <f>'EPS &amp; PE 成長率法'!H5</f>
        <v>28.72</v>
      </c>
      <c r="N23" s="101">
        <f>'EPS &amp; PE 成長率法'!I5</f>
        <v>24.99</v>
      </c>
      <c r="O23" s="102">
        <f>'EPS &amp; PE 成長率法'!J5</f>
        <v>12.21</v>
      </c>
      <c r="P23" s="102">
        <f>'EPS &amp; PE 成長率法'!K5</f>
        <v>10.97</v>
      </c>
      <c r="Q23" s="102">
        <f>'EPS &amp; PE 成長率法'!L5</f>
        <v>11.83</v>
      </c>
      <c r="R23" s="102">
        <f>'EPS &amp; PE 成長率法'!M5</f>
        <v>7.55</v>
      </c>
      <c r="S23" s="101">
        <f>'EPS &amp; PE 成長率法'!N5</f>
        <v>8.99</v>
      </c>
    </row>
    <row r="24" spans="1:23" ht="18" customHeight="1">
      <c r="A24" s="79" t="s">
        <v>64</v>
      </c>
      <c r="B24" s="92">
        <f>'EPS &amp; PE 成長率法'!G19-1</f>
        <v>6.2811111111111151E-2</v>
      </c>
      <c r="C24" s="92">
        <f>'EPS &amp; PE 成長率法'!H19-1</f>
        <v>0.1031428571428572</v>
      </c>
      <c r="D24" s="92">
        <f>'EPS &amp; PE 成長率法'!I19-1</f>
        <v>0.11929999999999996</v>
      </c>
      <c r="F24" s="94">
        <v>21</v>
      </c>
      <c r="G24" s="54"/>
      <c r="I24" s="108">
        <v>42735</v>
      </c>
      <c r="J24" s="114">
        <v>27.22</v>
      </c>
      <c r="K24" s="185"/>
      <c r="L24" s="101"/>
      <c r="M24" s="102">
        <f>'EPS &amp; PE 成長率法'!H6</f>
        <v>11.98</v>
      </c>
      <c r="N24" s="101"/>
      <c r="O24" s="102">
        <f>'EPS &amp; PE 成長率法'!J6</f>
        <v>1.1100000000000001</v>
      </c>
      <c r="P24" s="102">
        <f>'EPS &amp; PE 成長率法'!K6</f>
        <v>3.37</v>
      </c>
      <c r="Q24" s="102">
        <f>'EPS &amp; PE 成長率法'!L6</f>
        <v>-0.09</v>
      </c>
      <c r="R24" s="102">
        <f>'EPS &amp; PE 成長率法'!M6</f>
        <v>2.23</v>
      </c>
    </row>
    <row r="25" spans="1:23" ht="20" customHeight="1">
      <c r="A25" s="79" t="s">
        <v>41</v>
      </c>
      <c r="B25" s="9">
        <f>'EPS &amp; PE 成長率法'!G21</f>
        <v>390.26424000000003</v>
      </c>
      <c r="C25" s="9">
        <f>'EPS &amp; PE 成長率法'!H21</f>
        <v>413.01668571428576</v>
      </c>
      <c r="D25" s="9">
        <f>'EPS &amp; PE 成長率法'!I21</f>
        <v>435.18383999999998</v>
      </c>
      <c r="F25" s="94">
        <v>22</v>
      </c>
      <c r="G25" s="54"/>
      <c r="I25" s="108">
        <v>42643</v>
      </c>
      <c r="J25" s="114">
        <v>25.55</v>
      </c>
      <c r="K25" s="185"/>
      <c r="L25" s="101">
        <f>'EPS &amp; PE 成長率法'!G7</f>
        <v>11.46</v>
      </c>
      <c r="M25" s="102">
        <f>'EPS &amp; PE 成長率法'!H7</f>
        <v>-2.44</v>
      </c>
      <c r="N25" s="101">
        <f>'EPS &amp; PE 成長率法'!I7</f>
        <v>-1.22</v>
      </c>
      <c r="O25" s="102">
        <f>'EPS &amp; PE 成長率法'!J7</f>
        <v>1.76</v>
      </c>
      <c r="P25" s="102">
        <f>'EPS &amp; PE 成長率法'!K7</f>
        <v>-1.91</v>
      </c>
      <c r="Q25" s="102">
        <f>'EPS &amp; PE 成長率法'!L7</f>
        <v>0.89</v>
      </c>
      <c r="R25" s="103"/>
    </row>
    <row r="26" spans="1:23" ht="18" customHeight="1">
      <c r="A26" s="79" t="s">
        <v>59</v>
      </c>
      <c r="B26" s="9">
        <f>'EPS &amp; PE 成長率法'!G23</f>
        <v>216.42503693961152</v>
      </c>
      <c r="C26" s="9">
        <f>'EPS &amp; PE 成長率法'!H23</f>
        <v>252.5195095694271</v>
      </c>
      <c r="D26" s="9">
        <f>'EPS &amp; PE 成長率法'!I23</f>
        <v>339.58351175775482</v>
      </c>
      <c r="F26" s="94">
        <v>23</v>
      </c>
      <c r="G26" s="54"/>
      <c r="I26" s="108">
        <v>42551</v>
      </c>
      <c r="J26" s="114">
        <v>22.89</v>
      </c>
      <c r="K26" s="185"/>
      <c r="L26" s="101">
        <f>'EPS &amp; PE 成長率法'!G8</f>
        <v>-10.08</v>
      </c>
      <c r="M26" s="102">
        <f>'EPS &amp; PE 成長率法'!H8</f>
        <v>-6.79</v>
      </c>
      <c r="N26" s="101">
        <f>'EPS &amp; PE 成長率法'!I8</f>
        <v>-2.2799999999999998</v>
      </c>
      <c r="O26" s="102">
        <f>'EPS &amp; PE 成長率法'!J8</f>
        <v>-5.74</v>
      </c>
      <c r="P26" s="102">
        <f>'EPS &amp; PE 成長率法'!K8</f>
        <v>-2.11</v>
      </c>
      <c r="Q26" s="103"/>
      <c r="R26" s="103"/>
    </row>
    <row r="27" spans="1:23" ht="18" customHeight="1">
      <c r="F27" s="94">
        <v>24</v>
      </c>
      <c r="G27" s="54"/>
      <c r="I27" s="108">
        <v>42460</v>
      </c>
      <c r="J27" s="114">
        <v>39.909999999999997</v>
      </c>
      <c r="K27" s="185"/>
      <c r="L27" s="101">
        <f>'EPS &amp; PE 成長率法'!G9</f>
        <v>-12.09</v>
      </c>
      <c r="M27" s="102">
        <f>'EPS &amp; PE 成長率法'!H9</f>
        <v>-5.37</v>
      </c>
      <c r="N27" s="101">
        <f>'EPS &amp; PE 成長率法'!I9</f>
        <v>-8.7899999999999991</v>
      </c>
      <c r="O27" s="102">
        <f>'EPS &amp; PE 成長率法'!J9</f>
        <v>-4.1500000000000004</v>
      </c>
      <c r="P27" s="103"/>
      <c r="Q27" s="103"/>
      <c r="R27" s="103"/>
    </row>
    <row r="28" spans="1:23" ht="22">
      <c r="C28"/>
      <c r="F28" s="94">
        <v>25</v>
      </c>
      <c r="G28" s="54"/>
      <c r="I28" s="108">
        <v>42369</v>
      </c>
      <c r="J28" s="114">
        <v>35.83</v>
      </c>
      <c r="K28" s="185"/>
      <c r="L28" s="101">
        <f>'EPS &amp; PE 成長率法'!G10</f>
        <v>7.01</v>
      </c>
      <c r="M28" s="102">
        <f>'EPS &amp; PE 成長率法'!H10</f>
        <v>-0.9</v>
      </c>
      <c r="N28" s="101">
        <f>'EPS &amp; PE 成長率法'!I10</f>
        <v>3.45</v>
      </c>
      <c r="O28" s="103"/>
      <c r="P28" s="103"/>
      <c r="Q28" s="103"/>
      <c r="R28" s="103"/>
    </row>
    <row r="29" spans="1:23" ht="18" customHeight="1">
      <c r="F29" s="94">
        <v>26</v>
      </c>
      <c r="G29" s="54"/>
      <c r="I29" s="108">
        <v>42277</v>
      </c>
      <c r="J29" s="114">
        <v>26.64</v>
      </c>
      <c r="K29" s="185"/>
      <c r="L29" s="101">
        <f>'EPS &amp; PE 成長率法'!G11</f>
        <v>-2.42</v>
      </c>
      <c r="M29" s="102">
        <f>'EPS &amp; PE 成長率法'!H11</f>
        <v>3.35</v>
      </c>
      <c r="O29" s="103"/>
      <c r="P29" s="103"/>
      <c r="Q29" s="103"/>
      <c r="R29" s="103"/>
    </row>
    <row r="30" spans="1:23" ht="20" customHeight="1">
      <c r="F30" s="94">
        <v>27</v>
      </c>
      <c r="G30" s="54"/>
      <c r="I30" s="108">
        <v>42185</v>
      </c>
      <c r="J30" s="114">
        <v>26.98</v>
      </c>
      <c r="K30" s="185"/>
      <c r="L30" s="101">
        <f>'EPS &amp; PE 成長率法'!G12</f>
        <v>-1.1200000000000001</v>
      </c>
      <c r="O30" s="65"/>
      <c r="P30" s="65"/>
      <c r="Q30" s="65"/>
      <c r="R30" s="65"/>
    </row>
    <row r="31" spans="1:23" ht="22">
      <c r="F31" s="94">
        <v>28</v>
      </c>
      <c r="G31" s="54"/>
      <c r="I31" s="108">
        <v>42094</v>
      </c>
      <c r="J31" s="114">
        <v>14.95</v>
      </c>
    </row>
    <row r="32" spans="1:23" ht="22">
      <c r="A32" s="29"/>
      <c r="B32" s="29"/>
      <c r="F32" s="94">
        <v>29</v>
      </c>
      <c r="G32" s="54"/>
      <c r="I32" s="108">
        <v>42004</v>
      </c>
      <c r="J32" s="114">
        <v>16.48</v>
      </c>
      <c r="W32" s="106" t="s">
        <v>87</v>
      </c>
    </row>
    <row r="33" spans="6:26" ht="22">
      <c r="F33" s="94">
        <v>30</v>
      </c>
      <c r="G33" s="54"/>
      <c r="I33" s="108">
        <v>41912</v>
      </c>
      <c r="J33" s="114">
        <v>15.9</v>
      </c>
      <c r="W33" s="105" t="s">
        <v>479</v>
      </c>
      <c r="X33" s="105" t="s">
        <v>6</v>
      </c>
      <c r="Y33" s="170" t="s">
        <v>74</v>
      </c>
    </row>
    <row r="34" spans="6:26" ht="22">
      <c r="F34" s="94">
        <v>31</v>
      </c>
      <c r="G34" s="54"/>
      <c r="I34" s="108">
        <v>41820</v>
      </c>
      <c r="J34" s="114">
        <v>13.78</v>
      </c>
      <c r="W34" s="62">
        <v>279</v>
      </c>
      <c r="X34" s="62">
        <v>9.64</v>
      </c>
      <c r="Y34" s="109">
        <f>Y36*X34</f>
        <v>278.02063690140488</v>
      </c>
    </row>
    <row r="35" spans="6:26" ht="22">
      <c r="F35" s="94">
        <v>32</v>
      </c>
      <c r="G35" s="54"/>
      <c r="I35" s="108">
        <v>41729</v>
      </c>
      <c r="J35" s="114">
        <v>13.25</v>
      </c>
      <c r="W35" s="181" t="s">
        <v>480</v>
      </c>
      <c r="X35" s="182"/>
      <c r="Y35" s="29"/>
    </row>
    <row r="36" spans="6:26" ht="22">
      <c r="F36" s="94">
        <v>33</v>
      </c>
      <c r="G36" s="54"/>
      <c r="I36" s="108">
        <v>41639</v>
      </c>
      <c r="J36" s="114">
        <v>11.83</v>
      </c>
      <c r="W36" s="183">
        <f>W34/X34</f>
        <v>28.941908713692943</v>
      </c>
      <c r="X36" s="184"/>
      <c r="Y36" s="171">
        <f>10^Y37</f>
        <v>28.840315031266066</v>
      </c>
    </row>
    <row r="37" spans="6:26" ht="18">
      <c r="I37" s="108">
        <v>41547</v>
      </c>
      <c r="J37" s="114">
        <v>10.52</v>
      </c>
      <c r="W37" s="173">
        <f>LOG10(W36)</f>
        <v>1.4615271693707668</v>
      </c>
      <c r="X37" s="173"/>
      <c r="Y37" s="169">
        <v>1.46</v>
      </c>
      <c r="Z37" s="172" t="s">
        <v>481</v>
      </c>
    </row>
    <row r="38" spans="6:26" ht="18">
      <c r="I38" s="108">
        <v>41455</v>
      </c>
      <c r="J38" s="114">
        <v>11.22</v>
      </c>
    </row>
    <row r="39" spans="6:26" ht="18">
      <c r="I39" s="108">
        <v>41364</v>
      </c>
      <c r="J39" s="114">
        <v>12.3</v>
      </c>
    </row>
    <row r="40" spans="6:26" ht="18">
      <c r="I40" s="108">
        <v>41274</v>
      </c>
      <c r="J40" s="114">
        <v>12.14</v>
      </c>
    </row>
    <row r="41" spans="6:26" ht="18">
      <c r="I41" s="108">
        <v>41182</v>
      </c>
      <c r="J41" s="114">
        <v>13.27</v>
      </c>
    </row>
    <row r="42" spans="6:26" ht="18">
      <c r="I42" s="108">
        <v>41090</v>
      </c>
      <c r="J42" s="114">
        <v>12.53</v>
      </c>
    </row>
    <row r="43" spans="6:26" ht="18">
      <c r="I43" s="108">
        <v>40999</v>
      </c>
      <c r="J43" s="114">
        <v>9.5500000000000007</v>
      </c>
    </row>
    <row r="44" spans="6:26" ht="18">
      <c r="I44" s="108">
        <v>40908</v>
      </c>
      <c r="J44" s="114">
        <v>7.6</v>
      </c>
    </row>
    <row r="45" spans="6:26" ht="18">
      <c r="I45" s="108">
        <v>40816</v>
      </c>
      <c r="J45" s="114">
        <v>7.26</v>
      </c>
    </row>
    <row r="46" spans="6:26" ht="18">
      <c r="I46" s="108">
        <v>40724</v>
      </c>
      <c r="J46" s="114">
        <v>7.71</v>
      </c>
    </row>
    <row r="47" spans="6:26" ht="18">
      <c r="I47" s="108">
        <v>40633</v>
      </c>
      <c r="J47" s="114">
        <v>8.01</v>
      </c>
    </row>
    <row r="48" spans="6:26" ht="18">
      <c r="I48" s="108">
        <v>40543</v>
      </c>
      <c r="J48" s="114">
        <v>9.35</v>
      </c>
      <c r="K48" s="11"/>
    </row>
    <row r="49" spans="6:13" ht="18">
      <c r="I49" s="108">
        <v>40451</v>
      </c>
      <c r="J49" s="114">
        <v>8.26</v>
      </c>
      <c r="K49" s="11"/>
    </row>
    <row r="50" spans="6:13" ht="18" customHeight="1">
      <c r="I50" s="108">
        <v>40359</v>
      </c>
      <c r="J50" s="114">
        <v>8.5299999999999994</v>
      </c>
      <c r="K50" s="11"/>
    </row>
    <row r="51" spans="6:13" ht="18">
      <c r="I51" s="108">
        <v>40268</v>
      </c>
      <c r="J51" s="114">
        <v>11.76</v>
      </c>
      <c r="K51" s="11"/>
    </row>
    <row r="52" spans="6:13" ht="18" customHeight="1">
      <c r="I52" s="108">
        <v>40178</v>
      </c>
      <c r="J52" s="114">
        <v>12.99</v>
      </c>
      <c r="K52" s="11"/>
    </row>
    <row r="53" spans="6:13" ht="18" customHeight="1">
      <c r="I53" s="12"/>
      <c r="K53" s="11"/>
    </row>
    <row r="54" spans="6:13" ht="18" customHeight="1">
      <c r="I54" s="12"/>
      <c r="K54" s="11"/>
    </row>
    <row r="55" spans="6:13" ht="18">
      <c r="I55" s="12"/>
      <c r="K55" s="11"/>
    </row>
    <row r="56" spans="6:13" ht="18" customHeight="1">
      <c r="I56" s="12"/>
      <c r="J56" s="10"/>
      <c r="K56" s="10"/>
      <c r="L56" s="10"/>
      <c r="M56" s="10"/>
    </row>
    <row r="57" spans="6:13" ht="18" customHeight="1">
      <c r="I57" s="12"/>
      <c r="J57" s="10"/>
      <c r="K57" s="11"/>
      <c r="L57" s="10"/>
      <c r="M57" s="10"/>
    </row>
    <row r="58" spans="6:13" ht="18">
      <c r="I58" s="12"/>
      <c r="J58" s="10"/>
      <c r="K58" s="11"/>
      <c r="L58" s="10"/>
      <c r="M58" s="10"/>
    </row>
    <row r="59" spans="6:13" ht="18">
      <c r="F59" s="12"/>
      <c r="G59" s="10"/>
      <c r="I59" s="10"/>
      <c r="J59" s="10"/>
      <c r="K59" s="11"/>
      <c r="L59" s="10"/>
      <c r="M59" s="10"/>
    </row>
    <row r="60" spans="6:13" ht="18">
      <c r="F60" s="12"/>
      <c r="G60" s="10"/>
      <c r="I60" s="10"/>
      <c r="J60" s="10"/>
      <c r="K60" s="11"/>
      <c r="L60" s="10"/>
      <c r="M60" s="10"/>
    </row>
    <row r="61" spans="6:13" ht="18">
      <c r="F61" s="12"/>
      <c r="G61" s="10"/>
      <c r="I61" s="10"/>
      <c r="J61" s="10"/>
      <c r="K61" s="11"/>
      <c r="L61" s="10"/>
      <c r="M61" s="10"/>
    </row>
    <row r="62" spans="6:13" ht="18">
      <c r="F62" s="12"/>
      <c r="G62" s="10"/>
      <c r="I62" s="10"/>
      <c r="J62" s="10"/>
      <c r="K62" s="11"/>
      <c r="L62" s="10"/>
      <c r="M62" s="10"/>
    </row>
    <row r="63" spans="6:13" ht="18">
      <c r="F63" s="12"/>
      <c r="G63" s="10"/>
      <c r="I63" s="10"/>
      <c r="J63" s="10"/>
      <c r="K63" s="11"/>
      <c r="L63" s="10"/>
      <c r="M63" s="10"/>
    </row>
    <row r="64" spans="6:13" ht="18">
      <c r="F64" s="12"/>
      <c r="G64" s="10"/>
      <c r="I64" s="10"/>
      <c r="J64" s="10"/>
      <c r="K64" s="11"/>
      <c r="L64" s="10"/>
      <c r="M64" s="10"/>
    </row>
    <row r="65" spans="6:13" ht="18">
      <c r="F65" s="12"/>
      <c r="G65" s="10"/>
      <c r="I65" s="10"/>
      <c r="J65" s="10"/>
      <c r="K65" s="11"/>
      <c r="L65" s="10"/>
      <c r="M65" s="10"/>
    </row>
    <row r="66" spans="6:13" ht="18">
      <c r="F66" s="12"/>
      <c r="G66" s="10"/>
      <c r="I66" s="10"/>
      <c r="J66" s="10"/>
      <c r="K66" s="11"/>
      <c r="L66" s="10"/>
      <c r="M66" s="10"/>
    </row>
    <row r="67" spans="6:13" ht="18">
      <c r="F67" s="12"/>
      <c r="G67" s="10"/>
      <c r="I67" s="10"/>
      <c r="J67" s="10"/>
      <c r="K67" s="11"/>
      <c r="L67" s="10"/>
      <c r="M67" s="10"/>
    </row>
    <row r="68" spans="6:13" ht="18" customHeight="1">
      <c r="F68" s="12"/>
      <c r="G68" s="10"/>
      <c r="I68" s="10"/>
      <c r="J68" s="10"/>
      <c r="K68" s="11"/>
      <c r="L68" s="10"/>
      <c r="M68" s="10"/>
    </row>
    <row r="69" spans="6:13" ht="18" customHeight="1">
      <c r="F69" s="12"/>
      <c r="G69" s="10"/>
      <c r="I69" s="10"/>
      <c r="J69" s="10"/>
      <c r="K69" s="11"/>
      <c r="L69" s="10"/>
      <c r="M69" s="10"/>
    </row>
    <row r="70" spans="6:13" ht="18">
      <c r="F70" s="12"/>
      <c r="G70" s="10"/>
      <c r="I70" s="10"/>
      <c r="J70" s="10"/>
      <c r="K70" s="11"/>
      <c r="L70" s="10"/>
      <c r="M70" s="10"/>
    </row>
    <row r="71" spans="6:13" ht="18" customHeight="1">
      <c r="F71" s="12"/>
      <c r="G71" s="10"/>
      <c r="I71" s="10"/>
      <c r="J71" s="10"/>
      <c r="K71" s="11"/>
      <c r="L71" s="10"/>
      <c r="M71" s="10"/>
    </row>
    <row r="72" spans="6:13" ht="18" customHeight="1">
      <c r="F72" s="12"/>
      <c r="G72" s="10"/>
      <c r="I72" s="10"/>
      <c r="J72" s="10"/>
      <c r="K72" s="11"/>
      <c r="L72" s="10"/>
      <c r="M72" s="10"/>
    </row>
    <row r="73" spans="6:13" ht="18">
      <c r="F73" s="12"/>
      <c r="G73" s="10"/>
      <c r="I73" s="10"/>
      <c r="J73" s="10"/>
      <c r="K73" s="11"/>
      <c r="L73" s="10"/>
      <c r="M73" s="10"/>
    </row>
    <row r="74" spans="6:13" ht="18">
      <c r="F74" s="12"/>
      <c r="G74" s="10"/>
      <c r="I74" s="10"/>
      <c r="J74" s="10"/>
      <c r="K74" s="11"/>
      <c r="L74" s="10"/>
      <c r="M74" s="10"/>
    </row>
    <row r="75" spans="6:13" ht="18">
      <c r="F75" s="12"/>
      <c r="G75" s="10"/>
      <c r="I75" s="10"/>
      <c r="J75" s="10"/>
      <c r="K75" s="11"/>
      <c r="L75" s="10"/>
      <c r="M75" s="10"/>
    </row>
    <row r="76" spans="6:13" ht="18">
      <c r="F76" s="12"/>
      <c r="G76" s="10"/>
      <c r="I76" s="10"/>
      <c r="J76" s="10"/>
      <c r="K76" s="11"/>
      <c r="L76" s="10"/>
      <c r="M76" s="10"/>
    </row>
    <row r="77" spans="6:13" ht="18">
      <c r="F77" s="12"/>
      <c r="G77" s="10"/>
      <c r="I77" s="10"/>
      <c r="J77" s="10"/>
      <c r="K77" s="11"/>
      <c r="L77" s="10"/>
      <c r="M77" s="10"/>
    </row>
    <row r="78" spans="6:13" ht="18">
      <c r="F78" s="12"/>
      <c r="G78" s="10"/>
      <c r="I78" s="10"/>
      <c r="J78" s="10"/>
      <c r="K78" s="11"/>
      <c r="L78" s="10"/>
      <c r="M78" s="10"/>
    </row>
    <row r="79" spans="6:13" ht="18">
      <c r="F79" s="12"/>
      <c r="G79" s="10"/>
      <c r="I79" s="10"/>
      <c r="J79" s="10"/>
      <c r="K79" s="11"/>
      <c r="L79" s="10"/>
      <c r="M79" s="10"/>
    </row>
    <row r="80" spans="6:13" ht="18">
      <c r="F80" s="12"/>
      <c r="G80" s="10"/>
      <c r="I80" s="10"/>
      <c r="J80" s="10"/>
      <c r="K80" s="11"/>
      <c r="L80" s="10"/>
      <c r="M80" s="10"/>
    </row>
    <row r="81" spans="6:13" ht="18">
      <c r="F81" s="12"/>
      <c r="G81" s="10"/>
      <c r="I81" s="10"/>
      <c r="J81" s="10"/>
      <c r="K81" s="11"/>
      <c r="L81" s="10"/>
      <c r="M81" s="10"/>
    </row>
    <row r="82" spans="6:13" ht="18">
      <c r="F82" s="12"/>
      <c r="G82" s="10"/>
      <c r="I82" s="10"/>
      <c r="J82" s="10"/>
      <c r="K82" s="11"/>
      <c r="L82" s="10"/>
      <c r="M82" s="10"/>
    </row>
    <row r="83" spans="6:13" ht="18">
      <c r="F83" s="12"/>
      <c r="G83" s="10"/>
      <c r="I83" s="10"/>
      <c r="J83" s="10"/>
      <c r="K83" s="11"/>
      <c r="L83" s="10"/>
      <c r="M83" s="10"/>
    </row>
    <row r="84" spans="6:13" ht="18">
      <c r="F84" s="12"/>
      <c r="G84" s="10"/>
      <c r="I84" s="10"/>
      <c r="J84" s="10"/>
      <c r="K84" s="11"/>
      <c r="L84" s="10"/>
      <c r="M84" s="10"/>
    </row>
    <row r="85" spans="6:13" ht="18">
      <c r="F85" s="12"/>
      <c r="G85" s="10"/>
      <c r="I85" s="10"/>
      <c r="J85" s="10"/>
      <c r="K85" s="11"/>
      <c r="L85" s="10"/>
      <c r="M85" s="10"/>
    </row>
    <row r="86" spans="6:13" ht="18">
      <c r="F86" s="12"/>
      <c r="G86" s="10"/>
      <c r="I86" s="10"/>
      <c r="J86" s="10"/>
      <c r="K86" s="11"/>
      <c r="L86" s="10"/>
      <c r="M86" s="10"/>
    </row>
    <row r="87" spans="6:13" ht="18">
      <c r="F87" s="12"/>
      <c r="G87" s="10"/>
      <c r="I87" s="10"/>
      <c r="J87" s="10"/>
      <c r="K87" s="11"/>
      <c r="L87" s="10"/>
      <c r="M87" s="10"/>
    </row>
    <row r="88" spans="6:13" ht="18">
      <c r="F88" s="12"/>
      <c r="G88" s="10"/>
      <c r="I88" s="10"/>
      <c r="J88" s="10"/>
      <c r="K88" s="11"/>
      <c r="L88" s="10"/>
      <c r="M88" s="10"/>
    </row>
    <row r="89" spans="6:13" ht="18">
      <c r="F89" s="12"/>
      <c r="G89" s="10"/>
      <c r="I89" s="10"/>
      <c r="J89" s="10"/>
      <c r="K89" s="11"/>
      <c r="L89" s="10"/>
      <c r="M89" s="10"/>
    </row>
    <row r="90" spans="6:13" ht="18">
      <c r="F90" s="12"/>
      <c r="G90" s="10"/>
      <c r="I90" s="10"/>
      <c r="J90" s="10"/>
      <c r="K90" s="11"/>
      <c r="L90" s="10"/>
      <c r="M90" s="10"/>
    </row>
    <row r="91" spans="6:13" ht="18">
      <c r="F91" s="12"/>
      <c r="G91" s="10"/>
      <c r="I91" s="10"/>
      <c r="J91" s="10"/>
      <c r="K91" s="11"/>
      <c r="L91" s="10"/>
      <c r="M91" s="10"/>
    </row>
    <row r="92" spans="6:13" ht="18">
      <c r="F92" s="12"/>
      <c r="G92" s="10"/>
      <c r="I92" s="10"/>
      <c r="J92" s="10"/>
      <c r="K92" s="11"/>
      <c r="L92" s="10"/>
      <c r="M92" s="10"/>
    </row>
    <row r="93" spans="6:13" ht="18">
      <c r="F93" s="12"/>
      <c r="G93" s="10"/>
      <c r="I93" s="10"/>
      <c r="J93" s="10"/>
      <c r="K93" s="11"/>
      <c r="L93" s="10"/>
      <c r="M93" s="10"/>
    </row>
    <row r="94" spans="6:13" ht="18">
      <c r="F94" s="12"/>
      <c r="G94" s="10"/>
      <c r="I94" s="10"/>
      <c r="J94" s="10"/>
      <c r="K94" s="11"/>
      <c r="L94" s="10"/>
      <c r="M94" s="10"/>
    </row>
    <row r="95" spans="6:13" ht="18">
      <c r="F95" s="12"/>
      <c r="G95" s="10"/>
      <c r="I95" s="10"/>
      <c r="J95" s="10"/>
      <c r="K95" s="11"/>
      <c r="L95" s="10"/>
      <c r="M95" s="10"/>
    </row>
    <row r="96" spans="6:13" ht="18">
      <c r="F96" s="12"/>
      <c r="G96" s="10"/>
      <c r="I96" s="10"/>
      <c r="J96" s="10"/>
      <c r="K96" s="11"/>
      <c r="L96" s="10"/>
      <c r="M96" s="10"/>
    </row>
    <row r="97" spans="6:13" ht="18">
      <c r="F97" s="12"/>
      <c r="G97" s="10"/>
      <c r="I97" s="10"/>
      <c r="J97" s="10"/>
      <c r="K97" s="11"/>
      <c r="L97" s="10"/>
      <c r="M97" s="10"/>
    </row>
    <row r="98" spans="6:13" ht="18">
      <c r="F98" s="12"/>
      <c r="G98" s="10"/>
      <c r="I98" s="10"/>
      <c r="J98" s="10"/>
      <c r="K98" s="11"/>
      <c r="L98" s="10"/>
      <c r="M98" s="10"/>
    </row>
    <row r="99" spans="6:13" ht="18">
      <c r="F99" s="12"/>
      <c r="G99" s="10"/>
      <c r="I99" s="10"/>
      <c r="J99" s="10"/>
      <c r="K99" s="11"/>
      <c r="L99" s="10"/>
      <c r="M99" s="10"/>
    </row>
    <row r="100" spans="6:13" ht="18">
      <c r="F100" s="12"/>
      <c r="G100" s="10"/>
      <c r="I100" s="10"/>
      <c r="J100" s="10"/>
      <c r="K100" s="11"/>
      <c r="L100" s="10"/>
      <c r="M100" s="10"/>
    </row>
    <row r="101" spans="6:13" ht="18">
      <c r="F101" s="12"/>
      <c r="G101" s="10"/>
      <c r="I101" s="10"/>
      <c r="J101" s="10"/>
      <c r="K101" s="11"/>
      <c r="L101" s="10"/>
      <c r="M101" s="10"/>
    </row>
    <row r="102" spans="6:13" ht="18">
      <c r="F102" s="12"/>
      <c r="G102" s="10"/>
      <c r="I102" s="10"/>
      <c r="J102" s="10"/>
      <c r="K102" s="11"/>
      <c r="L102" s="10"/>
      <c r="M102" s="10"/>
    </row>
    <row r="103" spans="6:13" ht="18">
      <c r="F103" s="12"/>
      <c r="G103" s="10"/>
      <c r="I103" s="10"/>
      <c r="J103" s="10"/>
      <c r="K103" s="11"/>
      <c r="L103" s="10"/>
      <c r="M103" s="10"/>
    </row>
    <row r="104" spans="6:13" ht="18">
      <c r="F104" s="12"/>
      <c r="G104" s="10"/>
      <c r="I104" s="10"/>
      <c r="J104" s="10"/>
      <c r="K104" s="11"/>
      <c r="L104" s="10"/>
      <c r="M104" s="10"/>
    </row>
    <row r="105" spans="6:13" ht="18">
      <c r="F105" s="12"/>
      <c r="G105" s="10"/>
      <c r="I105" s="10"/>
      <c r="J105" s="10"/>
      <c r="K105" s="11"/>
      <c r="L105" s="10"/>
      <c r="M105" s="10"/>
    </row>
    <row r="106" spans="6:13" ht="18">
      <c r="F106" s="12"/>
      <c r="G106" s="10"/>
      <c r="I106" s="10"/>
      <c r="J106" s="10"/>
      <c r="K106" s="11"/>
      <c r="L106" s="10"/>
      <c r="M106" s="10"/>
    </row>
    <row r="107" spans="6:13" ht="18">
      <c r="F107" s="12"/>
      <c r="G107" s="10"/>
      <c r="I107" s="10"/>
      <c r="J107" s="10"/>
      <c r="K107" s="11"/>
      <c r="L107" s="10"/>
      <c r="M107" s="10"/>
    </row>
    <row r="108" spans="6:13" ht="18">
      <c r="F108" s="12"/>
      <c r="G108" s="10"/>
      <c r="I108" s="10"/>
    </row>
    <row r="109" spans="6:13" ht="18">
      <c r="F109" s="12"/>
      <c r="G109" s="10"/>
      <c r="I109" s="10"/>
    </row>
  </sheetData>
  <mergeCells count="14">
    <mergeCell ref="W37:X37"/>
    <mergeCell ref="F1:G1"/>
    <mergeCell ref="F2:F3"/>
    <mergeCell ref="G2:G3"/>
    <mergeCell ref="A14:B14"/>
    <mergeCell ref="A13:B13"/>
    <mergeCell ref="W35:X35"/>
    <mergeCell ref="W36:X36"/>
    <mergeCell ref="K20:K30"/>
    <mergeCell ref="K3:K4"/>
    <mergeCell ref="L15:M16"/>
    <mergeCell ref="L17:M17"/>
    <mergeCell ref="N14:O14"/>
    <mergeCell ref="N13:O13"/>
  </mergeCells>
  <phoneticPr fontId="2" type="noConversion"/>
  <hyperlinks>
    <hyperlink ref="A14:B14" r:id="rId1" display="https://www.gurufocus.com/stock/MCD/dcf" xr:uid="{6FF18A12-6AE7-BF40-AB12-EAE59040EFA9}"/>
    <hyperlink ref="A14" r:id="rId2" xr:uid="{8015311B-E140-7B44-8FAD-2C22D6CE458D}"/>
    <hyperlink ref="W32" r:id="rId3" xr:uid="{14ED890A-3C46-9F49-9BC2-0130CBD22A74}"/>
  </hyperlinks>
  <pageMargins left="0.7" right="0.7" top="0.75" bottom="0.75" header="0.3" footer="0.3"/>
  <pageSetup paperSize="9" orientation="portrait" horizontalDpi="0" verticalDpi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698E-9500-B14C-BBF0-DBCDCE93E93C}">
  <dimension ref="C1:M56"/>
  <sheetViews>
    <sheetView topLeftCell="A38" zoomScale="60" zoomScaleNormal="213" workbookViewId="0">
      <selection activeCell="Z15" sqref="Z15"/>
    </sheetView>
  </sheetViews>
  <sheetFormatPr baseColWidth="10" defaultRowHeight="15"/>
  <cols>
    <col min="3" max="3" width="14.1640625" style="29" bestFit="1" customWidth="1"/>
    <col min="4" max="4" width="15" style="29" bestFit="1" customWidth="1"/>
    <col min="5" max="5" width="17.1640625" style="29" bestFit="1" customWidth="1"/>
    <col min="6" max="6" width="11.6640625" style="29" bestFit="1" customWidth="1"/>
    <col min="8" max="8" width="14.1640625" style="29" bestFit="1" customWidth="1"/>
    <col min="10" max="10" width="14.1640625" style="29" bestFit="1" customWidth="1"/>
    <col min="12" max="12" width="14.1640625" style="29" bestFit="1" customWidth="1"/>
  </cols>
  <sheetData>
    <row r="1" spans="3:13" ht="17" thickTop="1" thickBot="1">
      <c r="M1" s="160" t="s">
        <v>37</v>
      </c>
    </row>
    <row r="2" spans="3:13" ht="17" thickTop="1" thickBot="1">
      <c r="M2" s="161">
        <f>STDEV(M7:M56)</f>
        <v>0.24851737257913609</v>
      </c>
    </row>
    <row r="3" spans="3:13" ht="17" thickTop="1" thickBot="1">
      <c r="M3" s="162" t="s">
        <v>95</v>
      </c>
    </row>
    <row r="4" spans="3:13" ht="17" thickTop="1" thickBot="1">
      <c r="M4" s="161">
        <f>AVERAGE(M7:M56)</f>
        <v>1.2927393704194083</v>
      </c>
    </row>
    <row r="5" spans="3:13" ht="19" thickTop="1">
      <c r="C5" s="116" t="s">
        <v>88</v>
      </c>
      <c r="D5" s="116" t="s">
        <v>89</v>
      </c>
      <c r="E5" s="116" t="s">
        <v>90</v>
      </c>
      <c r="F5" s="116" t="s">
        <v>91</v>
      </c>
      <c r="H5" s="116" t="s">
        <v>88</v>
      </c>
      <c r="I5" s="116" t="s">
        <v>92</v>
      </c>
      <c r="J5" s="116" t="s">
        <v>88</v>
      </c>
      <c r="K5" s="116" t="s">
        <v>93</v>
      </c>
      <c r="L5" s="116" t="s">
        <v>88</v>
      </c>
      <c r="M5" s="116" t="s">
        <v>94</v>
      </c>
    </row>
    <row r="6" spans="3:13" ht="18">
      <c r="C6" s="117">
        <v>44763</v>
      </c>
      <c r="D6" s="118">
        <v>264.83999999999997</v>
      </c>
      <c r="E6" s="118"/>
      <c r="F6" s="119">
        <v>27.65</v>
      </c>
      <c r="G6" s="107"/>
      <c r="H6" s="117">
        <v>44763</v>
      </c>
      <c r="J6" s="117">
        <v>44763</v>
      </c>
      <c r="L6" s="117">
        <v>44763</v>
      </c>
      <c r="M6">
        <f>LOG(F6)</f>
        <v>1.4416951356407171</v>
      </c>
    </row>
    <row r="7" spans="3:13" ht="18">
      <c r="C7" s="117">
        <v>44651</v>
      </c>
      <c r="D7" s="118">
        <v>307.56</v>
      </c>
      <c r="E7" s="120">
        <v>9.58</v>
      </c>
      <c r="F7" s="119">
        <v>32.1</v>
      </c>
      <c r="G7" s="107"/>
      <c r="H7" s="117">
        <v>44651</v>
      </c>
      <c r="I7">
        <f>LOG10(D7)</f>
        <v>2.4879298522318689</v>
      </c>
      <c r="J7" s="117">
        <v>44651</v>
      </c>
      <c r="K7">
        <f>LOG10(E7)</f>
        <v>0.98136550907854447</v>
      </c>
      <c r="L7" s="117">
        <v>44651</v>
      </c>
      <c r="M7">
        <f>LOG(F7)</f>
        <v>1.5065050324048721</v>
      </c>
    </row>
    <row r="8" spans="3:13" ht="18">
      <c r="C8" s="121">
        <v>44561</v>
      </c>
      <c r="D8" s="122">
        <v>334.81</v>
      </c>
      <c r="E8" s="123">
        <v>9.39</v>
      </c>
      <c r="F8" s="119">
        <v>35.659999999999997</v>
      </c>
      <c r="G8" s="107"/>
      <c r="H8" s="121">
        <v>44561</v>
      </c>
      <c r="I8">
        <f t="shared" ref="I8:I56" si="0">LOG10(D8)</f>
        <v>2.5247984208862211</v>
      </c>
      <c r="J8" s="121">
        <v>44561</v>
      </c>
      <c r="K8">
        <f t="shared" ref="K8:K56" si="1">LOG10(E8)</f>
        <v>0.97266559226611093</v>
      </c>
      <c r="L8" s="121">
        <v>44561</v>
      </c>
      <c r="M8">
        <f t="shared" ref="M8:M56" si="2">LOG(F8)</f>
        <v>1.5521813388393357</v>
      </c>
    </row>
    <row r="9" spans="3:13" ht="18">
      <c r="C9" s="121">
        <v>44469</v>
      </c>
      <c r="D9" s="122">
        <v>280.14</v>
      </c>
      <c r="E9" s="123">
        <v>8.94</v>
      </c>
      <c r="F9" s="119">
        <v>31.34</v>
      </c>
      <c r="G9" s="107"/>
      <c r="H9" s="121">
        <v>44469</v>
      </c>
      <c r="I9">
        <f t="shared" si="0"/>
        <v>2.4473751243144495</v>
      </c>
      <c r="J9" s="121">
        <v>44469</v>
      </c>
      <c r="K9">
        <f t="shared" si="1"/>
        <v>0.95133751879591766</v>
      </c>
      <c r="L9" s="121">
        <v>44469</v>
      </c>
      <c r="M9">
        <f t="shared" si="2"/>
        <v>1.4960989921325714</v>
      </c>
    </row>
    <row r="10" spans="3:13" ht="18">
      <c r="C10" s="121">
        <v>44377</v>
      </c>
      <c r="D10" s="122">
        <v>268.67</v>
      </c>
      <c r="E10" s="123">
        <v>8.0500000000000007</v>
      </c>
      <c r="F10" s="119">
        <v>33.380000000000003</v>
      </c>
      <c r="G10" s="107"/>
      <c r="H10" s="121">
        <v>44377</v>
      </c>
      <c r="I10">
        <f t="shared" si="0"/>
        <v>2.4292191753210086</v>
      </c>
      <c r="J10" s="121">
        <v>44377</v>
      </c>
      <c r="K10">
        <f t="shared" si="1"/>
        <v>0.90579588036786851</v>
      </c>
      <c r="L10" s="121">
        <v>44377</v>
      </c>
      <c r="M10">
        <f t="shared" si="2"/>
        <v>1.5234863323432279</v>
      </c>
    </row>
    <row r="11" spans="3:13" ht="18">
      <c r="C11" s="121">
        <v>44286</v>
      </c>
      <c r="D11" s="122">
        <v>233.29</v>
      </c>
      <c r="E11" s="123">
        <v>7.34</v>
      </c>
      <c r="F11" s="119">
        <v>31.78</v>
      </c>
      <c r="G11" s="107"/>
      <c r="H11" s="121">
        <v>44286</v>
      </c>
      <c r="I11">
        <f t="shared" si="0"/>
        <v>2.3678961231148068</v>
      </c>
      <c r="J11" s="121">
        <v>44286</v>
      </c>
      <c r="K11">
        <f t="shared" si="1"/>
        <v>0.86569605991607057</v>
      </c>
      <c r="L11" s="121">
        <v>44286</v>
      </c>
      <c r="M11">
        <f t="shared" si="2"/>
        <v>1.5021538928713607</v>
      </c>
    </row>
    <row r="12" spans="3:13" ht="18">
      <c r="C12" s="124">
        <v>44196</v>
      </c>
      <c r="D12" s="125">
        <v>219.58</v>
      </c>
      <c r="E12" s="126">
        <v>6.71</v>
      </c>
      <c r="F12" s="119">
        <v>32.72</v>
      </c>
      <c r="G12" s="107"/>
      <c r="H12" s="124">
        <v>44196</v>
      </c>
      <c r="I12">
        <f t="shared" si="0"/>
        <v>2.3415927807452928</v>
      </c>
      <c r="J12" s="124">
        <v>44196</v>
      </c>
      <c r="K12">
        <f t="shared" si="1"/>
        <v>0.82672252016899206</v>
      </c>
      <c r="L12" s="124">
        <v>44196</v>
      </c>
      <c r="M12">
        <f t="shared" si="2"/>
        <v>1.5148132949992854</v>
      </c>
    </row>
    <row r="13" spans="3:13" ht="18">
      <c r="C13" s="124">
        <v>44104</v>
      </c>
      <c r="D13" s="125">
        <v>207.1</v>
      </c>
      <c r="E13" s="126">
        <v>6.19</v>
      </c>
      <c r="F13" s="119">
        <v>33.46</v>
      </c>
      <c r="G13" s="107"/>
      <c r="H13" s="124">
        <v>44104</v>
      </c>
      <c r="I13">
        <f t="shared" si="0"/>
        <v>2.3161800988934527</v>
      </c>
      <c r="J13" s="124">
        <v>44104</v>
      </c>
      <c r="K13">
        <f t="shared" si="1"/>
        <v>0.79169064902011799</v>
      </c>
      <c r="L13" s="124">
        <v>44104</v>
      </c>
      <c r="M13">
        <f t="shared" si="2"/>
        <v>1.5245259366263757</v>
      </c>
    </row>
    <row r="14" spans="3:13" ht="18">
      <c r="C14" s="124">
        <v>44012</v>
      </c>
      <c r="D14" s="125">
        <v>199.89</v>
      </c>
      <c r="E14" s="126">
        <v>5.75</v>
      </c>
      <c r="F14" s="119">
        <v>34.76</v>
      </c>
      <c r="G14" s="107"/>
      <c r="H14" s="124">
        <v>44012</v>
      </c>
      <c r="I14">
        <f t="shared" si="0"/>
        <v>2.3007910679877988</v>
      </c>
      <c r="J14" s="124">
        <v>44012</v>
      </c>
      <c r="K14">
        <f t="shared" si="1"/>
        <v>0.75966784468963044</v>
      </c>
      <c r="L14" s="124">
        <v>44012</v>
      </c>
      <c r="M14">
        <f t="shared" si="2"/>
        <v>1.5410797677766288</v>
      </c>
    </row>
    <row r="15" spans="3:13" ht="18">
      <c r="C15" s="124">
        <v>43921</v>
      </c>
      <c r="D15" s="125">
        <v>154.47999999999999</v>
      </c>
      <c r="E15" s="126">
        <v>6</v>
      </c>
      <c r="F15" s="119">
        <v>25.75</v>
      </c>
      <c r="G15" s="107"/>
      <c r="H15" s="124">
        <v>43921</v>
      </c>
      <c r="I15">
        <f t="shared" si="0"/>
        <v>2.1888722607713382</v>
      </c>
      <c r="J15" s="124">
        <v>43921</v>
      </c>
      <c r="K15">
        <f t="shared" si="1"/>
        <v>0.77815125038364363</v>
      </c>
      <c r="L15" s="124">
        <v>43921</v>
      </c>
      <c r="M15">
        <f t="shared" si="2"/>
        <v>1.4107772333772097</v>
      </c>
    </row>
    <row r="16" spans="3:13" ht="18">
      <c r="C16" s="127">
        <v>43830</v>
      </c>
      <c r="D16" s="128">
        <v>154.05000000000001</v>
      </c>
      <c r="E16" s="129">
        <v>5.74</v>
      </c>
      <c r="F16" s="119">
        <v>26.84</v>
      </c>
      <c r="G16" s="107"/>
      <c r="H16" s="127">
        <v>43830</v>
      </c>
      <c r="I16">
        <f t="shared" si="0"/>
        <v>2.1876617026529597</v>
      </c>
      <c r="J16" s="127">
        <v>43830</v>
      </c>
      <c r="K16">
        <f t="shared" si="1"/>
        <v>0.75891189239797352</v>
      </c>
      <c r="L16" s="127">
        <v>43830</v>
      </c>
      <c r="M16">
        <f t="shared" si="2"/>
        <v>1.4287825114969546</v>
      </c>
    </row>
    <row r="17" spans="3:13" ht="18">
      <c r="C17" s="127">
        <v>43738</v>
      </c>
      <c r="D17" s="128">
        <v>135.35</v>
      </c>
      <c r="E17" s="129">
        <v>5.31</v>
      </c>
      <c r="F17" s="119">
        <v>25.49</v>
      </c>
      <c r="G17" s="107"/>
      <c r="H17" s="127">
        <v>43738</v>
      </c>
      <c r="I17">
        <f t="shared" si="0"/>
        <v>2.1314582601065251</v>
      </c>
      <c r="J17" s="127">
        <v>43738</v>
      </c>
      <c r="K17">
        <f t="shared" si="1"/>
        <v>0.72509452108146899</v>
      </c>
      <c r="L17" s="127">
        <v>43738</v>
      </c>
      <c r="M17">
        <f t="shared" si="2"/>
        <v>1.4063698354692675</v>
      </c>
    </row>
    <row r="18" spans="3:13" ht="18">
      <c r="C18" s="127">
        <v>43646</v>
      </c>
      <c r="D18" s="128">
        <v>130.41999999999999</v>
      </c>
      <c r="E18" s="129">
        <v>5.07</v>
      </c>
      <c r="F18" s="119">
        <v>25.72</v>
      </c>
      <c r="G18" s="107"/>
      <c r="H18" s="127">
        <v>43646</v>
      </c>
      <c r="I18">
        <f t="shared" si="0"/>
        <v>2.1153441958714407</v>
      </c>
      <c r="J18" s="127">
        <v>43646</v>
      </c>
      <c r="K18">
        <f t="shared" si="1"/>
        <v>0.70500795933333604</v>
      </c>
      <c r="L18" s="127">
        <v>43646</v>
      </c>
      <c r="M18">
        <f t="shared" si="2"/>
        <v>1.4102709642521845</v>
      </c>
    </row>
    <row r="19" spans="3:13" ht="18">
      <c r="C19" s="127">
        <v>43555</v>
      </c>
      <c r="D19" s="128">
        <v>114.4</v>
      </c>
      <c r="E19" s="129">
        <v>4.5</v>
      </c>
      <c r="F19" s="119">
        <v>25.42</v>
      </c>
      <c r="G19" s="107"/>
      <c r="H19" s="127">
        <v>43555</v>
      </c>
      <c r="I19">
        <f t="shared" si="0"/>
        <v>2.0584260244570056</v>
      </c>
      <c r="J19" s="127">
        <v>43555</v>
      </c>
      <c r="K19">
        <f t="shared" si="1"/>
        <v>0.65321251377534373</v>
      </c>
      <c r="L19" s="127">
        <v>43555</v>
      </c>
      <c r="M19">
        <f t="shared" si="2"/>
        <v>1.4051755462179893</v>
      </c>
    </row>
    <row r="20" spans="3:13" ht="18">
      <c r="C20" s="130">
        <v>43465</v>
      </c>
      <c r="D20" s="131">
        <v>98.1</v>
      </c>
      <c r="E20" s="132">
        <v>4.3099999999999996</v>
      </c>
      <c r="F20" s="119">
        <v>22.76</v>
      </c>
      <c r="G20" s="107"/>
      <c r="H20" s="130">
        <v>43465</v>
      </c>
      <c r="I20">
        <f t="shared" si="0"/>
        <v>1.9916690073799486</v>
      </c>
      <c r="J20" s="130">
        <v>43465</v>
      </c>
      <c r="K20">
        <f t="shared" si="1"/>
        <v>0.63447727016073152</v>
      </c>
      <c r="L20" s="130">
        <v>43465</v>
      </c>
      <c r="M20">
        <f t="shared" si="2"/>
        <v>1.3571722577230336</v>
      </c>
    </row>
    <row r="21" spans="3:13" ht="18">
      <c r="C21" s="130">
        <v>43373</v>
      </c>
      <c r="D21" s="131">
        <v>109.99</v>
      </c>
      <c r="E21" s="132">
        <v>2.41</v>
      </c>
      <c r="F21" s="119">
        <v>45.64</v>
      </c>
      <c r="G21" s="107"/>
      <c r="H21" s="130">
        <v>43373</v>
      </c>
      <c r="I21">
        <f t="shared" si="0"/>
        <v>2.0413532020469742</v>
      </c>
      <c r="J21" s="130">
        <v>43373</v>
      </c>
      <c r="K21">
        <f t="shared" si="1"/>
        <v>0.3820170425748684</v>
      </c>
      <c r="L21" s="130">
        <v>43373</v>
      </c>
      <c r="M21">
        <f t="shared" si="2"/>
        <v>1.6593456357461771</v>
      </c>
    </row>
    <row r="22" spans="3:13" ht="18">
      <c r="C22" s="130">
        <v>43281</v>
      </c>
      <c r="D22" s="131">
        <v>94.46</v>
      </c>
      <c r="E22" s="132">
        <v>2.11</v>
      </c>
      <c r="F22" s="119">
        <v>44.77</v>
      </c>
      <c r="G22" s="107"/>
      <c r="H22" s="130">
        <v>43281</v>
      </c>
      <c r="I22">
        <f t="shared" si="0"/>
        <v>1.9752479412406811</v>
      </c>
      <c r="J22" s="130">
        <v>43281</v>
      </c>
      <c r="K22">
        <f t="shared" si="1"/>
        <v>0.32428245529769262</v>
      </c>
      <c r="L22" s="130">
        <v>43281</v>
      </c>
      <c r="M22">
        <f t="shared" si="2"/>
        <v>1.650987094383445</v>
      </c>
    </row>
    <row r="23" spans="3:13" ht="18">
      <c r="C23" s="130">
        <v>43190</v>
      </c>
      <c r="D23" s="131">
        <v>87.05</v>
      </c>
      <c r="E23" s="132">
        <v>1.8</v>
      </c>
      <c r="F23" s="119">
        <v>48.36</v>
      </c>
      <c r="G23" s="107"/>
      <c r="H23" s="130">
        <v>43190</v>
      </c>
      <c r="I23">
        <f t="shared" si="0"/>
        <v>1.9397687754533499</v>
      </c>
      <c r="J23" s="130">
        <v>43190</v>
      </c>
      <c r="K23">
        <f t="shared" si="1"/>
        <v>0.25527250510330607</v>
      </c>
      <c r="L23" s="130">
        <v>43190</v>
      </c>
      <c r="M23">
        <f t="shared" si="2"/>
        <v>1.6844862921887342</v>
      </c>
    </row>
    <row r="24" spans="3:13" ht="18">
      <c r="C24" s="133">
        <v>43100</v>
      </c>
      <c r="D24" s="134">
        <v>81.209999999999994</v>
      </c>
      <c r="E24" s="135">
        <v>1.46</v>
      </c>
      <c r="F24" s="119">
        <v>55.63</v>
      </c>
      <c r="G24" s="107"/>
      <c r="H24" s="133">
        <v>43100</v>
      </c>
      <c r="I24">
        <f t="shared" si="0"/>
        <v>1.9096095104901689</v>
      </c>
      <c r="J24" s="133">
        <v>43100</v>
      </c>
      <c r="K24">
        <f t="shared" si="1"/>
        <v>0.16435285578443709</v>
      </c>
      <c r="L24" s="133">
        <v>43100</v>
      </c>
      <c r="M24">
        <f t="shared" si="2"/>
        <v>1.7453090599408281</v>
      </c>
    </row>
    <row r="25" spans="3:13" ht="18">
      <c r="C25" s="133">
        <v>43008</v>
      </c>
      <c r="D25" s="134">
        <v>70.37</v>
      </c>
      <c r="E25" s="135">
        <v>2.94</v>
      </c>
      <c r="F25" s="119">
        <v>23.93</v>
      </c>
      <c r="G25" s="107"/>
      <c r="H25" s="133">
        <v>43008</v>
      </c>
      <c r="I25">
        <f t="shared" si="0"/>
        <v>1.8473875510273954</v>
      </c>
      <c r="J25" s="133">
        <v>43008</v>
      </c>
      <c r="K25">
        <f t="shared" si="1"/>
        <v>0.46834733041215726</v>
      </c>
      <c r="L25" s="133">
        <v>43008</v>
      </c>
      <c r="M25">
        <f t="shared" si="2"/>
        <v>1.3789426986134374</v>
      </c>
    </row>
    <row r="26" spans="3:13" ht="18">
      <c r="C26" s="133">
        <v>42916</v>
      </c>
      <c r="D26" s="134">
        <v>64.77</v>
      </c>
      <c r="E26" s="135">
        <v>2.7</v>
      </c>
      <c r="F26" s="119">
        <v>23.99</v>
      </c>
      <c r="G26" s="107"/>
      <c r="H26" s="133">
        <v>42916</v>
      </c>
      <c r="I26">
        <f t="shared" si="0"/>
        <v>1.8113738970538933</v>
      </c>
      <c r="J26" s="133">
        <v>42916</v>
      </c>
      <c r="K26">
        <f t="shared" si="1"/>
        <v>0.43136376415898736</v>
      </c>
      <c r="L26" s="133">
        <v>42916</v>
      </c>
      <c r="M26">
        <f t="shared" si="2"/>
        <v>1.3800302479678306</v>
      </c>
    </row>
    <row r="27" spans="3:13" ht="18">
      <c r="C27" s="133">
        <v>42825</v>
      </c>
      <c r="D27" s="134">
        <v>61.54</v>
      </c>
      <c r="E27" s="135">
        <v>2.2599999999999998</v>
      </c>
      <c r="F27" s="119">
        <v>27.23</v>
      </c>
      <c r="G27" s="107"/>
      <c r="H27" s="133">
        <v>42825</v>
      </c>
      <c r="I27">
        <f t="shared" si="0"/>
        <v>1.7891574919114397</v>
      </c>
      <c r="J27" s="133">
        <v>42825</v>
      </c>
      <c r="K27">
        <f t="shared" si="1"/>
        <v>0.35410843914740087</v>
      </c>
      <c r="L27" s="133">
        <v>42825</v>
      </c>
      <c r="M27">
        <f t="shared" si="2"/>
        <v>1.4350476413399647</v>
      </c>
    </row>
    <row r="28" spans="3:13" ht="18">
      <c r="C28" s="136">
        <v>42735</v>
      </c>
      <c r="D28" s="137">
        <v>57.71</v>
      </c>
      <c r="E28" s="138">
        <v>2.12</v>
      </c>
      <c r="F28" s="119">
        <v>27.22</v>
      </c>
      <c r="G28" s="107"/>
      <c r="H28" s="136">
        <v>42735</v>
      </c>
      <c r="I28">
        <f t="shared" si="0"/>
        <v>1.7612510743086627</v>
      </c>
      <c r="J28" s="136">
        <v>42735</v>
      </c>
      <c r="K28">
        <f t="shared" si="1"/>
        <v>0.32633586092875144</v>
      </c>
      <c r="L28" s="136">
        <v>42735</v>
      </c>
      <c r="M28">
        <f t="shared" si="2"/>
        <v>1.4348881208673159</v>
      </c>
    </row>
    <row r="29" spans="3:13" ht="18">
      <c r="C29" s="136">
        <v>42643</v>
      </c>
      <c r="D29" s="137">
        <v>53.14</v>
      </c>
      <c r="E29" s="138">
        <v>2.08</v>
      </c>
      <c r="F29" s="119">
        <v>25.55</v>
      </c>
      <c r="G29" s="107"/>
      <c r="H29" s="136">
        <v>42643</v>
      </c>
      <c r="I29">
        <f t="shared" si="0"/>
        <v>1.7254215500742587</v>
      </c>
      <c r="J29" s="136">
        <v>42643</v>
      </c>
      <c r="K29">
        <f t="shared" si="1"/>
        <v>0.31806333496276157</v>
      </c>
      <c r="L29" s="136">
        <v>42643</v>
      </c>
      <c r="M29">
        <f t="shared" si="2"/>
        <v>1.4073909044707316</v>
      </c>
    </row>
    <row r="30" spans="3:13" ht="18">
      <c r="C30" s="136">
        <v>42551</v>
      </c>
      <c r="D30" s="137">
        <v>46.92</v>
      </c>
      <c r="E30" s="138">
        <v>2.0499999999999998</v>
      </c>
      <c r="F30" s="119">
        <v>22.89</v>
      </c>
      <c r="G30" s="107"/>
      <c r="H30" s="136">
        <v>42551</v>
      </c>
      <c r="I30">
        <f t="shared" si="0"/>
        <v>1.6713580034434916</v>
      </c>
      <c r="J30" s="136">
        <v>42551</v>
      </c>
      <c r="K30">
        <f t="shared" si="1"/>
        <v>0.31175386105575426</v>
      </c>
      <c r="L30" s="136">
        <v>42551</v>
      </c>
      <c r="M30">
        <f t="shared" si="2"/>
        <v>1.3596457926745429</v>
      </c>
    </row>
    <row r="31" spans="3:13" ht="18">
      <c r="C31" s="136">
        <v>42460</v>
      </c>
      <c r="D31" s="137">
        <v>50.28</v>
      </c>
      <c r="E31" s="138">
        <v>1.26</v>
      </c>
      <c r="F31" s="119">
        <v>39.909999999999997</v>
      </c>
      <c r="G31" s="107"/>
      <c r="H31" s="136">
        <v>42460</v>
      </c>
      <c r="I31">
        <f t="shared" si="0"/>
        <v>1.7013952690139202</v>
      </c>
      <c r="J31" s="136">
        <v>42460</v>
      </c>
      <c r="K31">
        <f t="shared" si="1"/>
        <v>0.10037054511756291</v>
      </c>
      <c r="L31" s="136">
        <v>42460</v>
      </c>
      <c r="M31">
        <f t="shared" si="2"/>
        <v>1.6010817277840232</v>
      </c>
    </row>
    <row r="32" spans="3:13" ht="18">
      <c r="C32" s="139">
        <v>42369</v>
      </c>
      <c r="D32" s="140">
        <v>50.16</v>
      </c>
      <c r="E32" s="141">
        <v>1.4</v>
      </c>
      <c r="F32" s="119">
        <v>35.83</v>
      </c>
      <c r="G32" s="107"/>
      <c r="H32" s="139">
        <v>42369</v>
      </c>
      <c r="I32">
        <f t="shared" si="0"/>
        <v>1.7003575278226599</v>
      </c>
      <c r="J32" s="139">
        <v>42369</v>
      </c>
      <c r="K32">
        <f t="shared" si="1"/>
        <v>0.14612803567823801</v>
      </c>
      <c r="L32" s="139">
        <v>42369</v>
      </c>
      <c r="M32">
        <f t="shared" si="2"/>
        <v>1.5542468081661105</v>
      </c>
    </row>
    <row r="33" spans="3:13" ht="18">
      <c r="C33" s="139">
        <v>42277</v>
      </c>
      <c r="D33" s="140">
        <v>39.69</v>
      </c>
      <c r="E33" s="141">
        <v>1.49</v>
      </c>
      <c r="F33" s="119">
        <v>26.64</v>
      </c>
      <c r="G33" s="107"/>
      <c r="H33" s="139">
        <v>42277</v>
      </c>
      <c r="I33">
        <f t="shared" si="0"/>
        <v>1.5986810989071634</v>
      </c>
      <c r="J33" s="139">
        <v>42277</v>
      </c>
      <c r="K33">
        <f t="shared" si="1"/>
        <v>0.17318626841227402</v>
      </c>
      <c r="L33" s="139">
        <v>42277</v>
      </c>
      <c r="M33">
        <f t="shared" si="2"/>
        <v>1.4255342204982635</v>
      </c>
    </row>
    <row r="34" spans="3:13" ht="18">
      <c r="C34" s="139">
        <v>42185</v>
      </c>
      <c r="D34" s="140">
        <v>39.39</v>
      </c>
      <c r="E34" s="141">
        <v>1.46</v>
      </c>
      <c r="F34" s="119">
        <v>26.98</v>
      </c>
      <c r="G34" s="107"/>
      <c r="H34" s="139">
        <v>42185</v>
      </c>
      <c r="I34">
        <f t="shared" si="0"/>
        <v>1.5953859808091417</v>
      </c>
      <c r="J34" s="139">
        <v>42185</v>
      </c>
      <c r="K34">
        <f t="shared" si="1"/>
        <v>0.16435285578443709</v>
      </c>
      <c r="L34" s="139">
        <v>42185</v>
      </c>
      <c r="M34">
        <f t="shared" si="2"/>
        <v>1.4310419453358854</v>
      </c>
    </row>
    <row r="35" spans="3:13" ht="18">
      <c r="C35" s="139">
        <v>42094</v>
      </c>
      <c r="D35" s="140">
        <v>36.03</v>
      </c>
      <c r="E35" s="141">
        <v>2.41</v>
      </c>
      <c r="F35" s="119">
        <v>14.95</v>
      </c>
      <c r="G35" s="107"/>
      <c r="H35" s="139">
        <v>42094</v>
      </c>
      <c r="I35">
        <f t="shared" si="0"/>
        <v>1.5566642621225686</v>
      </c>
      <c r="J35" s="139">
        <v>42094</v>
      </c>
      <c r="K35">
        <f t="shared" si="1"/>
        <v>0.3820170425748684</v>
      </c>
      <c r="L35" s="139">
        <v>42094</v>
      </c>
      <c r="M35">
        <f t="shared" si="2"/>
        <v>1.1746411926604485</v>
      </c>
    </row>
    <row r="36" spans="3:13" ht="18">
      <c r="C36" s="142">
        <v>42004</v>
      </c>
      <c r="D36" s="143">
        <v>40.880000000000003</v>
      </c>
      <c r="E36" s="144">
        <v>2.48</v>
      </c>
      <c r="F36" s="119">
        <v>16.48</v>
      </c>
      <c r="G36" s="107"/>
      <c r="H36" s="142">
        <v>42004</v>
      </c>
      <c r="I36">
        <f t="shared" si="0"/>
        <v>1.6115108871266564</v>
      </c>
      <c r="J36" s="142">
        <v>42004</v>
      </c>
      <c r="K36">
        <f t="shared" si="1"/>
        <v>0.39445168082621629</v>
      </c>
      <c r="L36" s="142">
        <v>42004</v>
      </c>
      <c r="M36">
        <f t="shared" si="2"/>
        <v>1.216957207361097</v>
      </c>
    </row>
    <row r="37" spans="3:13" ht="18">
      <c r="C37" s="142">
        <v>41912</v>
      </c>
      <c r="D37" s="143">
        <v>40.54</v>
      </c>
      <c r="E37" s="144">
        <v>2.5499999999999998</v>
      </c>
      <c r="F37" s="119">
        <v>15.9</v>
      </c>
      <c r="G37" s="107"/>
      <c r="H37" s="142">
        <v>41912</v>
      </c>
      <c r="I37">
        <f t="shared" si="0"/>
        <v>1.60788374435699</v>
      </c>
      <c r="J37" s="142">
        <v>41912</v>
      </c>
      <c r="K37">
        <f t="shared" si="1"/>
        <v>0.40654018043395512</v>
      </c>
      <c r="L37" s="142">
        <v>41912</v>
      </c>
      <c r="M37">
        <f t="shared" si="2"/>
        <v>1.2013971243204515</v>
      </c>
    </row>
    <row r="38" spans="3:13" ht="18">
      <c r="C38" s="142">
        <v>41820</v>
      </c>
      <c r="D38" s="143">
        <v>36.24</v>
      </c>
      <c r="E38" s="144">
        <v>2.63</v>
      </c>
      <c r="F38" s="119">
        <v>13.78</v>
      </c>
      <c r="G38" s="107"/>
      <c r="H38" s="142">
        <v>41820</v>
      </c>
      <c r="I38">
        <f t="shared" si="0"/>
        <v>1.5591881890047754</v>
      </c>
      <c r="J38" s="142">
        <v>41820</v>
      </c>
      <c r="K38">
        <f t="shared" si="1"/>
        <v>0.41995574848975786</v>
      </c>
      <c r="L38" s="142">
        <v>41820</v>
      </c>
      <c r="M38">
        <f t="shared" si="2"/>
        <v>1.1392492175716069</v>
      </c>
    </row>
    <row r="39" spans="3:13" ht="18">
      <c r="C39" s="142">
        <v>41729</v>
      </c>
      <c r="D39" s="143">
        <v>35.380000000000003</v>
      </c>
      <c r="E39" s="144">
        <v>2.67</v>
      </c>
      <c r="F39" s="119">
        <v>13.25</v>
      </c>
      <c r="G39" s="107"/>
      <c r="H39" s="142">
        <v>41729</v>
      </c>
      <c r="I39">
        <f t="shared" si="0"/>
        <v>1.5487578285737043</v>
      </c>
      <c r="J39" s="142">
        <v>41729</v>
      </c>
      <c r="K39">
        <f t="shared" si="1"/>
        <v>0.42651126136457523</v>
      </c>
      <c r="L39" s="142">
        <v>41729</v>
      </c>
      <c r="M39">
        <f t="shared" si="2"/>
        <v>1.1222158782728267</v>
      </c>
    </row>
    <row r="40" spans="3:13" ht="18">
      <c r="C40" s="145">
        <v>41639</v>
      </c>
      <c r="D40" s="146">
        <v>32.049999999999997</v>
      </c>
      <c r="E40" s="147">
        <v>2.71</v>
      </c>
      <c r="F40" s="119">
        <v>11.83</v>
      </c>
      <c r="G40" s="107"/>
      <c r="H40" s="145">
        <v>41639</v>
      </c>
      <c r="I40">
        <f t="shared" si="0"/>
        <v>1.5058280338548362</v>
      </c>
      <c r="J40" s="145">
        <v>41639</v>
      </c>
      <c r="K40">
        <f t="shared" si="1"/>
        <v>0.43296929087440572</v>
      </c>
      <c r="L40" s="145">
        <v>41639</v>
      </c>
      <c r="M40">
        <f t="shared" si="2"/>
        <v>1.0729847446279304</v>
      </c>
    </row>
    <row r="41" spans="3:13" ht="18">
      <c r="C41" s="145">
        <v>41547</v>
      </c>
      <c r="D41" s="146">
        <v>28.3</v>
      </c>
      <c r="E41" s="147">
        <v>2.69</v>
      </c>
      <c r="F41" s="119">
        <v>10.52</v>
      </c>
      <c r="G41" s="107"/>
      <c r="H41" s="145">
        <v>41547</v>
      </c>
      <c r="I41">
        <f t="shared" si="0"/>
        <v>1.4517864355242902</v>
      </c>
      <c r="J41" s="145">
        <v>41547</v>
      </c>
      <c r="K41">
        <f t="shared" si="1"/>
        <v>0.42975228000240795</v>
      </c>
      <c r="L41" s="145">
        <v>41547</v>
      </c>
      <c r="M41">
        <f t="shared" si="2"/>
        <v>1.0220157398177203</v>
      </c>
    </row>
    <row r="42" spans="3:13" ht="18">
      <c r="C42" s="145">
        <v>41455</v>
      </c>
      <c r="D42" s="146">
        <v>29.16</v>
      </c>
      <c r="E42" s="147">
        <v>2.6</v>
      </c>
      <c r="F42" s="119">
        <v>11.22</v>
      </c>
      <c r="G42" s="107"/>
      <c r="H42" s="145">
        <v>41455</v>
      </c>
      <c r="I42">
        <f t="shared" si="0"/>
        <v>1.464787519645937</v>
      </c>
      <c r="J42" s="145">
        <v>41455</v>
      </c>
      <c r="K42">
        <f t="shared" si="1"/>
        <v>0.41497334797081797</v>
      </c>
      <c r="L42" s="145">
        <v>41455</v>
      </c>
      <c r="M42">
        <f t="shared" si="2"/>
        <v>1.0499928569201427</v>
      </c>
    </row>
    <row r="43" spans="3:13" ht="18">
      <c r="C43" s="145">
        <v>41364</v>
      </c>
      <c r="D43" s="146">
        <v>23.98</v>
      </c>
      <c r="E43" s="147">
        <v>1.95</v>
      </c>
      <c r="F43" s="119">
        <v>12.3</v>
      </c>
      <c r="G43" s="107"/>
      <c r="H43" s="145">
        <v>41364</v>
      </c>
      <c r="I43">
        <f t="shared" si="0"/>
        <v>1.37984917876283</v>
      </c>
      <c r="J43" s="145">
        <v>41364</v>
      </c>
      <c r="K43">
        <f t="shared" si="1"/>
        <v>0.29003461136251801</v>
      </c>
      <c r="L43" s="145">
        <v>41364</v>
      </c>
      <c r="M43">
        <f t="shared" si="2"/>
        <v>1.0899051114393981</v>
      </c>
    </row>
    <row r="44" spans="3:13" ht="18">
      <c r="C44" s="148">
        <v>41274</v>
      </c>
      <c r="D44" s="149">
        <v>22.21</v>
      </c>
      <c r="E44" s="150">
        <v>1.83</v>
      </c>
      <c r="F44" s="119">
        <v>12.14</v>
      </c>
      <c r="G44" s="107"/>
      <c r="H44" s="148">
        <v>41274</v>
      </c>
      <c r="I44">
        <f t="shared" si="0"/>
        <v>1.346548558548474</v>
      </c>
      <c r="J44" s="148">
        <v>41274</v>
      </c>
      <c r="K44">
        <f t="shared" si="1"/>
        <v>0.26245108973042947</v>
      </c>
      <c r="L44" s="148">
        <v>41274</v>
      </c>
      <c r="M44">
        <f t="shared" si="2"/>
        <v>1.0842186867392387</v>
      </c>
    </row>
    <row r="45" spans="3:13" ht="18">
      <c r="C45" s="148">
        <v>41182</v>
      </c>
      <c r="D45" s="149">
        <v>24.54</v>
      </c>
      <c r="E45" s="150">
        <v>1.85</v>
      </c>
      <c r="F45" s="119">
        <v>13.27</v>
      </c>
      <c r="G45" s="107"/>
      <c r="H45" s="148">
        <v>41182</v>
      </c>
      <c r="I45">
        <f t="shared" si="0"/>
        <v>1.3898745583909855</v>
      </c>
      <c r="J45" s="148">
        <v>41182</v>
      </c>
      <c r="K45">
        <f t="shared" si="1"/>
        <v>0.26717172840301384</v>
      </c>
      <c r="L45" s="148">
        <v>41182</v>
      </c>
      <c r="M45">
        <f t="shared" si="2"/>
        <v>1.1228709228644356</v>
      </c>
    </row>
    <row r="46" spans="3:13" ht="18">
      <c r="C46" s="148">
        <v>41090</v>
      </c>
      <c r="D46" s="149">
        <v>25.06</v>
      </c>
      <c r="E46" s="150">
        <v>2</v>
      </c>
      <c r="F46" s="119">
        <v>12.53</v>
      </c>
      <c r="G46" s="107"/>
      <c r="H46" s="148">
        <v>41090</v>
      </c>
      <c r="I46">
        <f t="shared" si="0"/>
        <v>1.3989810666581313</v>
      </c>
      <c r="J46" s="148">
        <v>41090</v>
      </c>
      <c r="K46">
        <f t="shared" si="1"/>
        <v>0.3010299956639812</v>
      </c>
      <c r="L46" s="148">
        <v>41090</v>
      </c>
      <c r="M46">
        <f t="shared" si="2"/>
        <v>1.09795107099415</v>
      </c>
    </row>
    <row r="47" spans="3:13" ht="18">
      <c r="C47" s="148">
        <v>40999</v>
      </c>
      <c r="D47" s="149">
        <v>26.25</v>
      </c>
      <c r="E47" s="150">
        <v>2.75</v>
      </c>
      <c r="F47" s="119">
        <v>9.5500000000000007</v>
      </c>
      <c r="G47" s="107"/>
      <c r="H47" s="148">
        <v>40999</v>
      </c>
      <c r="I47">
        <f t="shared" si="0"/>
        <v>1.4191293077419758</v>
      </c>
      <c r="J47" s="148">
        <v>40999</v>
      </c>
      <c r="K47">
        <f t="shared" si="1"/>
        <v>0.43933269383026263</v>
      </c>
      <c r="L47" s="148">
        <v>40999</v>
      </c>
      <c r="M47">
        <f t="shared" si="2"/>
        <v>0.9800033715837464</v>
      </c>
    </row>
    <row r="48" spans="3:13" ht="18">
      <c r="C48" s="151">
        <v>40908</v>
      </c>
      <c r="D48" s="152">
        <v>20.99</v>
      </c>
      <c r="E48" s="153">
        <v>2.76</v>
      </c>
      <c r="F48" s="119">
        <v>7.6</v>
      </c>
      <c r="G48" s="107"/>
      <c r="H48" s="151">
        <v>40908</v>
      </c>
      <c r="I48">
        <f t="shared" si="0"/>
        <v>1.3220124385824004</v>
      </c>
      <c r="J48" s="151">
        <v>40908</v>
      </c>
      <c r="K48">
        <f t="shared" si="1"/>
        <v>0.44090908206521767</v>
      </c>
      <c r="L48" s="151">
        <v>40908</v>
      </c>
      <c r="M48">
        <f t="shared" si="2"/>
        <v>0.88081359228079137</v>
      </c>
    </row>
    <row r="49" spans="3:13" ht="18">
      <c r="C49" s="151">
        <v>40816</v>
      </c>
      <c r="D49" s="152">
        <v>19.97</v>
      </c>
      <c r="E49" s="153">
        <v>2.75</v>
      </c>
      <c r="F49" s="119">
        <v>7.26</v>
      </c>
      <c r="G49" s="107"/>
      <c r="H49" s="151">
        <v>40816</v>
      </c>
      <c r="I49">
        <f t="shared" si="0"/>
        <v>1.3003780648707026</v>
      </c>
      <c r="J49" s="151">
        <v>40816</v>
      </c>
      <c r="K49">
        <f t="shared" si="1"/>
        <v>0.43933269383026263</v>
      </c>
      <c r="L49" s="151">
        <v>40816</v>
      </c>
      <c r="M49">
        <f t="shared" si="2"/>
        <v>0.86093662070009369</v>
      </c>
    </row>
    <row r="50" spans="3:13" ht="18">
      <c r="C50" s="151">
        <v>40724</v>
      </c>
      <c r="D50" s="152">
        <v>20.73</v>
      </c>
      <c r="E50" s="153">
        <v>2.69</v>
      </c>
      <c r="F50" s="119">
        <v>7.71</v>
      </c>
      <c r="G50" s="107"/>
      <c r="H50" s="151">
        <v>40724</v>
      </c>
      <c r="I50">
        <f t="shared" si="0"/>
        <v>1.3165993020938609</v>
      </c>
      <c r="J50" s="151">
        <v>40724</v>
      </c>
      <c r="K50">
        <f t="shared" si="1"/>
        <v>0.42975228000240795</v>
      </c>
      <c r="L50" s="151">
        <v>40724</v>
      </c>
      <c r="M50">
        <f t="shared" si="2"/>
        <v>0.88705437805095699</v>
      </c>
    </row>
    <row r="51" spans="3:13" ht="18">
      <c r="C51" s="151">
        <v>40633</v>
      </c>
      <c r="D51" s="152">
        <v>20.12</v>
      </c>
      <c r="E51" s="153">
        <v>2.5099999999999998</v>
      </c>
      <c r="F51" s="119">
        <v>8.01</v>
      </c>
      <c r="G51" s="107"/>
      <c r="H51" s="151">
        <v>40633</v>
      </c>
      <c r="I51">
        <f t="shared" si="0"/>
        <v>1.3036279763838898</v>
      </c>
      <c r="J51" s="151">
        <v>40633</v>
      </c>
      <c r="K51">
        <f t="shared" si="1"/>
        <v>0.39967372148103808</v>
      </c>
      <c r="L51" s="151">
        <v>40633</v>
      </c>
      <c r="M51">
        <f t="shared" si="2"/>
        <v>0.90363251608423767</v>
      </c>
    </row>
    <row r="52" spans="3:13" ht="18">
      <c r="C52" s="154">
        <v>40543</v>
      </c>
      <c r="D52" s="155">
        <v>21.98</v>
      </c>
      <c r="E52" s="156">
        <v>2.35</v>
      </c>
      <c r="F52" s="119">
        <v>9.35</v>
      </c>
      <c r="G52" s="107"/>
      <c r="H52" s="154">
        <v>40543</v>
      </c>
      <c r="I52">
        <f t="shared" si="0"/>
        <v>1.3420276880874717</v>
      </c>
      <c r="J52" s="154">
        <v>40543</v>
      </c>
      <c r="K52">
        <f t="shared" si="1"/>
        <v>0.37106786227173627</v>
      </c>
      <c r="L52" s="154">
        <v>40543</v>
      </c>
      <c r="M52">
        <f t="shared" si="2"/>
        <v>0.97081161087251777</v>
      </c>
    </row>
    <row r="53" spans="3:13" ht="18">
      <c r="C53" s="154">
        <v>40451</v>
      </c>
      <c r="D53" s="155">
        <v>19.170000000000002</v>
      </c>
      <c r="E53" s="156">
        <v>2.3199999999999998</v>
      </c>
      <c r="F53" s="119">
        <v>8.26</v>
      </c>
      <c r="G53" s="107"/>
      <c r="H53" s="154">
        <v>40451</v>
      </c>
      <c r="I53">
        <f t="shared" si="0"/>
        <v>1.2826221128780626</v>
      </c>
      <c r="J53" s="154">
        <v>40451</v>
      </c>
      <c r="K53">
        <f t="shared" si="1"/>
        <v>0.36548798489089962</v>
      </c>
      <c r="L53" s="154">
        <v>40451</v>
      </c>
      <c r="M53">
        <f t="shared" si="2"/>
        <v>0.91698004732038219</v>
      </c>
    </row>
    <row r="54" spans="3:13" ht="18">
      <c r="C54" s="154">
        <v>40359</v>
      </c>
      <c r="D54" s="155">
        <v>17.920000000000002</v>
      </c>
      <c r="E54" s="156">
        <v>2.1</v>
      </c>
      <c r="F54" s="119">
        <v>8.5299999999999994</v>
      </c>
      <c r="G54" s="107"/>
      <c r="H54" s="154">
        <v>40359</v>
      </c>
      <c r="I54">
        <f t="shared" si="0"/>
        <v>1.2533380053261065</v>
      </c>
      <c r="J54" s="154">
        <v>40359</v>
      </c>
      <c r="K54">
        <f t="shared" si="1"/>
        <v>0.3222192947339193</v>
      </c>
      <c r="L54" s="154">
        <v>40359</v>
      </c>
      <c r="M54">
        <f t="shared" si="2"/>
        <v>0.93094903116752303</v>
      </c>
    </row>
    <row r="55" spans="3:13" ht="18">
      <c r="C55" s="154">
        <v>40268</v>
      </c>
      <c r="D55" s="155">
        <v>22.7</v>
      </c>
      <c r="E55" s="156">
        <v>1.93</v>
      </c>
      <c r="F55" s="119">
        <v>11.76</v>
      </c>
      <c r="G55" s="107"/>
      <c r="H55" s="154">
        <v>40268</v>
      </c>
      <c r="I55">
        <f t="shared" si="0"/>
        <v>1.3560258571931227</v>
      </c>
      <c r="J55" s="154">
        <v>40268</v>
      </c>
      <c r="K55">
        <f t="shared" si="1"/>
        <v>0.28555730900777376</v>
      </c>
      <c r="L55" s="154">
        <v>40268</v>
      </c>
      <c r="M55">
        <f t="shared" si="2"/>
        <v>1.0704073217401198</v>
      </c>
    </row>
    <row r="56" spans="3:13" ht="18">
      <c r="C56" s="157">
        <v>40178</v>
      </c>
      <c r="D56" s="158">
        <v>23.52</v>
      </c>
      <c r="E56" s="159">
        <v>1.81</v>
      </c>
      <c r="F56" s="119">
        <v>12.99</v>
      </c>
      <c r="G56" s="107"/>
      <c r="H56" s="157">
        <v>40178</v>
      </c>
      <c r="I56">
        <f t="shared" si="0"/>
        <v>1.3714373174041008</v>
      </c>
      <c r="J56" s="157">
        <v>40178</v>
      </c>
      <c r="K56">
        <f t="shared" si="1"/>
        <v>0.2576785748691845</v>
      </c>
      <c r="L56" s="157">
        <v>40178</v>
      </c>
      <c r="M56">
        <f t="shared" si="2"/>
        <v>1.1136091510730279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2467-7582-334D-A46B-FF3FE8972DAE}">
  <dimension ref="A1:M215"/>
  <sheetViews>
    <sheetView tabSelected="1" topLeftCell="Y47" zoomScale="75" zoomScaleNormal="85" workbookViewId="0">
      <selection activeCell="AS55" sqref="AS55"/>
    </sheetView>
  </sheetViews>
  <sheetFormatPr baseColWidth="10" defaultRowHeight="15"/>
  <cols>
    <col min="1" max="1" width="10.5" style="166" customWidth="1"/>
    <col min="2" max="2" width="14" style="166" customWidth="1"/>
    <col min="3" max="3" width="18.1640625" bestFit="1" customWidth="1"/>
    <col min="4" max="4" width="15" bestFit="1" customWidth="1"/>
    <col min="5" max="5" width="17.1640625" bestFit="1" customWidth="1"/>
    <col min="6" max="6" width="11.6640625" bestFit="1" customWidth="1"/>
    <col min="8" max="8" width="14" style="166" customWidth="1"/>
    <col min="9" max="9" width="10.83203125" style="29"/>
    <col min="10" max="10" width="14" style="166" customWidth="1"/>
    <col min="11" max="11" width="10.83203125" style="29"/>
    <col min="12" max="12" width="14" style="166" customWidth="1"/>
    <col min="13" max="13" width="10.83203125" style="29"/>
  </cols>
  <sheetData>
    <row r="1" spans="1:13" ht="17" customHeight="1" thickTop="1" thickBot="1">
      <c r="B1" s="168" t="s">
        <v>478</v>
      </c>
      <c r="C1" s="168"/>
      <c r="D1" s="168"/>
      <c r="E1" s="168"/>
      <c r="F1" s="168"/>
      <c r="G1" s="168"/>
      <c r="H1" s="168"/>
      <c r="I1" s="168"/>
      <c r="J1" s="168"/>
      <c r="M1" s="160" t="s">
        <v>37</v>
      </c>
    </row>
    <row r="2" spans="1:13" ht="17" customHeight="1" thickTop="1" thickBot="1">
      <c r="B2" s="168"/>
      <c r="C2" s="168"/>
      <c r="D2" s="168"/>
      <c r="E2" s="168"/>
      <c r="F2" s="168"/>
      <c r="G2" s="168"/>
      <c r="H2" s="168"/>
      <c r="I2" s="168"/>
      <c r="J2" s="168"/>
      <c r="M2" s="161">
        <f>STDEV(M7:M147)</f>
        <v>9.6147126008442732E-2</v>
      </c>
    </row>
    <row r="3" spans="1:13" ht="17" customHeight="1" thickTop="1" thickBot="1">
      <c r="B3" s="168"/>
      <c r="C3" s="168"/>
      <c r="D3" s="168"/>
      <c r="E3" s="168"/>
      <c r="F3" s="168"/>
      <c r="G3" s="168"/>
      <c r="H3" s="168"/>
      <c r="I3" s="168"/>
      <c r="J3" s="168"/>
      <c r="M3" s="162" t="s">
        <v>95</v>
      </c>
    </row>
    <row r="4" spans="1:13" ht="17" customHeight="1" thickTop="1" thickBot="1">
      <c r="B4" s="168"/>
      <c r="C4" s="168"/>
      <c r="D4" s="168"/>
      <c r="E4" s="168"/>
      <c r="F4" s="168"/>
      <c r="G4" s="168"/>
      <c r="H4" s="168"/>
      <c r="I4" s="168"/>
      <c r="J4" s="168"/>
      <c r="M4" s="161">
        <f>AVERAGE(M7:M147)</f>
        <v>1.4803106348976287</v>
      </c>
    </row>
    <row r="5" spans="1:13" ht="19" thickTop="1">
      <c r="B5" s="29"/>
      <c r="C5" s="116" t="s">
        <v>88</v>
      </c>
      <c r="D5" s="116" t="s">
        <v>90</v>
      </c>
      <c r="E5" s="116" t="s">
        <v>89</v>
      </c>
      <c r="F5" s="116" t="s">
        <v>91</v>
      </c>
      <c r="H5" s="29"/>
      <c r="I5" s="116" t="s">
        <v>93</v>
      </c>
      <c r="J5" s="29"/>
      <c r="K5" s="116" t="s">
        <v>92</v>
      </c>
      <c r="L5" s="29"/>
      <c r="M5" s="116" t="s">
        <v>94</v>
      </c>
    </row>
    <row r="6" spans="1:13" ht="18">
      <c r="B6" s="29"/>
      <c r="C6" s="116"/>
      <c r="D6" s="116"/>
      <c r="E6" s="116"/>
      <c r="F6" s="116"/>
      <c r="H6" s="29"/>
      <c r="I6" s="116"/>
      <c r="J6" s="29"/>
      <c r="K6" s="116"/>
      <c r="L6" s="29"/>
      <c r="M6" s="116"/>
    </row>
    <row r="7" spans="1:13" ht="27">
      <c r="A7" s="166" t="str">
        <f t="shared" ref="A7:A12" si="0">RIGHT(C7,4)&amp;"/"&amp;LEFT(C7,4)</f>
        <v>2022/8/19</v>
      </c>
      <c r="B7" s="166" t="s">
        <v>488</v>
      </c>
      <c r="C7" s="164" t="s">
        <v>482</v>
      </c>
      <c r="D7" s="165">
        <v>9.64</v>
      </c>
      <c r="E7" s="165">
        <v>286.14999999999998</v>
      </c>
      <c r="F7" s="163">
        <v>29.67</v>
      </c>
      <c r="H7" s="167">
        <v>44792</v>
      </c>
      <c r="I7" s="29">
        <f t="shared" ref="I7:I12" si="1">LOG10(D7)</f>
        <v>0.98407703390283086</v>
      </c>
      <c r="J7" s="167">
        <v>44792</v>
      </c>
      <c r="K7" s="29">
        <f t="shared" ref="K7:K12" si="2">LOG10(E7)</f>
        <v>2.4565937502444077</v>
      </c>
      <c r="L7" s="167">
        <v>44792</v>
      </c>
      <c r="M7" s="29">
        <f>LOG10(F7)</f>
        <v>1.4723175463168419</v>
      </c>
    </row>
    <row r="8" spans="1:13" ht="27">
      <c r="A8" s="166" t="str">
        <f t="shared" si="0"/>
        <v>2022/8/18</v>
      </c>
      <c r="B8" s="166" t="s">
        <v>489</v>
      </c>
      <c r="C8" s="164" t="s">
        <v>483</v>
      </c>
      <c r="D8" s="165">
        <v>9.64</v>
      </c>
      <c r="E8" s="165">
        <v>290.17</v>
      </c>
      <c r="F8" s="163">
        <v>30.09</v>
      </c>
      <c r="H8" s="167">
        <v>44791</v>
      </c>
      <c r="I8" s="29">
        <f t="shared" si="1"/>
        <v>0.98407703390283086</v>
      </c>
      <c r="J8" s="167">
        <v>44791</v>
      </c>
      <c r="K8" s="29">
        <f t="shared" si="2"/>
        <v>2.4626525097283736</v>
      </c>
      <c r="L8" s="167">
        <v>44791</v>
      </c>
      <c r="M8" s="29">
        <f t="shared" ref="M7:M12" si="3">LOG10(F8)</f>
        <v>1.4784221877400805</v>
      </c>
    </row>
    <row r="9" spans="1:13" ht="27">
      <c r="A9" s="166" t="str">
        <f t="shared" si="0"/>
        <v>2022/8/17</v>
      </c>
      <c r="B9" s="166" t="s">
        <v>490</v>
      </c>
      <c r="C9" s="164" t="s">
        <v>484</v>
      </c>
      <c r="D9" s="165">
        <v>9.64</v>
      </c>
      <c r="E9" s="165">
        <v>291.32</v>
      </c>
      <c r="F9" s="163">
        <v>30.21</v>
      </c>
      <c r="H9" s="167">
        <v>44790</v>
      </c>
      <c r="I9" s="29">
        <f t="shared" si="1"/>
        <v>0.98407703390283086</v>
      </c>
      <c r="J9" s="167">
        <v>44790</v>
      </c>
      <c r="K9" s="29">
        <f t="shared" si="2"/>
        <v>2.4643703012822327</v>
      </c>
      <c r="L9" s="167">
        <v>44790</v>
      </c>
      <c r="M9" s="29">
        <f t="shared" si="3"/>
        <v>1.4801507252732804</v>
      </c>
    </row>
    <row r="10" spans="1:13" ht="27">
      <c r="A10" s="166" t="str">
        <f t="shared" si="0"/>
        <v>2022/8/16</v>
      </c>
      <c r="B10" s="166" t="s">
        <v>491</v>
      </c>
      <c r="C10" s="164" t="s">
        <v>485</v>
      </c>
      <c r="D10" s="165">
        <v>9.64</v>
      </c>
      <c r="E10" s="165">
        <v>292.70999999999998</v>
      </c>
      <c r="F10" s="163">
        <v>30.35</v>
      </c>
      <c r="H10" s="167">
        <v>44789</v>
      </c>
      <c r="I10" s="29">
        <f t="shared" si="1"/>
        <v>0.98407703390283086</v>
      </c>
      <c r="J10" s="167">
        <v>44789</v>
      </c>
      <c r="K10" s="29">
        <f t="shared" si="2"/>
        <v>2.4664375597096138</v>
      </c>
      <c r="L10" s="167">
        <v>44789</v>
      </c>
      <c r="M10" s="29">
        <f t="shared" si="3"/>
        <v>1.4821586954112764</v>
      </c>
    </row>
    <row r="11" spans="1:13" ht="27">
      <c r="A11" s="166" t="str">
        <f t="shared" si="0"/>
        <v>2022/8/15</v>
      </c>
      <c r="B11" s="166" t="s">
        <v>492</v>
      </c>
      <c r="C11" s="164" t="s">
        <v>486</v>
      </c>
      <c r="D11" s="165">
        <v>9.64</v>
      </c>
      <c r="E11" s="165">
        <v>293.47000000000003</v>
      </c>
      <c r="F11" s="163">
        <v>30.43</v>
      </c>
      <c r="H11" s="167">
        <v>44788</v>
      </c>
      <c r="I11" s="29">
        <f t="shared" si="1"/>
        <v>0.98407703390283086</v>
      </c>
      <c r="J11" s="167">
        <v>44788</v>
      </c>
      <c r="K11" s="29">
        <f t="shared" si="2"/>
        <v>2.4675637120559628</v>
      </c>
      <c r="L11" s="167">
        <v>44788</v>
      </c>
      <c r="M11" s="29">
        <f t="shared" si="3"/>
        <v>1.4833019523581672</v>
      </c>
    </row>
    <row r="12" spans="1:13" ht="27">
      <c r="A12" s="166" t="str">
        <f t="shared" si="0"/>
        <v>2022/8/4/</v>
      </c>
      <c r="B12" s="167">
        <v>44777</v>
      </c>
      <c r="C12" s="164" t="s">
        <v>487</v>
      </c>
      <c r="D12" s="165">
        <v>9.64</v>
      </c>
      <c r="E12" s="165">
        <v>283.64999999999998</v>
      </c>
      <c r="F12" s="163">
        <v>29.41</v>
      </c>
      <c r="H12" s="167">
        <v>44777</v>
      </c>
      <c r="I12" s="29">
        <f t="shared" si="1"/>
        <v>0.98407703390283086</v>
      </c>
      <c r="J12" s="167">
        <v>44777</v>
      </c>
      <c r="K12" s="29">
        <f t="shared" si="2"/>
        <v>2.4527827879007211</v>
      </c>
      <c r="L12" s="167">
        <v>44777</v>
      </c>
      <c r="M12" s="29">
        <f t="shared" si="3"/>
        <v>1.4684950245070694</v>
      </c>
    </row>
    <row r="13" spans="1:13" ht="27">
      <c r="A13" s="166" t="str">
        <f>RIGHT(C13,4)&amp;"/"&amp;LEFT(C13,4)</f>
        <v>2022/7/29</v>
      </c>
      <c r="B13" s="166" t="s">
        <v>289</v>
      </c>
      <c r="C13" s="164" t="s">
        <v>96</v>
      </c>
      <c r="D13" s="165">
        <v>9.58</v>
      </c>
      <c r="E13" s="165">
        <v>280.74</v>
      </c>
      <c r="F13" s="163">
        <v>29.29</v>
      </c>
      <c r="H13" s="167">
        <v>44771</v>
      </c>
      <c r="I13" s="29">
        <f>LOG10(D13)</f>
        <v>0.98136550907854447</v>
      </c>
      <c r="J13" s="167">
        <v>44771</v>
      </c>
      <c r="K13" s="29">
        <f>LOG10(E13)</f>
        <v>2.4483042955758241</v>
      </c>
      <c r="L13" s="167">
        <v>44771</v>
      </c>
      <c r="M13" s="29">
        <f>LOG10(F13)</f>
        <v>1.4667193716815987</v>
      </c>
    </row>
    <row r="14" spans="1:13" ht="23">
      <c r="A14" s="166" t="str">
        <f t="shared" ref="A14:A77" si="4">RIGHT(C14,4)&amp;"/"&amp;LEFT(C14,4)</f>
        <v>2022/7/28</v>
      </c>
      <c r="B14" s="166" t="s">
        <v>290</v>
      </c>
      <c r="C14" s="163" t="s">
        <v>97</v>
      </c>
      <c r="D14" s="165">
        <v>9.58</v>
      </c>
      <c r="E14" s="165">
        <v>276.41000000000003</v>
      </c>
      <c r="F14" s="163">
        <v>28.84</v>
      </c>
      <c r="H14" s="167">
        <v>44770</v>
      </c>
      <c r="I14" s="29">
        <f t="shared" ref="I14:I77" si="5">LOG10(D14)</f>
        <v>0.98136550907854447</v>
      </c>
      <c r="J14" s="167">
        <v>44770</v>
      </c>
      <c r="K14" s="29">
        <f t="shared" ref="K14:K77" si="6">LOG10(E14)</f>
        <v>2.4415537509534571</v>
      </c>
      <c r="L14" s="167">
        <v>44770</v>
      </c>
      <c r="M14" s="29">
        <f t="shared" ref="M14:M77" si="7">LOG10(F14)</f>
        <v>1.4599952560473914</v>
      </c>
    </row>
    <row r="15" spans="1:13" ht="23">
      <c r="A15" s="166" t="str">
        <f t="shared" si="4"/>
        <v>2022/7/27</v>
      </c>
      <c r="B15" s="166" t="s">
        <v>291</v>
      </c>
      <c r="C15" s="163" t="s">
        <v>98</v>
      </c>
      <c r="D15" s="165">
        <v>9.58</v>
      </c>
      <c r="E15" s="165">
        <v>268.74</v>
      </c>
      <c r="F15" s="163">
        <v>28.04</v>
      </c>
      <c r="H15" s="167">
        <v>44769</v>
      </c>
      <c r="I15" s="29">
        <f t="shared" si="5"/>
        <v>0.98136550907854447</v>
      </c>
      <c r="J15" s="167">
        <v>44769</v>
      </c>
      <c r="K15" s="29">
        <f t="shared" si="6"/>
        <v>2.4293323128283313</v>
      </c>
      <c r="L15" s="167">
        <v>44769</v>
      </c>
      <c r="M15" s="29">
        <f t="shared" si="7"/>
        <v>1.4477780092946211</v>
      </c>
    </row>
    <row r="16" spans="1:13" ht="23">
      <c r="A16" s="166" t="str">
        <f t="shared" si="4"/>
        <v>2022/7/26</v>
      </c>
      <c r="B16" s="166" t="s">
        <v>292</v>
      </c>
      <c r="C16" s="163" t="s">
        <v>99</v>
      </c>
      <c r="D16" s="165">
        <v>9.58</v>
      </c>
      <c r="E16" s="165">
        <v>251.9</v>
      </c>
      <c r="F16" s="163">
        <v>26.28</v>
      </c>
      <c r="H16" s="167">
        <v>44768</v>
      </c>
      <c r="I16" s="29">
        <f t="shared" si="5"/>
        <v>0.98136550907854447</v>
      </c>
      <c r="J16" s="167">
        <v>44768</v>
      </c>
      <c r="K16" s="29">
        <f t="shared" si="6"/>
        <v>2.4012281674981129</v>
      </c>
      <c r="L16" s="167">
        <v>44768</v>
      </c>
      <c r="M16" s="29">
        <f t="shared" si="7"/>
        <v>1.4196253608877432</v>
      </c>
    </row>
    <row r="17" spans="1:13" ht="23">
      <c r="A17" s="166" t="str">
        <f t="shared" si="4"/>
        <v>2022/7/25</v>
      </c>
      <c r="B17" s="166" t="s">
        <v>293</v>
      </c>
      <c r="C17" s="163" t="s">
        <v>100</v>
      </c>
      <c r="D17" s="165">
        <v>9.58</v>
      </c>
      <c r="E17" s="165">
        <v>258.83</v>
      </c>
      <c r="F17" s="163">
        <v>27</v>
      </c>
      <c r="H17" s="167">
        <v>44767</v>
      </c>
      <c r="I17" s="29">
        <f t="shared" si="5"/>
        <v>0.98136550907854447</v>
      </c>
      <c r="J17" s="167">
        <v>44767</v>
      </c>
      <c r="K17" s="29">
        <f t="shared" si="6"/>
        <v>2.4130146123342464</v>
      </c>
      <c r="L17" s="167">
        <v>44767</v>
      </c>
      <c r="M17" s="29">
        <f t="shared" si="7"/>
        <v>1.4313637641589874</v>
      </c>
    </row>
    <row r="18" spans="1:13" ht="23">
      <c r="A18" s="166" t="str">
        <f t="shared" si="4"/>
        <v>2022/7/14</v>
      </c>
      <c r="B18" s="166" t="s">
        <v>294</v>
      </c>
      <c r="C18" s="163" t="s">
        <v>101</v>
      </c>
      <c r="D18" s="165">
        <v>9.58</v>
      </c>
      <c r="E18" s="165">
        <v>254.08</v>
      </c>
      <c r="F18" s="163">
        <v>26.51</v>
      </c>
      <c r="H18" s="167">
        <v>44756</v>
      </c>
      <c r="I18" s="29">
        <f t="shared" si="5"/>
        <v>0.98136550907854447</v>
      </c>
      <c r="J18" s="167">
        <v>44756</v>
      </c>
      <c r="K18" s="29">
        <f t="shared" si="6"/>
        <v>2.4049704807470023</v>
      </c>
      <c r="L18" s="167">
        <v>44756</v>
      </c>
      <c r="M18" s="29">
        <f t="shared" si="7"/>
        <v>1.4234097277330935</v>
      </c>
    </row>
    <row r="19" spans="1:13" ht="23">
      <c r="A19" s="166" t="str">
        <f t="shared" si="4"/>
        <v>2022/7/5/</v>
      </c>
      <c r="B19" s="167" t="s">
        <v>295</v>
      </c>
      <c r="C19" s="163" t="s">
        <v>102</v>
      </c>
      <c r="D19" s="165">
        <v>9.58</v>
      </c>
      <c r="E19" s="165">
        <v>262.85000000000002</v>
      </c>
      <c r="F19" s="163">
        <v>27.42</v>
      </c>
      <c r="H19" s="167">
        <v>44747</v>
      </c>
      <c r="I19" s="29">
        <f t="shared" si="5"/>
        <v>0.98136550907854447</v>
      </c>
      <c r="J19" s="167">
        <v>44747</v>
      </c>
      <c r="K19" s="29">
        <f t="shared" si="6"/>
        <v>2.4197079813544442</v>
      </c>
      <c r="L19" s="167">
        <v>44747</v>
      </c>
      <c r="M19" s="29">
        <f t="shared" si="7"/>
        <v>1.4380674504534938</v>
      </c>
    </row>
    <row r="20" spans="1:13" ht="23">
      <c r="A20" s="166" t="str">
        <f t="shared" si="4"/>
        <v>2022/6/30</v>
      </c>
      <c r="B20" s="166" t="s">
        <v>296</v>
      </c>
      <c r="C20" s="163" t="s">
        <v>103</v>
      </c>
      <c r="D20" s="165">
        <v>9.58</v>
      </c>
      <c r="E20" s="165">
        <v>256.83</v>
      </c>
      <c r="F20" s="163">
        <v>26.8</v>
      </c>
      <c r="H20" s="167">
        <v>44742</v>
      </c>
      <c r="I20" s="29">
        <f t="shared" si="5"/>
        <v>0.98136550907854447</v>
      </c>
      <c r="J20" s="167">
        <v>44742</v>
      </c>
      <c r="K20" s="29">
        <f t="shared" si="6"/>
        <v>2.4096457517702046</v>
      </c>
      <c r="L20" s="167">
        <v>44742</v>
      </c>
      <c r="M20" s="29">
        <f t="shared" si="7"/>
        <v>1.4281347940287887</v>
      </c>
    </row>
    <row r="21" spans="1:13" ht="23">
      <c r="A21" s="166" t="str">
        <f t="shared" si="4"/>
        <v>2022/6/29</v>
      </c>
      <c r="B21" s="166" t="s">
        <v>297</v>
      </c>
      <c r="C21" s="163" t="s">
        <v>104</v>
      </c>
      <c r="D21" s="165">
        <v>9.58</v>
      </c>
      <c r="E21" s="165">
        <v>260.26</v>
      </c>
      <c r="F21" s="163">
        <v>27.15</v>
      </c>
      <c r="H21" s="167">
        <v>44741</v>
      </c>
      <c r="I21" s="29">
        <f t="shared" si="5"/>
        <v>0.98136550907854447</v>
      </c>
      <c r="J21" s="167">
        <v>44741</v>
      </c>
      <c r="K21" s="29">
        <f t="shared" si="6"/>
        <v>2.4154074254501365</v>
      </c>
      <c r="L21" s="167">
        <v>44741</v>
      </c>
      <c r="M21" s="29">
        <f t="shared" si="7"/>
        <v>1.4337698339248657</v>
      </c>
    </row>
    <row r="22" spans="1:13" ht="23">
      <c r="A22" s="166" t="str">
        <f t="shared" si="4"/>
        <v>2022/6/28</v>
      </c>
      <c r="B22" s="166" t="s">
        <v>298</v>
      </c>
      <c r="C22" s="163" t="s">
        <v>105</v>
      </c>
      <c r="D22" s="165">
        <v>9.58</v>
      </c>
      <c r="E22" s="165">
        <v>256.48</v>
      </c>
      <c r="F22" s="163">
        <v>26.76</v>
      </c>
      <c r="H22" s="167">
        <v>44740</v>
      </c>
      <c r="I22" s="29">
        <f t="shared" si="5"/>
        <v>0.98136550907854447</v>
      </c>
      <c r="J22" s="167">
        <v>44740</v>
      </c>
      <c r="K22" s="29">
        <f t="shared" si="6"/>
        <v>2.4090535050100694</v>
      </c>
      <c r="L22" s="167">
        <v>44740</v>
      </c>
      <c r="M22" s="29">
        <f t="shared" si="7"/>
        <v>1.4274861090957855</v>
      </c>
    </row>
    <row r="23" spans="1:13" ht="23">
      <c r="A23" s="166" t="str">
        <f t="shared" si="4"/>
        <v>2022/6/23</v>
      </c>
      <c r="B23" s="166" t="s">
        <v>299</v>
      </c>
      <c r="C23" s="163" t="s">
        <v>106</v>
      </c>
      <c r="D23" s="165">
        <v>9.58</v>
      </c>
      <c r="E23" s="165">
        <v>258.86</v>
      </c>
      <c r="F23" s="163">
        <v>27.01</v>
      </c>
      <c r="H23" s="167">
        <v>44735</v>
      </c>
      <c r="I23" s="29">
        <f t="shared" si="5"/>
        <v>0.98136550907854447</v>
      </c>
      <c r="J23" s="167">
        <v>44735</v>
      </c>
      <c r="K23" s="29">
        <f t="shared" si="6"/>
        <v>2.413064946837411</v>
      </c>
      <c r="L23" s="167">
        <v>44735</v>
      </c>
      <c r="M23" s="29">
        <f t="shared" si="7"/>
        <v>1.4315245841874509</v>
      </c>
    </row>
    <row r="24" spans="1:13" ht="23">
      <c r="A24" s="166" t="str">
        <f t="shared" si="4"/>
        <v>2022/6/13</v>
      </c>
      <c r="B24" s="166" t="s">
        <v>300</v>
      </c>
      <c r="C24" s="163" t="s">
        <v>107</v>
      </c>
      <c r="D24" s="165">
        <v>9.58</v>
      </c>
      <c r="E24" s="165">
        <v>242.26</v>
      </c>
      <c r="F24" s="163">
        <v>25.28</v>
      </c>
      <c r="H24" s="167">
        <v>44725</v>
      </c>
      <c r="I24" s="29">
        <f t="shared" si="5"/>
        <v>0.98136550907854447</v>
      </c>
      <c r="J24" s="167">
        <v>44725</v>
      </c>
      <c r="K24" s="29">
        <f t="shared" si="6"/>
        <v>2.3842817128855844</v>
      </c>
      <c r="L24" s="167">
        <v>44725</v>
      </c>
      <c r="M24" s="29">
        <f t="shared" si="7"/>
        <v>1.4027770696103474</v>
      </c>
    </row>
    <row r="25" spans="1:13" ht="23">
      <c r="A25" s="166" t="str">
        <f t="shared" si="4"/>
        <v>2022/6/2/</v>
      </c>
      <c r="B25" s="167" t="s">
        <v>301</v>
      </c>
      <c r="C25" s="163" t="s">
        <v>108</v>
      </c>
      <c r="D25" s="165">
        <v>9.58</v>
      </c>
      <c r="E25" s="165">
        <v>274.58</v>
      </c>
      <c r="F25" s="163">
        <v>28.65</v>
      </c>
      <c r="H25" s="167">
        <v>44714</v>
      </c>
      <c r="I25" s="29">
        <f t="shared" si="5"/>
        <v>0.98136550907854447</v>
      </c>
      <c r="J25" s="167">
        <v>44714</v>
      </c>
      <c r="K25" s="29">
        <f t="shared" si="6"/>
        <v>2.4386689006867375</v>
      </c>
      <c r="L25" s="167">
        <v>44714</v>
      </c>
      <c r="M25" s="29">
        <f t="shared" si="7"/>
        <v>1.4571246263034088</v>
      </c>
    </row>
    <row r="26" spans="1:13" ht="23">
      <c r="A26" s="166" t="str">
        <f t="shared" si="4"/>
        <v>2022/5/23</v>
      </c>
      <c r="B26" s="166" t="s">
        <v>302</v>
      </c>
      <c r="C26" s="163" t="s">
        <v>109</v>
      </c>
      <c r="D26" s="165">
        <v>9.58</v>
      </c>
      <c r="E26" s="165">
        <v>260.64999999999998</v>
      </c>
      <c r="F26" s="163">
        <v>27.19</v>
      </c>
      <c r="H26" s="167">
        <v>44704</v>
      </c>
      <c r="I26" s="29">
        <f t="shared" si="5"/>
        <v>0.98136550907854447</v>
      </c>
      <c r="J26" s="167">
        <v>44704</v>
      </c>
      <c r="K26" s="29">
        <f t="shared" si="6"/>
        <v>2.4160577292630379</v>
      </c>
      <c r="L26" s="167">
        <v>44704</v>
      </c>
      <c r="M26" s="29">
        <f t="shared" si="7"/>
        <v>1.4344092075875001</v>
      </c>
    </row>
    <row r="27" spans="1:13" ht="23">
      <c r="A27" s="166" t="str">
        <f t="shared" si="4"/>
        <v>2022/5/12</v>
      </c>
      <c r="B27" s="166" t="s">
        <v>303</v>
      </c>
      <c r="C27" s="163" t="s">
        <v>110</v>
      </c>
      <c r="D27" s="165">
        <v>9.58</v>
      </c>
      <c r="E27" s="165">
        <v>255.35</v>
      </c>
      <c r="F27" s="163">
        <v>26.64</v>
      </c>
      <c r="H27" s="167">
        <v>44693</v>
      </c>
      <c r="I27" s="29">
        <f t="shared" si="5"/>
        <v>0.98136550907854447</v>
      </c>
      <c r="J27" s="167">
        <v>44693</v>
      </c>
      <c r="K27" s="29">
        <f t="shared" si="6"/>
        <v>2.4071358621915588</v>
      </c>
      <c r="L27" s="167">
        <v>44693</v>
      </c>
      <c r="M27" s="29">
        <f t="shared" si="7"/>
        <v>1.4255342204982635</v>
      </c>
    </row>
    <row r="28" spans="1:13" ht="23">
      <c r="A28" s="166" t="str">
        <f t="shared" si="4"/>
        <v>2022/5/3/</v>
      </c>
      <c r="B28" s="167" t="s">
        <v>304</v>
      </c>
      <c r="C28" s="163" t="s">
        <v>111</v>
      </c>
      <c r="D28" s="165">
        <v>9.58</v>
      </c>
      <c r="E28" s="165">
        <v>281.77999999999997</v>
      </c>
      <c r="F28" s="163">
        <v>29.4</v>
      </c>
      <c r="H28" s="167">
        <v>44684</v>
      </c>
      <c r="I28" s="29">
        <f t="shared" si="5"/>
        <v>0.98136550907854447</v>
      </c>
      <c r="J28" s="167">
        <v>44684</v>
      </c>
      <c r="K28" s="29">
        <f t="shared" si="6"/>
        <v>2.449910164792211</v>
      </c>
      <c r="L28" s="167">
        <v>44684</v>
      </c>
      <c r="M28" s="29">
        <f t="shared" si="7"/>
        <v>1.4683473304121573</v>
      </c>
    </row>
    <row r="29" spans="1:13" ht="23">
      <c r="A29" s="166" t="str">
        <f t="shared" si="4"/>
        <v>2022/5/2/</v>
      </c>
      <c r="B29" s="167" t="s">
        <v>305</v>
      </c>
      <c r="C29" s="163" t="s">
        <v>112</v>
      </c>
      <c r="D29" s="165">
        <v>9.58</v>
      </c>
      <c r="E29" s="165">
        <v>284.47000000000003</v>
      </c>
      <c r="F29" s="163">
        <v>29.68</v>
      </c>
      <c r="H29" s="167">
        <v>44683</v>
      </c>
      <c r="I29" s="29">
        <f t="shared" si="5"/>
        <v>0.98136550907854447</v>
      </c>
      <c r="J29" s="167">
        <v>44683</v>
      </c>
      <c r="K29" s="29">
        <f t="shared" si="6"/>
        <v>2.4540364727646975</v>
      </c>
      <c r="L29" s="167">
        <v>44683</v>
      </c>
      <c r="M29" s="29">
        <f t="shared" si="7"/>
        <v>1.4724638966069894</v>
      </c>
    </row>
    <row r="30" spans="1:13" ht="23">
      <c r="A30" s="166" t="str">
        <f t="shared" si="4"/>
        <v>2022/4/29</v>
      </c>
      <c r="B30" s="166" t="s">
        <v>306</v>
      </c>
      <c r="C30" s="163" t="s">
        <v>113</v>
      </c>
      <c r="D30" s="165">
        <v>9.58</v>
      </c>
      <c r="E30" s="165">
        <v>277.52</v>
      </c>
      <c r="F30" s="163">
        <v>28.95</v>
      </c>
      <c r="H30" s="167">
        <v>44680</v>
      </c>
      <c r="I30" s="29">
        <f t="shared" si="5"/>
        <v>0.98136550907854447</v>
      </c>
      <c r="J30" s="167">
        <v>44680</v>
      </c>
      <c r="K30" s="29">
        <f t="shared" si="6"/>
        <v>2.4432942868340035</v>
      </c>
      <c r="L30" s="167">
        <v>44680</v>
      </c>
      <c r="M30" s="29">
        <f t="shared" si="7"/>
        <v>1.461648568063455</v>
      </c>
    </row>
    <row r="31" spans="1:13" ht="23">
      <c r="A31" s="166" t="str">
        <f t="shared" si="4"/>
        <v>2022/4/28</v>
      </c>
      <c r="B31" s="166" t="s">
        <v>307</v>
      </c>
      <c r="C31" s="163" t="s">
        <v>114</v>
      </c>
      <c r="D31" s="165">
        <v>9.58</v>
      </c>
      <c r="E31" s="165">
        <v>289.63</v>
      </c>
      <c r="F31" s="163">
        <v>30.22</v>
      </c>
      <c r="H31" s="167">
        <v>44679</v>
      </c>
      <c r="I31" s="29">
        <f t="shared" si="5"/>
        <v>0.98136550907854447</v>
      </c>
      <c r="J31" s="167">
        <v>44679</v>
      </c>
      <c r="K31" s="29">
        <f t="shared" si="6"/>
        <v>2.4618435442642932</v>
      </c>
      <c r="L31" s="167">
        <v>44679</v>
      </c>
      <c r="M31" s="29">
        <f t="shared" si="7"/>
        <v>1.4802944600030066</v>
      </c>
    </row>
    <row r="32" spans="1:13" ht="23">
      <c r="A32" s="166" t="str">
        <f t="shared" si="4"/>
        <v>2022/4/22</v>
      </c>
      <c r="B32" s="166" t="s">
        <v>308</v>
      </c>
      <c r="C32" s="163" t="s">
        <v>115</v>
      </c>
      <c r="D32" s="165">
        <v>9.58</v>
      </c>
      <c r="E32" s="165">
        <v>274.02999999999997</v>
      </c>
      <c r="F32" s="163">
        <v>28.59</v>
      </c>
      <c r="H32" s="167">
        <v>44673</v>
      </c>
      <c r="I32" s="29">
        <f t="shared" si="5"/>
        <v>0.98136550907854447</v>
      </c>
      <c r="J32" s="167">
        <v>44673</v>
      </c>
      <c r="K32" s="29">
        <f t="shared" si="6"/>
        <v>2.4377981107081683</v>
      </c>
      <c r="L32" s="167">
        <v>44673</v>
      </c>
      <c r="M32" s="29">
        <f t="shared" si="7"/>
        <v>1.4562141553579888</v>
      </c>
    </row>
    <row r="33" spans="1:13" ht="23">
      <c r="A33" s="166" t="str">
        <f t="shared" si="4"/>
        <v>2022/4/12</v>
      </c>
      <c r="B33" s="166" t="s">
        <v>309</v>
      </c>
      <c r="C33" s="163" t="s">
        <v>116</v>
      </c>
      <c r="D33" s="165">
        <v>9.58</v>
      </c>
      <c r="E33" s="165">
        <v>282.06</v>
      </c>
      <c r="F33" s="163">
        <v>29.43</v>
      </c>
      <c r="H33" s="167">
        <v>44663</v>
      </c>
      <c r="I33" s="29">
        <f t="shared" si="5"/>
        <v>0.98136550907854447</v>
      </c>
      <c r="J33" s="167">
        <v>44663</v>
      </c>
      <c r="K33" s="29">
        <f t="shared" si="6"/>
        <v>2.4503415015718963</v>
      </c>
      <c r="L33" s="167">
        <v>44663</v>
      </c>
      <c r="M33" s="29">
        <f t="shared" si="7"/>
        <v>1.4687902620996109</v>
      </c>
    </row>
    <row r="34" spans="1:13" ht="23">
      <c r="A34" s="166" t="str">
        <f t="shared" si="4"/>
        <v>2022/4/1/</v>
      </c>
      <c r="B34" s="167" t="s">
        <v>310</v>
      </c>
      <c r="C34" s="163" t="s">
        <v>117</v>
      </c>
      <c r="D34" s="165">
        <v>9.58</v>
      </c>
      <c r="E34" s="165">
        <v>309.42</v>
      </c>
      <c r="F34" s="163">
        <v>32.28</v>
      </c>
      <c r="H34" s="167">
        <v>44652</v>
      </c>
      <c r="I34" s="29">
        <f t="shared" si="5"/>
        <v>0.98136550907854447</v>
      </c>
      <c r="J34" s="167">
        <v>44652</v>
      </c>
      <c r="K34" s="29">
        <f t="shared" si="6"/>
        <v>2.4905483817903584</v>
      </c>
      <c r="L34" s="167">
        <v>44652</v>
      </c>
      <c r="M34" s="29">
        <f t="shared" si="7"/>
        <v>1.5089335260500327</v>
      </c>
    </row>
    <row r="35" spans="1:13" ht="23">
      <c r="A35" s="166" t="str">
        <f t="shared" si="4"/>
        <v>2022/3/23</v>
      </c>
      <c r="B35" s="166" t="s">
        <v>311</v>
      </c>
      <c r="C35" s="163" t="s">
        <v>118</v>
      </c>
      <c r="D35" s="165">
        <v>9.4</v>
      </c>
      <c r="E35" s="165">
        <v>299.49</v>
      </c>
      <c r="F35" s="163">
        <v>31.86</v>
      </c>
      <c r="H35" s="167">
        <v>44643</v>
      </c>
      <c r="I35" s="29">
        <f t="shared" si="5"/>
        <v>0.97312785359969867</v>
      </c>
      <c r="J35" s="167">
        <v>44643</v>
      </c>
      <c r="K35" s="29">
        <f t="shared" si="6"/>
        <v>2.4763823258327631</v>
      </c>
      <c r="L35" s="167">
        <v>44643</v>
      </c>
      <c r="M35" s="29">
        <f t="shared" si="7"/>
        <v>1.5032457714651126</v>
      </c>
    </row>
    <row r="36" spans="1:13" ht="23">
      <c r="A36" s="166" t="str">
        <f t="shared" si="4"/>
        <v>2022/3/14</v>
      </c>
      <c r="B36" s="166" t="s">
        <v>312</v>
      </c>
      <c r="C36" s="163" t="s">
        <v>119</v>
      </c>
      <c r="D36" s="165">
        <v>9.4</v>
      </c>
      <c r="E36" s="165">
        <v>276.44</v>
      </c>
      <c r="F36" s="163">
        <v>29.41</v>
      </c>
      <c r="H36" s="167">
        <v>44634</v>
      </c>
      <c r="I36" s="29">
        <f t="shared" si="5"/>
        <v>0.97312785359969867</v>
      </c>
      <c r="J36" s="167">
        <v>44634</v>
      </c>
      <c r="K36" s="29">
        <f t="shared" si="6"/>
        <v>2.4416008842969315</v>
      </c>
      <c r="L36" s="167">
        <v>44634</v>
      </c>
      <c r="M36" s="29">
        <f t="shared" si="7"/>
        <v>1.4684950245070694</v>
      </c>
    </row>
    <row r="37" spans="1:13" ht="23">
      <c r="A37" s="166" t="str">
        <f t="shared" si="4"/>
        <v>2022/3/3/</v>
      </c>
      <c r="B37" s="167" t="s">
        <v>313</v>
      </c>
      <c r="C37" s="163" t="s">
        <v>120</v>
      </c>
      <c r="D37" s="165">
        <v>9.4</v>
      </c>
      <c r="E37" s="165">
        <v>295.92</v>
      </c>
      <c r="F37" s="163">
        <v>31.48</v>
      </c>
      <c r="H37" s="167">
        <v>44623</v>
      </c>
      <c r="I37" s="29">
        <f t="shared" si="5"/>
        <v>0.97312785359969867</v>
      </c>
      <c r="J37" s="167">
        <v>44623</v>
      </c>
      <c r="K37" s="29">
        <f t="shared" si="6"/>
        <v>2.4711743183073378</v>
      </c>
      <c r="L37" s="167">
        <v>44623</v>
      </c>
      <c r="M37" s="29">
        <f t="shared" si="7"/>
        <v>1.4980347236870271</v>
      </c>
    </row>
    <row r="38" spans="1:13" ht="23">
      <c r="A38" s="166" t="str">
        <f t="shared" si="4"/>
        <v>2022/2/22</v>
      </c>
      <c r="B38" s="166" t="s">
        <v>314</v>
      </c>
      <c r="C38" s="163" t="s">
        <v>121</v>
      </c>
      <c r="D38" s="165">
        <v>9.4</v>
      </c>
      <c r="E38" s="165">
        <v>287.72000000000003</v>
      </c>
      <c r="F38" s="163">
        <v>30.61</v>
      </c>
      <c r="H38" s="167">
        <v>44614</v>
      </c>
      <c r="I38" s="29">
        <f t="shared" si="5"/>
        <v>0.97312785359969867</v>
      </c>
      <c r="J38" s="167">
        <v>44614</v>
      </c>
      <c r="K38" s="29">
        <f t="shared" si="6"/>
        <v>2.4589700516287487</v>
      </c>
      <c r="L38" s="167">
        <v>44614</v>
      </c>
      <c r="M38" s="29">
        <f t="shared" si="7"/>
        <v>1.4858633295973347</v>
      </c>
    </row>
    <row r="39" spans="1:13" ht="23">
      <c r="A39" s="166" t="str">
        <f t="shared" si="4"/>
        <v>2022/2/10</v>
      </c>
      <c r="B39" s="166" t="s">
        <v>315</v>
      </c>
      <c r="C39" s="163" t="s">
        <v>122</v>
      </c>
      <c r="D39" s="165">
        <v>9.4</v>
      </c>
      <c r="E39" s="165">
        <v>302.38</v>
      </c>
      <c r="F39" s="163">
        <v>32.17</v>
      </c>
      <c r="H39" s="167">
        <v>44602</v>
      </c>
      <c r="I39" s="29">
        <f t="shared" si="5"/>
        <v>0.97312785359969867</v>
      </c>
      <c r="J39" s="167">
        <v>44602</v>
      </c>
      <c r="K39" s="29">
        <f t="shared" si="6"/>
        <v>2.4805530626992662</v>
      </c>
      <c r="L39" s="167">
        <v>44602</v>
      </c>
      <c r="M39" s="29">
        <f t="shared" si="7"/>
        <v>1.5074510609019698</v>
      </c>
    </row>
    <row r="40" spans="1:13" ht="23">
      <c r="A40" s="166" t="str">
        <f t="shared" si="4"/>
        <v>2022/2/2/</v>
      </c>
      <c r="B40" s="167" t="s">
        <v>316</v>
      </c>
      <c r="C40" s="163" t="s">
        <v>123</v>
      </c>
      <c r="D40" s="165">
        <v>9.4</v>
      </c>
      <c r="E40" s="165">
        <v>313.45999999999998</v>
      </c>
      <c r="F40" s="163">
        <v>33.35</v>
      </c>
      <c r="H40" s="167">
        <v>44594</v>
      </c>
      <c r="I40" s="29">
        <f t="shared" si="5"/>
        <v>0.97312785359969867</v>
      </c>
      <c r="J40" s="167">
        <v>44594</v>
      </c>
      <c r="K40" s="29">
        <f t="shared" si="6"/>
        <v>2.4961821292572681</v>
      </c>
      <c r="L40" s="167">
        <v>44594</v>
      </c>
      <c r="M40" s="29">
        <f t="shared" si="7"/>
        <v>1.5230958382525679</v>
      </c>
    </row>
    <row r="41" spans="1:13" ht="23">
      <c r="A41" s="166" t="str">
        <f t="shared" si="4"/>
        <v>2022/2/1/</v>
      </c>
      <c r="B41" s="167" t="s">
        <v>317</v>
      </c>
      <c r="C41" s="163" t="s">
        <v>124</v>
      </c>
      <c r="D41" s="165">
        <v>9.4</v>
      </c>
      <c r="E41" s="165">
        <v>308.76</v>
      </c>
      <c r="F41" s="163">
        <v>32.85</v>
      </c>
      <c r="H41" s="167">
        <v>44593</v>
      </c>
      <c r="I41" s="29">
        <f t="shared" si="5"/>
        <v>0.97312785359969867</v>
      </c>
      <c r="J41" s="167">
        <v>44593</v>
      </c>
      <c r="K41" s="29">
        <f t="shared" si="6"/>
        <v>2.4896210322579715</v>
      </c>
      <c r="L41" s="167">
        <v>44593</v>
      </c>
      <c r="M41" s="29">
        <f t="shared" si="7"/>
        <v>1.5165353738957996</v>
      </c>
    </row>
    <row r="42" spans="1:13" ht="23">
      <c r="A42" s="166" t="str">
        <f t="shared" si="4"/>
        <v>2022/1/31</v>
      </c>
      <c r="B42" s="167" t="s">
        <v>318</v>
      </c>
      <c r="C42" s="163" t="s">
        <v>125</v>
      </c>
      <c r="D42" s="165">
        <v>9.4</v>
      </c>
      <c r="E42" s="165">
        <v>310.98</v>
      </c>
      <c r="F42" s="163">
        <v>33.090000000000003</v>
      </c>
      <c r="H42" s="167">
        <v>44592</v>
      </c>
      <c r="I42" s="29">
        <f t="shared" si="5"/>
        <v>0.97312785359969867</v>
      </c>
      <c r="J42" s="167">
        <v>44592</v>
      </c>
      <c r="K42" s="29">
        <f t="shared" si="6"/>
        <v>2.4927324592231748</v>
      </c>
      <c r="L42" s="167">
        <v>44592</v>
      </c>
      <c r="M42" s="29">
        <f t="shared" si="7"/>
        <v>1.5196967671598531</v>
      </c>
    </row>
    <row r="43" spans="1:13" ht="23">
      <c r="A43" s="166" t="str">
        <f t="shared" si="4"/>
        <v>2022/1/28</v>
      </c>
      <c r="B43" s="166" t="s">
        <v>319</v>
      </c>
      <c r="C43" s="163" t="s">
        <v>126</v>
      </c>
      <c r="D43" s="165">
        <v>9.4</v>
      </c>
      <c r="E43" s="165">
        <v>308.26</v>
      </c>
      <c r="F43" s="163">
        <v>32.799999999999997</v>
      </c>
      <c r="H43" s="167">
        <v>44589</v>
      </c>
      <c r="I43" s="29">
        <f t="shared" si="5"/>
        <v>0.97312785359969867</v>
      </c>
      <c r="J43" s="167">
        <v>44589</v>
      </c>
      <c r="K43" s="29">
        <f t="shared" si="6"/>
        <v>2.4889171740735287</v>
      </c>
      <c r="L43" s="167">
        <v>44589</v>
      </c>
      <c r="M43" s="29">
        <f t="shared" si="7"/>
        <v>1.515873843711679</v>
      </c>
    </row>
    <row r="44" spans="1:13" ht="23">
      <c r="A44" s="166" t="str">
        <f t="shared" si="4"/>
        <v>2022/1/27</v>
      </c>
      <c r="B44" s="166" t="s">
        <v>320</v>
      </c>
      <c r="C44" s="163" t="s">
        <v>127</v>
      </c>
      <c r="D44" s="165">
        <v>9.4</v>
      </c>
      <c r="E44" s="165">
        <v>299.83999999999997</v>
      </c>
      <c r="F44" s="163">
        <v>31.9</v>
      </c>
      <c r="H44" s="167">
        <v>44588</v>
      </c>
      <c r="I44" s="29">
        <f t="shared" si="5"/>
        <v>0.97312785359969867</v>
      </c>
      <c r="J44" s="167">
        <v>44588</v>
      </c>
      <c r="K44" s="29">
        <f t="shared" si="6"/>
        <v>2.476889569207684</v>
      </c>
      <c r="L44" s="167">
        <v>44588</v>
      </c>
      <c r="M44" s="29">
        <f t="shared" si="7"/>
        <v>1.503790683057181</v>
      </c>
    </row>
    <row r="45" spans="1:13" ht="23">
      <c r="A45" s="166" t="str">
        <f t="shared" si="4"/>
        <v>2022/1/26</v>
      </c>
      <c r="B45" s="166" t="s">
        <v>321</v>
      </c>
      <c r="C45" s="163" t="s">
        <v>128</v>
      </c>
      <c r="D45" s="165">
        <v>9.4</v>
      </c>
      <c r="E45" s="165">
        <v>296.70999999999998</v>
      </c>
      <c r="F45" s="163">
        <v>31.57</v>
      </c>
      <c r="H45" s="167">
        <v>44587</v>
      </c>
      <c r="I45" s="29">
        <f t="shared" si="5"/>
        <v>0.97312785359969867</v>
      </c>
      <c r="J45" s="167">
        <v>44587</v>
      </c>
      <c r="K45" s="29">
        <f t="shared" si="6"/>
        <v>2.4723321835653529</v>
      </c>
      <c r="L45" s="167">
        <v>44587</v>
      </c>
      <c r="M45" s="29">
        <f t="shared" si="7"/>
        <v>1.4992745818922173</v>
      </c>
    </row>
    <row r="46" spans="1:13" ht="23">
      <c r="A46" s="166" t="str">
        <f t="shared" si="4"/>
        <v>2022/1/21</v>
      </c>
      <c r="B46" s="166" t="s">
        <v>322</v>
      </c>
      <c r="C46" s="163" t="s">
        <v>129</v>
      </c>
      <c r="D46" s="165">
        <v>9.4</v>
      </c>
      <c r="E46" s="165">
        <v>296.02999999999997</v>
      </c>
      <c r="F46" s="163">
        <v>31.5</v>
      </c>
      <c r="H46" s="167">
        <v>44582</v>
      </c>
      <c r="I46" s="29">
        <f t="shared" si="5"/>
        <v>0.97312785359969867</v>
      </c>
      <c r="J46" s="167">
        <v>44582</v>
      </c>
      <c r="K46" s="29">
        <f t="shared" si="6"/>
        <v>2.4713357251611572</v>
      </c>
      <c r="L46" s="167">
        <v>44582</v>
      </c>
      <c r="M46" s="29">
        <f t="shared" si="7"/>
        <v>1.4983105537896004</v>
      </c>
    </row>
    <row r="47" spans="1:13" ht="23">
      <c r="A47" s="166" t="str">
        <f t="shared" si="4"/>
        <v>2022/1/11</v>
      </c>
      <c r="B47" s="166" t="s">
        <v>323</v>
      </c>
      <c r="C47" s="163" t="s">
        <v>130</v>
      </c>
      <c r="D47" s="165">
        <v>9.4</v>
      </c>
      <c r="E47" s="165">
        <v>314.98</v>
      </c>
      <c r="F47" s="163">
        <v>33.51</v>
      </c>
      <c r="H47" s="167">
        <v>44572</v>
      </c>
      <c r="I47" s="29">
        <f t="shared" si="5"/>
        <v>0.97312785359969867</v>
      </c>
      <c r="J47" s="167">
        <v>44572</v>
      </c>
      <c r="K47" s="29">
        <f t="shared" si="6"/>
        <v>2.4982829786613712</v>
      </c>
      <c r="L47" s="167">
        <v>44572</v>
      </c>
      <c r="M47" s="29">
        <f t="shared" si="7"/>
        <v>1.5251744278352715</v>
      </c>
    </row>
    <row r="48" spans="1:13" ht="23">
      <c r="A48" s="166" t="str">
        <f t="shared" si="4"/>
        <v>2021/12/3</v>
      </c>
      <c r="B48" s="166" t="s">
        <v>324</v>
      </c>
      <c r="C48" s="163" t="s">
        <v>131</v>
      </c>
      <c r="D48" s="165">
        <v>9.4</v>
      </c>
      <c r="E48" s="165">
        <v>336.32</v>
      </c>
      <c r="F48" s="163">
        <v>35.78</v>
      </c>
      <c r="H48" s="167">
        <v>44533</v>
      </c>
      <c r="I48" s="29">
        <f t="shared" si="5"/>
        <v>0.97312785359969867</v>
      </c>
      <c r="J48" s="167">
        <v>44533</v>
      </c>
      <c r="K48" s="29">
        <f t="shared" si="6"/>
        <v>2.526752694348148</v>
      </c>
      <c r="L48" s="167">
        <v>44533</v>
      </c>
      <c r="M48" s="29">
        <f t="shared" si="7"/>
        <v>1.5536403362313542</v>
      </c>
    </row>
    <row r="49" spans="1:13" ht="23">
      <c r="A49" s="166" t="str">
        <f t="shared" si="4"/>
        <v>2021/12/2</v>
      </c>
      <c r="B49" s="166" t="s">
        <v>325</v>
      </c>
      <c r="C49" s="163" t="s">
        <v>132</v>
      </c>
      <c r="D49" s="165">
        <v>8.9499999999999993</v>
      </c>
      <c r="E49" s="165">
        <v>327.29000000000002</v>
      </c>
      <c r="F49" s="163">
        <v>36.590000000000003</v>
      </c>
      <c r="H49" s="167">
        <v>44532</v>
      </c>
      <c r="I49" s="29">
        <f t="shared" si="5"/>
        <v>0.95182303531591195</v>
      </c>
      <c r="J49" s="167">
        <v>44532</v>
      </c>
      <c r="K49" s="29">
        <f t="shared" si="6"/>
        <v>2.5149327361018772</v>
      </c>
      <c r="L49" s="167">
        <v>44532</v>
      </c>
      <c r="M49" s="29">
        <f t="shared" si="7"/>
        <v>1.5633624094866074</v>
      </c>
    </row>
    <row r="50" spans="1:13" ht="23">
      <c r="A50" s="166" t="str">
        <f t="shared" si="4"/>
        <v>2021/12/1</v>
      </c>
      <c r="B50" s="166" t="s">
        <v>326</v>
      </c>
      <c r="C50" s="163" t="s">
        <v>133</v>
      </c>
      <c r="D50" s="165">
        <v>8.9499999999999993</v>
      </c>
      <c r="E50" s="165">
        <v>342.54</v>
      </c>
      <c r="F50" s="163">
        <v>38.29</v>
      </c>
      <c r="H50" s="167">
        <v>44531</v>
      </c>
      <c r="I50" s="29">
        <f t="shared" si="5"/>
        <v>0.95182303531591195</v>
      </c>
      <c r="J50" s="167">
        <v>44531</v>
      </c>
      <c r="K50" s="29">
        <f t="shared" si="6"/>
        <v>2.5347112933903264</v>
      </c>
      <c r="L50" s="167">
        <v>44531</v>
      </c>
      <c r="M50" s="29">
        <f t="shared" si="7"/>
        <v>1.5830853663476876</v>
      </c>
    </row>
    <row r="51" spans="1:13" ht="23">
      <c r="A51" s="166" t="str">
        <f t="shared" si="4"/>
        <v>2021/12/1</v>
      </c>
      <c r="B51" s="166" t="s">
        <v>326</v>
      </c>
      <c r="C51" s="163" t="s">
        <v>134</v>
      </c>
      <c r="D51" s="165">
        <v>8.9499999999999993</v>
      </c>
      <c r="E51" s="165">
        <v>330.08</v>
      </c>
      <c r="F51" s="163">
        <v>36.9</v>
      </c>
      <c r="H51" s="167">
        <v>44531</v>
      </c>
      <c r="I51" s="29">
        <f t="shared" si="5"/>
        <v>0.95182303531591195</v>
      </c>
      <c r="J51" s="167">
        <v>44531</v>
      </c>
      <c r="K51" s="29">
        <f t="shared" si="6"/>
        <v>2.5186192106290761</v>
      </c>
      <c r="L51" s="167">
        <v>44531</v>
      </c>
      <c r="M51" s="29">
        <f t="shared" si="7"/>
        <v>1.5670263661590604</v>
      </c>
    </row>
    <row r="52" spans="1:13" ht="23">
      <c r="A52" s="166" t="str">
        <f t="shared" si="4"/>
        <v>2021/11/1</v>
      </c>
      <c r="B52" s="166" t="s">
        <v>327</v>
      </c>
      <c r="C52" s="163" t="s">
        <v>135</v>
      </c>
      <c r="D52" s="165">
        <v>8.9499999999999993</v>
      </c>
      <c r="E52" s="165">
        <v>343.11</v>
      </c>
      <c r="F52" s="163">
        <v>38.35</v>
      </c>
      <c r="H52" s="167">
        <v>44501</v>
      </c>
      <c r="I52" s="29">
        <f t="shared" si="5"/>
        <v>0.95182303531591195</v>
      </c>
      <c r="J52" s="167">
        <v>44501</v>
      </c>
      <c r="K52" s="29">
        <f t="shared" si="6"/>
        <v>2.535433375828049</v>
      </c>
      <c r="L52" s="167">
        <v>44501</v>
      </c>
      <c r="M52" s="29">
        <f t="shared" si="7"/>
        <v>1.5837653682849997</v>
      </c>
    </row>
    <row r="53" spans="1:13" ht="23">
      <c r="A53" s="166" t="str">
        <f t="shared" si="4"/>
        <v>2021/11/1</v>
      </c>
      <c r="B53" s="166" t="s">
        <v>327</v>
      </c>
      <c r="C53" s="163" t="s">
        <v>136</v>
      </c>
      <c r="D53" s="165">
        <v>8.9499999999999993</v>
      </c>
      <c r="E53" s="165">
        <v>330.8</v>
      </c>
      <c r="F53" s="163">
        <v>36.979999999999997</v>
      </c>
      <c r="H53" s="167">
        <v>44501</v>
      </c>
      <c r="I53" s="29">
        <f t="shared" si="5"/>
        <v>0.95182303531591195</v>
      </c>
      <c r="J53" s="167">
        <v>44501</v>
      </c>
      <c r="K53" s="29">
        <f t="shared" si="6"/>
        <v>2.5195655008805091</v>
      </c>
      <c r="L53" s="167">
        <v>44501</v>
      </c>
      <c r="M53" s="29">
        <f t="shared" si="7"/>
        <v>1.5679669068231543</v>
      </c>
    </row>
    <row r="54" spans="1:13" ht="23">
      <c r="A54" s="166" t="str">
        <f t="shared" si="4"/>
        <v>2021/11/1</v>
      </c>
      <c r="B54" s="166" t="s">
        <v>327</v>
      </c>
      <c r="C54" s="163" t="s">
        <v>137</v>
      </c>
      <c r="D54" s="165">
        <v>8.9499999999999993</v>
      </c>
      <c r="E54" s="165">
        <v>329.37</v>
      </c>
      <c r="F54" s="163">
        <v>36.82</v>
      </c>
      <c r="H54" s="167">
        <v>44501</v>
      </c>
      <c r="I54" s="29">
        <f t="shared" si="5"/>
        <v>0.95182303531591195</v>
      </c>
      <c r="J54" s="167">
        <v>44501</v>
      </c>
      <c r="K54" s="29">
        <f t="shared" si="6"/>
        <v>2.5176840398009741</v>
      </c>
      <c r="L54" s="167">
        <v>44501</v>
      </c>
      <c r="M54" s="29">
        <f t="shared" si="7"/>
        <v>1.566083784167996</v>
      </c>
    </row>
    <row r="55" spans="1:13" ht="23">
      <c r="A55" s="166" t="str">
        <f t="shared" si="4"/>
        <v>2021/10/2</v>
      </c>
      <c r="B55" s="166" t="s">
        <v>328</v>
      </c>
      <c r="C55" s="163" t="s">
        <v>138</v>
      </c>
      <c r="D55" s="165">
        <v>8.9499999999999993</v>
      </c>
      <c r="E55" s="165">
        <v>310.76</v>
      </c>
      <c r="F55" s="163">
        <v>34.74</v>
      </c>
      <c r="H55" s="167">
        <v>44471</v>
      </c>
      <c r="I55" s="29">
        <f t="shared" si="5"/>
        <v>0.95182303531591195</v>
      </c>
      <c r="J55" s="167">
        <v>44471</v>
      </c>
      <c r="K55" s="29">
        <f t="shared" si="6"/>
        <v>2.4924251127760866</v>
      </c>
      <c r="L55" s="167">
        <v>44471</v>
      </c>
      <c r="M55" s="29">
        <f t="shared" si="7"/>
        <v>1.5408298141110799</v>
      </c>
    </row>
    <row r="56" spans="1:13" ht="23">
      <c r="A56" s="166" t="str">
        <f t="shared" si="4"/>
        <v>2021/10/1</v>
      </c>
      <c r="B56" s="166" t="s">
        <v>329</v>
      </c>
      <c r="C56" s="163" t="s">
        <v>139</v>
      </c>
      <c r="D56" s="165">
        <v>8.9499999999999993</v>
      </c>
      <c r="E56" s="165">
        <v>292.88</v>
      </c>
      <c r="F56" s="163">
        <v>32.74</v>
      </c>
      <c r="H56" s="167">
        <v>44470</v>
      </c>
      <c r="I56" s="29">
        <f t="shared" si="5"/>
        <v>0.95182303531591195</v>
      </c>
      <c r="J56" s="167">
        <v>44470</v>
      </c>
      <c r="K56" s="29">
        <f t="shared" si="6"/>
        <v>2.4666897158734749</v>
      </c>
      <c r="L56" s="167">
        <v>44470</v>
      </c>
      <c r="M56" s="29">
        <f t="shared" si="7"/>
        <v>1.5150786750759226</v>
      </c>
    </row>
    <row r="57" spans="1:13" ht="23">
      <c r="A57" s="166" t="str">
        <f t="shared" si="4"/>
        <v>2021/10/1</v>
      </c>
      <c r="B57" s="166" t="s">
        <v>329</v>
      </c>
      <c r="C57" s="163" t="s">
        <v>140</v>
      </c>
      <c r="D57" s="165">
        <v>8.9499999999999993</v>
      </c>
      <c r="E57" s="165">
        <v>289.10000000000002</v>
      </c>
      <c r="F57" s="163">
        <v>32.32</v>
      </c>
      <c r="H57" s="167">
        <v>44470</v>
      </c>
      <c r="I57" s="29">
        <f t="shared" si="5"/>
        <v>0.95182303531591195</v>
      </c>
      <c r="J57" s="167">
        <v>44470</v>
      </c>
      <c r="K57" s="29">
        <f t="shared" si="6"/>
        <v>2.4610480916706581</v>
      </c>
      <c r="L57" s="167">
        <v>44470</v>
      </c>
      <c r="M57" s="29">
        <f t="shared" si="7"/>
        <v>1.5094713521025485</v>
      </c>
    </row>
    <row r="58" spans="1:13" ht="23">
      <c r="A58" s="166" t="str">
        <f t="shared" si="4"/>
        <v>2021/9/22</v>
      </c>
      <c r="B58" s="166" t="s">
        <v>330</v>
      </c>
      <c r="C58" s="163" t="s">
        <v>141</v>
      </c>
      <c r="D58" s="165">
        <v>8.06</v>
      </c>
      <c r="E58" s="165">
        <v>298.58</v>
      </c>
      <c r="F58" s="163">
        <v>37.07</v>
      </c>
      <c r="H58" s="167">
        <v>44461</v>
      </c>
      <c r="I58" s="29">
        <f t="shared" si="5"/>
        <v>0.90633504180509072</v>
      </c>
      <c r="J58" s="167">
        <v>44461</v>
      </c>
      <c r="K58" s="29">
        <f t="shared" si="6"/>
        <v>2.4750607137020064</v>
      </c>
      <c r="L58" s="167">
        <v>44461</v>
      </c>
      <c r="M58" s="29">
        <f t="shared" si="7"/>
        <v>1.5690225860295637</v>
      </c>
    </row>
    <row r="59" spans="1:13" ht="23">
      <c r="A59" s="166" t="str">
        <f t="shared" si="4"/>
        <v>2021/9/13</v>
      </c>
      <c r="B59" s="166" t="s">
        <v>331</v>
      </c>
      <c r="C59" s="163" t="s">
        <v>142</v>
      </c>
      <c r="D59" s="165">
        <v>8.06</v>
      </c>
      <c r="E59" s="165">
        <v>296.99</v>
      </c>
      <c r="F59" s="163">
        <v>36.869999999999997</v>
      </c>
      <c r="H59" s="167">
        <v>44452</v>
      </c>
      <c r="I59" s="29">
        <f t="shared" si="5"/>
        <v>0.90633504180509072</v>
      </c>
      <c r="J59" s="167">
        <v>44452</v>
      </c>
      <c r="K59" s="29">
        <f t="shared" si="6"/>
        <v>2.4727418263612049</v>
      </c>
      <c r="L59" s="167">
        <v>44452</v>
      </c>
      <c r="M59" s="29">
        <f t="shared" si="7"/>
        <v>1.5666731376061165</v>
      </c>
    </row>
    <row r="60" spans="1:13" ht="23">
      <c r="A60" s="166" t="str">
        <f t="shared" si="4"/>
        <v>2021/9/1/</v>
      </c>
      <c r="B60" s="167" t="s">
        <v>332</v>
      </c>
      <c r="C60" s="163" t="s">
        <v>143</v>
      </c>
      <c r="D60" s="165">
        <v>8.06</v>
      </c>
      <c r="E60" s="165">
        <v>301.83</v>
      </c>
      <c r="F60" s="163">
        <v>37.47</v>
      </c>
      <c r="H60" s="167">
        <v>44440</v>
      </c>
      <c r="I60" s="29">
        <f t="shared" si="5"/>
        <v>0.90633504180509072</v>
      </c>
      <c r="J60" s="167">
        <v>44440</v>
      </c>
      <c r="K60" s="29">
        <f t="shared" si="6"/>
        <v>2.4797624037197021</v>
      </c>
      <c r="L60" s="167">
        <v>44440</v>
      </c>
      <c r="M60" s="29">
        <f t="shared" si="7"/>
        <v>1.5736836930937979</v>
      </c>
    </row>
    <row r="61" spans="1:13" ht="23">
      <c r="A61" s="166" t="str">
        <f t="shared" si="4"/>
        <v>2021/8/23</v>
      </c>
      <c r="B61" s="166" t="s">
        <v>333</v>
      </c>
      <c r="C61" s="163" t="s">
        <v>144</v>
      </c>
      <c r="D61" s="165">
        <v>8.06</v>
      </c>
      <c r="E61" s="165">
        <v>304.64999999999998</v>
      </c>
      <c r="F61" s="163">
        <v>37.82</v>
      </c>
      <c r="H61" s="167">
        <v>44431</v>
      </c>
      <c r="I61" s="29">
        <f t="shared" si="5"/>
        <v>0.90633504180509072</v>
      </c>
      <c r="J61" s="167">
        <v>44431</v>
      </c>
      <c r="K61" s="29">
        <f t="shared" si="6"/>
        <v>2.4838011824604878</v>
      </c>
      <c r="L61" s="167">
        <v>44431</v>
      </c>
      <c r="M61" s="29">
        <f t="shared" si="7"/>
        <v>1.5777215245090208</v>
      </c>
    </row>
    <row r="62" spans="1:13" ht="23">
      <c r="A62" s="166" t="str">
        <f t="shared" si="4"/>
        <v>2021/8/12</v>
      </c>
      <c r="B62" s="166" t="s">
        <v>334</v>
      </c>
      <c r="C62" s="163" t="s">
        <v>145</v>
      </c>
      <c r="D62" s="165">
        <v>8.06</v>
      </c>
      <c r="E62" s="165">
        <v>289.81</v>
      </c>
      <c r="F62" s="163">
        <v>35.979999999999997</v>
      </c>
      <c r="H62" s="167">
        <v>44420</v>
      </c>
      <c r="I62" s="29">
        <f t="shared" si="5"/>
        <v>0.90633504180509072</v>
      </c>
      <c r="J62" s="167">
        <v>44420</v>
      </c>
      <c r="K62" s="29">
        <f t="shared" si="6"/>
        <v>2.4621133668835711</v>
      </c>
      <c r="L62" s="167">
        <v>44420</v>
      </c>
      <c r="M62" s="29">
        <f t="shared" si="7"/>
        <v>1.5560611590095326</v>
      </c>
    </row>
    <row r="63" spans="1:13" ht="23">
      <c r="A63" s="166" t="str">
        <f t="shared" si="4"/>
        <v>2021/8/3/</v>
      </c>
      <c r="B63" s="167" t="s">
        <v>335</v>
      </c>
      <c r="C63" s="163" t="s">
        <v>146</v>
      </c>
      <c r="D63" s="165">
        <v>8.06</v>
      </c>
      <c r="E63" s="165">
        <v>287.12</v>
      </c>
      <c r="F63" s="163">
        <v>35.64</v>
      </c>
      <c r="H63" s="167">
        <v>44411</v>
      </c>
      <c r="I63" s="29">
        <f t="shared" si="5"/>
        <v>0.90633504180509072</v>
      </c>
      <c r="J63" s="167">
        <v>44411</v>
      </c>
      <c r="K63" s="29">
        <f t="shared" si="6"/>
        <v>2.4580634453251835</v>
      </c>
      <c r="L63" s="167">
        <v>44411</v>
      </c>
      <c r="M63" s="29">
        <f t="shared" si="7"/>
        <v>1.5519376953648372</v>
      </c>
    </row>
    <row r="64" spans="1:13" ht="23">
      <c r="A64" s="166" t="str">
        <f t="shared" si="4"/>
        <v>2021/7/30</v>
      </c>
      <c r="B64" s="166" t="s">
        <v>336</v>
      </c>
      <c r="C64" s="163" t="s">
        <v>147</v>
      </c>
      <c r="D64" s="165">
        <v>8.06</v>
      </c>
      <c r="E64" s="165">
        <v>284.91000000000003</v>
      </c>
      <c r="F64" s="163">
        <v>35.369999999999997</v>
      </c>
      <c r="H64" s="167">
        <v>44407</v>
      </c>
      <c r="I64" s="29">
        <f t="shared" si="5"/>
        <v>0.90633504180509072</v>
      </c>
      <c r="J64" s="167">
        <v>44407</v>
      </c>
      <c r="K64" s="29">
        <f t="shared" si="6"/>
        <v>2.4547076927235136</v>
      </c>
      <c r="L64" s="167">
        <v>44407</v>
      </c>
      <c r="M64" s="29">
        <f t="shared" si="7"/>
        <v>1.5486350598147516</v>
      </c>
    </row>
    <row r="65" spans="1:13" ht="23">
      <c r="A65" s="166" t="str">
        <f t="shared" si="4"/>
        <v>2021/7/29</v>
      </c>
      <c r="B65" s="166" t="s">
        <v>337</v>
      </c>
      <c r="C65" s="163" t="s">
        <v>148</v>
      </c>
      <c r="D65" s="165">
        <v>8.06</v>
      </c>
      <c r="E65" s="165">
        <v>286.5</v>
      </c>
      <c r="F65" s="163">
        <v>35.57</v>
      </c>
      <c r="H65" s="167">
        <v>44406</v>
      </c>
      <c r="I65" s="29">
        <f t="shared" si="5"/>
        <v>0.90633504180509072</v>
      </c>
      <c r="J65" s="167">
        <v>44406</v>
      </c>
      <c r="K65" s="29">
        <f t="shared" si="6"/>
        <v>2.457124626303409</v>
      </c>
      <c r="L65" s="167">
        <v>44406</v>
      </c>
      <c r="M65" s="29">
        <f t="shared" si="7"/>
        <v>1.5510838651857803</v>
      </c>
    </row>
    <row r="66" spans="1:13" ht="23">
      <c r="A66" s="166" t="str">
        <f t="shared" si="4"/>
        <v>2021/7/28</v>
      </c>
      <c r="B66" s="166" t="s">
        <v>338</v>
      </c>
      <c r="C66" s="163" t="s">
        <v>149</v>
      </c>
      <c r="D66" s="165">
        <v>8.06</v>
      </c>
      <c r="E66" s="165">
        <v>286.22000000000003</v>
      </c>
      <c r="F66" s="163">
        <v>35.53</v>
      </c>
      <c r="H66" s="167">
        <v>44405</v>
      </c>
      <c r="I66" s="29">
        <f t="shared" si="5"/>
        <v>0.90633504180509072</v>
      </c>
      <c r="J66" s="167">
        <v>44405</v>
      </c>
      <c r="K66" s="29">
        <f t="shared" si="6"/>
        <v>2.4566999773837925</v>
      </c>
      <c r="L66" s="167">
        <v>44405</v>
      </c>
      <c r="M66" s="29">
        <f t="shared" si="7"/>
        <v>1.5505952074893279</v>
      </c>
    </row>
    <row r="67" spans="1:13" ht="23">
      <c r="A67" s="166" t="str">
        <f t="shared" si="4"/>
        <v>2021/7/27</v>
      </c>
      <c r="B67" s="166" t="s">
        <v>339</v>
      </c>
      <c r="C67" s="163" t="s">
        <v>150</v>
      </c>
      <c r="D67" s="165">
        <v>8.06</v>
      </c>
      <c r="E67" s="165">
        <v>286.54000000000002</v>
      </c>
      <c r="F67" s="163">
        <v>35.57</v>
      </c>
      <c r="H67" s="167">
        <v>44404</v>
      </c>
      <c r="I67" s="29">
        <f t="shared" si="5"/>
        <v>0.90633504180509072</v>
      </c>
      <c r="J67" s="167">
        <v>44404</v>
      </c>
      <c r="K67" s="29">
        <f t="shared" si="6"/>
        <v>2.4571852565536685</v>
      </c>
      <c r="L67" s="167">
        <v>44404</v>
      </c>
      <c r="M67" s="29">
        <f t="shared" si="7"/>
        <v>1.5510838651857803</v>
      </c>
    </row>
    <row r="68" spans="1:13" ht="23">
      <c r="A68" s="166" t="str">
        <f t="shared" si="4"/>
        <v>2021/7/26</v>
      </c>
      <c r="B68" s="166" t="s">
        <v>340</v>
      </c>
      <c r="C68" s="163" t="s">
        <v>151</v>
      </c>
      <c r="D68" s="165">
        <v>8.06</v>
      </c>
      <c r="E68" s="165">
        <v>289.05</v>
      </c>
      <c r="F68" s="163">
        <v>35.880000000000003</v>
      </c>
      <c r="H68" s="167">
        <v>44403</v>
      </c>
      <c r="I68" s="29">
        <f t="shared" si="5"/>
        <v>0.90633504180509072</v>
      </c>
      <c r="J68" s="167">
        <v>44403</v>
      </c>
      <c r="K68" s="29">
        <f t="shared" si="6"/>
        <v>2.4609729737111343</v>
      </c>
      <c r="L68" s="167">
        <v>44403</v>
      </c>
      <c r="M68" s="29">
        <f t="shared" si="7"/>
        <v>1.5548524343720544</v>
      </c>
    </row>
    <row r="69" spans="1:13" ht="23">
      <c r="A69" s="166" t="str">
        <f t="shared" si="4"/>
        <v>2021/7/23</v>
      </c>
      <c r="B69" s="166" t="s">
        <v>341</v>
      </c>
      <c r="C69" s="163" t="s">
        <v>152</v>
      </c>
      <c r="D69" s="165">
        <v>8.06</v>
      </c>
      <c r="E69" s="165">
        <v>289.67</v>
      </c>
      <c r="F69" s="163">
        <v>35.96</v>
      </c>
      <c r="H69" s="167">
        <v>44400</v>
      </c>
      <c r="I69" s="29">
        <f t="shared" si="5"/>
        <v>0.90633504180509072</v>
      </c>
      <c r="J69" s="167">
        <v>44400</v>
      </c>
      <c r="K69" s="29">
        <f t="shared" si="6"/>
        <v>2.4619035193352539</v>
      </c>
      <c r="L69" s="167">
        <v>44400</v>
      </c>
      <c r="M69" s="29">
        <f t="shared" si="7"/>
        <v>1.5558196830611912</v>
      </c>
    </row>
    <row r="70" spans="1:13" ht="23">
      <c r="A70" s="166" t="str">
        <f t="shared" si="4"/>
        <v>2021/7/1/</v>
      </c>
      <c r="B70" s="167" t="s">
        <v>342</v>
      </c>
      <c r="C70" s="163" t="s">
        <v>153</v>
      </c>
      <c r="D70" s="165">
        <v>8.06</v>
      </c>
      <c r="E70" s="165">
        <v>271.60000000000002</v>
      </c>
      <c r="F70" s="163">
        <v>33.72</v>
      </c>
      <c r="H70" s="167">
        <v>44378</v>
      </c>
      <c r="I70" s="29">
        <f t="shared" si="5"/>
        <v>0.90633504180509072</v>
      </c>
      <c r="J70" s="167">
        <v>44378</v>
      </c>
      <c r="K70" s="29">
        <f t="shared" si="6"/>
        <v>2.4339297656084642</v>
      </c>
      <c r="L70" s="167">
        <v>44378</v>
      </c>
      <c r="M70" s="29">
        <f t="shared" si="7"/>
        <v>1.5278875659527047</v>
      </c>
    </row>
    <row r="71" spans="1:13" ht="23">
      <c r="A71" s="166" t="str">
        <f t="shared" si="4"/>
        <v>2021/6/10</v>
      </c>
      <c r="B71" s="166" t="s">
        <v>343</v>
      </c>
      <c r="C71" s="163" t="s">
        <v>154</v>
      </c>
      <c r="D71" s="165">
        <v>7.35</v>
      </c>
      <c r="E71" s="165">
        <v>257.24</v>
      </c>
      <c r="F71" s="163">
        <v>35.01</v>
      </c>
      <c r="H71" s="167">
        <v>44357</v>
      </c>
      <c r="I71" s="29">
        <f t="shared" si="5"/>
        <v>0.86628733908419486</v>
      </c>
      <c r="J71" s="167">
        <v>44357</v>
      </c>
      <c r="K71" s="29">
        <f t="shared" si="6"/>
        <v>2.4103385009107301</v>
      </c>
      <c r="L71" s="167">
        <v>44357</v>
      </c>
      <c r="M71" s="29">
        <f t="shared" si="7"/>
        <v>1.5441921107650325</v>
      </c>
    </row>
    <row r="72" spans="1:13" ht="23">
      <c r="A72" s="166" t="str">
        <f t="shared" si="4"/>
        <v>2021/5/19</v>
      </c>
      <c r="B72" s="166" t="s">
        <v>344</v>
      </c>
      <c r="C72" s="163" t="s">
        <v>155</v>
      </c>
      <c r="D72" s="165">
        <v>7.35</v>
      </c>
      <c r="E72" s="165">
        <v>243.12</v>
      </c>
      <c r="F72" s="163">
        <v>33.090000000000003</v>
      </c>
      <c r="H72" s="167">
        <v>44335</v>
      </c>
      <c r="I72" s="29">
        <f t="shared" si="5"/>
        <v>0.86628733908419486</v>
      </c>
      <c r="J72" s="167">
        <v>44335</v>
      </c>
      <c r="K72" s="29">
        <f t="shared" si="6"/>
        <v>2.3858206870718863</v>
      </c>
      <c r="L72" s="167">
        <v>44335</v>
      </c>
      <c r="M72" s="29">
        <f t="shared" si="7"/>
        <v>1.5196967671598531</v>
      </c>
    </row>
    <row r="73" spans="1:13" ht="23">
      <c r="A73" s="166" t="str">
        <f t="shared" si="4"/>
        <v>2021/4/28</v>
      </c>
      <c r="B73" s="166" t="s">
        <v>345</v>
      </c>
      <c r="C73" s="163" t="s">
        <v>156</v>
      </c>
      <c r="D73" s="165">
        <v>7.35</v>
      </c>
      <c r="E73" s="165">
        <v>254.56</v>
      </c>
      <c r="F73" s="163">
        <v>34.64</v>
      </c>
      <c r="H73" s="167">
        <v>44314</v>
      </c>
      <c r="I73" s="29">
        <f t="shared" si="5"/>
        <v>0.86628733908419486</v>
      </c>
      <c r="J73" s="167">
        <v>44314</v>
      </c>
      <c r="K73" s="29">
        <f t="shared" si="6"/>
        <v>2.4057901623025062</v>
      </c>
      <c r="L73" s="167">
        <v>44314</v>
      </c>
      <c r="M73" s="29">
        <f t="shared" si="7"/>
        <v>1.5395778833453091</v>
      </c>
    </row>
    <row r="74" spans="1:13" ht="23">
      <c r="A74" s="166" t="str">
        <f t="shared" si="4"/>
        <v>2021/4/7/</v>
      </c>
      <c r="B74" s="167" t="s">
        <v>346</v>
      </c>
      <c r="C74" s="163" t="s">
        <v>157</v>
      </c>
      <c r="D74" s="165">
        <v>7.35</v>
      </c>
      <c r="E74" s="165">
        <v>249.9</v>
      </c>
      <c r="F74" s="163">
        <v>34.01</v>
      </c>
      <c r="H74" s="167">
        <v>44293</v>
      </c>
      <c r="I74" s="29">
        <f t="shared" si="5"/>
        <v>0.86628733908419486</v>
      </c>
      <c r="J74" s="167">
        <v>44293</v>
      </c>
      <c r="K74" s="29">
        <f t="shared" si="6"/>
        <v>2.3977662561264501</v>
      </c>
      <c r="L74" s="167">
        <v>44293</v>
      </c>
      <c r="M74" s="29">
        <f t="shared" si="7"/>
        <v>1.5316066319327222</v>
      </c>
    </row>
    <row r="75" spans="1:13" ht="23">
      <c r="A75" s="166" t="str">
        <f t="shared" si="4"/>
        <v>2021/3/16</v>
      </c>
      <c r="B75" s="166" t="s">
        <v>347</v>
      </c>
      <c r="C75" s="163" t="s">
        <v>158</v>
      </c>
      <c r="D75" s="165">
        <v>6.71</v>
      </c>
      <c r="E75" s="165">
        <v>237.71</v>
      </c>
      <c r="F75" s="163">
        <v>35.4</v>
      </c>
      <c r="H75" s="167">
        <v>44271</v>
      </c>
      <c r="I75" s="29">
        <f t="shared" si="5"/>
        <v>0.82672252016899206</v>
      </c>
      <c r="J75" s="167">
        <v>44271</v>
      </c>
      <c r="K75" s="29">
        <f t="shared" si="6"/>
        <v>2.3760474520414663</v>
      </c>
      <c r="L75" s="167">
        <v>44271</v>
      </c>
      <c r="M75" s="29">
        <f t="shared" si="7"/>
        <v>1.5490032620257879</v>
      </c>
    </row>
    <row r="76" spans="1:13" ht="23">
      <c r="A76" s="166" t="str">
        <f t="shared" si="4"/>
        <v>2021/2/23</v>
      </c>
      <c r="B76" s="166" t="s">
        <v>348</v>
      </c>
      <c r="C76" s="163" t="s">
        <v>159</v>
      </c>
      <c r="D76" s="165">
        <v>6.71</v>
      </c>
      <c r="E76" s="165">
        <v>233.27</v>
      </c>
      <c r="F76" s="163">
        <v>34.74</v>
      </c>
      <c r="H76" s="167">
        <v>44250</v>
      </c>
      <c r="I76" s="29">
        <f t="shared" si="5"/>
        <v>0.82672252016899206</v>
      </c>
      <c r="J76" s="167">
        <v>44250</v>
      </c>
      <c r="K76" s="29">
        <f t="shared" si="6"/>
        <v>2.367858889362906</v>
      </c>
      <c r="L76" s="167">
        <v>44250</v>
      </c>
      <c r="M76" s="29">
        <f t="shared" si="7"/>
        <v>1.5408298141110799</v>
      </c>
    </row>
    <row r="77" spans="1:13" ht="23">
      <c r="A77" s="166" t="str">
        <f t="shared" si="4"/>
        <v>2021/2/1/</v>
      </c>
      <c r="B77" s="167" t="s">
        <v>349</v>
      </c>
      <c r="C77" s="163" t="s">
        <v>160</v>
      </c>
      <c r="D77" s="165">
        <v>6.71</v>
      </c>
      <c r="E77" s="165">
        <v>239.65</v>
      </c>
      <c r="F77" s="163">
        <v>35.69</v>
      </c>
      <c r="H77" s="167">
        <v>44228</v>
      </c>
      <c r="I77" s="29">
        <f t="shared" si="5"/>
        <v>0.82672252016899206</v>
      </c>
      <c r="J77" s="167">
        <v>44228</v>
      </c>
      <c r="K77" s="29">
        <f t="shared" si="6"/>
        <v>2.3795774333278068</v>
      </c>
      <c r="L77" s="167">
        <v>44228</v>
      </c>
      <c r="M77" s="29">
        <f t="shared" si="7"/>
        <v>1.5525465479556604</v>
      </c>
    </row>
    <row r="78" spans="1:13" ht="23">
      <c r="A78" s="166" t="str">
        <f t="shared" ref="A78:A141" si="8">RIGHT(C78,4)&amp;"/"&amp;LEFT(C78,4)</f>
        <v>2021/1/8/</v>
      </c>
      <c r="B78" s="167" t="s">
        <v>350</v>
      </c>
      <c r="C78" s="163" t="s">
        <v>161</v>
      </c>
      <c r="D78" s="165">
        <v>6.71</v>
      </c>
      <c r="E78" s="165">
        <v>219.62</v>
      </c>
      <c r="F78" s="163">
        <v>32.71</v>
      </c>
      <c r="H78" s="167">
        <v>44204</v>
      </c>
      <c r="I78" s="29">
        <f t="shared" ref="I78:I141" si="9">LOG10(D78)</f>
        <v>0.82672252016899206</v>
      </c>
      <c r="J78" s="167">
        <v>44204</v>
      </c>
      <c r="K78" s="29">
        <f t="shared" ref="K78:K141" si="10">LOG10(E78)</f>
        <v>2.3416718872085176</v>
      </c>
      <c r="L78" s="167">
        <v>44204</v>
      </c>
      <c r="M78" s="29">
        <f t="shared" ref="M78:M141" si="11">LOG10(F78)</f>
        <v>1.5146805441249815</v>
      </c>
    </row>
    <row r="79" spans="1:13" ht="23">
      <c r="A79" s="166" t="str">
        <f t="shared" si="8"/>
        <v>2020/12/1</v>
      </c>
      <c r="B79" s="166" t="s">
        <v>351</v>
      </c>
      <c r="C79" s="163" t="s">
        <v>162</v>
      </c>
      <c r="D79" s="165">
        <v>6.2</v>
      </c>
      <c r="E79" s="165">
        <v>219.28</v>
      </c>
      <c r="F79" s="163">
        <v>35.380000000000003</v>
      </c>
      <c r="H79" s="167">
        <v>44166</v>
      </c>
      <c r="I79" s="29">
        <f t="shared" si="9"/>
        <v>0.79239168949825389</v>
      </c>
      <c r="J79" s="167">
        <v>44166</v>
      </c>
      <c r="K79" s="29">
        <f t="shared" si="10"/>
        <v>2.3409990225314421</v>
      </c>
      <c r="L79" s="167">
        <v>44166</v>
      </c>
      <c r="M79" s="29">
        <f t="shared" si="11"/>
        <v>1.5487578285737043</v>
      </c>
    </row>
    <row r="80" spans="1:13" ht="23">
      <c r="A80" s="166" t="str">
        <f t="shared" si="8"/>
        <v>2020/11/2</v>
      </c>
      <c r="B80" s="166" t="s">
        <v>352</v>
      </c>
      <c r="C80" s="163" t="s">
        <v>163</v>
      </c>
      <c r="D80" s="165">
        <v>6.2</v>
      </c>
      <c r="E80" s="165">
        <v>213.86</v>
      </c>
      <c r="F80" s="163">
        <v>34.5</v>
      </c>
      <c r="H80" s="167">
        <v>44137</v>
      </c>
      <c r="I80" s="29">
        <f t="shared" si="9"/>
        <v>0.79239168949825389</v>
      </c>
      <c r="J80" s="167">
        <v>44137</v>
      </c>
      <c r="K80" s="29">
        <f t="shared" si="10"/>
        <v>2.330129562487524</v>
      </c>
      <c r="L80" s="167">
        <v>44137</v>
      </c>
      <c r="M80" s="29">
        <f t="shared" si="11"/>
        <v>1.5378190950732742</v>
      </c>
    </row>
    <row r="81" spans="1:13" ht="23">
      <c r="A81" s="166" t="str">
        <f t="shared" si="8"/>
        <v>2020/11/3</v>
      </c>
      <c r="B81" s="166" t="s">
        <v>353</v>
      </c>
      <c r="C81" s="163" t="s">
        <v>164</v>
      </c>
      <c r="D81" s="165">
        <v>6.2</v>
      </c>
      <c r="E81" s="165">
        <v>206.43</v>
      </c>
      <c r="F81" s="163">
        <v>33.299999999999997</v>
      </c>
      <c r="H81" s="167">
        <v>44138</v>
      </c>
      <c r="I81" s="29">
        <f t="shared" si="9"/>
        <v>0.79239168949825389</v>
      </c>
      <c r="J81" s="167">
        <v>44138</v>
      </c>
      <c r="K81" s="29">
        <f t="shared" si="10"/>
        <v>2.3147728125660549</v>
      </c>
      <c r="L81" s="167">
        <v>44138</v>
      </c>
      <c r="M81" s="29">
        <f t="shared" si="11"/>
        <v>1.5224442335063197</v>
      </c>
    </row>
    <row r="82" spans="1:13" ht="23">
      <c r="A82" s="166" t="str">
        <f t="shared" si="8"/>
        <v>2020/10/1</v>
      </c>
      <c r="B82" s="166" t="s">
        <v>354</v>
      </c>
      <c r="C82" s="163" t="s">
        <v>165</v>
      </c>
      <c r="D82" s="165">
        <v>6.2</v>
      </c>
      <c r="E82" s="165">
        <v>222.86</v>
      </c>
      <c r="F82" s="163">
        <v>35.950000000000003</v>
      </c>
      <c r="H82" s="167">
        <v>44105</v>
      </c>
      <c r="I82" s="29">
        <f t="shared" si="9"/>
        <v>0.79239168949825389</v>
      </c>
      <c r="J82" s="167">
        <v>44105</v>
      </c>
      <c r="K82" s="29">
        <f t="shared" si="10"/>
        <v>2.3480321261824866</v>
      </c>
      <c r="L82" s="167">
        <v>44105</v>
      </c>
      <c r="M82" s="29">
        <f t="shared" si="11"/>
        <v>1.5556988947189014</v>
      </c>
    </row>
    <row r="83" spans="1:13" ht="23">
      <c r="A83" s="166" t="str">
        <f t="shared" si="8"/>
        <v>2020/9/22</v>
      </c>
      <c r="B83" s="166" t="s">
        <v>355</v>
      </c>
      <c r="C83" s="163" t="s">
        <v>166</v>
      </c>
      <c r="D83" s="165">
        <v>5.76</v>
      </c>
      <c r="E83" s="165">
        <v>207.42</v>
      </c>
      <c r="F83" s="163">
        <v>35.979999999999997</v>
      </c>
      <c r="H83" s="167">
        <v>44096</v>
      </c>
      <c r="I83" s="29">
        <f t="shared" si="9"/>
        <v>0.76042248342321206</v>
      </c>
      <c r="J83" s="167">
        <v>44096</v>
      </c>
      <c r="K83" s="29">
        <f t="shared" si="10"/>
        <v>2.3168506299260505</v>
      </c>
      <c r="L83" s="167">
        <v>44096</v>
      </c>
      <c r="M83" s="29">
        <f t="shared" si="11"/>
        <v>1.5560611590095326</v>
      </c>
    </row>
    <row r="84" spans="1:13" ht="23">
      <c r="A84" s="166" t="str">
        <f t="shared" si="8"/>
        <v>2020/8/31</v>
      </c>
      <c r="B84" s="166" t="s">
        <v>356</v>
      </c>
      <c r="C84" s="163" t="s">
        <v>167</v>
      </c>
      <c r="D84" s="165">
        <v>5.76</v>
      </c>
      <c r="E84" s="165">
        <v>225.53</v>
      </c>
      <c r="F84" s="163">
        <v>39.130000000000003</v>
      </c>
      <c r="H84" s="167">
        <v>44074</v>
      </c>
      <c r="I84" s="29">
        <f t="shared" si="9"/>
        <v>0.76042248342321206</v>
      </c>
      <c r="J84" s="167">
        <v>44074</v>
      </c>
      <c r="K84" s="29">
        <f t="shared" si="10"/>
        <v>2.3532043199074204</v>
      </c>
      <c r="L84" s="167">
        <v>44074</v>
      </c>
      <c r="M84" s="29">
        <f t="shared" si="11"/>
        <v>1.5925098479006801</v>
      </c>
    </row>
    <row r="85" spans="1:13" ht="23">
      <c r="A85" s="166" t="str">
        <f t="shared" si="8"/>
        <v>2020/8/10</v>
      </c>
      <c r="B85" s="166" t="s">
        <v>357</v>
      </c>
      <c r="C85" s="163" t="s">
        <v>168</v>
      </c>
      <c r="D85" s="165">
        <v>5.76</v>
      </c>
      <c r="E85" s="165">
        <v>208.25</v>
      </c>
      <c r="F85" s="163">
        <v>36.130000000000003</v>
      </c>
      <c r="H85" s="167">
        <v>44053</v>
      </c>
      <c r="I85" s="29">
        <f t="shared" si="9"/>
        <v>0.76042248342321206</v>
      </c>
      <c r="J85" s="167">
        <v>44053</v>
      </c>
      <c r="K85" s="29">
        <f t="shared" si="10"/>
        <v>2.318585010078825</v>
      </c>
      <c r="L85" s="167">
        <v>44053</v>
      </c>
      <c r="M85" s="29">
        <f t="shared" si="11"/>
        <v>1.5578679615680222</v>
      </c>
    </row>
    <row r="86" spans="1:13" ht="23">
      <c r="A86" s="166" t="str">
        <f t="shared" si="8"/>
        <v>2020/7/20</v>
      </c>
      <c r="B86" s="166" t="s">
        <v>358</v>
      </c>
      <c r="C86" s="163" t="s">
        <v>169</v>
      </c>
      <c r="D86" s="165">
        <v>5.76</v>
      </c>
      <c r="E86" s="165">
        <v>211.6</v>
      </c>
      <c r="F86" s="163">
        <v>36.71</v>
      </c>
      <c r="H86" s="167">
        <v>44032</v>
      </c>
      <c r="I86" s="29">
        <f t="shared" si="9"/>
        <v>0.76042248342321206</v>
      </c>
      <c r="J86" s="167">
        <v>44032</v>
      </c>
      <c r="K86" s="29">
        <f t="shared" si="10"/>
        <v>2.3255156633631482</v>
      </c>
      <c r="L86" s="167">
        <v>44032</v>
      </c>
      <c r="M86" s="29">
        <f t="shared" si="11"/>
        <v>1.5647843845039868</v>
      </c>
    </row>
    <row r="87" spans="1:13" ht="23">
      <c r="A87" s="166" t="str">
        <f t="shared" si="8"/>
        <v>2020/6/26</v>
      </c>
      <c r="B87" s="166" t="s">
        <v>359</v>
      </c>
      <c r="C87" s="163" t="s">
        <v>170</v>
      </c>
      <c r="D87" s="165">
        <v>6.01</v>
      </c>
      <c r="E87" s="165">
        <v>196.33</v>
      </c>
      <c r="F87" s="163">
        <v>32.69</v>
      </c>
      <c r="H87" s="167">
        <v>44008</v>
      </c>
      <c r="I87" s="29">
        <f t="shared" si="9"/>
        <v>0.77887447200273952</v>
      </c>
      <c r="J87" s="167">
        <v>44008</v>
      </c>
      <c r="K87" s="29">
        <f t="shared" si="10"/>
        <v>2.2929866665841003</v>
      </c>
      <c r="L87" s="167">
        <v>44008</v>
      </c>
      <c r="M87" s="29">
        <f t="shared" si="11"/>
        <v>1.514414920580369</v>
      </c>
    </row>
    <row r="88" spans="1:13" ht="23">
      <c r="A88" s="166" t="str">
        <f t="shared" si="8"/>
        <v>2020/6/5/</v>
      </c>
      <c r="B88" s="167" t="s">
        <v>360</v>
      </c>
      <c r="C88" s="163" t="s">
        <v>171</v>
      </c>
      <c r="D88" s="165">
        <v>6.01</v>
      </c>
      <c r="E88" s="165">
        <v>187.2</v>
      </c>
      <c r="F88" s="163">
        <v>31.17</v>
      </c>
      <c r="H88" s="167">
        <v>43987</v>
      </c>
      <c r="I88" s="29">
        <f t="shared" si="9"/>
        <v>0.77887447200273952</v>
      </c>
      <c r="J88" s="167">
        <v>43987</v>
      </c>
      <c r="K88" s="29">
        <f t="shared" si="10"/>
        <v>2.2723058444020863</v>
      </c>
      <c r="L88" s="167">
        <v>43987</v>
      </c>
      <c r="M88" s="29">
        <f t="shared" si="11"/>
        <v>1.4937368022768398</v>
      </c>
    </row>
    <row r="89" spans="1:13" ht="23">
      <c r="A89" s="166" t="str">
        <f t="shared" si="8"/>
        <v>2020/5/14</v>
      </c>
      <c r="B89" s="166" t="s">
        <v>361</v>
      </c>
      <c r="C89" s="163" t="s">
        <v>172</v>
      </c>
      <c r="D89" s="165">
        <v>6.01</v>
      </c>
      <c r="E89" s="165">
        <v>180.53</v>
      </c>
      <c r="F89" s="163">
        <v>30.06</v>
      </c>
      <c r="H89" s="167">
        <v>43965</v>
      </c>
      <c r="I89" s="29">
        <f t="shared" si="9"/>
        <v>0.77887447200273952</v>
      </c>
      <c r="J89" s="167">
        <v>43965</v>
      </c>
      <c r="K89" s="29">
        <f t="shared" si="10"/>
        <v>2.2565493821521945</v>
      </c>
      <c r="L89" s="167">
        <v>43965</v>
      </c>
      <c r="M89" s="29">
        <f t="shared" si="11"/>
        <v>1.4779889762508893</v>
      </c>
    </row>
    <row r="90" spans="1:13" ht="23">
      <c r="A90" s="166" t="str">
        <f t="shared" si="8"/>
        <v>2020/4/23</v>
      </c>
      <c r="B90" s="166" t="s">
        <v>362</v>
      </c>
      <c r="C90" s="163" t="s">
        <v>173</v>
      </c>
      <c r="D90" s="165">
        <v>6.01</v>
      </c>
      <c r="E90" s="165">
        <v>171.42</v>
      </c>
      <c r="F90" s="163">
        <v>28.54</v>
      </c>
      <c r="H90" s="167">
        <v>43944</v>
      </c>
      <c r="I90" s="29">
        <f t="shared" si="9"/>
        <v>0.77887447200273952</v>
      </c>
      <c r="J90" s="167">
        <v>43944</v>
      </c>
      <c r="K90" s="29">
        <f t="shared" si="10"/>
        <v>2.2340614907663867</v>
      </c>
      <c r="L90" s="167">
        <v>43944</v>
      </c>
      <c r="M90" s="29">
        <f t="shared" si="11"/>
        <v>1.4554539687786281</v>
      </c>
    </row>
    <row r="91" spans="1:13" ht="23">
      <c r="A91" s="166" t="str">
        <f t="shared" si="8"/>
        <v>2020/4/1/</v>
      </c>
      <c r="B91" s="167" t="s">
        <v>363</v>
      </c>
      <c r="C91" s="163" t="s">
        <v>174</v>
      </c>
      <c r="D91" s="165">
        <v>6.01</v>
      </c>
      <c r="E91" s="165">
        <v>152.11000000000001</v>
      </c>
      <c r="F91" s="163">
        <v>25.33</v>
      </c>
      <c r="H91" s="167">
        <v>43922</v>
      </c>
      <c r="I91" s="29">
        <f t="shared" si="9"/>
        <v>0.77887447200273952</v>
      </c>
      <c r="J91" s="167">
        <v>43922</v>
      </c>
      <c r="K91" s="29">
        <f t="shared" si="10"/>
        <v>2.1821577663347815</v>
      </c>
      <c r="L91" s="167">
        <v>43922</v>
      </c>
      <c r="M91" s="29">
        <f t="shared" si="11"/>
        <v>1.4036351897905479</v>
      </c>
    </row>
    <row r="92" spans="1:13" ht="23">
      <c r="A92" s="166" t="str">
        <f t="shared" si="8"/>
        <v>2020/3/11</v>
      </c>
      <c r="B92" s="166" t="s">
        <v>364</v>
      </c>
      <c r="C92" s="163" t="s">
        <v>175</v>
      </c>
      <c r="D92" s="165">
        <v>5.74</v>
      </c>
      <c r="E92" s="165">
        <v>153.63</v>
      </c>
      <c r="F92" s="163">
        <v>26.76</v>
      </c>
      <c r="H92" s="167">
        <v>43901</v>
      </c>
      <c r="I92" s="29">
        <f t="shared" si="9"/>
        <v>0.75891189239797352</v>
      </c>
      <c r="J92" s="167">
        <v>43901</v>
      </c>
      <c r="K92" s="29">
        <f t="shared" si="10"/>
        <v>2.1864760305540583</v>
      </c>
      <c r="L92" s="167">
        <v>43901</v>
      </c>
      <c r="M92" s="29">
        <f t="shared" si="11"/>
        <v>1.4274861090957855</v>
      </c>
    </row>
    <row r="93" spans="1:13" ht="23">
      <c r="A93" s="166" t="str">
        <f t="shared" si="8"/>
        <v>2020/2/19</v>
      </c>
      <c r="B93" s="166" t="s">
        <v>365</v>
      </c>
      <c r="C93" s="163" t="s">
        <v>176</v>
      </c>
      <c r="D93" s="165">
        <v>5.74</v>
      </c>
      <c r="E93" s="165">
        <v>187.28</v>
      </c>
      <c r="F93" s="163">
        <v>32.619999999999997</v>
      </c>
      <c r="H93" s="167">
        <v>43880</v>
      </c>
      <c r="I93" s="29">
        <f t="shared" si="9"/>
        <v>0.75891189239797352</v>
      </c>
      <c r="J93" s="167">
        <v>43880</v>
      </c>
      <c r="K93" s="29">
        <f t="shared" si="10"/>
        <v>2.2724914006885681</v>
      </c>
      <c r="L93" s="167">
        <v>43880</v>
      </c>
      <c r="M93" s="29">
        <f t="shared" si="11"/>
        <v>1.5134839567042571</v>
      </c>
    </row>
    <row r="94" spans="1:13" ht="23">
      <c r="A94" s="166" t="str">
        <f t="shared" si="8"/>
        <v>2020/1/28</v>
      </c>
      <c r="B94" s="166" t="s">
        <v>366</v>
      </c>
      <c r="C94" s="163" t="s">
        <v>177</v>
      </c>
      <c r="D94" s="165">
        <v>5.74</v>
      </c>
      <c r="E94" s="165">
        <v>165.46</v>
      </c>
      <c r="F94" s="163">
        <v>28.82</v>
      </c>
      <c r="H94" s="167">
        <v>43858</v>
      </c>
      <c r="I94" s="29">
        <f t="shared" si="9"/>
        <v>0.75891189239797352</v>
      </c>
      <c r="J94" s="167">
        <v>43858</v>
      </c>
      <c r="K94" s="29">
        <f t="shared" si="10"/>
        <v>2.2186930199913562</v>
      </c>
      <c r="L94" s="167">
        <v>43858</v>
      </c>
      <c r="M94" s="29">
        <f t="shared" si="11"/>
        <v>1.4596939764779706</v>
      </c>
    </row>
    <row r="95" spans="1:13" ht="23">
      <c r="A95" s="166" t="str">
        <f t="shared" si="8"/>
        <v>2020/1/6/</v>
      </c>
      <c r="B95" s="167" t="s">
        <v>367</v>
      </c>
      <c r="C95" s="163" t="s">
        <v>178</v>
      </c>
      <c r="D95" s="165">
        <v>5.74</v>
      </c>
      <c r="E95" s="165">
        <v>159.03</v>
      </c>
      <c r="F95" s="163">
        <v>27.7</v>
      </c>
      <c r="H95" s="167">
        <v>43836</v>
      </c>
      <c r="I95" s="29">
        <f t="shared" si="9"/>
        <v>0.75891189239797352</v>
      </c>
      <c r="J95" s="167">
        <v>43836</v>
      </c>
      <c r="K95" s="29">
        <f t="shared" si="10"/>
        <v>2.2014790589460889</v>
      </c>
      <c r="L95" s="167">
        <v>43836</v>
      </c>
      <c r="M95" s="29">
        <f t="shared" si="11"/>
        <v>1.4424797690644486</v>
      </c>
    </row>
    <row r="96" spans="1:13" ht="23">
      <c r="A96" s="166" t="str">
        <f t="shared" si="8"/>
        <v>2019/12/1</v>
      </c>
      <c r="B96" s="166" t="s">
        <v>368</v>
      </c>
      <c r="C96" s="163" t="s">
        <v>179</v>
      </c>
      <c r="D96" s="165">
        <v>5.31</v>
      </c>
      <c r="E96" s="165">
        <v>153.24</v>
      </c>
      <c r="F96" s="163">
        <v>28.85</v>
      </c>
      <c r="H96" s="167">
        <v>43800</v>
      </c>
      <c r="I96" s="29">
        <f t="shared" si="9"/>
        <v>0.72509452108146899</v>
      </c>
      <c r="J96" s="167">
        <v>43800</v>
      </c>
      <c r="K96" s="29">
        <f t="shared" si="10"/>
        <v>2.18537214331104</v>
      </c>
      <c r="L96" s="167">
        <v>43800</v>
      </c>
      <c r="M96" s="29">
        <f t="shared" si="11"/>
        <v>1.4601458174917503</v>
      </c>
    </row>
    <row r="97" spans="1:13" ht="23">
      <c r="A97" s="166" t="str">
        <f t="shared" si="8"/>
        <v>2019/11/2</v>
      </c>
      <c r="B97" s="166" t="s">
        <v>369</v>
      </c>
      <c r="C97" s="163" t="s">
        <v>180</v>
      </c>
      <c r="D97" s="165">
        <v>5.31</v>
      </c>
      <c r="E97" s="165">
        <v>149.62</v>
      </c>
      <c r="F97" s="163">
        <v>28.17</v>
      </c>
      <c r="H97" s="167">
        <v>43771</v>
      </c>
      <c r="I97" s="29">
        <f t="shared" si="9"/>
        <v>0.72509452108146899</v>
      </c>
      <c r="J97" s="167">
        <v>43771</v>
      </c>
      <c r="K97" s="29">
        <f t="shared" si="10"/>
        <v>2.1749896504073343</v>
      </c>
      <c r="L97" s="167">
        <v>43771</v>
      </c>
      <c r="M97" s="29">
        <f t="shared" si="11"/>
        <v>1.4497868469857733</v>
      </c>
    </row>
    <row r="98" spans="1:13" ht="23">
      <c r="A98" s="166" t="str">
        <f t="shared" si="8"/>
        <v>2019/10/3</v>
      </c>
      <c r="B98" s="166" t="s">
        <v>370</v>
      </c>
      <c r="C98" s="163" t="s">
        <v>181</v>
      </c>
      <c r="D98" s="165">
        <v>5.31</v>
      </c>
      <c r="E98" s="165">
        <v>144.61000000000001</v>
      </c>
      <c r="F98" s="163">
        <v>27.23</v>
      </c>
      <c r="H98" s="167">
        <v>43741</v>
      </c>
      <c r="I98" s="29">
        <f t="shared" si="9"/>
        <v>0.72509452108146899</v>
      </c>
      <c r="J98" s="167">
        <v>43741</v>
      </c>
      <c r="K98" s="29">
        <f t="shared" si="10"/>
        <v>2.1601983261165687</v>
      </c>
      <c r="L98" s="167">
        <v>43741</v>
      </c>
      <c r="M98" s="29">
        <f t="shared" si="11"/>
        <v>1.4350476413399647</v>
      </c>
    </row>
    <row r="99" spans="1:13" ht="23">
      <c r="A99" s="166" t="str">
        <f t="shared" si="8"/>
        <v>2019/10/9</v>
      </c>
      <c r="B99" s="166" t="s">
        <v>371</v>
      </c>
      <c r="C99" s="163" t="s">
        <v>182</v>
      </c>
      <c r="D99" s="165">
        <v>5.31</v>
      </c>
      <c r="E99" s="165">
        <v>138.24</v>
      </c>
      <c r="F99" s="163">
        <v>26.03</v>
      </c>
      <c r="H99" s="167">
        <v>43747</v>
      </c>
      <c r="I99" s="29">
        <f t="shared" si="9"/>
        <v>0.72509452108146899</v>
      </c>
      <c r="J99" s="167">
        <v>43747</v>
      </c>
      <c r="K99" s="29">
        <f t="shared" si="10"/>
        <v>2.1406337251348182</v>
      </c>
      <c r="L99" s="167">
        <v>43747</v>
      </c>
      <c r="M99" s="29">
        <f t="shared" si="11"/>
        <v>1.4154741681092358</v>
      </c>
    </row>
    <row r="100" spans="1:13" ht="23">
      <c r="A100" s="166" t="str">
        <f t="shared" si="8"/>
        <v>2019/9/18</v>
      </c>
      <c r="B100" s="166" t="s">
        <v>372</v>
      </c>
      <c r="C100" s="163" t="s">
        <v>183</v>
      </c>
      <c r="D100" s="165">
        <v>5.0599999999999996</v>
      </c>
      <c r="E100" s="165">
        <v>138.52000000000001</v>
      </c>
      <c r="F100" s="163">
        <v>27.36</v>
      </c>
      <c r="H100" s="167">
        <v>43726</v>
      </c>
      <c r="I100" s="29">
        <f t="shared" si="9"/>
        <v>0.70415051683979912</v>
      </c>
      <c r="J100" s="167">
        <v>43726</v>
      </c>
      <c r="K100" s="29">
        <f t="shared" si="10"/>
        <v>2.1415124828774235</v>
      </c>
      <c r="L100" s="167">
        <v>43726</v>
      </c>
      <c r="M100" s="29">
        <f t="shared" si="11"/>
        <v>1.4371160930480786</v>
      </c>
    </row>
    <row r="101" spans="1:13" ht="23">
      <c r="A101" s="166" t="str">
        <f t="shared" si="8"/>
        <v>2019/8/27</v>
      </c>
      <c r="B101" s="166" t="s">
        <v>373</v>
      </c>
      <c r="C101" s="163" t="s">
        <v>184</v>
      </c>
      <c r="D101" s="165">
        <v>5.0599999999999996</v>
      </c>
      <c r="E101" s="165">
        <v>135.74</v>
      </c>
      <c r="F101" s="163">
        <v>26.81</v>
      </c>
      <c r="H101" s="167">
        <v>43704</v>
      </c>
      <c r="I101" s="29">
        <f t="shared" si="9"/>
        <v>0.70415051683979912</v>
      </c>
      <c r="J101" s="167">
        <v>43704</v>
      </c>
      <c r="K101" s="29">
        <f t="shared" si="10"/>
        <v>2.1327078448554477</v>
      </c>
      <c r="L101" s="167">
        <v>43704</v>
      </c>
      <c r="M101" s="29">
        <f t="shared" si="11"/>
        <v>1.4282968139828796</v>
      </c>
    </row>
    <row r="102" spans="1:13" ht="23">
      <c r="A102" s="166" t="str">
        <f t="shared" si="8"/>
        <v>2019/8/6/</v>
      </c>
      <c r="B102" s="167" t="s">
        <v>374</v>
      </c>
      <c r="C102" s="163" t="s">
        <v>185</v>
      </c>
      <c r="D102" s="165">
        <v>5.0599999999999996</v>
      </c>
      <c r="E102" s="165">
        <v>134.69</v>
      </c>
      <c r="F102" s="163">
        <v>26.61</v>
      </c>
      <c r="H102" s="167">
        <v>43683</v>
      </c>
      <c r="I102" s="29">
        <f t="shared" si="9"/>
        <v>0.70415051683979912</v>
      </c>
      <c r="J102" s="167">
        <v>43683</v>
      </c>
      <c r="K102" s="29">
        <f t="shared" si="10"/>
        <v>2.1293353529164891</v>
      </c>
      <c r="L102" s="167">
        <v>43683</v>
      </c>
      <c r="M102" s="29">
        <f t="shared" si="11"/>
        <v>1.4250448745513888</v>
      </c>
    </row>
    <row r="103" spans="1:13" ht="23">
      <c r="A103" s="166" t="str">
        <f t="shared" si="8"/>
        <v>2019/8/2/</v>
      </c>
      <c r="B103" s="167" t="s">
        <v>375</v>
      </c>
      <c r="C103" s="163" t="s">
        <v>186</v>
      </c>
      <c r="D103" s="165">
        <v>5.0599999999999996</v>
      </c>
      <c r="E103" s="165">
        <v>136.9</v>
      </c>
      <c r="F103" s="163">
        <v>27.04</v>
      </c>
      <c r="H103" s="167">
        <v>43679</v>
      </c>
      <c r="I103" s="29">
        <f t="shared" si="9"/>
        <v>0.70415051683979912</v>
      </c>
      <c r="J103" s="167">
        <v>43679</v>
      </c>
      <c r="K103" s="29">
        <f t="shared" si="10"/>
        <v>2.13640344813399</v>
      </c>
      <c r="L103" s="167">
        <v>43679</v>
      </c>
      <c r="M103" s="29">
        <f t="shared" si="11"/>
        <v>1.4320066872695982</v>
      </c>
    </row>
    <row r="104" spans="1:13" ht="23">
      <c r="A104" s="166" t="str">
        <f t="shared" si="8"/>
        <v>2019/8/1/</v>
      </c>
      <c r="B104" s="167" t="s">
        <v>376</v>
      </c>
      <c r="C104" s="163" t="s">
        <v>187</v>
      </c>
      <c r="D104" s="165">
        <v>5.0599999999999996</v>
      </c>
      <c r="E104" s="165">
        <v>138.06</v>
      </c>
      <c r="F104" s="163">
        <v>27.27</v>
      </c>
      <c r="H104" s="167">
        <v>43678</v>
      </c>
      <c r="I104" s="29">
        <f t="shared" si="9"/>
        <v>0.70415051683979912</v>
      </c>
      <c r="J104" s="167">
        <v>43678</v>
      </c>
      <c r="K104" s="29">
        <f t="shared" si="10"/>
        <v>2.1400678690522872</v>
      </c>
      <c r="L104" s="167">
        <v>43678</v>
      </c>
      <c r="M104" s="29">
        <f t="shared" si="11"/>
        <v>1.4356851379416298</v>
      </c>
    </row>
    <row r="105" spans="1:13" ht="23">
      <c r="A105" s="166" t="str">
        <f t="shared" si="8"/>
        <v>2019/7/31</v>
      </c>
      <c r="B105" s="166" t="s">
        <v>377</v>
      </c>
      <c r="C105" s="163" t="s">
        <v>188</v>
      </c>
      <c r="D105" s="165">
        <v>5.0599999999999996</v>
      </c>
      <c r="E105" s="165">
        <v>136.27000000000001</v>
      </c>
      <c r="F105" s="163">
        <v>26.92</v>
      </c>
      <c r="H105" s="167">
        <v>43677</v>
      </c>
      <c r="I105" s="29">
        <f t="shared" si="9"/>
        <v>0.70415051683979912</v>
      </c>
      <c r="J105" s="167">
        <v>43677</v>
      </c>
      <c r="K105" s="29">
        <f t="shared" si="10"/>
        <v>2.1344002559189845</v>
      </c>
      <c r="L105" s="167">
        <v>43677</v>
      </c>
      <c r="M105" s="29">
        <f t="shared" si="11"/>
        <v>1.4300750555519393</v>
      </c>
    </row>
    <row r="106" spans="1:13" ht="23">
      <c r="A106" s="166" t="str">
        <f t="shared" si="8"/>
        <v>2019/7/30</v>
      </c>
      <c r="B106" s="166" t="s">
        <v>378</v>
      </c>
      <c r="C106" s="163" t="s">
        <v>189</v>
      </c>
      <c r="D106" s="165">
        <v>5.0599999999999996</v>
      </c>
      <c r="E106" s="165">
        <v>140.35</v>
      </c>
      <c r="F106" s="163">
        <v>27.72</v>
      </c>
      <c r="H106" s="167">
        <v>43676</v>
      </c>
      <c r="I106" s="29">
        <f t="shared" si="9"/>
        <v>0.70415051683979912</v>
      </c>
      <c r="J106" s="167">
        <v>43676</v>
      </c>
      <c r="K106" s="29">
        <f t="shared" si="10"/>
        <v>2.1472124169704578</v>
      </c>
      <c r="L106" s="167">
        <v>43676</v>
      </c>
      <c r="M106" s="29">
        <f t="shared" si="11"/>
        <v>1.4427932259397691</v>
      </c>
    </row>
    <row r="107" spans="1:13" ht="23">
      <c r="A107" s="166" t="str">
        <f t="shared" si="8"/>
        <v>2019/7/29</v>
      </c>
      <c r="B107" s="166" t="s">
        <v>379</v>
      </c>
      <c r="C107" s="163" t="s">
        <v>190</v>
      </c>
      <c r="D107" s="165">
        <v>5.0599999999999996</v>
      </c>
      <c r="E107" s="165">
        <v>141.03</v>
      </c>
      <c r="F107" s="163">
        <v>27.86</v>
      </c>
      <c r="H107" s="167">
        <v>43675</v>
      </c>
      <c r="I107" s="29">
        <f t="shared" si="9"/>
        <v>0.70415051683979912</v>
      </c>
      <c r="J107" s="167">
        <v>43675</v>
      </c>
      <c r="K107" s="29">
        <f t="shared" si="10"/>
        <v>2.1493115059079151</v>
      </c>
      <c r="L107" s="167">
        <v>43675</v>
      </c>
      <c r="M107" s="29">
        <f t="shared" si="11"/>
        <v>1.4449811120879448</v>
      </c>
    </row>
    <row r="108" spans="1:13" ht="23">
      <c r="A108" s="166" t="str">
        <f t="shared" si="8"/>
        <v>2019/7/26</v>
      </c>
      <c r="B108" s="166" t="s">
        <v>380</v>
      </c>
      <c r="C108" s="163" t="s">
        <v>191</v>
      </c>
      <c r="D108" s="165">
        <v>5.0599999999999996</v>
      </c>
      <c r="E108" s="165">
        <v>141.34</v>
      </c>
      <c r="F108" s="163">
        <v>27.92</v>
      </c>
      <c r="H108" s="167">
        <v>43672</v>
      </c>
      <c r="I108" s="29">
        <f t="shared" si="9"/>
        <v>0.70415051683979912</v>
      </c>
      <c r="J108" s="167">
        <v>43672</v>
      </c>
      <c r="K108" s="29">
        <f t="shared" si="10"/>
        <v>2.1502650869787039</v>
      </c>
      <c r="L108" s="167">
        <v>43672</v>
      </c>
      <c r="M108" s="29">
        <f t="shared" si="11"/>
        <v>1.4459154139511234</v>
      </c>
    </row>
    <row r="109" spans="1:13" ht="23">
      <c r="A109" s="166" t="str">
        <f t="shared" si="8"/>
        <v>2019/7/25</v>
      </c>
      <c r="B109" s="166" t="s">
        <v>381</v>
      </c>
      <c r="C109" s="163" t="s">
        <v>192</v>
      </c>
      <c r="D109" s="165">
        <v>5.0599999999999996</v>
      </c>
      <c r="E109" s="165">
        <v>140.19</v>
      </c>
      <c r="F109" s="163">
        <v>27.69</v>
      </c>
      <c r="H109" s="167">
        <v>43671</v>
      </c>
      <c r="I109" s="29">
        <f t="shared" si="9"/>
        <v>0.70415051683979912</v>
      </c>
      <c r="J109" s="167">
        <v>43671</v>
      </c>
      <c r="K109" s="29">
        <f t="shared" si="10"/>
        <v>2.1467170357439755</v>
      </c>
      <c r="L109" s="167">
        <v>43671</v>
      </c>
      <c r="M109" s="29">
        <f t="shared" si="11"/>
        <v>1.4423229557455746</v>
      </c>
    </row>
    <row r="110" spans="1:13" ht="23">
      <c r="A110" s="166" t="str">
        <f t="shared" si="8"/>
        <v>2019/7/24</v>
      </c>
      <c r="B110" s="166" t="s">
        <v>382</v>
      </c>
      <c r="C110" s="163" t="s">
        <v>193</v>
      </c>
      <c r="D110" s="165">
        <v>5.0599999999999996</v>
      </c>
      <c r="E110" s="165">
        <v>140.72</v>
      </c>
      <c r="F110" s="163">
        <v>27.8</v>
      </c>
      <c r="H110" s="167">
        <v>43670</v>
      </c>
      <c r="I110" s="29">
        <f t="shared" si="9"/>
        <v>0.70415051683979912</v>
      </c>
      <c r="J110" s="167">
        <v>43670</v>
      </c>
      <c r="K110" s="29">
        <f t="shared" si="10"/>
        <v>2.1483558264494049</v>
      </c>
      <c r="L110" s="167">
        <v>43670</v>
      </c>
      <c r="M110" s="29">
        <f t="shared" si="11"/>
        <v>1.4440447959180762</v>
      </c>
    </row>
    <row r="111" spans="1:13" ht="23">
      <c r="A111" s="166" t="str">
        <f t="shared" si="8"/>
        <v>2019/7/23</v>
      </c>
      <c r="B111" s="166" t="s">
        <v>383</v>
      </c>
      <c r="C111" s="163" t="s">
        <v>194</v>
      </c>
      <c r="D111" s="165">
        <v>5.0599999999999996</v>
      </c>
      <c r="E111" s="165">
        <v>139.29</v>
      </c>
      <c r="F111" s="163">
        <v>27.51</v>
      </c>
      <c r="H111" s="167">
        <v>43669</v>
      </c>
      <c r="I111" s="29">
        <f t="shared" si="9"/>
        <v>0.70415051683979912</v>
      </c>
      <c r="J111" s="167">
        <v>43669</v>
      </c>
      <c r="K111" s="29">
        <f t="shared" si="10"/>
        <v>2.1439199383858365</v>
      </c>
      <c r="L111" s="167">
        <v>43669</v>
      </c>
      <c r="M111" s="29">
        <f t="shared" si="11"/>
        <v>1.4394905903896835</v>
      </c>
    </row>
    <row r="112" spans="1:13" ht="23">
      <c r="A112" s="166" t="str">
        <f t="shared" si="8"/>
        <v>2019/7/16</v>
      </c>
      <c r="B112" s="166" t="s">
        <v>384</v>
      </c>
      <c r="C112" s="163" t="s">
        <v>195</v>
      </c>
      <c r="D112" s="165">
        <v>5.0599999999999996</v>
      </c>
      <c r="E112" s="165">
        <v>137.08000000000001</v>
      </c>
      <c r="F112" s="163">
        <v>27.08</v>
      </c>
      <c r="H112" s="167">
        <v>43662</v>
      </c>
      <c r="I112" s="29">
        <f t="shared" si="9"/>
        <v>0.70415051683979912</v>
      </c>
      <c r="J112" s="167">
        <v>43662</v>
      </c>
      <c r="K112" s="29">
        <f t="shared" si="10"/>
        <v>2.1369740957578292</v>
      </c>
      <c r="L112" s="167">
        <v>43662</v>
      </c>
      <c r="M112" s="29">
        <f t="shared" si="11"/>
        <v>1.4326486600131068</v>
      </c>
    </row>
    <row r="113" spans="1:13" ht="23">
      <c r="A113" s="166" t="str">
        <f t="shared" si="8"/>
        <v>2019/5/31</v>
      </c>
      <c r="B113" s="166" t="s">
        <v>385</v>
      </c>
      <c r="C113" s="163" t="s">
        <v>196</v>
      </c>
      <c r="D113" s="165">
        <v>4.5</v>
      </c>
      <c r="E113" s="165">
        <v>123.68</v>
      </c>
      <c r="F113" s="163">
        <v>27.5</v>
      </c>
      <c r="H113" s="167">
        <v>43616</v>
      </c>
      <c r="I113" s="29">
        <f t="shared" si="9"/>
        <v>0.65321251377534373</v>
      </c>
      <c r="J113" s="167">
        <v>43616</v>
      </c>
      <c r="K113" s="29">
        <f t="shared" si="10"/>
        <v>2.0922994765742495</v>
      </c>
      <c r="L113" s="167">
        <v>43616</v>
      </c>
      <c r="M113" s="29">
        <f t="shared" si="11"/>
        <v>1.4393326938302626</v>
      </c>
    </row>
    <row r="114" spans="1:13" ht="23">
      <c r="A114" s="166" t="str">
        <f t="shared" si="8"/>
        <v>2019/4/16</v>
      </c>
      <c r="B114" s="166" t="s">
        <v>386</v>
      </c>
      <c r="C114" s="163" t="s">
        <v>197</v>
      </c>
      <c r="D114" s="165">
        <v>4.5</v>
      </c>
      <c r="E114" s="165">
        <v>120.77</v>
      </c>
      <c r="F114" s="163">
        <v>26.85</v>
      </c>
      <c r="H114" s="167">
        <v>43571</v>
      </c>
      <c r="I114" s="29">
        <f t="shared" si="9"/>
        <v>0.65321251377534373</v>
      </c>
      <c r="J114" s="167">
        <v>43571</v>
      </c>
      <c r="K114" s="29">
        <f t="shared" si="10"/>
        <v>2.0819590663004783</v>
      </c>
      <c r="L114" s="167">
        <v>43571</v>
      </c>
      <c r="M114" s="29">
        <f t="shared" si="11"/>
        <v>1.4289442900355744</v>
      </c>
    </row>
    <row r="115" spans="1:13" ht="23">
      <c r="A115" s="166" t="str">
        <f t="shared" si="8"/>
        <v>2019/3/4/</v>
      </c>
      <c r="B115" s="167" t="s">
        <v>387</v>
      </c>
      <c r="C115" s="163" t="s">
        <v>198</v>
      </c>
      <c r="D115" s="165">
        <v>4.3099999999999996</v>
      </c>
      <c r="E115" s="165">
        <v>112.26</v>
      </c>
      <c r="F115" s="163">
        <v>26.03</v>
      </c>
      <c r="H115" s="167">
        <v>43528</v>
      </c>
      <c r="I115" s="29">
        <f t="shared" si="9"/>
        <v>0.63447727016073152</v>
      </c>
      <c r="J115" s="167">
        <v>43528</v>
      </c>
      <c r="K115" s="29">
        <f t="shared" si="10"/>
        <v>2.0502250378836537</v>
      </c>
      <c r="L115" s="167">
        <v>43528</v>
      </c>
      <c r="M115" s="29">
        <f t="shared" si="11"/>
        <v>1.4154741681092358</v>
      </c>
    </row>
    <row r="116" spans="1:13" ht="23">
      <c r="A116" s="166" t="str">
        <f t="shared" si="8"/>
        <v>2019/1/16</v>
      </c>
      <c r="B116" s="166" t="s">
        <v>388</v>
      </c>
      <c r="C116" s="163" t="s">
        <v>199</v>
      </c>
      <c r="D116" s="165">
        <v>4.3099999999999996</v>
      </c>
      <c r="E116" s="165">
        <v>105.38</v>
      </c>
      <c r="F116" s="163">
        <v>24.43</v>
      </c>
      <c r="H116" s="167">
        <v>43481</v>
      </c>
      <c r="I116" s="29">
        <f t="shared" si="9"/>
        <v>0.63447727016073152</v>
      </c>
      <c r="J116" s="167">
        <v>43481</v>
      </c>
      <c r="K116" s="29">
        <f t="shared" si="10"/>
        <v>2.0227581942367694</v>
      </c>
      <c r="L116" s="167">
        <v>43481</v>
      </c>
      <c r="M116" s="29">
        <f t="shared" si="11"/>
        <v>1.3879234669734368</v>
      </c>
    </row>
    <row r="117" spans="1:13" ht="23">
      <c r="A117" s="166" t="str">
        <f t="shared" si="8"/>
        <v>2018/11/2</v>
      </c>
      <c r="B117" s="166" t="s">
        <v>389</v>
      </c>
      <c r="C117" s="163" t="s">
        <v>200</v>
      </c>
      <c r="D117" s="165">
        <v>2.41</v>
      </c>
      <c r="E117" s="165">
        <v>110.19</v>
      </c>
      <c r="F117" s="163">
        <v>45.69</v>
      </c>
      <c r="H117" s="167">
        <v>43406</v>
      </c>
      <c r="I117" s="29">
        <f t="shared" si="9"/>
        <v>0.3820170425748684</v>
      </c>
      <c r="J117" s="167">
        <v>43406</v>
      </c>
      <c r="K117" s="29">
        <f t="shared" si="10"/>
        <v>2.0421421830649562</v>
      </c>
      <c r="L117" s="167">
        <v>43406</v>
      </c>
      <c r="M117" s="29">
        <f t="shared" si="11"/>
        <v>1.659821158055705</v>
      </c>
    </row>
    <row r="118" spans="1:13" ht="23">
      <c r="A118" s="166" t="str">
        <f t="shared" si="8"/>
        <v>2018/10/1</v>
      </c>
      <c r="B118" s="166" t="s">
        <v>390</v>
      </c>
      <c r="C118" s="163" t="s">
        <v>201</v>
      </c>
      <c r="D118" s="165">
        <v>2.41</v>
      </c>
      <c r="E118" s="165">
        <v>111</v>
      </c>
      <c r="F118" s="163">
        <v>46.03</v>
      </c>
      <c r="H118" s="167">
        <v>43374</v>
      </c>
      <c r="I118" s="29">
        <f t="shared" si="9"/>
        <v>0.3820170425748684</v>
      </c>
      <c r="J118" s="167">
        <v>43374</v>
      </c>
      <c r="K118" s="29">
        <f t="shared" si="10"/>
        <v>2.0453229787866576</v>
      </c>
      <c r="L118" s="167">
        <v>43374</v>
      </c>
      <c r="M118" s="29">
        <f t="shared" si="11"/>
        <v>1.6630409748939743</v>
      </c>
    </row>
    <row r="119" spans="1:13" ht="23">
      <c r="A119" s="166" t="str">
        <f t="shared" si="8"/>
        <v>2018/8/31</v>
      </c>
      <c r="B119" s="166" t="s">
        <v>391</v>
      </c>
      <c r="C119" s="163" t="s">
        <v>202</v>
      </c>
      <c r="D119" s="165">
        <v>2.12</v>
      </c>
      <c r="E119" s="165">
        <v>112.33</v>
      </c>
      <c r="F119" s="163">
        <v>53.02</v>
      </c>
      <c r="H119" s="167">
        <v>43343</v>
      </c>
      <c r="I119" s="29">
        <f t="shared" si="9"/>
        <v>0.32633586092875144</v>
      </c>
      <c r="J119" s="167">
        <v>43343</v>
      </c>
      <c r="K119" s="29">
        <f t="shared" si="10"/>
        <v>2.050495758883855</v>
      </c>
      <c r="L119" s="167">
        <v>43343</v>
      </c>
      <c r="M119" s="29">
        <f t="shared" si="11"/>
        <v>1.7244397233970747</v>
      </c>
    </row>
    <row r="120" spans="1:13" ht="23">
      <c r="A120" s="166" t="str">
        <f t="shared" si="8"/>
        <v>2018/7/19</v>
      </c>
      <c r="B120" s="166" t="s">
        <v>392</v>
      </c>
      <c r="C120" s="163" t="s">
        <v>203</v>
      </c>
      <c r="D120" s="165">
        <v>2.12</v>
      </c>
      <c r="E120" s="165">
        <v>104.4</v>
      </c>
      <c r="F120" s="163">
        <v>49.28</v>
      </c>
      <c r="H120" s="167">
        <v>43300</v>
      </c>
      <c r="I120" s="29">
        <f t="shared" si="9"/>
        <v>0.32633586092875144</v>
      </c>
      <c r="J120" s="167">
        <v>43300</v>
      </c>
      <c r="K120" s="29">
        <f t="shared" si="10"/>
        <v>2.0187004986662433</v>
      </c>
      <c r="L120" s="167">
        <v>43300</v>
      </c>
      <c r="M120" s="29">
        <f t="shared" si="11"/>
        <v>1.6926706991563691</v>
      </c>
    </row>
    <row r="121" spans="1:13" ht="23">
      <c r="A121" s="166" t="str">
        <f t="shared" si="8"/>
        <v>2018/6/5/</v>
      </c>
      <c r="B121" s="167" t="s">
        <v>393</v>
      </c>
      <c r="C121" s="163" t="s">
        <v>204</v>
      </c>
      <c r="D121" s="165">
        <v>2.0099999999999998</v>
      </c>
      <c r="E121" s="165">
        <v>102.19</v>
      </c>
      <c r="F121" s="163">
        <v>50.8</v>
      </c>
      <c r="H121" s="167">
        <v>43256</v>
      </c>
      <c r="I121" s="29">
        <f t="shared" si="9"/>
        <v>0.30319605742048883</v>
      </c>
      <c r="J121" s="167">
        <v>43256</v>
      </c>
      <c r="K121" s="29">
        <f t="shared" si="10"/>
        <v>2.0094083991518668</v>
      </c>
      <c r="L121" s="167">
        <v>43256</v>
      </c>
      <c r="M121" s="29">
        <f t="shared" si="11"/>
        <v>1.7058637122839193</v>
      </c>
    </row>
    <row r="122" spans="1:13" ht="23">
      <c r="A122" s="166" t="str">
        <f t="shared" si="8"/>
        <v>2018/4/20</v>
      </c>
      <c r="B122" s="167" t="s">
        <v>394</v>
      </c>
      <c r="C122" s="163" t="s">
        <v>205</v>
      </c>
      <c r="D122" s="165">
        <v>2.0099999999999998</v>
      </c>
      <c r="E122" s="165">
        <v>95</v>
      </c>
      <c r="F122" s="163">
        <v>47.22</v>
      </c>
      <c r="H122" s="167">
        <v>43210</v>
      </c>
      <c r="I122" s="29">
        <f t="shared" si="9"/>
        <v>0.30319605742048883</v>
      </c>
      <c r="J122" s="167">
        <v>43210</v>
      </c>
      <c r="K122" s="29">
        <f t="shared" si="10"/>
        <v>1.9777236052888478</v>
      </c>
      <c r="L122" s="167">
        <v>43210</v>
      </c>
      <c r="M122" s="29">
        <f t="shared" si="11"/>
        <v>1.6741259827427082</v>
      </c>
    </row>
    <row r="123" spans="1:13" ht="23">
      <c r="A123" s="166" t="str">
        <f t="shared" si="8"/>
        <v>2018/3/7/</v>
      </c>
      <c r="B123" s="167" t="s">
        <v>395</v>
      </c>
      <c r="C123" s="163" t="s">
        <v>206</v>
      </c>
      <c r="D123" s="165">
        <v>1.76</v>
      </c>
      <c r="E123" s="165">
        <v>93.86</v>
      </c>
      <c r="F123" s="163">
        <v>53.29</v>
      </c>
      <c r="H123" s="167">
        <v>43166</v>
      </c>
      <c r="I123" s="29">
        <f t="shared" si="9"/>
        <v>0.24551266781414982</v>
      </c>
      <c r="J123" s="167">
        <v>43166</v>
      </c>
      <c r="K123" s="29">
        <f t="shared" si="10"/>
        <v>1.9724805498764759</v>
      </c>
      <c r="L123" s="167">
        <v>43166</v>
      </c>
      <c r="M123" s="29">
        <f t="shared" si="11"/>
        <v>1.7266457202409118</v>
      </c>
    </row>
    <row r="124" spans="1:13" ht="23">
      <c r="A124" s="166" t="str">
        <f t="shared" si="8"/>
        <v>2018/1/22</v>
      </c>
      <c r="B124" s="166" t="s">
        <v>396</v>
      </c>
      <c r="C124" s="163" t="s">
        <v>207</v>
      </c>
      <c r="D124" s="165">
        <v>1.76</v>
      </c>
      <c r="E124" s="165">
        <v>91.61</v>
      </c>
      <c r="F124" s="163">
        <v>52.01</v>
      </c>
      <c r="H124" s="167">
        <v>43122</v>
      </c>
      <c r="I124" s="29">
        <f t="shared" si="9"/>
        <v>0.24551266781414982</v>
      </c>
      <c r="J124" s="167">
        <v>43122</v>
      </c>
      <c r="K124" s="29">
        <f t="shared" si="10"/>
        <v>1.9619428831413872</v>
      </c>
      <c r="L124" s="167">
        <v>43122</v>
      </c>
      <c r="M124" s="29">
        <f t="shared" si="11"/>
        <v>1.7160868537748322</v>
      </c>
    </row>
    <row r="125" spans="1:13" ht="23">
      <c r="A125" s="166" t="str">
        <f t="shared" si="8"/>
        <v>2017/12/5</v>
      </c>
      <c r="B125" s="166" t="s">
        <v>397</v>
      </c>
      <c r="C125" s="163" t="s">
        <v>208</v>
      </c>
      <c r="D125" s="165">
        <v>3.38</v>
      </c>
      <c r="E125" s="165">
        <v>81.59</v>
      </c>
      <c r="F125" s="163">
        <v>24.15</v>
      </c>
      <c r="H125" s="167">
        <v>43074</v>
      </c>
      <c r="I125" s="29">
        <f t="shared" si="9"/>
        <v>0.52891670027765469</v>
      </c>
      <c r="J125" s="167">
        <v>43074</v>
      </c>
      <c r="K125" s="29">
        <f t="shared" si="10"/>
        <v>1.9116369331294423</v>
      </c>
      <c r="L125" s="167">
        <v>43074</v>
      </c>
      <c r="M125" s="29">
        <f t="shared" si="11"/>
        <v>1.3829171350875309</v>
      </c>
    </row>
    <row r="126" spans="1:13" ht="23">
      <c r="A126" s="166" t="str">
        <f t="shared" si="8"/>
        <v>2017/10/2</v>
      </c>
      <c r="B126" s="166" t="s">
        <v>398</v>
      </c>
      <c r="C126" s="163" t="s">
        <v>209</v>
      </c>
      <c r="D126" s="165">
        <v>3.38</v>
      </c>
      <c r="E126" s="165">
        <v>78.81</v>
      </c>
      <c r="F126" s="163">
        <v>23.32</v>
      </c>
      <c r="H126" s="167">
        <v>43010</v>
      </c>
      <c r="I126" s="29">
        <f t="shared" si="9"/>
        <v>0.52891670027765469</v>
      </c>
      <c r="J126" s="167">
        <v>43010</v>
      </c>
      <c r="K126" s="29">
        <f t="shared" si="10"/>
        <v>1.8965813275057328</v>
      </c>
      <c r="L126" s="167">
        <v>43010</v>
      </c>
      <c r="M126" s="29">
        <f t="shared" si="11"/>
        <v>1.3677285460869766</v>
      </c>
    </row>
    <row r="127" spans="1:13" ht="23">
      <c r="A127" s="166" t="str">
        <f t="shared" si="8"/>
        <v>2017/9/7/</v>
      </c>
      <c r="B127" s="167" t="s">
        <v>399</v>
      </c>
      <c r="C127" s="163" t="s">
        <v>210</v>
      </c>
      <c r="D127" s="165">
        <v>3.26</v>
      </c>
      <c r="E127" s="165">
        <v>74.34</v>
      </c>
      <c r="F127" s="163">
        <v>22.84</v>
      </c>
      <c r="H127" s="167">
        <v>42985</v>
      </c>
      <c r="I127" s="29">
        <f t="shared" si="9"/>
        <v>0.51321760006793893</v>
      </c>
      <c r="J127" s="167">
        <v>42985</v>
      </c>
      <c r="K127" s="29">
        <f t="shared" si="10"/>
        <v>1.8712225567597072</v>
      </c>
      <c r="L127" s="167">
        <v>42985</v>
      </c>
      <c r="M127" s="29">
        <f t="shared" si="11"/>
        <v>1.3586960995738104</v>
      </c>
    </row>
    <row r="128" spans="1:13" ht="23">
      <c r="A128" s="166" t="str">
        <f t="shared" si="8"/>
        <v>2017/8/4/</v>
      </c>
      <c r="B128" s="167" t="s">
        <v>400</v>
      </c>
      <c r="C128" s="163" t="s">
        <v>211</v>
      </c>
      <c r="D128" s="165">
        <v>3.26</v>
      </c>
      <c r="E128" s="165">
        <v>72.680000000000007</v>
      </c>
      <c r="F128" s="163">
        <v>22.33</v>
      </c>
      <c r="H128" s="167">
        <v>42951</v>
      </c>
      <c r="I128" s="29">
        <f t="shared" si="9"/>
        <v>0.51321760006793893</v>
      </c>
      <c r="J128" s="167">
        <v>42951</v>
      </c>
      <c r="K128" s="29">
        <f t="shared" si="10"/>
        <v>1.8614149186359967</v>
      </c>
      <c r="L128" s="167">
        <v>42951</v>
      </c>
      <c r="M128" s="29">
        <f t="shared" si="11"/>
        <v>1.3488887230714379</v>
      </c>
    </row>
    <row r="129" spans="1:13" ht="23">
      <c r="A129" s="166" t="str">
        <f t="shared" si="8"/>
        <v>2017/8/3/</v>
      </c>
      <c r="B129" s="167" t="s">
        <v>401</v>
      </c>
      <c r="C129" s="163" t="s">
        <v>212</v>
      </c>
      <c r="D129" s="165">
        <v>3.26</v>
      </c>
      <c r="E129" s="165">
        <v>72.150000000000006</v>
      </c>
      <c r="F129" s="163">
        <v>22.16</v>
      </c>
      <c r="H129" s="167">
        <v>42950</v>
      </c>
      <c r="I129" s="29">
        <f t="shared" si="9"/>
        <v>0.51321760006793893</v>
      </c>
      <c r="J129" s="167">
        <v>42950</v>
      </c>
      <c r="K129" s="29">
        <f t="shared" si="10"/>
        <v>1.8582363354295131</v>
      </c>
      <c r="L129" s="167">
        <v>42950</v>
      </c>
      <c r="M129" s="29">
        <f t="shared" si="11"/>
        <v>1.3455697560563922</v>
      </c>
    </row>
    <row r="130" spans="1:13" ht="23">
      <c r="A130" s="166" t="str">
        <f t="shared" si="8"/>
        <v>2017/8/2/</v>
      </c>
      <c r="B130" s="167" t="s">
        <v>402</v>
      </c>
      <c r="C130" s="163" t="s">
        <v>213</v>
      </c>
      <c r="D130" s="165">
        <v>3.26</v>
      </c>
      <c r="E130" s="165">
        <v>72.260000000000005</v>
      </c>
      <c r="F130" s="163">
        <v>22.2</v>
      </c>
      <c r="H130" s="167">
        <v>42949</v>
      </c>
      <c r="I130" s="29">
        <f t="shared" si="9"/>
        <v>0.51321760006793893</v>
      </c>
      <c r="J130" s="167">
        <v>42949</v>
      </c>
      <c r="K130" s="29">
        <f t="shared" si="10"/>
        <v>1.8588979572320035</v>
      </c>
      <c r="L130" s="167">
        <v>42949</v>
      </c>
      <c r="M130" s="29">
        <f t="shared" si="11"/>
        <v>1.3463529744506386</v>
      </c>
    </row>
    <row r="131" spans="1:13" ht="23">
      <c r="A131" s="166" t="str">
        <f t="shared" si="8"/>
        <v>2017/8/1/</v>
      </c>
      <c r="B131" s="167" t="s">
        <v>403</v>
      </c>
      <c r="C131" s="163" t="s">
        <v>214</v>
      </c>
      <c r="D131" s="165">
        <v>3.26</v>
      </c>
      <c r="E131" s="165">
        <v>72.58</v>
      </c>
      <c r="F131" s="163">
        <v>22.29</v>
      </c>
      <c r="H131" s="167">
        <v>42948</v>
      </c>
      <c r="I131" s="29">
        <f t="shared" si="9"/>
        <v>0.51321760006793893</v>
      </c>
      <c r="J131" s="167">
        <v>42948</v>
      </c>
      <c r="K131" s="29">
        <f t="shared" si="10"/>
        <v>1.8608169638645378</v>
      </c>
      <c r="L131" s="167">
        <v>42948</v>
      </c>
      <c r="M131" s="29">
        <f t="shared" si="11"/>
        <v>1.3481100684802376</v>
      </c>
    </row>
    <row r="132" spans="1:13" ht="23">
      <c r="A132" s="166" t="str">
        <f t="shared" si="8"/>
        <v>2017/7/31</v>
      </c>
      <c r="B132" s="166" t="s">
        <v>404</v>
      </c>
      <c r="C132" s="163" t="s">
        <v>215</v>
      </c>
      <c r="D132" s="165">
        <v>3.26</v>
      </c>
      <c r="E132" s="165">
        <v>72.7</v>
      </c>
      <c r="F132" s="163">
        <v>22.33</v>
      </c>
      <c r="H132" s="167">
        <v>42947</v>
      </c>
      <c r="I132" s="29">
        <f t="shared" si="9"/>
        <v>0.51321760006793893</v>
      </c>
      <c r="J132" s="167">
        <v>42947</v>
      </c>
      <c r="K132" s="29">
        <f t="shared" si="10"/>
        <v>1.8615344108590379</v>
      </c>
      <c r="L132" s="167">
        <v>42947</v>
      </c>
      <c r="M132" s="29">
        <f t="shared" si="11"/>
        <v>1.3488887230714379</v>
      </c>
    </row>
    <row r="133" spans="1:13" ht="23">
      <c r="A133" s="166" t="str">
        <f t="shared" si="8"/>
        <v>2017/7/28</v>
      </c>
      <c r="B133" s="166" t="s">
        <v>405</v>
      </c>
      <c r="C133" s="163" t="s">
        <v>216</v>
      </c>
      <c r="D133" s="165">
        <v>3.26</v>
      </c>
      <c r="E133" s="165">
        <v>73.040000000000006</v>
      </c>
      <c r="F133" s="163">
        <v>22.44</v>
      </c>
      <c r="H133" s="167">
        <v>42944</v>
      </c>
      <c r="I133" s="29">
        <f t="shared" si="9"/>
        <v>0.51321760006793893</v>
      </c>
      <c r="J133" s="167">
        <v>42944</v>
      </c>
      <c r="K133" s="29">
        <f t="shared" si="10"/>
        <v>1.8635607645262426</v>
      </c>
      <c r="L133" s="167">
        <v>42944</v>
      </c>
      <c r="M133" s="29">
        <f t="shared" si="11"/>
        <v>1.3510228525841239</v>
      </c>
    </row>
    <row r="134" spans="1:13" ht="23">
      <c r="A134" s="166" t="str">
        <f t="shared" si="8"/>
        <v>2017/7/27</v>
      </c>
      <c r="B134" s="166" t="s">
        <v>406</v>
      </c>
      <c r="C134" s="163" t="s">
        <v>217</v>
      </c>
      <c r="D134" s="165">
        <v>3.26</v>
      </c>
      <c r="E134" s="165">
        <v>73.16</v>
      </c>
      <c r="F134" s="163">
        <v>22.47</v>
      </c>
      <c r="H134" s="167">
        <v>42943</v>
      </c>
      <c r="I134" s="29">
        <f t="shared" si="9"/>
        <v>0.51321760006793893</v>
      </c>
      <c r="J134" s="167">
        <v>42943</v>
      </c>
      <c r="K134" s="29">
        <f t="shared" si="10"/>
        <v>1.8642736968043792</v>
      </c>
      <c r="L134" s="167">
        <v>42943</v>
      </c>
      <c r="M134" s="29">
        <f t="shared" si="11"/>
        <v>1.3516030724191288</v>
      </c>
    </row>
    <row r="135" spans="1:13" ht="23">
      <c r="A135" s="166" t="str">
        <f t="shared" si="8"/>
        <v>2017/7/26</v>
      </c>
      <c r="B135" s="166" t="s">
        <v>407</v>
      </c>
      <c r="C135" s="163" t="s">
        <v>218</v>
      </c>
      <c r="D135" s="165">
        <v>3.26</v>
      </c>
      <c r="E135" s="165">
        <v>74.05</v>
      </c>
      <c r="F135" s="163">
        <v>22.75</v>
      </c>
      <c r="H135" s="167">
        <v>42942</v>
      </c>
      <c r="I135" s="29">
        <f t="shared" si="9"/>
        <v>0.51321760006793893</v>
      </c>
      <c r="J135" s="167">
        <v>42942</v>
      </c>
      <c r="K135" s="29">
        <f t="shared" si="10"/>
        <v>1.8695250628572273</v>
      </c>
      <c r="L135" s="167">
        <v>42942</v>
      </c>
      <c r="M135" s="29">
        <f t="shared" si="11"/>
        <v>1.3569814009931311</v>
      </c>
    </row>
    <row r="136" spans="1:13" ht="23">
      <c r="A136" s="166" t="str">
        <f t="shared" si="8"/>
        <v>2017/7/25</v>
      </c>
      <c r="B136" s="166" t="s">
        <v>408</v>
      </c>
      <c r="C136" s="163" t="s">
        <v>219</v>
      </c>
      <c r="D136" s="165">
        <v>3.26</v>
      </c>
      <c r="E136" s="165">
        <v>74.19</v>
      </c>
      <c r="F136" s="163">
        <v>22.79</v>
      </c>
      <c r="H136" s="167">
        <v>42941</v>
      </c>
      <c r="I136" s="29">
        <f t="shared" si="9"/>
        <v>0.51321760006793893</v>
      </c>
      <c r="J136" s="167">
        <v>42941</v>
      </c>
      <c r="K136" s="29">
        <f t="shared" si="10"/>
        <v>1.8703453710809597</v>
      </c>
      <c r="L136" s="167">
        <v>42941</v>
      </c>
      <c r="M136" s="29">
        <f t="shared" si="11"/>
        <v>1.3577443251803756</v>
      </c>
    </row>
    <row r="137" spans="1:13" ht="23">
      <c r="A137" s="166" t="str">
        <f t="shared" si="8"/>
        <v>2017/7/24</v>
      </c>
      <c r="B137" s="166" t="s">
        <v>409</v>
      </c>
      <c r="C137" s="163" t="s">
        <v>220</v>
      </c>
      <c r="D137" s="165">
        <v>3.26</v>
      </c>
      <c r="E137" s="165">
        <v>73.599999999999994</v>
      </c>
      <c r="F137" s="163">
        <v>22.61</v>
      </c>
      <c r="H137" s="167">
        <v>42940</v>
      </c>
      <c r="I137" s="29">
        <f t="shared" si="9"/>
        <v>0.51321760006793893</v>
      </c>
      <c r="J137" s="167">
        <v>42940</v>
      </c>
      <c r="K137" s="29">
        <f t="shared" si="10"/>
        <v>1.8668778143374989</v>
      </c>
      <c r="L137" s="167">
        <v>42940</v>
      </c>
      <c r="M137" s="29">
        <f t="shared" si="11"/>
        <v>1.3543005623453597</v>
      </c>
    </row>
    <row r="138" spans="1:13" ht="23">
      <c r="A138" s="166" t="str">
        <f t="shared" si="8"/>
        <v>2017/3/16</v>
      </c>
      <c r="B138" s="166" t="s">
        <v>410</v>
      </c>
      <c r="C138" s="163" t="s">
        <v>221</v>
      </c>
      <c r="D138" s="165">
        <v>2.86</v>
      </c>
      <c r="E138" s="165">
        <v>64.64</v>
      </c>
      <c r="F138" s="163">
        <v>22.63</v>
      </c>
      <c r="H138" s="167">
        <v>42810</v>
      </c>
      <c r="I138" s="29">
        <f t="shared" si="9"/>
        <v>0.456366033129043</v>
      </c>
      <c r="J138" s="167">
        <v>42810</v>
      </c>
      <c r="K138" s="29">
        <f t="shared" si="10"/>
        <v>1.8105013477665297</v>
      </c>
      <c r="L138" s="167">
        <v>42810</v>
      </c>
      <c r="M138" s="29">
        <f t="shared" si="11"/>
        <v>1.3546845539547285</v>
      </c>
    </row>
    <row r="139" spans="1:13" ht="23">
      <c r="A139" s="166" t="str">
        <f t="shared" si="8"/>
        <v>2016/11/3</v>
      </c>
      <c r="B139" s="166" t="s">
        <v>411</v>
      </c>
      <c r="C139" s="163" t="s">
        <v>222</v>
      </c>
      <c r="D139" s="165">
        <v>2.68</v>
      </c>
      <c r="E139" s="165">
        <v>59.21</v>
      </c>
      <c r="F139" s="163">
        <v>22.1</v>
      </c>
      <c r="H139" s="167">
        <v>42677</v>
      </c>
      <c r="I139" s="29">
        <f t="shared" si="9"/>
        <v>0.42813479402878885</v>
      </c>
      <c r="J139" s="167">
        <v>42677</v>
      </c>
      <c r="K139" s="29">
        <f t="shared" si="10"/>
        <v>1.7723950610820003</v>
      </c>
      <c r="L139" s="167">
        <v>42677</v>
      </c>
      <c r="M139" s="29">
        <f t="shared" si="11"/>
        <v>1.3443922736851108</v>
      </c>
    </row>
    <row r="140" spans="1:13" ht="23">
      <c r="A140" s="166" t="str">
        <f t="shared" si="8"/>
        <v>2016/6/28</v>
      </c>
      <c r="B140" s="166" t="s">
        <v>412</v>
      </c>
      <c r="C140" s="163" t="s">
        <v>223</v>
      </c>
      <c r="D140" s="165">
        <v>1.3</v>
      </c>
      <c r="E140" s="165">
        <v>49.44</v>
      </c>
      <c r="F140" s="163">
        <v>37.92</v>
      </c>
      <c r="H140" s="167">
        <v>42549</v>
      </c>
      <c r="I140" s="29">
        <f t="shared" si="9"/>
        <v>0.11394335230683679</v>
      </c>
      <c r="J140" s="167">
        <v>42549</v>
      </c>
      <c r="K140" s="29">
        <f t="shared" si="10"/>
        <v>1.6940784620807594</v>
      </c>
      <c r="L140" s="167">
        <v>42549</v>
      </c>
      <c r="M140" s="29">
        <f t="shared" si="11"/>
        <v>1.5788683286660288</v>
      </c>
    </row>
    <row r="141" spans="1:13" ht="23">
      <c r="A141" s="166" t="str">
        <f t="shared" si="8"/>
        <v>2016/2/19</v>
      </c>
      <c r="B141" s="166" t="s">
        <v>413</v>
      </c>
      <c r="C141" s="163" t="s">
        <v>224</v>
      </c>
      <c r="D141" s="165">
        <v>1.44</v>
      </c>
      <c r="E141" s="165">
        <v>51.82</v>
      </c>
      <c r="F141" s="163">
        <v>36.020000000000003</v>
      </c>
      <c r="H141" s="167">
        <v>42419</v>
      </c>
      <c r="I141" s="29">
        <f t="shared" si="9"/>
        <v>0.15836249209524964</v>
      </c>
      <c r="J141" s="167">
        <v>42419</v>
      </c>
      <c r="K141" s="29">
        <f t="shared" si="10"/>
        <v>1.7144974086498059</v>
      </c>
      <c r="L141" s="167">
        <v>42419</v>
      </c>
      <c r="M141" s="29">
        <f t="shared" si="11"/>
        <v>1.5565437084835145</v>
      </c>
    </row>
    <row r="142" spans="1:13" ht="23">
      <c r="A142" s="166" t="str">
        <f t="shared" ref="A142:A205" si="12">RIGHT(C142,4)&amp;"/"&amp;LEFT(C142,4)</f>
        <v>2015/10/9</v>
      </c>
      <c r="B142" s="166" t="s">
        <v>414</v>
      </c>
      <c r="C142" s="163" t="s">
        <v>225</v>
      </c>
      <c r="D142" s="165">
        <v>1.52</v>
      </c>
      <c r="E142" s="165">
        <v>47.11</v>
      </c>
      <c r="F142" s="163">
        <v>30.95</v>
      </c>
      <c r="H142" s="167">
        <v>42286</v>
      </c>
      <c r="I142" s="29">
        <f t="shared" ref="I142:I167" si="13">LOG10(D142)</f>
        <v>0.18184358794477254</v>
      </c>
      <c r="J142" s="167">
        <v>42286</v>
      </c>
      <c r="K142" s="29">
        <f t="shared" ref="K142:K167" si="14">LOG10(E142)</f>
        <v>1.6731131042382337</v>
      </c>
      <c r="L142" s="167">
        <v>42286</v>
      </c>
      <c r="M142" s="29">
        <f t="shared" ref="M142:M167" si="15">LOG10(F142)</f>
        <v>1.4906606533561368</v>
      </c>
    </row>
    <row r="143" spans="1:13" ht="23">
      <c r="A143" s="166" t="str">
        <f t="shared" si="12"/>
        <v>2015/6/3/</v>
      </c>
      <c r="B143" s="167" t="s">
        <v>415</v>
      </c>
      <c r="C143" s="163" t="s">
        <v>226</v>
      </c>
      <c r="D143" s="165">
        <v>2.41</v>
      </c>
      <c r="E143" s="165">
        <v>46.85</v>
      </c>
      <c r="F143" s="163">
        <v>19.46</v>
      </c>
      <c r="H143" s="167">
        <v>42158</v>
      </c>
      <c r="I143" s="29">
        <f t="shared" si="13"/>
        <v>0.3820170425748684</v>
      </c>
      <c r="J143" s="167">
        <v>42158</v>
      </c>
      <c r="K143" s="29">
        <f t="shared" si="14"/>
        <v>1.6707095952237971</v>
      </c>
      <c r="L143" s="167">
        <v>42158</v>
      </c>
      <c r="M143" s="29">
        <f t="shared" si="15"/>
        <v>1.2891428359323331</v>
      </c>
    </row>
    <row r="144" spans="1:13" ht="23">
      <c r="A144" s="166" t="str">
        <f t="shared" si="12"/>
        <v>2015/1/23</v>
      </c>
      <c r="B144" s="166" t="s">
        <v>416</v>
      </c>
      <c r="C144" s="163" t="s">
        <v>227</v>
      </c>
      <c r="D144" s="165">
        <v>2.48</v>
      </c>
      <c r="E144" s="165">
        <v>47.18</v>
      </c>
      <c r="F144" s="163">
        <v>19.04</v>
      </c>
      <c r="H144" s="167">
        <v>42027</v>
      </c>
      <c r="I144" s="29">
        <f t="shared" si="13"/>
        <v>0.39445168082621629</v>
      </c>
      <c r="J144" s="167">
        <v>42027</v>
      </c>
      <c r="K144" s="29">
        <f t="shared" si="14"/>
        <v>1.6737579365495767</v>
      </c>
      <c r="L144" s="167">
        <v>42027</v>
      </c>
      <c r="M144" s="29">
        <f t="shared" si="15"/>
        <v>1.2796669440484556</v>
      </c>
    </row>
    <row r="145" spans="1:13" ht="23">
      <c r="A145" s="166" t="str">
        <f t="shared" si="12"/>
        <v>2014/9/15</v>
      </c>
      <c r="B145" s="166" t="s">
        <v>417</v>
      </c>
      <c r="C145" s="163" t="s">
        <v>228</v>
      </c>
      <c r="D145" s="165">
        <v>2.63</v>
      </c>
      <c r="E145" s="165">
        <v>46.24</v>
      </c>
      <c r="F145" s="163">
        <v>17.579999999999998</v>
      </c>
      <c r="H145" s="167">
        <v>41897</v>
      </c>
      <c r="I145" s="29">
        <f t="shared" si="13"/>
        <v>0.41995574848975786</v>
      </c>
      <c r="J145" s="167">
        <v>41897</v>
      </c>
      <c r="K145" s="29">
        <f t="shared" si="14"/>
        <v>1.6650178254124726</v>
      </c>
      <c r="L145" s="167">
        <v>41897</v>
      </c>
      <c r="M145" s="29">
        <f t="shared" si="15"/>
        <v>1.245018870737753</v>
      </c>
    </row>
    <row r="146" spans="1:13" ht="23">
      <c r="A146" s="166" t="str">
        <f t="shared" si="12"/>
        <v>2014/5/7/</v>
      </c>
      <c r="B146" s="167" t="s">
        <v>418</v>
      </c>
      <c r="C146" s="163" t="s">
        <v>229</v>
      </c>
      <c r="D146" s="165">
        <v>2.67</v>
      </c>
      <c r="E146" s="165">
        <v>39.43</v>
      </c>
      <c r="F146" s="163">
        <v>14.79</v>
      </c>
      <c r="H146" s="167">
        <v>41766</v>
      </c>
      <c r="I146" s="29">
        <f t="shared" si="13"/>
        <v>0.42651126136457523</v>
      </c>
      <c r="J146" s="167">
        <v>41766</v>
      </c>
      <c r="K146" s="29">
        <f t="shared" si="14"/>
        <v>1.5958267770732231</v>
      </c>
      <c r="L146" s="167">
        <v>41766</v>
      </c>
      <c r="M146" s="29">
        <f t="shared" si="15"/>
        <v>1.1699681739968923</v>
      </c>
    </row>
    <row r="147" spans="1:13" ht="23">
      <c r="A147" s="166" t="str">
        <f t="shared" si="12"/>
        <v>2013/12/2</v>
      </c>
      <c r="B147" s="166" t="s">
        <v>419</v>
      </c>
      <c r="C147" s="163" t="s">
        <v>230</v>
      </c>
      <c r="D147" s="165">
        <v>2.68</v>
      </c>
      <c r="E147" s="165">
        <v>37.44</v>
      </c>
      <c r="F147" s="163">
        <v>13.96</v>
      </c>
      <c r="H147" s="167">
        <v>41610</v>
      </c>
      <c r="I147" s="29">
        <f t="shared" si="13"/>
        <v>0.42813479402878885</v>
      </c>
      <c r="J147" s="167">
        <v>41610</v>
      </c>
      <c r="K147" s="29">
        <f t="shared" si="14"/>
        <v>1.5733358400660675</v>
      </c>
      <c r="L147" s="167">
        <v>41610</v>
      </c>
      <c r="M147" s="29">
        <f t="shared" si="15"/>
        <v>1.1448854182871424</v>
      </c>
    </row>
    <row r="148" spans="1:13" ht="23">
      <c r="A148" s="166" t="str">
        <f t="shared" si="12"/>
        <v>2013/8/19</v>
      </c>
      <c r="B148" s="166" t="s">
        <v>420</v>
      </c>
      <c r="C148" s="163" t="s">
        <v>231</v>
      </c>
      <c r="D148" s="165">
        <v>2.59</v>
      </c>
      <c r="E148" s="165">
        <v>31.39</v>
      </c>
      <c r="F148" s="163">
        <v>12.14</v>
      </c>
      <c r="H148" s="167">
        <v>41505</v>
      </c>
      <c r="I148" s="29">
        <f t="shared" si="13"/>
        <v>0.4132997640812518</v>
      </c>
      <c r="J148" s="167">
        <v>41505</v>
      </c>
      <c r="K148" s="29">
        <f t="shared" si="14"/>
        <v>1.4967913157000425</v>
      </c>
      <c r="L148" s="167">
        <v>41505</v>
      </c>
      <c r="M148" s="29">
        <f t="shared" si="15"/>
        <v>1.0842186867392387</v>
      </c>
    </row>
    <row r="149" spans="1:13" ht="23">
      <c r="A149" s="166" t="str">
        <f t="shared" si="12"/>
        <v>2013/4/11</v>
      </c>
      <c r="B149" s="166" t="s">
        <v>421</v>
      </c>
      <c r="C149" s="163" t="s">
        <v>232</v>
      </c>
      <c r="D149" s="165">
        <v>1.94</v>
      </c>
      <c r="E149" s="165">
        <v>28.94</v>
      </c>
      <c r="F149" s="163">
        <v>14.91</v>
      </c>
      <c r="H149" s="167">
        <v>41375</v>
      </c>
      <c r="I149" s="29">
        <f t="shared" si="13"/>
        <v>0.28780172993022601</v>
      </c>
      <c r="J149" s="167">
        <v>41375</v>
      </c>
      <c r="K149" s="29">
        <f t="shared" si="14"/>
        <v>1.4614985267830187</v>
      </c>
      <c r="L149" s="167">
        <v>41375</v>
      </c>
      <c r="M149" s="29">
        <f t="shared" si="15"/>
        <v>1.1734776434529945</v>
      </c>
    </row>
    <row r="150" spans="1:13" ht="23">
      <c r="A150" s="166" t="str">
        <f t="shared" si="12"/>
        <v>2012/11/2</v>
      </c>
      <c r="B150" s="166" t="s">
        <v>422</v>
      </c>
      <c r="C150" s="163" t="s">
        <v>233</v>
      </c>
      <c r="D150" s="165">
        <v>1.85</v>
      </c>
      <c r="E150" s="165">
        <v>26.95</v>
      </c>
      <c r="F150" s="163">
        <v>14.56</v>
      </c>
      <c r="H150" s="167">
        <v>41215</v>
      </c>
      <c r="I150" s="29">
        <f t="shared" si="13"/>
        <v>0.26717172840301384</v>
      </c>
      <c r="J150" s="167">
        <v>41215</v>
      </c>
      <c r="K150" s="29">
        <f t="shared" si="14"/>
        <v>1.4305587695227575</v>
      </c>
      <c r="L150" s="167">
        <v>41215</v>
      </c>
      <c r="M150" s="29">
        <f t="shared" si="15"/>
        <v>1.1631613749770184</v>
      </c>
    </row>
    <row r="151" spans="1:13" ht="23">
      <c r="A151" s="166" t="str">
        <f t="shared" si="12"/>
        <v>2012/8/3/</v>
      </c>
      <c r="B151" s="166" t="s">
        <v>423</v>
      </c>
      <c r="C151" s="163" t="s">
        <v>234</v>
      </c>
      <c r="D151" s="165">
        <v>2</v>
      </c>
      <c r="E151" s="165">
        <v>29.75</v>
      </c>
      <c r="F151" s="163">
        <v>14.87</v>
      </c>
      <c r="H151" s="167">
        <v>41124</v>
      </c>
      <c r="I151" s="29">
        <f t="shared" si="13"/>
        <v>0.3010299956639812</v>
      </c>
      <c r="J151" s="167">
        <v>41124</v>
      </c>
      <c r="K151" s="29">
        <f t="shared" si="14"/>
        <v>1.4734869700645683</v>
      </c>
      <c r="L151" s="167">
        <v>41124</v>
      </c>
      <c r="M151" s="29">
        <f t="shared" si="15"/>
        <v>1.1723109685219542</v>
      </c>
    </row>
    <row r="152" spans="1:13" ht="23">
      <c r="A152" s="166" t="str">
        <f t="shared" si="12"/>
        <v>2012/8/2/</v>
      </c>
      <c r="B152" s="166" t="s">
        <v>424</v>
      </c>
      <c r="C152" s="163" t="s">
        <v>235</v>
      </c>
      <c r="D152" s="165">
        <v>2</v>
      </c>
      <c r="E152" s="165">
        <v>29.19</v>
      </c>
      <c r="F152" s="163">
        <v>14.59</v>
      </c>
      <c r="H152" s="167">
        <v>41123</v>
      </c>
      <c r="I152" s="29">
        <f t="shared" si="13"/>
        <v>0.3010299956639812</v>
      </c>
      <c r="J152" s="167">
        <v>41123</v>
      </c>
      <c r="K152" s="29">
        <f t="shared" si="14"/>
        <v>1.4652340949880143</v>
      </c>
      <c r="L152" s="167">
        <v>41123</v>
      </c>
      <c r="M152" s="29">
        <f t="shared" si="15"/>
        <v>1.1640552918934517</v>
      </c>
    </row>
    <row r="153" spans="1:13" ht="23">
      <c r="A153" s="166" t="str">
        <f t="shared" si="12"/>
        <v>2012/8/1/</v>
      </c>
      <c r="B153" s="166" t="s">
        <v>425</v>
      </c>
      <c r="C153" s="163" t="s">
        <v>236</v>
      </c>
      <c r="D153" s="165">
        <v>2</v>
      </c>
      <c r="E153" s="165">
        <v>29.41</v>
      </c>
      <c r="F153" s="163">
        <v>14.7</v>
      </c>
      <c r="H153" s="167">
        <v>41122</v>
      </c>
      <c r="I153" s="29">
        <f t="shared" si="13"/>
        <v>0.3010299956639812</v>
      </c>
      <c r="J153" s="167">
        <v>41122</v>
      </c>
      <c r="K153" s="29">
        <f t="shared" si="14"/>
        <v>1.4684950245070694</v>
      </c>
      <c r="L153" s="167">
        <v>41122</v>
      </c>
      <c r="M153" s="29">
        <f t="shared" si="15"/>
        <v>1.167317334748176</v>
      </c>
    </row>
    <row r="154" spans="1:13" ht="23">
      <c r="A154" s="166" t="str">
        <f t="shared" si="12"/>
        <v>2012/7/31</v>
      </c>
      <c r="B154" s="166" t="s">
        <v>426</v>
      </c>
      <c r="C154" s="163" t="s">
        <v>237</v>
      </c>
      <c r="D154" s="165">
        <v>2</v>
      </c>
      <c r="E154" s="165">
        <v>29.47</v>
      </c>
      <c r="F154" s="163">
        <v>14.73</v>
      </c>
      <c r="H154" s="167">
        <v>41121</v>
      </c>
      <c r="I154" s="29">
        <f t="shared" si="13"/>
        <v>0.3010299956639812</v>
      </c>
      <c r="J154" s="167">
        <v>41121</v>
      </c>
      <c r="K154" s="29">
        <f t="shared" si="14"/>
        <v>1.4693801358499252</v>
      </c>
      <c r="L154" s="167">
        <v>41121</v>
      </c>
      <c r="M154" s="29">
        <f t="shared" si="15"/>
        <v>1.1682027468426308</v>
      </c>
    </row>
    <row r="155" spans="1:13" ht="23">
      <c r="A155" s="166" t="str">
        <f t="shared" si="12"/>
        <v>2012/7/30</v>
      </c>
      <c r="B155" s="166" t="s">
        <v>427</v>
      </c>
      <c r="C155" s="163" t="s">
        <v>238</v>
      </c>
      <c r="D155" s="165">
        <v>2</v>
      </c>
      <c r="E155" s="165">
        <v>29.64</v>
      </c>
      <c r="F155" s="163">
        <v>14.81</v>
      </c>
      <c r="H155" s="167">
        <v>41120</v>
      </c>
      <c r="I155" s="29">
        <f t="shared" si="13"/>
        <v>0.3010299956639812</v>
      </c>
      <c r="J155" s="167">
        <v>41120</v>
      </c>
      <c r="K155" s="29">
        <f t="shared" si="14"/>
        <v>1.4718781993072905</v>
      </c>
      <c r="L155" s="167">
        <v>41120</v>
      </c>
      <c r="M155" s="29">
        <f t="shared" si="15"/>
        <v>1.1705550585212086</v>
      </c>
    </row>
    <row r="156" spans="1:13" ht="23">
      <c r="A156" s="166" t="str">
        <f t="shared" si="12"/>
        <v>2012/7/27</v>
      </c>
      <c r="B156" s="166" t="s">
        <v>428</v>
      </c>
      <c r="C156" s="163" t="s">
        <v>239</v>
      </c>
      <c r="D156" s="165">
        <v>2</v>
      </c>
      <c r="E156" s="165">
        <v>29.76</v>
      </c>
      <c r="F156" s="163">
        <v>14.87</v>
      </c>
      <c r="H156" s="167">
        <v>41117</v>
      </c>
      <c r="I156" s="29">
        <f t="shared" si="13"/>
        <v>0.3010299956639812</v>
      </c>
      <c r="J156" s="167">
        <v>41117</v>
      </c>
      <c r="K156" s="29">
        <f t="shared" si="14"/>
        <v>1.4736329268738411</v>
      </c>
      <c r="L156" s="167">
        <v>41117</v>
      </c>
      <c r="M156" s="29">
        <f t="shared" si="15"/>
        <v>1.1723109685219542</v>
      </c>
    </row>
    <row r="157" spans="1:13" ht="23">
      <c r="A157" s="166" t="str">
        <f t="shared" si="12"/>
        <v>2012/7/26</v>
      </c>
      <c r="B157" s="166" t="s">
        <v>429</v>
      </c>
      <c r="C157" s="163" t="s">
        <v>240</v>
      </c>
      <c r="D157" s="165">
        <v>2</v>
      </c>
      <c r="E157" s="165">
        <v>29.16</v>
      </c>
      <c r="F157" s="163">
        <v>14.57</v>
      </c>
      <c r="H157" s="167">
        <v>41116</v>
      </c>
      <c r="I157" s="29">
        <f t="shared" si="13"/>
        <v>0.3010299956639812</v>
      </c>
      <c r="J157" s="167">
        <v>41116</v>
      </c>
      <c r="K157" s="29">
        <f t="shared" si="14"/>
        <v>1.464787519645937</v>
      </c>
      <c r="L157" s="167">
        <v>41116</v>
      </c>
      <c r="M157" s="29">
        <f t="shared" si="15"/>
        <v>1.1634595517699902</v>
      </c>
    </row>
    <row r="158" spans="1:13" ht="23">
      <c r="A158" s="166" t="str">
        <f t="shared" si="12"/>
        <v>2012/7/25</v>
      </c>
      <c r="B158" s="166" t="s">
        <v>430</v>
      </c>
      <c r="C158" s="163" t="s">
        <v>241</v>
      </c>
      <c r="D158" s="165">
        <v>2</v>
      </c>
      <c r="E158" s="165">
        <v>28.83</v>
      </c>
      <c r="F158" s="163">
        <v>14.41</v>
      </c>
      <c r="H158" s="167">
        <v>41115</v>
      </c>
      <c r="I158" s="29">
        <f t="shared" si="13"/>
        <v>0.3010299956639812</v>
      </c>
      <c r="J158" s="167">
        <v>41115</v>
      </c>
      <c r="K158" s="29">
        <f t="shared" si="14"/>
        <v>1.4598446423882079</v>
      </c>
      <c r="L158" s="167">
        <v>41115</v>
      </c>
      <c r="M158" s="29">
        <f t="shared" si="15"/>
        <v>1.1586639808139894</v>
      </c>
    </row>
    <row r="159" spans="1:13" ht="23">
      <c r="A159" s="166" t="str">
        <f t="shared" si="12"/>
        <v>2012/7/24</v>
      </c>
      <c r="B159" s="166" t="s">
        <v>431</v>
      </c>
      <c r="C159" s="163" t="s">
        <v>242</v>
      </c>
      <c r="D159" s="165">
        <v>2</v>
      </c>
      <c r="E159" s="165">
        <v>29.15</v>
      </c>
      <c r="F159" s="163">
        <v>14.57</v>
      </c>
      <c r="H159" s="167">
        <v>41114</v>
      </c>
      <c r="I159" s="29">
        <f t="shared" si="13"/>
        <v>0.3010299956639812</v>
      </c>
      <c r="J159" s="167">
        <v>41114</v>
      </c>
      <c r="K159" s="29">
        <f t="shared" si="14"/>
        <v>1.4646385590950328</v>
      </c>
      <c r="L159" s="167">
        <v>41114</v>
      </c>
      <c r="M159" s="29">
        <f t="shared" si="15"/>
        <v>1.1634595517699902</v>
      </c>
    </row>
    <row r="160" spans="1:13" ht="23">
      <c r="A160" s="166" t="str">
        <f t="shared" si="12"/>
        <v>2012/7/20</v>
      </c>
      <c r="B160" s="166" t="s">
        <v>432</v>
      </c>
      <c r="C160" s="163" t="s">
        <v>243</v>
      </c>
      <c r="D160" s="165">
        <v>2</v>
      </c>
      <c r="E160" s="165">
        <v>30.12</v>
      </c>
      <c r="F160" s="163">
        <v>15.05</v>
      </c>
      <c r="H160" s="167">
        <v>41110</v>
      </c>
      <c r="I160" s="29">
        <f t="shared" si="13"/>
        <v>0.3010299956639812</v>
      </c>
      <c r="J160" s="167">
        <v>41110</v>
      </c>
      <c r="K160" s="29">
        <f t="shared" si="14"/>
        <v>1.4788549675286631</v>
      </c>
      <c r="L160" s="167">
        <v>41110</v>
      </c>
      <c r="M160" s="29">
        <f t="shared" si="15"/>
        <v>1.1775364999298621</v>
      </c>
    </row>
    <row r="161" spans="1:13" ht="23">
      <c r="A161" s="166" t="str">
        <f t="shared" si="12"/>
        <v>2012/3/13</v>
      </c>
      <c r="B161" s="166" t="s">
        <v>433</v>
      </c>
      <c r="C161" s="163" t="s">
        <v>244</v>
      </c>
      <c r="D161" s="165">
        <v>2.76</v>
      </c>
      <c r="E161" s="165">
        <v>32.67</v>
      </c>
      <c r="F161" s="163">
        <v>11.83</v>
      </c>
      <c r="H161" s="167">
        <v>40981</v>
      </c>
      <c r="I161" s="29">
        <f t="shared" si="13"/>
        <v>0.44090908206521767</v>
      </c>
      <c r="J161" s="167">
        <v>40981</v>
      </c>
      <c r="K161" s="29">
        <f t="shared" si="14"/>
        <v>1.5141491344754374</v>
      </c>
      <c r="L161" s="167">
        <v>40981</v>
      </c>
      <c r="M161" s="29">
        <f t="shared" si="15"/>
        <v>1.0729847446279304</v>
      </c>
    </row>
    <row r="162" spans="1:13" ht="23">
      <c r="A162" s="166" t="str">
        <f t="shared" si="12"/>
        <v>2011/11/1</v>
      </c>
      <c r="B162" s="166" t="s">
        <v>434</v>
      </c>
      <c r="C162" s="163" t="s">
        <v>245</v>
      </c>
      <c r="D162" s="165">
        <v>2.75</v>
      </c>
      <c r="E162" s="165">
        <v>25.99</v>
      </c>
      <c r="F162" s="163">
        <v>9.44</v>
      </c>
      <c r="H162" s="167">
        <v>40848</v>
      </c>
      <c r="I162" s="29">
        <f t="shared" si="13"/>
        <v>0.43933269383026263</v>
      </c>
      <c r="J162" s="167">
        <v>40848</v>
      </c>
      <c r="K162" s="29">
        <f t="shared" si="14"/>
        <v>1.4148062795010126</v>
      </c>
      <c r="L162" s="167">
        <v>40848</v>
      </c>
      <c r="M162" s="29">
        <f t="shared" si="15"/>
        <v>0.97497199429806891</v>
      </c>
    </row>
    <row r="163" spans="1:13" ht="23">
      <c r="A163" s="166" t="str">
        <f t="shared" si="12"/>
        <v>2011/6/24</v>
      </c>
      <c r="B163" s="166" t="s">
        <v>435</v>
      </c>
      <c r="C163" s="163" t="s">
        <v>246</v>
      </c>
      <c r="D163" s="165">
        <v>2.52</v>
      </c>
      <c r="E163" s="165">
        <v>24.3</v>
      </c>
      <c r="F163" s="163">
        <v>9.6300000000000008</v>
      </c>
      <c r="H163" s="167">
        <v>40718</v>
      </c>
      <c r="I163" s="29">
        <f t="shared" si="13"/>
        <v>0.40140054078154408</v>
      </c>
      <c r="J163" s="167">
        <v>40718</v>
      </c>
      <c r="K163" s="29">
        <f t="shared" si="14"/>
        <v>1.3856062735983121</v>
      </c>
      <c r="L163" s="167">
        <v>40718</v>
      </c>
      <c r="M163" s="29">
        <f t="shared" si="15"/>
        <v>0.98362628712453459</v>
      </c>
    </row>
    <row r="164" spans="1:13" ht="23">
      <c r="A164" s="166" t="str">
        <f t="shared" si="12"/>
        <v>2011/2/15</v>
      </c>
      <c r="B164" s="166" t="s">
        <v>436</v>
      </c>
      <c r="C164" s="163" t="s">
        <v>247</v>
      </c>
      <c r="D164" s="165">
        <v>2.36</v>
      </c>
      <c r="E164" s="165">
        <v>26.96</v>
      </c>
      <c r="F164" s="163">
        <v>11.42</v>
      </c>
      <c r="H164" s="167">
        <v>40589</v>
      </c>
      <c r="I164" s="29">
        <f t="shared" si="13"/>
        <v>0.37291200297010657</v>
      </c>
      <c r="J164" s="167">
        <v>40589</v>
      </c>
      <c r="K164" s="29">
        <f t="shared" si="14"/>
        <v>1.4307198878632823</v>
      </c>
      <c r="L164" s="167">
        <v>40589</v>
      </c>
      <c r="M164" s="29">
        <f t="shared" si="15"/>
        <v>1.0576661039098292</v>
      </c>
    </row>
    <row r="165" spans="1:13" ht="23">
      <c r="A165" s="166" t="str">
        <f t="shared" si="12"/>
        <v>2010/10/7</v>
      </c>
      <c r="B165" s="166" t="s">
        <v>437</v>
      </c>
      <c r="C165" s="163" t="s">
        <v>248</v>
      </c>
      <c r="D165" s="165">
        <v>2.33</v>
      </c>
      <c r="E165" s="165">
        <v>24.53</v>
      </c>
      <c r="F165" s="163">
        <v>10.53</v>
      </c>
      <c r="H165" s="167">
        <v>40458</v>
      </c>
      <c r="I165" s="29">
        <f t="shared" si="13"/>
        <v>0.36735592102601899</v>
      </c>
      <c r="J165" s="167">
        <v>40458</v>
      </c>
      <c r="K165" s="29">
        <f t="shared" si="14"/>
        <v>1.3896975482063858</v>
      </c>
      <c r="L165" s="167">
        <v>40458</v>
      </c>
      <c r="M165" s="29">
        <f t="shared" si="15"/>
        <v>1.0224283711854865</v>
      </c>
    </row>
    <row r="166" spans="1:13" ht="23">
      <c r="A166" s="166" t="str">
        <f t="shared" si="12"/>
        <v>2010/6/1/</v>
      </c>
      <c r="B166" s="166" t="s">
        <v>438</v>
      </c>
      <c r="C166" s="163" t="s">
        <v>249</v>
      </c>
      <c r="D166" s="165">
        <v>1.93</v>
      </c>
      <c r="E166" s="165">
        <v>25.89</v>
      </c>
      <c r="F166" s="163">
        <v>13.38</v>
      </c>
      <c r="H166" s="167">
        <v>40330</v>
      </c>
      <c r="I166" s="29">
        <f t="shared" si="13"/>
        <v>0.28555730900777376</v>
      </c>
      <c r="J166" s="167">
        <v>40330</v>
      </c>
      <c r="K166" s="29">
        <f t="shared" si="14"/>
        <v>1.4131320504348721</v>
      </c>
      <c r="L166" s="167">
        <v>40330</v>
      </c>
      <c r="M166" s="29">
        <f t="shared" si="15"/>
        <v>1.1264561134318043</v>
      </c>
    </row>
    <row r="167" spans="1:13" ht="23">
      <c r="A167" s="166" t="str">
        <f t="shared" si="12"/>
        <v>2010/1/21</v>
      </c>
      <c r="B167" s="166" t="s">
        <v>439</v>
      </c>
      <c r="C167" s="163" t="s">
        <v>250</v>
      </c>
      <c r="D167" s="165">
        <v>1.82</v>
      </c>
      <c r="E167" s="165">
        <v>30.01</v>
      </c>
      <c r="F167" s="163">
        <v>16.510000000000002</v>
      </c>
      <c r="H167" s="167">
        <v>40199</v>
      </c>
      <c r="I167" s="29">
        <f t="shared" si="13"/>
        <v>0.26007138798507479</v>
      </c>
      <c r="J167" s="167">
        <v>40199</v>
      </c>
      <c r="K167" s="29">
        <f t="shared" si="14"/>
        <v>1.4772659954248526</v>
      </c>
      <c r="L167" s="167">
        <v>40199</v>
      </c>
      <c r="M167" s="29">
        <f t="shared" si="15"/>
        <v>1.2177470732627937</v>
      </c>
    </row>
    <row r="168" spans="1:13" ht="23">
      <c r="A168" s="166" t="str">
        <f t="shared" si="12"/>
        <v>2009/9/11</v>
      </c>
      <c r="B168" s="166" t="s">
        <v>440</v>
      </c>
      <c r="C168" s="163" t="s">
        <v>251</v>
      </c>
      <c r="D168" s="165">
        <v>1.62</v>
      </c>
      <c r="E168" s="165">
        <v>24.86</v>
      </c>
      <c r="F168" s="163">
        <v>15.35</v>
      </c>
      <c r="H168" s="167"/>
      <c r="J168" s="167"/>
      <c r="L168" s="167"/>
    </row>
    <row r="169" spans="1:13" ht="23">
      <c r="A169" s="166" t="str">
        <f t="shared" si="12"/>
        <v>2009/5/5/</v>
      </c>
      <c r="B169" s="166" t="s">
        <v>441</v>
      </c>
      <c r="C169" s="163" t="s">
        <v>252</v>
      </c>
      <c r="D169" s="165">
        <v>1.74</v>
      </c>
      <c r="E169" s="165">
        <v>19.79</v>
      </c>
      <c r="F169" s="163">
        <v>11.39</v>
      </c>
      <c r="H169" s="167"/>
      <c r="J169" s="167"/>
      <c r="L169" s="167"/>
    </row>
    <row r="170" spans="1:13" ht="23">
      <c r="A170" s="166" t="str">
        <f t="shared" si="12"/>
        <v>2008/12/2</v>
      </c>
      <c r="B170" s="166" t="s">
        <v>442</v>
      </c>
      <c r="C170" s="163" t="s">
        <v>253</v>
      </c>
      <c r="D170" s="165">
        <v>1.9</v>
      </c>
      <c r="E170" s="165">
        <v>19.28</v>
      </c>
      <c r="F170" s="163">
        <v>10.17</v>
      </c>
      <c r="H170" s="167"/>
      <c r="J170" s="167"/>
      <c r="L170" s="167"/>
    </row>
    <row r="171" spans="1:13" ht="23">
      <c r="A171" s="166" t="str">
        <f t="shared" si="12"/>
        <v>2008/8/15</v>
      </c>
      <c r="B171" s="166" t="s">
        <v>443</v>
      </c>
      <c r="C171" s="163" t="s">
        <v>254</v>
      </c>
      <c r="D171" s="165">
        <v>1.87</v>
      </c>
      <c r="E171" s="165">
        <v>27.81</v>
      </c>
      <c r="F171" s="163">
        <v>14.87</v>
      </c>
      <c r="H171" s="167"/>
      <c r="J171" s="167"/>
      <c r="L171" s="167"/>
    </row>
    <row r="172" spans="1:13" ht="23">
      <c r="A172" s="166" t="str">
        <f t="shared" si="12"/>
        <v>2008/4/9/</v>
      </c>
      <c r="B172" s="166" t="s">
        <v>444</v>
      </c>
      <c r="C172" s="163" t="s">
        <v>255</v>
      </c>
      <c r="D172" s="165">
        <v>1.73</v>
      </c>
      <c r="E172" s="165">
        <v>28.89</v>
      </c>
      <c r="F172" s="163">
        <v>16.739999999999998</v>
      </c>
      <c r="H172" s="167"/>
      <c r="J172" s="167"/>
      <c r="L172" s="167"/>
    </row>
    <row r="173" spans="1:13" ht="23">
      <c r="A173" s="166" t="str">
        <f t="shared" si="12"/>
        <v>2007/11/2</v>
      </c>
      <c r="B173" s="166" t="s">
        <v>445</v>
      </c>
      <c r="C173" s="163" t="s">
        <v>256</v>
      </c>
      <c r="D173" s="165">
        <v>1.53</v>
      </c>
      <c r="E173" s="165">
        <v>33.700000000000003</v>
      </c>
      <c r="F173" s="163">
        <v>22.04</v>
      </c>
      <c r="H173" s="167"/>
      <c r="J173" s="167"/>
      <c r="L173" s="167"/>
    </row>
    <row r="174" spans="1:13" ht="23">
      <c r="A174" s="166" t="str">
        <f t="shared" si="12"/>
        <v>2007/8/7/</v>
      </c>
      <c r="B174" s="166" t="s">
        <v>446</v>
      </c>
      <c r="C174" s="163" t="s">
        <v>257</v>
      </c>
      <c r="D174" s="165">
        <v>1.43</v>
      </c>
      <c r="E174" s="165">
        <v>29.55</v>
      </c>
      <c r="F174" s="163">
        <v>20.73</v>
      </c>
      <c r="H174" s="167"/>
      <c r="J174" s="167"/>
      <c r="L174" s="167"/>
    </row>
    <row r="175" spans="1:13" ht="23">
      <c r="A175" s="166" t="str">
        <f t="shared" si="12"/>
        <v>2007/8/6/</v>
      </c>
      <c r="B175" s="166" t="s">
        <v>447</v>
      </c>
      <c r="C175" s="163" t="s">
        <v>258</v>
      </c>
      <c r="D175" s="165">
        <v>1.43</v>
      </c>
      <c r="E175" s="165">
        <v>29.54</v>
      </c>
      <c r="F175" s="163">
        <v>20.72</v>
      </c>
      <c r="H175" s="167"/>
      <c r="J175" s="167"/>
      <c r="L175" s="167"/>
    </row>
    <row r="176" spans="1:13" ht="23">
      <c r="A176" s="166" t="str">
        <f t="shared" si="12"/>
        <v>2007/8/3/</v>
      </c>
      <c r="B176" s="166" t="s">
        <v>448</v>
      </c>
      <c r="C176" s="163" t="s">
        <v>259</v>
      </c>
      <c r="D176" s="165">
        <v>1.43</v>
      </c>
      <c r="E176" s="165">
        <v>28.96</v>
      </c>
      <c r="F176" s="163">
        <v>20.32</v>
      </c>
      <c r="H176" s="167"/>
      <c r="J176" s="167"/>
      <c r="L176" s="167"/>
    </row>
    <row r="177" spans="1:12" ht="23">
      <c r="A177" s="166" t="str">
        <f t="shared" si="12"/>
        <v>2007/8/2/</v>
      </c>
      <c r="B177" s="166" t="s">
        <v>449</v>
      </c>
      <c r="C177" s="163" t="s">
        <v>260</v>
      </c>
      <c r="D177" s="165">
        <v>1.43</v>
      </c>
      <c r="E177" s="165">
        <v>29.52</v>
      </c>
      <c r="F177" s="163">
        <v>20.71</v>
      </c>
      <c r="H177" s="167"/>
      <c r="J177" s="167"/>
      <c r="L177" s="167"/>
    </row>
    <row r="178" spans="1:12" ht="23">
      <c r="A178" s="166" t="str">
        <f t="shared" si="12"/>
        <v>2007/8/1/</v>
      </c>
      <c r="B178" s="166" t="s">
        <v>450</v>
      </c>
      <c r="C178" s="163" t="s">
        <v>261</v>
      </c>
      <c r="D178" s="165">
        <v>1.43</v>
      </c>
      <c r="E178" s="165">
        <v>29.3</v>
      </c>
      <c r="F178" s="163">
        <v>20.56</v>
      </c>
      <c r="H178" s="167"/>
      <c r="J178" s="167"/>
      <c r="L178" s="167"/>
    </row>
    <row r="179" spans="1:12" ht="23">
      <c r="A179" s="166" t="str">
        <f t="shared" si="12"/>
        <v>2007/7/31</v>
      </c>
      <c r="B179" s="166" t="s">
        <v>451</v>
      </c>
      <c r="C179" s="163" t="s">
        <v>262</v>
      </c>
      <c r="D179" s="165">
        <v>1.43</v>
      </c>
      <c r="E179" s="165">
        <v>28.99</v>
      </c>
      <c r="F179" s="163">
        <v>20.34</v>
      </c>
      <c r="H179" s="167"/>
      <c r="J179" s="167"/>
      <c r="L179" s="167"/>
    </row>
    <row r="180" spans="1:12" ht="23">
      <c r="A180" s="166" t="str">
        <f t="shared" si="12"/>
        <v>2007/7/30</v>
      </c>
      <c r="B180" s="166" t="s">
        <v>452</v>
      </c>
      <c r="C180" s="163" t="s">
        <v>263</v>
      </c>
      <c r="D180" s="165">
        <v>1.43</v>
      </c>
      <c r="E180" s="165">
        <v>29.4</v>
      </c>
      <c r="F180" s="163">
        <v>20.63</v>
      </c>
      <c r="H180" s="167"/>
      <c r="J180" s="167"/>
      <c r="L180" s="167"/>
    </row>
    <row r="181" spans="1:12" ht="23">
      <c r="A181" s="166" t="str">
        <f t="shared" si="12"/>
        <v>2007/7/27</v>
      </c>
      <c r="B181" s="166" t="s">
        <v>453</v>
      </c>
      <c r="C181" s="163" t="s">
        <v>264</v>
      </c>
      <c r="D181" s="165">
        <v>1.43</v>
      </c>
      <c r="E181" s="165">
        <v>29.39</v>
      </c>
      <c r="F181" s="163">
        <v>20.62</v>
      </c>
      <c r="H181" s="167"/>
      <c r="J181" s="167"/>
      <c r="L181" s="167"/>
    </row>
    <row r="182" spans="1:12" ht="23">
      <c r="A182" s="166" t="str">
        <f t="shared" si="12"/>
        <v>2007/7/26</v>
      </c>
      <c r="B182" s="166" t="s">
        <v>454</v>
      </c>
      <c r="C182" s="163" t="s">
        <v>265</v>
      </c>
      <c r="D182" s="165">
        <v>1.43</v>
      </c>
      <c r="E182" s="165">
        <v>29.98</v>
      </c>
      <c r="F182" s="163">
        <v>21.03</v>
      </c>
      <c r="H182" s="167"/>
      <c r="J182" s="167"/>
      <c r="L182" s="167"/>
    </row>
    <row r="183" spans="1:12" ht="23">
      <c r="A183" s="166" t="str">
        <f t="shared" si="12"/>
        <v>2007/7/23</v>
      </c>
      <c r="B183" s="166" t="s">
        <v>455</v>
      </c>
      <c r="C183" s="163" t="s">
        <v>266</v>
      </c>
      <c r="D183" s="165">
        <v>1.43</v>
      </c>
      <c r="E183" s="165">
        <v>31.19</v>
      </c>
      <c r="F183" s="163">
        <v>21.88</v>
      </c>
      <c r="H183" s="167"/>
      <c r="J183" s="167"/>
      <c r="L183" s="167"/>
    </row>
    <row r="184" spans="1:12" ht="23">
      <c r="A184" s="166" t="str">
        <f t="shared" si="12"/>
        <v>2007/3/14</v>
      </c>
      <c r="B184" s="166" t="s">
        <v>456</v>
      </c>
      <c r="C184" s="163" t="s">
        <v>267</v>
      </c>
      <c r="D184" s="165">
        <v>1.17</v>
      </c>
      <c r="E184" s="165">
        <v>27.4</v>
      </c>
      <c r="F184" s="163">
        <v>23.36</v>
      </c>
      <c r="H184" s="167"/>
      <c r="J184" s="167"/>
      <c r="L184" s="167"/>
    </row>
    <row r="185" spans="1:12" ht="23">
      <c r="A185" s="166" t="str">
        <f t="shared" si="12"/>
        <v>2006/10/3</v>
      </c>
      <c r="B185" s="166" t="s">
        <v>457</v>
      </c>
      <c r="C185" s="163" t="s">
        <v>268</v>
      </c>
      <c r="D185" s="165">
        <v>1.25</v>
      </c>
      <c r="E185" s="165">
        <v>28.71</v>
      </c>
      <c r="F185" s="163">
        <v>22.92</v>
      </c>
      <c r="H185" s="167"/>
      <c r="J185" s="167"/>
      <c r="L185" s="167"/>
    </row>
    <row r="186" spans="1:12" ht="23">
      <c r="A186" s="166" t="str">
        <f t="shared" si="12"/>
        <v>2006/6/23</v>
      </c>
      <c r="B186" s="166" t="s">
        <v>458</v>
      </c>
      <c r="C186" s="163" t="s">
        <v>269</v>
      </c>
      <c r="D186" s="165">
        <v>1.26</v>
      </c>
      <c r="E186" s="165">
        <v>22.5</v>
      </c>
      <c r="F186" s="163">
        <v>17.82</v>
      </c>
      <c r="H186" s="167"/>
      <c r="J186" s="167"/>
      <c r="L186" s="167"/>
    </row>
    <row r="187" spans="1:12" ht="23">
      <c r="A187" s="166" t="str">
        <f t="shared" si="12"/>
        <v>2006/2/14</v>
      </c>
      <c r="B187" s="166" t="s">
        <v>459</v>
      </c>
      <c r="C187" s="163" t="s">
        <v>270</v>
      </c>
      <c r="D187" s="165">
        <v>1.21</v>
      </c>
      <c r="E187" s="165">
        <v>26.65</v>
      </c>
      <c r="F187" s="163">
        <v>22</v>
      </c>
      <c r="H187" s="167"/>
      <c r="J187" s="167"/>
      <c r="L187" s="167"/>
    </row>
    <row r="188" spans="1:12" ht="23">
      <c r="A188" s="166" t="str">
        <f t="shared" si="12"/>
        <v>2005/10/5</v>
      </c>
      <c r="B188" s="166" t="s">
        <v>460</v>
      </c>
      <c r="C188" s="163" t="s">
        <v>271</v>
      </c>
      <c r="D188" s="165">
        <v>1.18</v>
      </c>
      <c r="E188" s="165">
        <v>24.67</v>
      </c>
      <c r="F188" s="163">
        <v>20.83</v>
      </c>
      <c r="H188" s="167"/>
      <c r="J188" s="167"/>
      <c r="L188" s="167"/>
    </row>
    <row r="189" spans="1:12" ht="23">
      <c r="A189" s="166" t="str">
        <f t="shared" si="12"/>
        <v>2005/5/27</v>
      </c>
      <c r="B189" s="166" t="s">
        <v>461</v>
      </c>
      <c r="C189" s="163" t="s">
        <v>272</v>
      </c>
      <c r="D189" s="165">
        <v>1.03</v>
      </c>
      <c r="E189" s="165">
        <v>26.07</v>
      </c>
      <c r="F189" s="163">
        <v>25.32</v>
      </c>
      <c r="H189" s="167"/>
      <c r="J189" s="167"/>
      <c r="L189" s="167"/>
    </row>
    <row r="190" spans="1:12" ht="23">
      <c r="A190" s="166" t="str">
        <f t="shared" si="12"/>
        <v>2005/1/19</v>
      </c>
      <c r="B190" s="166" t="s">
        <v>462</v>
      </c>
      <c r="C190" s="163" t="s">
        <v>273</v>
      </c>
      <c r="D190" s="165">
        <v>0.92</v>
      </c>
      <c r="E190" s="165">
        <v>25.98</v>
      </c>
      <c r="F190" s="163">
        <v>28.35</v>
      </c>
      <c r="H190" s="167"/>
      <c r="J190" s="167"/>
      <c r="L190" s="167"/>
    </row>
    <row r="191" spans="1:12" ht="23">
      <c r="A191" s="166" t="str">
        <f t="shared" si="12"/>
        <v>2004/9/10</v>
      </c>
      <c r="B191" s="166" t="s">
        <v>463</v>
      </c>
      <c r="C191" s="163" t="s">
        <v>274</v>
      </c>
      <c r="D191" s="165">
        <v>0.75</v>
      </c>
      <c r="E191" s="165">
        <v>27.49</v>
      </c>
      <c r="F191" s="163">
        <v>36.6</v>
      </c>
      <c r="H191" s="167"/>
      <c r="J191" s="167"/>
      <c r="L191" s="167"/>
    </row>
    <row r="192" spans="1:12" ht="23">
      <c r="A192" s="166" t="str">
        <f t="shared" si="12"/>
        <v>2004/5/3/</v>
      </c>
      <c r="B192" s="166" t="s">
        <v>464</v>
      </c>
      <c r="C192" s="163" t="s">
        <v>275</v>
      </c>
      <c r="D192" s="165">
        <v>0.64</v>
      </c>
      <c r="E192" s="165">
        <v>26.35</v>
      </c>
      <c r="F192" s="163">
        <v>41.18</v>
      </c>
      <c r="H192" s="167"/>
      <c r="J192" s="167"/>
      <c r="L192" s="167"/>
    </row>
    <row r="193" spans="1:12" ht="23">
      <c r="A193" s="166" t="str">
        <f t="shared" si="12"/>
        <v>2003/12/2</v>
      </c>
      <c r="B193" s="166" t="s">
        <v>465</v>
      </c>
      <c r="C193" s="163" t="s">
        <v>276</v>
      </c>
      <c r="D193" s="165">
        <v>0.75</v>
      </c>
      <c r="E193" s="165">
        <v>27.18</v>
      </c>
      <c r="F193" s="163">
        <v>36.42</v>
      </c>
      <c r="H193" s="167"/>
      <c r="J193" s="167"/>
      <c r="L193" s="167"/>
    </row>
    <row r="194" spans="1:12" ht="23">
      <c r="A194" s="166" t="str">
        <f t="shared" si="12"/>
        <v>2003/8/14</v>
      </c>
      <c r="B194" s="166" t="s">
        <v>466</v>
      </c>
      <c r="C194" s="163" t="s">
        <v>277</v>
      </c>
      <c r="D194" s="165">
        <v>0.69</v>
      </c>
      <c r="E194" s="165">
        <v>25.63</v>
      </c>
      <c r="F194" s="163">
        <v>36.99</v>
      </c>
      <c r="H194" s="167"/>
      <c r="J194" s="167"/>
      <c r="L194" s="167"/>
    </row>
    <row r="195" spans="1:12" ht="23">
      <c r="A195" s="166" t="str">
        <f t="shared" si="12"/>
        <v>2003/4/7/</v>
      </c>
      <c r="B195" s="166" t="s">
        <v>467</v>
      </c>
      <c r="C195" s="163" t="s">
        <v>278</v>
      </c>
      <c r="D195" s="165">
        <v>0.69</v>
      </c>
      <c r="E195" s="165">
        <v>25.17</v>
      </c>
      <c r="F195" s="163">
        <v>36.26</v>
      </c>
      <c r="H195" s="167"/>
      <c r="J195" s="167"/>
      <c r="L195" s="167"/>
    </row>
    <row r="196" spans="1:12" ht="23">
      <c r="A196" s="166" t="str">
        <f t="shared" si="12"/>
        <v>2002/11/2</v>
      </c>
      <c r="B196" s="166" t="s">
        <v>468</v>
      </c>
      <c r="C196" s="163" t="s">
        <v>279</v>
      </c>
      <c r="D196" s="165">
        <v>8.8800000000000008</v>
      </c>
      <c r="E196" s="165">
        <v>29.12</v>
      </c>
      <c r="F196" s="163">
        <v>3.28</v>
      </c>
      <c r="H196" s="167"/>
      <c r="J196" s="167"/>
      <c r="L196" s="167"/>
    </row>
    <row r="197" spans="1:12" ht="23">
      <c r="A197" s="166" t="str">
        <f t="shared" si="12"/>
        <v>2002/8/8/</v>
      </c>
      <c r="B197" s="166" t="s">
        <v>469</v>
      </c>
      <c r="C197" s="163" t="s">
        <v>280</v>
      </c>
      <c r="D197" s="165">
        <v>8.8800000000000008</v>
      </c>
      <c r="E197" s="165">
        <v>24.46</v>
      </c>
      <c r="F197" s="163">
        <v>2.75</v>
      </c>
      <c r="H197" s="167"/>
      <c r="J197" s="167"/>
      <c r="L197" s="167"/>
    </row>
    <row r="198" spans="1:12" ht="23">
      <c r="A198" s="166" t="str">
        <f t="shared" si="12"/>
        <v>2002/8/7/</v>
      </c>
      <c r="B198" s="166" t="s">
        <v>470</v>
      </c>
      <c r="C198" s="163" t="s">
        <v>281</v>
      </c>
      <c r="D198" s="165">
        <v>8.8800000000000008</v>
      </c>
      <c r="E198" s="165">
        <v>23.55</v>
      </c>
      <c r="F198" s="163">
        <v>2.65</v>
      </c>
      <c r="H198" s="167"/>
      <c r="J198" s="167"/>
      <c r="L198" s="167"/>
    </row>
    <row r="199" spans="1:12" ht="23">
      <c r="A199" s="166" t="str">
        <f t="shared" si="12"/>
        <v>2002/8/6/</v>
      </c>
      <c r="B199" s="166" t="s">
        <v>471</v>
      </c>
      <c r="C199" s="163" t="s">
        <v>282</v>
      </c>
      <c r="D199" s="165">
        <v>8.8800000000000008</v>
      </c>
      <c r="E199" s="165">
        <v>22.84</v>
      </c>
      <c r="F199" s="163">
        <v>2.57</v>
      </c>
      <c r="H199" s="167"/>
      <c r="J199" s="167"/>
      <c r="L199" s="167"/>
    </row>
    <row r="200" spans="1:12" ht="23">
      <c r="A200" s="166" t="str">
        <f t="shared" si="12"/>
        <v>2002/8/5/</v>
      </c>
      <c r="B200" s="166" t="s">
        <v>472</v>
      </c>
      <c r="C200" s="163" t="s">
        <v>283</v>
      </c>
      <c r="D200" s="165">
        <v>8.8800000000000008</v>
      </c>
      <c r="E200" s="165">
        <v>22</v>
      </c>
      <c r="F200" s="163">
        <v>2.48</v>
      </c>
      <c r="H200" s="167"/>
      <c r="J200" s="167"/>
      <c r="L200" s="167"/>
    </row>
    <row r="201" spans="1:12" ht="23">
      <c r="A201" s="166" t="str">
        <f t="shared" si="12"/>
        <v>2002/8/2/</v>
      </c>
      <c r="B201" s="166" t="s">
        <v>473</v>
      </c>
      <c r="C201" s="163" t="s">
        <v>284</v>
      </c>
      <c r="D201" s="165">
        <v>8.8800000000000008</v>
      </c>
      <c r="E201" s="165">
        <v>22.21</v>
      </c>
      <c r="F201" s="163">
        <v>2.5</v>
      </c>
      <c r="H201" s="167"/>
      <c r="J201" s="167"/>
      <c r="L201" s="167"/>
    </row>
    <row r="202" spans="1:12" ht="23">
      <c r="A202" s="166" t="str">
        <f t="shared" si="12"/>
        <v>2002/8/1/</v>
      </c>
      <c r="B202" s="166" t="s">
        <v>474</v>
      </c>
      <c r="C202" s="163" t="s">
        <v>285</v>
      </c>
      <c r="D202" s="165">
        <v>8.8800000000000008</v>
      </c>
      <c r="E202" s="165">
        <v>22.88</v>
      </c>
      <c r="F202" s="163">
        <v>2.58</v>
      </c>
      <c r="H202" s="167"/>
      <c r="J202" s="167"/>
      <c r="L202" s="167"/>
    </row>
    <row r="203" spans="1:12" ht="23">
      <c r="A203" s="166" t="str">
        <f t="shared" si="12"/>
        <v>2002/7/31</v>
      </c>
      <c r="B203" s="166" t="s">
        <v>475</v>
      </c>
      <c r="C203" s="163" t="s">
        <v>286</v>
      </c>
      <c r="D203" s="165">
        <v>8.8800000000000008</v>
      </c>
      <c r="E203" s="165">
        <v>23.99</v>
      </c>
      <c r="F203" s="163">
        <v>2.7</v>
      </c>
      <c r="H203" s="167"/>
      <c r="J203" s="167"/>
      <c r="L203" s="167"/>
    </row>
    <row r="204" spans="1:12" ht="23">
      <c r="A204" s="166" t="str">
        <f t="shared" si="12"/>
        <v>2002/7/30</v>
      </c>
      <c r="B204" s="166" t="s">
        <v>476</v>
      </c>
      <c r="C204" s="163" t="s">
        <v>287</v>
      </c>
      <c r="D204" s="165">
        <v>8.8800000000000008</v>
      </c>
      <c r="E204" s="165">
        <v>24.05</v>
      </c>
      <c r="F204" s="163">
        <v>2.71</v>
      </c>
      <c r="H204" s="167"/>
      <c r="J204" s="167"/>
      <c r="L204" s="167"/>
    </row>
    <row r="205" spans="1:12" ht="23">
      <c r="A205" s="166" t="str">
        <f t="shared" si="12"/>
        <v>2002/7/29</v>
      </c>
      <c r="B205" s="166" t="s">
        <v>477</v>
      </c>
      <c r="C205" s="163" t="s">
        <v>288</v>
      </c>
      <c r="D205" s="165">
        <v>8.8800000000000008</v>
      </c>
      <c r="E205" s="165">
        <v>24.13</v>
      </c>
      <c r="F205" s="163">
        <v>2.72</v>
      </c>
      <c r="H205" s="167"/>
      <c r="J205" s="167"/>
      <c r="L205" s="167"/>
    </row>
    <row r="206" spans="1:12" ht="23">
      <c r="C206" s="163"/>
      <c r="D206" s="165"/>
      <c r="E206" s="165"/>
      <c r="F206" s="163"/>
    </row>
    <row r="207" spans="1:12" ht="23">
      <c r="C207" s="163"/>
      <c r="D207" s="165"/>
      <c r="E207" s="165"/>
      <c r="F207" s="163"/>
    </row>
    <row r="208" spans="1:12" ht="23">
      <c r="C208" s="163"/>
      <c r="D208" s="165"/>
      <c r="E208" s="165"/>
      <c r="F208" s="163"/>
    </row>
    <row r="209" spans="3:6" ht="23">
      <c r="C209" s="163"/>
      <c r="D209" s="165"/>
      <c r="E209" s="165"/>
      <c r="F209" s="163"/>
    </row>
    <row r="210" spans="3:6" ht="23">
      <c r="C210" s="163"/>
      <c r="D210" s="165"/>
      <c r="E210" s="165"/>
      <c r="F210" s="163"/>
    </row>
    <row r="211" spans="3:6" ht="23">
      <c r="C211" s="163"/>
      <c r="D211" s="165"/>
      <c r="E211" s="165"/>
      <c r="F211" s="163"/>
    </row>
    <row r="212" spans="3:6" ht="23">
      <c r="C212" s="163"/>
      <c r="D212" s="165"/>
      <c r="E212" s="165"/>
      <c r="F212" s="163"/>
    </row>
    <row r="213" spans="3:6" ht="23">
      <c r="C213" s="163"/>
      <c r="D213" s="165"/>
      <c r="E213" s="165"/>
      <c r="F213" s="163"/>
    </row>
    <row r="214" spans="3:6" ht="23">
      <c r="C214" s="163"/>
      <c r="D214" s="165"/>
      <c r="E214" s="165"/>
      <c r="F214" s="163"/>
    </row>
    <row r="215" spans="3:6" ht="23">
      <c r="C215" s="163"/>
      <c r="D215" s="165"/>
      <c r="E215" s="165"/>
      <c r="F215" s="163"/>
    </row>
  </sheetData>
  <phoneticPr fontId="2" type="noConversion"/>
  <hyperlinks>
    <hyperlink ref="D15" r:id="rId1" display="https://www.financecharts.com/stocks/MSFT/income-statement/eps-diluted-ttm" xr:uid="{63AF0F0D-F9F5-4746-A470-186127AFFEE9}"/>
    <hyperlink ref="E15" r:id="rId2" display="https://www.financecharts.com/stocks/MSFT/summary/price" xr:uid="{3DE723FA-4EF2-5249-AC13-B4C485D904ED}"/>
    <hyperlink ref="D16" r:id="rId3" display="https://www.financecharts.com/stocks/MSFT/income-statement/eps-diluted-ttm" xr:uid="{26DA0D93-BEB5-464A-8B37-E4EFAE540737}"/>
    <hyperlink ref="E16" r:id="rId4" display="https://www.financecharts.com/stocks/MSFT/summary/price" xr:uid="{12AC53C2-ACDB-0242-A8ED-8F1CB93346E1}"/>
    <hyperlink ref="D17" r:id="rId5" display="https://www.financecharts.com/stocks/MSFT/income-statement/eps-diluted-ttm" xr:uid="{3FCEB145-897B-6A4C-94BC-7C6CF9A6BE01}"/>
    <hyperlink ref="E17" r:id="rId6" display="https://www.financecharts.com/stocks/MSFT/summary/price" xr:uid="{EA3CADCD-91C1-EB47-81DB-59BFD5AE1433}"/>
    <hyperlink ref="D18" r:id="rId7" display="https://www.financecharts.com/stocks/MSFT/income-statement/eps-diluted-ttm" xr:uid="{7911C616-ED0A-2A4C-A1BE-B23653067F8D}"/>
    <hyperlink ref="E18" r:id="rId8" display="https://www.financecharts.com/stocks/MSFT/summary/price" xr:uid="{850D0724-3CE2-6741-8B5B-EAE0038F3E41}"/>
    <hyperlink ref="D19" r:id="rId9" display="https://www.financecharts.com/stocks/MSFT/income-statement/eps-diluted-ttm" xr:uid="{59DAD576-7884-6A4B-9266-7020AD620487}"/>
    <hyperlink ref="E19" r:id="rId10" display="https://www.financecharts.com/stocks/MSFT/summary/price" xr:uid="{8133F411-10D4-794A-A1D9-BE90473C9642}"/>
    <hyperlink ref="D20" r:id="rId11" display="https://www.financecharts.com/stocks/MSFT/income-statement/eps-diluted-ttm" xr:uid="{958BC439-D869-3840-BC45-88E04713A043}"/>
    <hyperlink ref="E20" r:id="rId12" display="https://www.financecharts.com/stocks/MSFT/summary/price" xr:uid="{A05398A6-1252-434E-9ABC-0FF3FB94532A}"/>
    <hyperlink ref="D21" r:id="rId13" display="https://www.financecharts.com/stocks/MSFT/income-statement/eps-diluted-ttm" xr:uid="{32F4AE00-13A2-0947-9F25-846AF0B79085}"/>
    <hyperlink ref="E21" r:id="rId14" display="https://www.financecharts.com/stocks/MSFT/summary/price" xr:uid="{FE5C120F-B5DF-C147-A1E3-F877483EC93D}"/>
    <hyperlink ref="D22" r:id="rId15" display="https://www.financecharts.com/stocks/MSFT/income-statement/eps-diluted-ttm" xr:uid="{BBFECA09-D646-E147-80FF-22F21F531C57}"/>
    <hyperlink ref="E22" r:id="rId16" display="https://www.financecharts.com/stocks/MSFT/summary/price" xr:uid="{C2D282EC-6698-944F-96B7-7CFF9436C162}"/>
    <hyperlink ref="D23" r:id="rId17" display="https://www.financecharts.com/stocks/MSFT/income-statement/eps-diluted-ttm" xr:uid="{4660F61B-CEB5-094D-AC37-93E2477E68E7}"/>
    <hyperlink ref="E23" r:id="rId18" display="https://www.financecharts.com/stocks/MSFT/summary/price" xr:uid="{31E29E54-5068-954D-8815-15D7CDB70D3F}"/>
    <hyperlink ref="D24" r:id="rId19" display="https://www.financecharts.com/stocks/MSFT/income-statement/eps-diluted-ttm" xr:uid="{A8A43153-3755-0B42-B86F-261F4A8B2A4D}"/>
    <hyperlink ref="E24" r:id="rId20" display="https://www.financecharts.com/stocks/MSFT/summary/price" xr:uid="{EE9A10A6-CCD5-3048-8B97-7F098C760FE1}"/>
    <hyperlink ref="D25" r:id="rId21" display="https://www.financecharts.com/stocks/MSFT/income-statement/eps-diluted-ttm" xr:uid="{A952A0BB-D5EF-B041-8368-150D189F2E45}"/>
    <hyperlink ref="E25" r:id="rId22" display="https://www.financecharts.com/stocks/MSFT/summary/price" xr:uid="{85702D97-1E14-C74D-8C3D-3E205C4D6662}"/>
    <hyperlink ref="D26" r:id="rId23" display="https://www.financecharts.com/stocks/MSFT/income-statement/eps-diluted-ttm" xr:uid="{A4F08DFD-F1E4-BE4C-AB39-9E4EA94921E8}"/>
    <hyperlink ref="E26" r:id="rId24" display="https://www.financecharts.com/stocks/MSFT/summary/price" xr:uid="{70146E11-9385-AD43-BF71-90662AF8B9BD}"/>
    <hyperlink ref="D27" r:id="rId25" display="https://www.financecharts.com/stocks/MSFT/income-statement/eps-diluted-ttm" xr:uid="{B8E56CB3-C81A-CB4F-ACBA-3CF2CF32A934}"/>
    <hyperlink ref="E27" r:id="rId26" display="https://www.financecharts.com/stocks/MSFT/summary/price" xr:uid="{8A263F63-AD0B-E64A-A868-4D9B0154CDE5}"/>
    <hyperlink ref="D28" r:id="rId27" display="https://www.financecharts.com/stocks/MSFT/income-statement/eps-diluted-ttm" xr:uid="{8B01E171-E246-AA49-A002-1220A9A6C5A5}"/>
    <hyperlink ref="E28" r:id="rId28" display="https://www.financecharts.com/stocks/MSFT/summary/price" xr:uid="{5A9304F5-6D99-A24E-880F-A15D9133EDDC}"/>
    <hyperlink ref="D29" r:id="rId29" display="https://www.financecharts.com/stocks/MSFT/income-statement/eps-diluted-ttm" xr:uid="{DF062D17-2DE3-8342-A0F3-27A0D911F9F9}"/>
    <hyperlink ref="E29" r:id="rId30" display="https://www.financecharts.com/stocks/MSFT/summary/price" xr:uid="{C406775D-177B-2D46-8938-AC93453FA40F}"/>
    <hyperlink ref="D30" r:id="rId31" display="https://www.financecharts.com/stocks/MSFT/income-statement/eps-diluted-ttm" xr:uid="{8F614CCC-C2A1-FA4E-881E-BB743FC63C7C}"/>
    <hyperlink ref="E30" r:id="rId32" display="https://www.financecharts.com/stocks/MSFT/summary/price" xr:uid="{0599A458-903B-E64E-B191-90945E579653}"/>
    <hyperlink ref="D31" r:id="rId33" display="https://www.financecharts.com/stocks/MSFT/income-statement/eps-diluted-ttm" xr:uid="{DE16052C-EF6F-414A-B9EA-D0FA79976041}"/>
    <hyperlink ref="E31" r:id="rId34" display="https://www.financecharts.com/stocks/MSFT/summary/price" xr:uid="{ACD434B2-296A-6743-ADED-C774472158B5}"/>
    <hyperlink ref="D32" r:id="rId35" display="https://www.financecharts.com/stocks/MSFT/income-statement/eps-diluted-ttm" xr:uid="{691B7943-8D43-4B4B-90CC-95ECC9F5C6A0}"/>
    <hyperlink ref="E32" r:id="rId36" display="https://www.financecharts.com/stocks/MSFT/summary/price" xr:uid="{BD641A2C-AEF2-F848-9E6C-5844A090F388}"/>
    <hyperlink ref="D33" r:id="rId37" display="https://www.financecharts.com/stocks/MSFT/income-statement/eps-diluted-ttm" xr:uid="{23683698-4FB9-7945-B8FB-91A0D50FEB6F}"/>
    <hyperlink ref="E33" r:id="rId38" display="https://www.financecharts.com/stocks/MSFT/summary/price" xr:uid="{E64DBD57-93F5-A244-B268-1C26AF3A2759}"/>
    <hyperlink ref="D34" r:id="rId39" display="https://www.financecharts.com/stocks/MSFT/income-statement/eps-diluted-ttm" xr:uid="{4BA2315C-0303-234F-BF92-491293520856}"/>
    <hyperlink ref="E34" r:id="rId40" display="https://www.financecharts.com/stocks/MSFT/summary/price" xr:uid="{6E3F9EC9-8BC0-304E-B257-9B9D8DF7164D}"/>
    <hyperlink ref="D35" r:id="rId41" display="https://www.financecharts.com/stocks/MSFT/income-statement/eps-diluted-ttm" xr:uid="{0013D1CE-C80B-9542-B7F6-BB7B1847FC12}"/>
    <hyperlink ref="E35" r:id="rId42" display="https://www.financecharts.com/stocks/MSFT/summary/price" xr:uid="{447542A6-A06B-AE45-9639-49A88613B16D}"/>
    <hyperlink ref="D36" r:id="rId43" display="https://www.financecharts.com/stocks/MSFT/income-statement/eps-diluted-ttm" xr:uid="{5048D422-0119-5540-880E-0BA995A5D40A}"/>
    <hyperlink ref="E36" r:id="rId44" display="https://www.financecharts.com/stocks/MSFT/summary/price" xr:uid="{52830C2F-E426-9344-9BD6-C2310B4E9B2F}"/>
    <hyperlink ref="D37" r:id="rId45" display="https://www.financecharts.com/stocks/MSFT/income-statement/eps-diluted-ttm" xr:uid="{1A0DD466-A903-D143-96CB-52359F11B523}"/>
    <hyperlink ref="E37" r:id="rId46" display="https://www.financecharts.com/stocks/MSFT/summary/price" xr:uid="{B270D0C5-31D3-7C41-8447-5F324D56C557}"/>
    <hyperlink ref="D38" r:id="rId47" display="https://www.financecharts.com/stocks/MSFT/income-statement/eps-diluted-ttm" xr:uid="{F3280EC1-1DD0-6D4C-BFA1-BBAEC075AC82}"/>
    <hyperlink ref="E38" r:id="rId48" display="https://www.financecharts.com/stocks/MSFT/summary/price" xr:uid="{D185030C-1349-1449-B9B1-49FDAFC633FF}"/>
    <hyperlink ref="D39" r:id="rId49" display="https://www.financecharts.com/stocks/MSFT/income-statement/eps-diluted-ttm" xr:uid="{5BF0F04C-D55B-0540-A6B3-9991BBF59E8F}"/>
    <hyperlink ref="E39" r:id="rId50" display="https://www.financecharts.com/stocks/MSFT/summary/price" xr:uid="{EF72B099-D40A-8646-9681-910935D4C766}"/>
    <hyperlink ref="D40" r:id="rId51" display="https://www.financecharts.com/stocks/MSFT/income-statement/eps-diluted-ttm" xr:uid="{61A0632F-A8B1-5A4B-A7E7-7B0630AFDE8F}"/>
    <hyperlink ref="E40" r:id="rId52" display="https://www.financecharts.com/stocks/MSFT/summary/price" xr:uid="{7B8036B3-7AA1-4A41-B474-468F386218EB}"/>
    <hyperlink ref="D41" r:id="rId53" display="https://www.financecharts.com/stocks/MSFT/income-statement/eps-diluted-ttm" xr:uid="{207168CE-7EE3-8841-B470-A6A5EDAAA8BD}"/>
    <hyperlink ref="E41" r:id="rId54" display="https://www.financecharts.com/stocks/MSFT/summary/price" xr:uid="{2B75830B-4EE3-6A46-B84A-DB7596D0B7A3}"/>
    <hyperlink ref="D42" r:id="rId55" display="https://www.financecharts.com/stocks/MSFT/income-statement/eps-diluted-ttm" xr:uid="{6A3A28CC-45A1-104A-92E2-E10D21843AFD}"/>
    <hyperlink ref="E42" r:id="rId56" display="https://www.financecharts.com/stocks/MSFT/summary/price" xr:uid="{4A946885-1CDC-9446-9B15-6933E1425A93}"/>
    <hyperlink ref="D43" r:id="rId57" display="https://www.financecharts.com/stocks/MSFT/income-statement/eps-diluted-ttm" xr:uid="{42CB9174-7EB1-A247-A2BD-05AAF83CA9D2}"/>
    <hyperlink ref="E43" r:id="rId58" display="https://www.financecharts.com/stocks/MSFT/summary/price" xr:uid="{1BF1926F-60A3-DB4B-9BDD-87C2861F8155}"/>
    <hyperlink ref="D44" r:id="rId59" display="https://www.financecharts.com/stocks/MSFT/income-statement/eps-diluted-ttm" xr:uid="{C240DA89-58A8-2E48-8895-AB19D6AFDC6B}"/>
    <hyperlink ref="E44" r:id="rId60" display="https://www.financecharts.com/stocks/MSFT/summary/price" xr:uid="{C92CDF79-A726-EA46-91EC-2702F2F2C490}"/>
    <hyperlink ref="D45" r:id="rId61" display="https://www.financecharts.com/stocks/MSFT/income-statement/eps-diluted-ttm" xr:uid="{0C623EBA-1CE3-D44B-BB02-A5F95C3EDFE2}"/>
    <hyperlink ref="E45" r:id="rId62" display="https://www.financecharts.com/stocks/MSFT/summary/price" xr:uid="{BE1B644D-8434-094E-9BEF-887974B0440E}"/>
    <hyperlink ref="D46" r:id="rId63" display="https://www.financecharts.com/stocks/MSFT/income-statement/eps-diluted-ttm" xr:uid="{686B10F0-93C8-B346-A465-BCBEF37E3282}"/>
    <hyperlink ref="E46" r:id="rId64" display="https://www.financecharts.com/stocks/MSFT/summary/price" xr:uid="{54227F0F-10C2-F147-9D6F-6688D3407A7D}"/>
    <hyperlink ref="D47" r:id="rId65" display="https://www.financecharts.com/stocks/MSFT/income-statement/eps-diluted-ttm" xr:uid="{7453114B-29A1-4542-B9F7-E8ABC106AA8A}"/>
    <hyperlink ref="E47" r:id="rId66" display="https://www.financecharts.com/stocks/MSFT/summary/price" xr:uid="{F3AFE2BA-F6A7-BC4E-83D2-C43CCFEFF600}"/>
    <hyperlink ref="D48" r:id="rId67" display="https://www.financecharts.com/stocks/MSFT/income-statement/eps-diluted-ttm" xr:uid="{F33F93DA-FDFD-B04F-BD9E-4896776338D9}"/>
    <hyperlink ref="E48" r:id="rId68" display="https://www.financecharts.com/stocks/MSFT/summary/price" xr:uid="{64B963BC-959E-034C-9338-A03813C6FC09}"/>
    <hyperlink ref="D49" r:id="rId69" display="https://www.financecharts.com/stocks/MSFT/income-statement/eps-diluted-ttm" xr:uid="{84E72B76-5E9B-7C4B-8DDB-029867D9FD12}"/>
    <hyperlink ref="E49" r:id="rId70" display="https://www.financecharts.com/stocks/MSFT/summary/price" xr:uid="{13FAB86E-DFD7-6E4B-8FC9-8A9010FED0F9}"/>
    <hyperlink ref="D50" r:id="rId71" display="https://www.financecharts.com/stocks/MSFT/income-statement/eps-diluted-ttm" xr:uid="{11257A70-37DE-E94E-9C03-245EC1B4A90C}"/>
    <hyperlink ref="E50" r:id="rId72" display="https://www.financecharts.com/stocks/MSFT/summary/price" xr:uid="{021FAA51-EDEF-4842-9AD9-AFA9F45088ED}"/>
    <hyperlink ref="D51" r:id="rId73" display="https://www.financecharts.com/stocks/MSFT/income-statement/eps-diluted-ttm" xr:uid="{9FA3B496-5A61-5C46-96C6-329177704AA1}"/>
    <hyperlink ref="E51" r:id="rId74" display="https://www.financecharts.com/stocks/MSFT/summary/price" xr:uid="{95A3B8EF-D894-C24D-BA69-D6DE1ECCF904}"/>
    <hyperlink ref="D52" r:id="rId75" display="https://www.financecharts.com/stocks/MSFT/income-statement/eps-diluted-ttm" xr:uid="{E2927468-B875-4A4E-AEF0-10F63467EC63}"/>
    <hyperlink ref="E52" r:id="rId76" display="https://www.financecharts.com/stocks/MSFT/summary/price" xr:uid="{6129322C-4BE9-1C49-9B79-03C02384FF64}"/>
    <hyperlink ref="D53" r:id="rId77" display="https://www.financecharts.com/stocks/MSFT/income-statement/eps-diluted-ttm" xr:uid="{F2F5F7EA-2EBC-844C-B7DD-742A751C1868}"/>
    <hyperlink ref="E53" r:id="rId78" display="https://www.financecharts.com/stocks/MSFT/summary/price" xr:uid="{E823AE20-4B33-794B-BEF7-924843C02F0D}"/>
    <hyperlink ref="D54" r:id="rId79" display="https://www.financecharts.com/stocks/MSFT/income-statement/eps-diluted-ttm" xr:uid="{F28E795E-B0AF-1243-8879-1944C1D9D56A}"/>
    <hyperlink ref="E54" r:id="rId80" display="https://www.financecharts.com/stocks/MSFT/summary/price" xr:uid="{BF7F90A1-B01E-1848-987F-8B270487A8D9}"/>
    <hyperlink ref="D55" r:id="rId81" display="https://www.financecharts.com/stocks/MSFT/income-statement/eps-diluted-ttm" xr:uid="{FC0D3285-6185-AD4B-BA83-1EE705C40DDC}"/>
    <hyperlink ref="E55" r:id="rId82" display="https://www.financecharts.com/stocks/MSFT/summary/price" xr:uid="{916C7A1F-5BF8-F049-8E53-20CD82342556}"/>
    <hyperlink ref="D56" r:id="rId83" display="https://www.financecharts.com/stocks/MSFT/income-statement/eps-diluted-ttm" xr:uid="{C039CC52-079C-5241-BC83-FD12E6DE0E68}"/>
    <hyperlink ref="E56" r:id="rId84" display="https://www.financecharts.com/stocks/MSFT/summary/price" xr:uid="{4AAB0CB0-A287-D343-B53C-C3FA7234F39B}"/>
    <hyperlink ref="D57" r:id="rId85" display="https://www.financecharts.com/stocks/MSFT/income-statement/eps-diluted-ttm" xr:uid="{B20FA386-2AC2-6346-9C4A-2ED1A2785D41}"/>
    <hyperlink ref="E57" r:id="rId86" display="https://www.financecharts.com/stocks/MSFT/summary/price" xr:uid="{F99E47A5-8F88-8240-9749-940398475200}"/>
    <hyperlink ref="D58" r:id="rId87" display="https://www.financecharts.com/stocks/MSFT/income-statement/eps-diluted-ttm" xr:uid="{79C12E9D-93AD-364A-8698-15D5566BA9F1}"/>
    <hyperlink ref="E58" r:id="rId88" display="https://www.financecharts.com/stocks/MSFT/summary/price" xr:uid="{DDEED97A-E04F-664A-B260-50A081D642D0}"/>
    <hyperlink ref="D59" r:id="rId89" display="https://www.financecharts.com/stocks/MSFT/income-statement/eps-diluted-ttm" xr:uid="{46A3D7D9-0FE4-1345-B04C-7A8898E24DE9}"/>
    <hyperlink ref="E59" r:id="rId90" display="https://www.financecharts.com/stocks/MSFT/summary/price" xr:uid="{85218BB3-46D1-8846-A5F6-7AF2DC83F597}"/>
    <hyperlink ref="D60" r:id="rId91" display="https://www.financecharts.com/stocks/MSFT/income-statement/eps-diluted-ttm" xr:uid="{0F069A12-97CC-FE4C-9BE3-2E67557F4DAF}"/>
    <hyperlink ref="E60" r:id="rId92" display="https://www.financecharts.com/stocks/MSFT/summary/price" xr:uid="{BB9FAB1B-BF3E-414F-A9C9-A1F1B3B68267}"/>
    <hyperlink ref="D61" r:id="rId93" display="https://www.financecharts.com/stocks/MSFT/income-statement/eps-diluted-ttm" xr:uid="{31E1F228-B7AC-2B40-BF9F-6E564949E20C}"/>
    <hyperlink ref="E61" r:id="rId94" display="https://www.financecharts.com/stocks/MSFT/summary/price" xr:uid="{EE187007-976B-3F41-A5A1-B3DC385FAF69}"/>
    <hyperlink ref="D62" r:id="rId95" display="https://www.financecharts.com/stocks/MSFT/income-statement/eps-diluted-ttm" xr:uid="{E3ACFE46-765D-2948-B1C3-82D42B5AA4CA}"/>
    <hyperlink ref="E62" r:id="rId96" display="https://www.financecharts.com/stocks/MSFT/summary/price" xr:uid="{B81F44E8-C226-8741-BF9D-C2B3F2C02298}"/>
    <hyperlink ref="D63" r:id="rId97" display="https://www.financecharts.com/stocks/MSFT/income-statement/eps-diluted-ttm" xr:uid="{FB3E3C97-D029-0040-8280-19DA801CF65A}"/>
    <hyperlink ref="E63" r:id="rId98" display="https://www.financecharts.com/stocks/MSFT/summary/price" xr:uid="{7353200E-3E9D-5E48-9369-20379E59E7BE}"/>
    <hyperlink ref="D64" r:id="rId99" display="https://www.financecharts.com/stocks/MSFT/income-statement/eps-diluted-ttm" xr:uid="{78233EA4-DCE0-784C-9E54-3D20F6548565}"/>
    <hyperlink ref="E64" r:id="rId100" display="https://www.financecharts.com/stocks/MSFT/summary/price" xr:uid="{6D7F626E-D537-FA4A-88CF-5CF38E14560F}"/>
    <hyperlink ref="D65" r:id="rId101" display="https://www.financecharts.com/stocks/MSFT/income-statement/eps-diluted-ttm" xr:uid="{3B5E5C05-6936-C646-B472-3C49133310A8}"/>
    <hyperlink ref="E65" r:id="rId102" display="https://www.financecharts.com/stocks/MSFT/summary/price" xr:uid="{01145D1F-BB2E-C740-B448-91723CA6AA96}"/>
    <hyperlink ref="D66" r:id="rId103" display="https://www.financecharts.com/stocks/MSFT/income-statement/eps-diluted-ttm" xr:uid="{6A705C56-994B-CB4E-A8F9-967A52AF48F4}"/>
    <hyperlink ref="E66" r:id="rId104" display="https://www.financecharts.com/stocks/MSFT/summary/price" xr:uid="{D1157092-0BC7-EC40-BB1A-0F7AC33FF414}"/>
    <hyperlink ref="D67" r:id="rId105" display="https://www.financecharts.com/stocks/MSFT/income-statement/eps-diluted-ttm" xr:uid="{2B531F93-6416-A947-AA43-5D94B57412EB}"/>
    <hyperlink ref="E67" r:id="rId106" display="https://www.financecharts.com/stocks/MSFT/summary/price" xr:uid="{1F444626-16AE-F14F-894E-74435B0AD2CD}"/>
    <hyperlink ref="D68" r:id="rId107" display="https://www.financecharts.com/stocks/MSFT/income-statement/eps-diluted-ttm" xr:uid="{34E8A03B-4E97-B344-9EA3-3915F934CEC3}"/>
    <hyperlink ref="E68" r:id="rId108" display="https://www.financecharts.com/stocks/MSFT/summary/price" xr:uid="{830710F7-B1D1-C847-8DBE-BDD798F51F92}"/>
    <hyperlink ref="D69" r:id="rId109" display="https://www.financecharts.com/stocks/MSFT/income-statement/eps-diluted-ttm" xr:uid="{EB1C345A-A8B6-064A-8F92-88B94E8B6F4E}"/>
    <hyperlink ref="E69" r:id="rId110" display="https://www.financecharts.com/stocks/MSFT/summary/price" xr:uid="{6EC12A55-C6E0-5B4A-B9F8-9B03616BA333}"/>
    <hyperlink ref="D70" r:id="rId111" display="https://www.financecharts.com/stocks/MSFT/income-statement/eps-diluted-ttm" xr:uid="{82CD0B35-7E36-6744-82C0-344C516BD535}"/>
    <hyperlink ref="E70" r:id="rId112" display="https://www.financecharts.com/stocks/MSFT/summary/price" xr:uid="{533D671D-B0AE-2F40-81BD-6A48E18E7D32}"/>
    <hyperlink ref="D71" r:id="rId113" display="https://www.financecharts.com/stocks/MSFT/income-statement/eps-diluted-ttm" xr:uid="{D297215C-95C3-714E-BBAD-A0B2ABE60848}"/>
    <hyperlink ref="E71" r:id="rId114" display="https://www.financecharts.com/stocks/MSFT/summary/price" xr:uid="{3CE135EB-1DAA-814E-8848-2580F646CFB7}"/>
    <hyperlink ref="D72" r:id="rId115" display="https://www.financecharts.com/stocks/MSFT/income-statement/eps-diluted-ttm" xr:uid="{28695219-24BA-A24A-ABF4-D0DFAA96C022}"/>
    <hyperlink ref="E72" r:id="rId116" display="https://www.financecharts.com/stocks/MSFT/summary/price" xr:uid="{AFA1C36E-DDD2-3048-BD4F-C441658E7328}"/>
    <hyperlink ref="D73" r:id="rId117" display="https://www.financecharts.com/stocks/MSFT/income-statement/eps-diluted-ttm" xr:uid="{01F799CF-C169-9A4D-9084-874D0EF1E5EE}"/>
    <hyperlink ref="E73" r:id="rId118" display="https://www.financecharts.com/stocks/MSFT/summary/price" xr:uid="{339E2FA7-B26B-9D4E-8442-F16FF1F9DA0C}"/>
    <hyperlink ref="D74" r:id="rId119" display="https://www.financecharts.com/stocks/MSFT/income-statement/eps-diluted-ttm" xr:uid="{06CF7439-382D-4544-8A13-492CFBD94185}"/>
    <hyperlink ref="E74" r:id="rId120" display="https://www.financecharts.com/stocks/MSFT/summary/price" xr:uid="{561FA3AB-FAAA-D947-AE73-6CE3F12704D3}"/>
    <hyperlink ref="D75" r:id="rId121" display="https://www.financecharts.com/stocks/MSFT/income-statement/eps-diluted-ttm" xr:uid="{6DD43E54-8D39-E04A-B85A-0F9207199FBE}"/>
    <hyperlink ref="E75" r:id="rId122" display="https://www.financecharts.com/stocks/MSFT/summary/price" xr:uid="{BF75ED37-5965-BF4F-A248-2972B009F20B}"/>
    <hyperlink ref="D76" r:id="rId123" display="https://www.financecharts.com/stocks/MSFT/income-statement/eps-diluted-ttm" xr:uid="{E85F2358-6DFF-0D42-B685-A66FEF909A49}"/>
    <hyperlink ref="E76" r:id="rId124" display="https://www.financecharts.com/stocks/MSFT/summary/price" xr:uid="{26EA7230-6FCA-584B-B731-55B595C09821}"/>
    <hyperlink ref="D77" r:id="rId125" display="https://www.financecharts.com/stocks/MSFT/income-statement/eps-diluted-ttm" xr:uid="{42A8F151-C93B-5549-9BAE-94D179205600}"/>
    <hyperlink ref="E77" r:id="rId126" display="https://www.financecharts.com/stocks/MSFT/summary/price" xr:uid="{D519BC1E-495D-B649-BB80-181DB7F71D57}"/>
    <hyperlink ref="D78" r:id="rId127" display="https://www.financecharts.com/stocks/MSFT/income-statement/eps-diluted-ttm" xr:uid="{DC77D04F-3D7E-1D4A-A74D-438D6E0119DE}"/>
    <hyperlink ref="E78" r:id="rId128" display="https://www.financecharts.com/stocks/MSFT/summary/price" xr:uid="{175DA390-2988-0B4D-AEDE-613D9749E95A}"/>
    <hyperlink ref="D79" r:id="rId129" display="https://www.financecharts.com/stocks/MSFT/income-statement/eps-diluted-ttm" xr:uid="{BC2943CA-9089-A04E-B2B9-AE2140AB7610}"/>
    <hyperlink ref="E79" r:id="rId130" display="https://www.financecharts.com/stocks/MSFT/summary/price" xr:uid="{DC11DB0A-BC0A-634C-8AA0-4FE27D5B09AF}"/>
    <hyperlink ref="D80" r:id="rId131" display="https://www.financecharts.com/stocks/MSFT/income-statement/eps-diluted-ttm" xr:uid="{59DCC4DE-4ED1-6546-9C3E-E4BC3C4A7FF9}"/>
    <hyperlink ref="E80" r:id="rId132" display="https://www.financecharts.com/stocks/MSFT/summary/price" xr:uid="{FCE2452B-111B-864A-832E-4A1EB1BDE673}"/>
    <hyperlink ref="D81" r:id="rId133" display="https://www.financecharts.com/stocks/MSFT/income-statement/eps-diluted-ttm" xr:uid="{49E2BAF3-0059-294B-974A-3E20E439938A}"/>
    <hyperlink ref="E81" r:id="rId134" display="https://www.financecharts.com/stocks/MSFT/summary/price" xr:uid="{539C4F2F-8B85-7445-8C8D-BCE62B00B0B6}"/>
    <hyperlink ref="D82" r:id="rId135" display="https://www.financecharts.com/stocks/MSFT/income-statement/eps-diluted-ttm" xr:uid="{8682A7EC-0621-F645-8810-4CC11C0B6590}"/>
    <hyperlink ref="E82" r:id="rId136" display="https://www.financecharts.com/stocks/MSFT/summary/price" xr:uid="{83B78781-AF1E-5746-AF73-0AA527626FEF}"/>
    <hyperlink ref="D83" r:id="rId137" display="https://www.financecharts.com/stocks/MSFT/income-statement/eps-diluted-ttm" xr:uid="{3B003769-3CBB-5E45-A50E-2AA3C8EFA9CC}"/>
    <hyperlink ref="E83" r:id="rId138" display="https://www.financecharts.com/stocks/MSFT/summary/price" xr:uid="{D9896E88-8B81-BC4C-ABE1-8A1534E42CA4}"/>
    <hyperlink ref="D84" r:id="rId139" display="https://www.financecharts.com/stocks/MSFT/income-statement/eps-diluted-ttm" xr:uid="{01073142-68D5-6F4C-BD02-CBEDC9BFA554}"/>
    <hyperlink ref="E84" r:id="rId140" display="https://www.financecharts.com/stocks/MSFT/summary/price" xr:uid="{3FAC8DAA-B849-7C43-B467-4FFBCD978124}"/>
    <hyperlink ref="D85" r:id="rId141" display="https://www.financecharts.com/stocks/MSFT/income-statement/eps-diluted-ttm" xr:uid="{677E1A43-61A1-834D-B3B4-9B6B6F002A05}"/>
    <hyperlink ref="E85" r:id="rId142" display="https://www.financecharts.com/stocks/MSFT/summary/price" xr:uid="{A9BB779A-D01C-6C4B-87FE-0B629F6BF800}"/>
    <hyperlink ref="D86" r:id="rId143" display="https://www.financecharts.com/stocks/MSFT/income-statement/eps-diluted-ttm" xr:uid="{B898F84A-77E7-9C46-9285-1EAC2561F845}"/>
    <hyperlink ref="E86" r:id="rId144" display="https://www.financecharts.com/stocks/MSFT/summary/price" xr:uid="{8D6025F7-996F-B54A-A68A-ABC1BD7F03AF}"/>
    <hyperlink ref="D87" r:id="rId145" display="https://www.financecharts.com/stocks/MSFT/income-statement/eps-diluted-ttm" xr:uid="{A206BA8F-4BAC-8040-BCB9-DBFBF8A23FF4}"/>
    <hyperlink ref="E87" r:id="rId146" display="https://www.financecharts.com/stocks/MSFT/summary/price" xr:uid="{8CBBF92D-7745-324C-B3A7-2DC5D7BCEC4D}"/>
    <hyperlink ref="D88" r:id="rId147" display="https://www.financecharts.com/stocks/MSFT/income-statement/eps-diluted-ttm" xr:uid="{66473BF8-ED36-5747-983D-5A986648F5EF}"/>
    <hyperlink ref="E88" r:id="rId148" display="https://www.financecharts.com/stocks/MSFT/summary/price" xr:uid="{BC1D009F-294E-BE4A-8E59-E1990387F284}"/>
    <hyperlink ref="D89" r:id="rId149" display="https://www.financecharts.com/stocks/MSFT/income-statement/eps-diluted-ttm" xr:uid="{E79E43D7-AC88-8447-B07E-83CD57BD8F61}"/>
    <hyperlink ref="E89" r:id="rId150" display="https://www.financecharts.com/stocks/MSFT/summary/price" xr:uid="{3B9675D5-52B0-634D-A5EC-B48965DC3598}"/>
    <hyperlink ref="D90" r:id="rId151" display="https://www.financecharts.com/stocks/MSFT/income-statement/eps-diluted-ttm" xr:uid="{D87C0A5F-1218-4048-A02E-574D07047493}"/>
    <hyperlink ref="E90" r:id="rId152" display="https://www.financecharts.com/stocks/MSFT/summary/price" xr:uid="{463FCA1F-9ED9-EE41-8980-B0DDA0D9DE41}"/>
    <hyperlink ref="D91" r:id="rId153" display="https://www.financecharts.com/stocks/MSFT/income-statement/eps-diluted-ttm" xr:uid="{69AC1F01-8026-474D-AFAE-32A77070863A}"/>
    <hyperlink ref="E91" r:id="rId154" display="https://www.financecharts.com/stocks/MSFT/summary/price" xr:uid="{E2A02E70-F039-6140-8E4C-FBD4EDB1E28D}"/>
    <hyperlink ref="D92" r:id="rId155" display="https://www.financecharts.com/stocks/MSFT/income-statement/eps-diluted-ttm" xr:uid="{41D1BEDA-B3B6-FA43-80F6-1A3EE8E0CBBE}"/>
    <hyperlink ref="E92" r:id="rId156" display="https://www.financecharts.com/stocks/MSFT/summary/price" xr:uid="{11F5E2D4-F14C-C343-B4FA-E3695F2F116D}"/>
    <hyperlink ref="D93" r:id="rId157" display="https://www.financecharts.com/stocks/MSFT/income-statement/eps-diluted-ttm" xr:uid="{44A3743C-078D-5A45-90CF-A2FA11D8C4BB}"/>
    <hyperlink ref="E93" r:id="rId158" display="https://www.financecharts.com/stocks/MSFT/summary/price" xr:uid="{BC3FF565-4698-D340-BF6B-30786F007488}"/>
    <hyperlink ref="D94" r:id="rId159" display="https://www.financecharts.com/stocks/MSFT/income-statement/eps-diluted-ttm" xr:uid="{20AD0FF7-DC32-3844-82F6-9A023F28E446}"/>
    <hyperlink ref="E94" r:id="rId160" display="https://www.financecharts.com/stocks/MSFT/summary/price" xr:uid="{6C298779-E54E-A14B-AA9F-F924F4269E37}"/>
    <hyperlink ref="D95" r:id="rId161" display="https://www.financecharts.com/stocks/MSFT/income-statement/eps-diluted-ttm" xr:uid="{80458D5C-E9C6-8445-A7A2-B11852B6A3C7}"/>
    <hyperlink ref="E95" r:id="rId162" display="https://www.financecharts.com/stocks/MSFT/summary/price" xr:uid="{DF29EE4A-581E-E441-A4FD-CB65D21BFD20}"/>
    <hyperlink ref="D96" r:id="rId163" display="https://www.financecharts.com/stocks/MSFT/income-statement/eps-diluted-ttm" xr:uid="{F5065171-8B91-3942-BB6C-CBF3632199B6}"/>
    <hyperlink ref="E96" r:id="rId164" display="https://www.financecharts.com/stocks/MSFT/summary/price" xr:uid="{CD89ABA2-9618-114D-87C3-E31DA82E04E0}"/>
    <hyperlink ref="D97" r:id="rId165" display="https://www.financecharts.com/stocks/MSFT/income-statement/eps-diluted-ttm" xr:uid="{38472180-77C8-F34A-9968-D18EA13CF3E4}"/>
    <hyperlink ref="E97" r:id="rId166" display="https://www.financecharts.com/stocks/MSFT/summary/price" xr:uid="{7791D28A-F52D-954E-BEBF-616F12329C2C}"/>
    <hyperlink ref="D98" r:id="rId167" display="https://www.financecharts.com/stocks/MSFT/income-statement/eps-diluted-ttm" xr:uid="{8E114519-94DF-FB46-BDC7-02532A9D3C5D}"/>
    <hyperlink ref="E98" r:id="rId168" display="https://www.financecharts.com/stocks/MSFT/summary/price" xr:uid="{FE3E6ACE-F46F-B243-8388-F79C62A77239}"/>
    <hyperlink ref="D99" r:id="rId169" display="https://www.financecharts.com/stocks/MSFT/income-statement/eps-diluted-ttm" xr:uid="{B6FBFB31-D928-0540-9833-035731CAA3CB}"/>
    <hyperlink ref="E99" r:id="rId170" display="https://www.financecharts.com/stocks/MSFT/summary/price" xr:uid="{B3BCB08A-641D-F74A-83DC-0B16E58366DE}"/>
    <hyperlink ref="D100" r:id="rId171" display="https://www.financecharts.com/stocks/MSFT/income-statement/eps-diluted-ttm" xr:uid="{7416F56B-EAB1-E946-920E-3044BC0363EE}"/>
    <hyperlink ref="E100" r:id="rId172" display="https://www.financecharts.com/stocks/MSFT/summary/price" xr:uid="{EC5C13FF-5955-8E46-B282-F7BA804574AE}"/>
    <hyperlink ref="D101" r:id="rId173" display="https://www.financecharts.com/stocks/MSFT/income-statement/eps-diluted-ttm" xr:uid="{581E10FD-2580-FE46-AB37-9484550F54DE}"/>
    <hyperlink ref="E101" r:id="rId174" display="https://www.financecharts.com/stocks/MSFT/summary/price" xr:uid="{8F0A8295-78DA-8141-A908-0B8053148690}"/>
    <hyperlink ref="D102" r:id="rId175" display="https://www.financecharts.com/stocks/MSFT/income-statement/eps-diluted-ttm" xr:uid="{69891D6A-7B25-0C4A-A4AA-D88222EA8157}"/>
    <hyperlink ref="E102" r:id="rId176" display="https://www.financecharts.com/stocks/MSFT/summary/price" xr:uid="{003F67C4-9164-C84D-B49F-C386495B1E41}"/>
    <hyperlink ref="D103" r:id="rId177" display="https://www.financecharts.com/stocks/MSFT/income-statement/eps-diluted-ttm" xr:uid="{A3B1FAB0-5629-3D43-8DD3-89BFF184787C}"/>
    <hyperlink ref="E103" r:id="rId178" display="https://www.financecharts.com/stocks/MSFT/summary/price" xr:uid="{CC15608C-BFFC-3D47-907B-323DD2672363}"/>
    <hyperlink ref="D104" r:id="rId179" display="https://www.financecharts.com/stocks/MSFT/income-statement/eps-diluted-ttm" xr:uid="{5E549215-1222-2C48-8DF8-0EB3EC2A955C}"/>
    <hyperlink ref="E104" r:id="rId180" display="https://www.financecharts.com/stocks/MSFT/summary/price" xr:uid="{7E869D85-20FE-4948-AE1C-C9EB7E85C8C0}"/>
    <hyperlink ref="D105" r:id="rId181" display="https://www.financecharts.com/stocks/MSFT/income-statement/eps-diluted-ttm" xr:uid="{188EBC6A-A38A-4F42-99AC-E2D52C0190F8}"/>
    <hyperlink ref="E105" r:id="rId182" display="https://www.financecharts.com/stocks/MSFT/summary/price" xr:uid="{57FD15FA-C9EF-7940-B1CC-28B0323AB064}"/>
    <hyperlink ref="D106" r:id="rId183" display="https://www.financecharts.com/stocks/MSFT/income-statement/eps-diluted-ttm" xr:uid="{0A0524D9-4A97-9E45-BA09-13E30F182B06}"/>
    <hyperlink ref="E106" r:id="rId184" display="https://www.financecharts.com/stocks/MSFT/summary/price" xr:uid="{3903219D-92EB-2847-AD84-2FD762403820}"/>
    <hyperlink ref="D107" r:id="rId185" display="https://www.financecharts.com/stocks/MSFT/income-statement/eps-diluted-ttm" xr:uid="{CF0794AE-ED27-E048-88F1-5293FBDF7E2D}"/>
    <hyperlink ref="E107" r:id="rId186" display="https://www.financecharts.com/stocks/MSFT/summary/price" xr:uid="{4C892478-AB62-2C4A-8526-F97B4C801F6B}"/>
    <hyperlink ref="D108" r:id="rId187" display="https://www.financecharts.com/stocks/MSFT/income-statement/eps-diluted-ttm" xr:uid="{17CF3D88-A5B3-B449-AE05-A00F56F35823}"/>
    <hyperlink ref="E108" r:id="rId188" display="https://www.financecharts.com/stocks/MSFT/summary/price" xr:uid="{14F3D85A-E811-F64C-9F25-9A7DA878EFB1}"/>
    <hyperlink ref="D109" r:id="rId189" display="https://www.financecharts.com/stocks/MSFT/income-statement/eps-diluted-ttm" xr:uid="{9CA386BA-F7DE-5444-A852-2DFAA6749252}"/>
    <hyperlink ref="E109" r:id="rId190" display="https://www.financecharts.com/stocks/MSFT/summary/price" xr:uid="{6BE1BA17-F02F-B94D-9ED0-06986BCF0BAA}"/>
    <hyperlink ref="D110" r:id="rId191" display="https://www.financecharts.com/stocks/MSFT/income-statement/eps-diluted-ttm" xr:uid="{8B040BE9-9130-1243-A722-22A4D238049E}"/>
    <hyperlink ref="E110" r:id="rId192" display="https://www.financecharts.com/stocks/MSFT/summary/price" xr:uid="{EEE1351B-01E5-B547-B1A6-DF08B944765E}"/>
    <hyperlink ref="D111" r:id="rId193" display="https://www.financecharts.com/stocks/MSFT/income-statement/eps-diluted-ttm" xr:uid="{71A3285E-D770-E346-B986-8D9D984CF011}"/>
    <hyperlink ref="E111" r:id="rId194" display="https://www.financecharts.com/stocks/MSFT/summary/price" xr:uid="{ECB2CD80-7B00-9840-A658-1F34FA6F33C6}"/>
    <hyperlink ref="D112" r:id="rId195" display="https://www.financecharts.com/stocks/MSFT/income-statement/eps-diluted-ttm" xr:uid="{E2EB5B61-FE8B-D24B-86DB-2C9340E1A361}"/>
    <hyperlink ref="E112" r:id="rId196" display="https://www.financecharts.com/stocks/MSFT/summary/price" xr:uid="{A7A87787-8E59-9E4E-BF35-0916C6B63248}"/>
    <hyperlink ref="D113" r:id="rId197" display="https://www.financecharts.com/stocks/MSFT/income-statement/eps-diluted-ttm" xr:uid="{52CA6E61-F663-5D41-8CB4-0152B33218A1}"/>
    <hyperlink ref="E113" r:id="rId198" display="https://www.financecharts.com/stocks/MSFT/summary/price" xr:uid="{9D1D11AA-1D73-1940-82F5-0A8CA5878DF9}"/>
    <hyperlink ref="D114" r:id="rId199" display="https://www.financecharts.com/stocks/MSFT/income-statement/eps-diluted-ttm" xr:uid="{475DC50A-73C3-0541-83E8-8227D7E88918}"/>
    <hyperlink ref="E114" r:id="rId200" display="https://www.financecharts.com/stocks/MSFT/summary/price" xr:uid="{B5BF62B2-7E01-A14B-91C0-7748E45FF60B}"/>
    <hyperlink ref="D115" r:id="rId201" display="https://www.financecharts.com/stocks/MSFT/income-statement/eps-diluted-ttm" xr:uid="{45118EE7-F5D9-484A-B6B1-AF5683AF814E}"/>
    <hyperlink ref="E115" r:id="rId202" display="https://www.financecharts.com/stocks/MSFT/summary/price" xr:uid="{41EE0410-0F62-A34B-B61C-B4BECBD66729}"/>
    <hyperlink ref="D116" r:id="rId203" display="https://www.financecharts.com/stocks/MSFT/income-statement/eps-diluted-ttm" xr:uid="{016D9D66-1DB5-D34E-9969-4AD48E33DC6E}"/>
    <hyperlink ref="E116" r:id="rId204" display="https://www.financecharts.com/stocks/MSFT/summary/price" xr:uid="{1AE4D8EC-3007-5145-AF33-F596A09BA2B5}"/>
    <hyperlink ref="D117" r:id="rId205" display="https://www.financecharts.com/stocks/MSFT/income-statement/eps-diluted-ttm" xr:uid="{BCD20149-D130-9048-ABF5-5786FC5B71E1}"/>
    <hyperlink ref="E117" r:id="rId206" display="https://www.financecharts.com/stocks/MSFT/summary/price" xr:uid="{A75EB043-8CA0-3E4E-9F36-4987792C1263}"/>
    <hyperlink ref="D118" r:id="rId207" display="https://www.financecharts.com/stocks/MSFT/income-statement/eps-diluted-ttm" xr:uid="{4A53FF54-23BD-9D45-AD82-19CAE107D4FA}"/>
    <hyperlink ref="E118" r:id="rId208" display="https://www.financecharts.com/stocks/MSFT/summary/price" xr:uid="{5DA17166-7863-9845-A595-C39E4DE94442}"/>
    <hyperlink ref="D119" r:id="rId209" display="https://www.financecharts.com/stocks/MSFT/income-statement/eps-diluted-ttm" xr:uid="{7B6087D0-7141-7D4F-8225-F0A2C45DBD33}"/>
    <hyperlink ref="E119" r:id="rId210" display="https://www.financecharts.com/stocks/MSFT/summary/price" xr:uid="{2B1B3773-E608-174D-B553-E497C5796D7F}"/>
    <hyperlink ref="D120" r:id="rId211" display="https://www.financecharts.com/stocks/MSFT/income-statement/eps-diluted-ttm" xr:uid="{31BAEE07-6CD5-1A47-B87F-747025FE56BD}"/>
    <hyperlink ref="E120" r:id="rId212" display="https://www.financecharts.com/stocks/MSFT/summary/price" xr:uid="{B4158614-2AAE-894B-95FD-5487D4AC5B69}"/>
    <hyperlink ref="D121" r:id="rId213" display="https://www.financecharts.com/stocks/MSFT/income-statement/eps-diluted-ttm" xr:uid="{747BAE55-4B19-344F-AD97-7ADCBB9C249F}"/>
    <hyperlink ref="E121" r:id="rId214" display="https://www.financecharts.com/stocks/MSFT/summary/price" xr:uid="{B5185739-33A2-1545-9EB1-4E92FA7A016E}"/>
    <hyperlink ref="D122" r:id="rId215" display="https://www.financecharts.com/stocks/MSFT/income-statement/eps-diluted-ttm" xr:uid="{6AB3CAA1-226D-1E40-A211-5EA82DF8B81B}"/>
    <hyperlink ref="E122" r:id="rId216" display="https://www.financecharts.com/stocks/MSFT/summary/price" xr:uid="{6112A643-457F-6F45-BEC4-4D32AE7187FC}"/>
    <hyperlink ref="D123" r:id="rId217" display="https://www.financecharts.com/stocks/MSFT/income-statement/eps-diluted-ttm" xr:uid="{FDE09985-11DB-B940-B9A9-6135BE793CE2}"/>
    <hyperlink ref="E123" r:id="rId218" display="https://www.financecharts.com/stocks/MSFT/summary/price" xr:uid="{4876D197-CF4B-5F45-AA8F-B5DEB1C10210}"/>
    <hyperlink ref="D124" r:id="rId219" display="https://www.financecharts.com/stocks/MSFT/income-statement/eps-diluted-ttm" xr:uid="{3B890F62-FF9A-6042-8A63-1BF77458833D}"/>
    <hyperlink ref="E124" r:id="rId220" display="https://www.financecharts.com/stocks/MSFT/summary/price" xr:uid="{4670E347-4930-834E-9792-BBA153E7C26E}"/>
    <hyperlink ref="D125" r:id="rId221" display="https://www.financecharts.com/stocks/MSFT/income-statement/eps-diluted-ttm" xr:uid="{7D68E7AD-70AE-7246-A05F-24D957ACD7F7}"/>
    <hyperlink ref="E125" r:id="rId222" display="https://www.financecharts.com/stocks/MSFT/summary/price" xr:uid="{04BBDE84-616D-344F-BC41-4ECA2C3BBCC0}"/>
    <hyperlink ref="D126" r:id="rId223" display="https://www.financecharts.com/stocks/MSFT/income-statement/eps-diluted-ttm" xr:uid="{9E65D86E-AF26-0E41-8806-82211E40791B}"/>
    <hyperlink ref="E126" r:id="rId224" display="https://www.financecharts.com/stocks/MSFT/summary/price" xr:uid="{9290585F-2943-D94B-AE05-7D29DA8743A6}"/>
    <hyperlink ref="D127" r:id="rId225" display="https://www.financecharts.com/stocks/MSFT/income-statement/eps-diluted-ttm" xr:uid="{F8C0FB9A-7CF6-D54A-ABEB-E22B566F35C3}"/>
    <hyperlink ref="E127" r:id="rId226" display="https://www.financecharts.com/stocks/MSFT/summary/price" xr:uid="{647FCFBF-FD96-844E-B52C-BB28C160C636}"/>
    <hyperlink ref="D128" r:id="rId227" display="https://www.financecharts.com/stocks/MSFT/income-statement/eps-diluted-ttm" xr:uid="{C1ED76B3-80FD-8A4F-B030-20B72DDEDBEC}"/>
    <hyperlink ref="E128" r:id="rId228" display="https://www.financecharts.com/stocks/MSFT/summary/price" xr:uid="{E56ECA0F-DD4D-9241-BEEF-53F3E132F20D}"/>
    <hyperlink ref="D129" r:id="rId229" display="https://www.financecharts.com/stocks/MSFT/income-statement/eps-diluted-ttm" xr:uid="{B4DB997B-4279-2043-8B5D-3D5AC1AE0C0E}"/>
    <hyperlink ref="E129" r:id="rId230" display="https://www.financecharts.com/stocks/MSFT/summary/price" xr:uid="{7A168184-3F7D-6A46-9E90-4447D4EF4E88}"/>
    <hyperlink ref="D130" r:id="rId231" display="https://www.financecharts.com/stocks/MSFT/income-statement/eps-diluted-ttm" xr:uid="{5E5392BB-93DB-8645-BD7E-800D11D1F4EC}"/>
    <hyperlink ref="E130" r:id="rId232" display="https://www.financecharts.com/stocks/MSFT/summary/price" xr:uid="{F858A0AA-14AC-6448-AD03-568590F8B73F}"/>
    <hyperlink ref="D131" r:id="rId233" display="https://www.financecharts.com/stocks/MSFT/income-statement/eps-diluted-ttm" xr:uid="{333A7371-3EC2-3A47-8B24-393346724FE8}"/>
    <hyperlink ref="E131" r:id="rId234" display="https://www.financecharts.com/stocks/MSFT/summary/price" xr:uid="{0D93A542-49A5-7145-A2DB-26313BABCBFE}"/>
    <hyperlink ref="D132" r:id="rId235" display="https://www.financecharts.com/stocks/MSFT/income-statement/eps-diluted-ttm" xr:uid="{0802B8AC-DEA6-F44D-8185-3356B2AF213A}"/>
    <hyperlink ref="E132" r:id="rId236" display="https://www.financecharts.com/stocks/MSFT/summary/price" xr:uid="{9C38BD0D-92E0-964D-8584-41AD7AD93850}"/>
    <hyperlink ref="D133" r:id="rId237" display="https://www.financecharts.com/stocks/MSFT/income-statement/eps-diluted-ttm" xr:uid="{3E67BC05-6F7B-494E-A511-FBF41F99C417}"/>
    <hyperlink ref="E133" r:id="rId238" display="https://www.financecharts.com/stocks/MSFT/summary/price" xr:uid="{9058EF5D-50D2-DF47-8B01-4CA135634676}"/>
    <hyperlink ref="D134" r:id="rId239" display="https://www.financecharts.com/stocks/MSFT/income-statement/eps-diluted-ttm" xr:uid="{F1D2A903-E7AA-3446-B079-761EFA230374}"/>
    <hyperlink ref="E134" r:id="rId240" display="https://www.financecharts.com/stocks/MSFT/summary/price" xr:uid="{2C93ECAA-BFE3-5740-9CAC-CBCC8040C2CB}"/>
    <hyperlink ref="D135" r:id="rId241" display="https://www.financecharts.com/stocks/MSFT/income-statement/eps-diluted-ttm" xr:uid="{64E37EF8-E41C-884A-90C8-3FA3B18EFE15}"/>
    <hyperlink ref="E135" r:id="rId242" display="https://www.financecharts.com/stocks/MSFT/summary/price" xr:uid="{67FCEC9A-6B4A-2148-A268-2BEF18FCBA8B}"/>
    <hyperlink ref="D136" r:id="rId243" display="https://www.financecharts.com/stocks/MSFT/income-statement/eps-diluted-ttm" xr:uid="{77947E34-DB4B-0244-B0EC-781479CC48D5}"/>
    <hyperlink ref="E136" r:id="rId244" display="https://www.financecharts.com/stocks/MSFT/summary/price" xr:uid="{70EB366E-216C-3A45-ACFE-501D7DF3A012}"/>
    <hyperlink ref="D137" r:id="rId245" display="https://www.financecharts.com/stocks/MSFT/income-statement/eps-diluted-ttm" xr:uid="{D74BC35B-8963-9048-8609-98438AD3D35F}"/>
    <hyperlink ref="E137" r:id="rId246" display="https://www.financecharts.com/stocks/MSFT/summary/price" xr:uid="{F843C63B-18CA-CA49-A409-B1778692D95E}"/>
    <hyperlink ref="D138" r:id="rId247" display="https://www.financecharts.com/stocks/MSFT/income-statement/eps-diluted-ttm" xr:uid="{C43F82C1-84EE-FF45-B399-9AEF30AC0A1E}"/>
    <hyperlink ref="E138" r:id="rId248" display="https://www.financecharts.com/stocks/MSFT/summary/price" xr:uid="{F1EB06EF-0A51-124E-B121-38464BBD9823}"/>
    <hyperlink ref="D139" r:id="rId249" display="https://www.financecharts.com/stocks/MSFT/income-statement/eps-diluted-ttm" xr:uid="{933EEDA1-5CB0-B842-9704-D802EB988A52}"/>
    <hyperlink ref="E139" r:id="rId250" display="https://www.financecharts.com/stocks/MSFT/summary/price" xr:uid="{2EEC4D96-7CA8-5048-B9B9-BD19655B61AF}"/>
    <hyperlink ref="D140" r:id="rId251" display="https://www.financecharts.com/stocks/MSFT/income-statement/eps-diluted-ttm" xr:uid="{9E5802F7-8A75-7D42-B7E8-6F413712B006}"/>
    <hyperlink ref="E140" r:id="rId252" display="https://www.financecharts.com/stocks/MSFT/summary/price" xr:uid="{AC51DDB7-06A4-0443-8AAD-E227D6DC81BD}"/>
    <hyperlink ref="D141" r:id="rId253" display="https://www.financecharts.com/stocks/MSFT/income-statement/eps-diluted-ttm" xr:uid="{73033FE7-23F5-0D45-9EF2-5FB3D0BE5BCA}"/>
    <hyperlink ref="E141" r:id="rId254" display="https://www.financecharts.com/stocks/MSFT/summary/price" xr:uid="{06E778E2-48B9-2C47-BC20-14FED36D58A7}"/>
    <hyperlink ref="D142" r:id="rId255" display="https://www.financecharts.com/stocks/MSFT/income-statement/eps-diluted-ttm" xr:uid="{096CC96F-CFFE-5E44-8C41-E2DF76312646}"/>
    <hyperlink ref="E142" r:id="rId256" display="https://www.financecharts.com/stocks/MSFT/summary/price" xr:uid="{B71901D4-1D40-3246-B2DF-6ED6B6825C68}"/>
    <hyperlink ref="D143" r:id="rId257" display="https://www.financecharts.com/stocks/MSFT/income-statement/eps-diluted-ttm" xr:uid="{208D8A29-53DD-9D4E-857C-18443F77A86A}"/>
    <hyperlink ref="E143" r:id="rId258" display="https://www.financecharts.com/stocks/MSFT/summary/price" xr:uid="{24C3C6EB-355F-1845-80BF-5AC6756D26C9}"/>
    <hyperlink ref="D144" r:id="rId259" display="https://www.financecharts.com/stocks/MSFT/income-statement/eps-diluted-ttm" xr:uid="{C395DCCE-96C7-BE4B-AEAD-B3174DBFB78A}"/>
    <hyperlink ref="E144" r:id="rId260" display="https://www.financecharts.com/stocks/MSFT/summary/price" xr:uid="{68EBBF63-A899-4441-820F-0D55E213D157}"/>
    <hyperlink ref="D145" r:id="rId261" display="https://www.financecharts.com/stocks/MSFT/income-statement/eps-diluted-ttm" xr:uid="{92A4EBEE-AB80-514F-BAB3-2A03A8BC689D}"/>
    <hyperlink ref="E145" r:id="rId262" display="https://www.financecharts.com/stocks/MSFT/summary/price" xr:uid="{722AB496-CDF0-D844-BF23-D46486938181}"/>
    <hyperlink ref="D146" r:id="rId263" display="https://www.financecharts.com/stocks/MSFT/income-statement/eps-diluted-ttm" xr:uid="{82CA43B1-DD32-5A4B-95EC-CCB4CA44E954}"/>
    <hyperlink ref="E146" r:id="rId264" display="https://www.financecharts.com/stocks/MSFT/summary/price" xr:uid="{0DB87E99-DB6F-864F-90D2-F33577BBA67D}"/>
    <hyperlink ref="D147" r:id="rId265" display="https://www.financecharts.com/stocks/MSFT/income-statement/eps-diluted-ttm" xr:uid="{DE2FA414-1237-FD45-A4F9-95ACC83F63E6}"/>
    <hyperlink ref="E147" r:id="rId266" display="https://www.financecharts.com/stocks/MSFT/summary/price" xr:uid="{71C22AF0-A3C7-434B-A8F2-D703A27BBD45}"/>
    <hyperlink ref="D148" r:id="rId267" display="https://www.financecharts.com/stocks/MSFT/income-statement/eps-diluted-ttm" xr:uid="{A92000FA-7BB4-F94A-A532-BCCE5DAD33A1}"/>
    <hyperlink ref="E148" r:id="rId268" display="https://www.financecharts.com/stocks/MSFT/summary/price" xr:uid="{D768C0E2-EB46-E944-A823-AE1E471E26A6}"/>
    <hyperlink ref="D149" r:id="rId269" display="https://www.financecharts.com/stocks/MSFT/income-statement/eps-diluted-ttm" xr:uid="{A39C60EC-B2EA-CF40-852F-75C63B3A401A}"/>
    <hyperlink ref="E149" r:id="rId270" display="https://www.financecharts.com/stocks/MSFT/summary/price" xr:uid="{6FBD07DE-ACCC-5F4F-9CA6-AD9365EAD953}"/>
    <hyperlink ref="D150" r:id="rId271" display="https://www.financecharts.com/stocks/MSFT/income-statement/eps-diluted-ttm" xr:uid="{945FFA92-5B91-314C-8137-2A0DEC22D33E}"/>
    <hyperlink ref="E150" r:id="rId272" display="https://www.financecharts.com/stocks/MSFT/summary/price" xr:uid="{16804587-AA2D-3F44-8E04-2EA48D550EA6}"/>
    <hyperlink ref="D151" r:id="rId273" display="https://www.financecharts.com/stocks/MSFT/income-statement/eps-diluted-ttm" xr:uid="{48A3C2EE-BC9D-5143-BF05-1915D85FB7FB}"/>
    <hyperlink ref="E151" r:id="rId274" display="https://www.financecharts.com/stocks/MSFT/summary/price" xr:uid="{A29EC29A-E02D-7C41-982D-50D989A0A3D9}"/>
    <hyperlink ref="D152" r:id="rId275" display="https://www.financecharts.com/stocks/MSFT/income-statement/eps-diluted-ttm" xr:uid="{DCBD78C6-1C7D-0F47-811E-D254E9353228}"/>
    <hyperlink ref="E152" r:id="rId276" display="https://www.financecharts.com/stocks/MSFT/summary/price" xr:uid="{1CCC73BF-421A-FE41-84DB-DCB2424BF995}"/>
    <hyperlink ref="D153" r:id="rId277" display="https://www.financecharts.com/stocks/MSFT/income-statement/eps-diluted-ttm" xr:uid="{56089B7A-8A44-1243-B67F-3FAA27AAF5B0}"/>
    <hyperlink ref="E153" r:id="rId278" display="https://www.financecharts.com/stocks/MSFT/summary/price" xr:uid="{23003B5A-E05D-5940-AEB2-D27A6B3E065E}"/>
    <hyperlink ref="D154" r:id="rId279" display="https://www.financecharts.com/stocks/MSFT/income-statement/eps-diluted-ttm" xr:uid="{1F71023D-0B98-8941-8CCB-ED9C17E93E4F}"/>
    <hyperlink ref="E154" r:id="rId280" display="https://www.financecharts.com/stocks/MSFT/summary/price" xr:uid="{3286AE8C-A98E-CA44-A5CF-3A2720F2E7A3}"/>
    <hyperlink ref="D155" r:id="rId281" display="https://www.financecharts.com/stocks/MSFT/income-statement/eps-diluted-ttm" xr:uid="{D6E0B567-54CF-9849-820B-513329FE6F38}"/>
    <hyperlink ref="E155" r:id="rId282" display="https://www.financecharts.com/stocks/MSFT/summary/price" xr:uid="{C463295D-DFE3-3D4A-98E5-43A54A131242}"/>
    <hyperlink ref="D156" r:id="rId283" display="https://www.financecharts.com/stocks/MSFT/income-statement/eps-diluted-ttm" xr:uid="{E5C46896-4CB6-594A-B005-5E9C36578801}"/>
    <hyperlink ref="E156" r:id="rId284" display="https://www.financecharts.com/stocks/MSFT/summary/price" xr:uid="{02D71751-13FC-8E48-84B2-C47694B6A424}"/>
    <hyperlink ref="D157" r:id="rId285" display="https://www.financecharts.com/stocks/MSFT/income-statement/eps-diluted-ttm" xr:uid="{7C22C0E0-C766-AC49-B657-ADCBD68B0D0E}"/>
    <hyperlink ref="E157" r:id="rId286" display="https://www.financecharts.com/stocks/MSFT/summary/price" xr:uid="{8B3F7B5F-9032-0348-A82F-F189AB163CD0}"/>
    <hyperlink ref="D158" r:id="rId287" display="https://www.financecharts.com/stocks/MSFT/income-statement/eps-diluted-ttm" xr:uid="{C7DC3EB8-3AA2-2D49-BE2B-C6903C3C6CC1}"/>
    <hyperlink ref="E158" r:id="rId288" display="https://www.financecharts.com/stocks/MSFT/summary/price" xr:uid="{A699F23C-BF7C-3D48-8D3C-06A6142A47CD}"/>
    <hyperlink ref="D159" r:id="rId289" display="https://www.financecharts.com/stocks/MSFT/income-statement/eps-diluted-ttm" xr:uid="{66872CA7-BAA4-4348-9E90-1A1229EAF92F}"/>
    <hyperlink ref="E159" r:id="rId290" display="https://www.financecharts.com/stocks/MSFT/summary/price" xr:uid="{8B095833-4955-7E44-A481-AD78229DBF9A}"/>
    <hyperlink ref="D160" r:id="rId291" display="https://www.financecharts.com/stocks/MSFT/income-statement/eps-diluted-ttm" xr:uid="{96F43A20-307A-D243-AE04-A69B7DB67A72}"/>
    <hyperlink ref="E160" r:id="rId292" display="https://www.financecharts.com/stocks/MSFT/summary/price" xr:uid="{0C0FB8B5-10F9-4F40-A32B-DC6A364BFC89}"/>
    <hyperlink ref="D161" r:id="rId293" display="https://www.financecharts.com/stocks/MSFT/income-statement/eps-diluted-ttm" xr:uid="{06FD0380-ED00-CD43-A4F3-8032C74CDB3D}"/>
    <hyperlink ref="E161" r:id="rId294" display="https://www.financecharts.com/stocks/MSFT/summary/price" xr:uid="{64C07B00-BBA8-6243-8A01-DA50F3A51E7B}"/>
    <hyperlink ref="D162" r:id="rId295" display="https://www.financecharts.com/stocks/MSFT/income-statement/eps-diluted-ttm" xr:uid="{5512B2D5-AEB6-CC4B-B603-EEC681BC6DD4}"/>
    <hyperlink ref="E162" r:id="rId296" display="https://www.financecharts.com/stocks/MSFT/summary/price" xr:uid="{7EBEC591-F7FC-C84C-B467-72FA2F053752}"/>
    <hyperlink ref="D163" r:id="rId297" display="https://www.financecharts.com/stocks/MSFT/income-statement/eps-diluted-ttm" xr:uid="{58C79827-B424-9546-8299-F5726EDFBE28}"/>
    <hyperlink ref="E163" r:id="rId298" display="https://www.financecharts.com/stocks/MSFT/summary/price" xr:uid="{AFD1B8BD-373F-D545-AD65-0B89A389A97F}"/>
    <hyperlink ref="D164" r:id="rId299" display="https://www.financecharts.com/stocks/MSFT/income-statement/eps-diluted-ttm" xr:uid="{F53FB355-D40E-6C4D-AB9C-499841982FC2}"/>
    <hyperlink ref="E164" r:id="rId300" display="https://www.financecharts.com/stocks/MSFT/summary/price" xr:uid="{5D48EA59-F23C-8148-B15F-0FFFC6B10B1E}"/>
    <hyperlink ref="D165" r:id="rId301" display="https://www.financecharts.com/stocks/MSFT/income-statement/eps-diluted-ttm" xr:uid="{254F7967-B732-1544-9BCF-FFD49340491C}"/>
    <hyperlink ref="E165" r:id="rId302" display="https://www.financecharts.com/stocks/MSFT/summary/price" xr:uid="{9DBE5FE4-BB63-2A4B-A293-E3CA76BB8F4A}"/>
    <hyperlink ref="D166" r:id="rId303" display="https://www.financecharts.com/stocks/MSFT/income-statement/eps-diluted-ttm" xr:uid="{7BA2DF5C-11F6-DE4E-A6F0-72CA20BCBDE9}"/>
    <hyperlink ref="E166" r:id="rId304" display="https://www.financecharts.com/stocks/MSFT/summary/price" xr:uid="{DDB7C725-8139-AC43-AAEC-5770817491DF}"/>
    <hyperlink ref="D167" r:id="rId305" display="https://www.financecharts.com/stocks/MSFT/income-statement/eps-diluted-ttm" xr:uid="{1F99A3F3-EB2D-574D-B063-FDEA0540C5D4}"/>
    <hyperlink ref="E167" r:id="rId306" display="https://www.financecharts.com/stocks/MSFT/summary/price" xr:uid="{12744907-79B5-E74B-9FC2-B82BD583BEF6}"/>
    <hyperlink ref="D168" r:id="rId307" display="https://www.financecharts.com/stocks/MSFT/income-statement/eps-diluted-ttm" xr:uid="{1595E5F6-4190-7E42-8883-3350479807B8}"/>
    <hyperlink ref="E168" r:id="rId308" display="https://www.financecharts.com/stocks/MSFT/summary/price" xr:uid="{2EA53751-66E8-AE43-9269-CE8B99B331C8}"/>
    <hyperlink ref="D169" r:id="rId309" display="https://www.financecharts.com/stocks/MSFT/income-statement/eps-diluted-ttm" xr:uid="{C074AB2D-FCEF-634C-868D-A4012E91F7FE}"/>
    <hyperlink ref="E169" r:id="rId310" display="https://www.financecharts.com/stocks/MSFT/summary/price" xr:uid="{BD683617-53A3-F244-800D-2E71D24F5E88}"/>
    <hyperlink ref="D170" r:id="rId311" display="https://www.financecharts.com/stocks/MSFT/income-statement/eps-diluted-ttm" xr:uid="{12B54BB5-1C64-0D44-AD6D-96C420AF2623}"/>
    <hyperlink ref="E170" r:id="rId312" display="https://www.financecharts.com/stocks/MSFT/summary/price" xr:uid="{BEA68FB8-71B0-3B4B-8B8C-F94B920079AA}"/>
    <hyperlink ref="D171" r:id="rId313" display="https://www.financecharts.com/stocks/MSFT/income-statement/eps-diluted-ttm" xr:uid="{F2617534-C5D3-9A4B-A6A2-BB618D237E01}"/>
    <hyperlink ref="E171" r:id="rId314" display="https://www.financecharts.com/stocks/MSFT/summary/price" xr:uid="{ECE9B139-4D09-F647-A101-AD9B3D2284C3}"/>
    <hyperlink ref="D172" r:id="rId315" display="https://www.financecharts.com/stocks/MSFT/income-statement/eps-diluted-ttm" xr:uid="{0E8BA3B5-4A5F-394E-9860-900CA64C0F11}"/>
    <hyperlink ref="E172" r:id="rId316" display="https://www.financecharts.com/stocks/MSFT/summary/price" xr:uid="{861291F1-F249-AD49-97DD-E91372F2D1D5}"/>
    <hyperlink ref="D173" r:id="rId317" display="https://www.financecharts.com/stocks/MSFT/income-statement/eps-diluted-ttm" xr:uid="{8FDD5752-D675-3449-A6FB-46A2B7C4B34A}"/>
    <hyperlink ref="E173" r:id="rId318" display="https://www.financecharts.com/stocks/MSFT/summary/price" xr:uid="{8601B36F-464C-F045-87ED-6A51CD40C05D}"/>
    <hyperlink ref="D174" r:id="rId319" display="https://www.financecharts.com/stocks/MSFT/income-statement/eps-diluted-ttm" xr:uid="{6AC321AF-E4C3-5B40-B1F1-237CCDE45AC6}"/>
    <hyperlink ref="E174" r:id="rId320" display="https://www.financecharts.com/stocks/MSFT/summary/price" xr:uid="{5E985E39-8FC7-8E40-8F9D-FCA34FCC649A}"/>
    <hyperlink ref="D175" r:id="rId321" display="https://www.financecharts.com/stocks/MSFT/income-statement/eps-diluted-ttm" xr:uid="{8E657CBE-EBCA-C046-A852-EFB25BD2A310}"/>
    <hyperlink ref="E175" r:id="rId322" display="https://www.financecharts.com/stocks/MSFT/summary/price" xr:uid="{6C433B51-1CDC-7147-8B64-71CDAFBB4176}"/>
    <hyperlink ref="D176" r:id="rId323" display="https://www.financecharts.com/stocks/MSFT/income-statement/eps-diluted-ttm" xr:uid="{AB099261-3639-9843-930B-76C4BC403F53}"/>
    <hyperlink ref="E176" r:id="rId324" display="https://www.financecharts.com/stocks/MSFT/summary/price" xr:uid="{BE67F176-DD6F-0A48-922E-A4C3FB35D3C4}"/>
    <hyperlink ref="D177" r:id="rId325" display="https://www.financecharts.com/stocks/MSFT/income-statement/eps-diluted-ttm" xr:uid="{8D56F9DB-F023-B448-9C06-A24A1CF4D99B}"/>
    <hyperlink ref="E177" r:id="rId326" display="https://www.financecharts.com/stocks/MSFT/summary/price" xr:uid="{57F51452-3AA9-0D4E-9DEA-909A30819D60}"/>
    <hyperlink ref="D178" r:id="rId327" display="https://www.financecharts.com/stocks/MSFT/income-statement/eps-diluted-ttm" xr:uid="{BA0E01BB-F1CC-4246-B13E-2BFAE2AF55D5}"/>
    <hyperlink ref="E178" r:id="rId328" display="https://www.financecharts.com/stocks/MSFT/summary/price" xr:uid="{3CCE5E18-52E4-B243-AA83-00AF25C457E3}"/>
    <hyperlink ref="D179" r:id="rId329" display="https://www.financecharts.com/stocks/MSFT/income-statement/eps-diluted-ttm" xr:uid="{9133CEB4-9CC9-EB41-B70F-A668FC12EC54}"/>
    <hyperlink ref="E179" r:id="rId330" display="https://www.financecharts.com/stocks/MSFT/summary/price" xr:uid="{7001BBA0-7AE9-BC47-8818-0B8116C2BB5A}"/>
    <hyperlink ref="D180" r:id="rId331" display="https://www.financecharts.com/stocks/MSFT/income-statement/eps-diluted-ttm" xr:uid="{9A87C9DB-73F9-AF42-AF60-9D6CCCFE5B35}"/>
    <hyperlink ref="E180" r:id="rId332" display="https://www.financecharts.com/stocks/MSFT/summary/price" xr:uid="{E5CEB6E7-AFEA-684B-9D8C-B56CD0B67173}"/>
    <hyperlink ref="D181" r:id="rId333" display="https://www.financecharts.com/stocks/MSFT/income-statement/eps-diluted-ttm" xr:uid="{5D5B1A87-A9D9-0446-B9E8-EE2779771070}"/>
    <hyperlink ref="E181" r:id="rId334" display="https://www.financecharts.com/stocks/MSFT/summary/price" xr:uid="{A26BB2B4-4DF4-FD4E-BB86-A5661C95A2B1}"/>
    <hyperlink ref="D182" r:id="rId335" display="https://www.financecharts.com/stocks/MSFT/income-statement/eps-diluted-ttm" xr:uid="{E5B4A9B1-7D22-3B45-8EC5-BF5B52FF0CF7}"/>
    <hyperlink ref="E182" r:id="rId336" display="https://www.financecharts.com/stocks/MSFT/summary/price" xr:uid="{6C82A3DF-D83F-9E48-80F3-74EEE897FFA7}"/>
    <hyperlink ref="D183" r:id="rId337" display="https://www.financecharts.com/stocks/MSFT/income-statement/eps-diluted-ttm" xr:uid="{A97B2529-7F7B-B240-9960-F770BCC11754}"/>
    <hyperlink ref="E183" r:id="rId338" display="https://www.financecharts.com/stocks/MSFT/summary/price" xr:uid="{D8971E59-7AB5-184C-8305-7B5CC2E6FA4C}"/>
    <hyperlink ref="D184" r:id="rId339" display="https://www.financecharts.com/stocks/MSFT/income-statement/eps-diluted-ttm" xr:uid="{CFF90AC3-F76A-6848-B9DC-BFC51BE63E43}"/>
    <hyperlink ref="E184" r:id="rId340" display="https://www.financecharts.com/stocks/MSFT/summary/price" xr:uid="{EFB8E7A0-1608-FE4A-B127-1A7728D54C47}"/>
    <hyperlink ref="D185" r:id="rId341" display="https://www.financecharts.com/stocks/MSFT/income-statement/eps-diluted-ttm" xr:uid="{8A3586BC-180A-2B48-A179-78B7B0BC656B}"/>
    <hyperlink ref="E185" r:id="rId342" display="https://www.financecharts.com/stocks/MSFT/summary/price" xr:uid="{D4BFC446-64A8-C644-82FC-96B8DA344197}"/>
    <hyperlink ref="D186" r:id="rId343" display="https://www.financecharts.com/stocks/MSFT/income-statement/eps-diluted-ttm" xr:uid="{371B0AA9-B301-6841-B2A4-1616547F7260}"/>
    <hyperlink ref="E186" r:id="rId344" display="https://www.financecharts.com/stocks/MSFT/summary/price" xr:uid="{7EBBE94B-F595-9541-AB14-908C15D484FE}"/>
    <hyperlink ref="D187" r:id="rId345" display="https://www.financecharts.com/stocks/MSFT/income-statement/eps-diluted-ttm" xr:uid="{65165DFB-A471-D940-84F7-303D2456562A}"/>
    <hyperlink ref="E187" r:id="rId346" display="https://www.financecharts.com/stocks/MSFT/summary/price" xr:uid="{D55BA1A8-EAB7-2242-B1A2-277D499D4082}"/>
    <hyperlink ref="D188" r:id="rId347" display="https://www.financecharts.com/stocks/MSFT/income-statement/eps-diluted-ttm" xr:uid="{FC73D0C8-88A9-5D4F-8765-0ACB0C962A0D}"/>
    <hyperlink ref="E188" r:id="rId348" display="https://www.financecharts.com/stocks/MSFT/summary/price" xr:uid="{BCFCA62E-487D-DB44-AB72-5B9B015D5154}"/>
    <hyperlink ref="D189" r:id="rId349" display="https://www.financecharts.com/stocks/MSFT/income-statement/eps-diluted-ttm" xr:uid="{8C28CD99-3483-1A4E-92C4-FE60400EE417}"/>
    <hyperlink ref="E189" r:id="rId350" display="https://www.financecharts.com/stocks/MSFT/summary/price" xr:uid="{5F69EE4F-F542-E445-8719-DC1A50E94E65}"/>
    <hyperlink ref="D190" r:id="rId351" display="https://www.financecharts.com/stocks/MSFT/income-statement/eps-diluted-ttm" xr:uid="{34A025E5-7EC7-8D44-BA34-8904902EAD4C}"/>
    <hyperlink ref="E190" r:id="rId352" display="https://www.financecharts.com/stocks/MSFT/summary/price" xr:uid="{E0935668-0B35-7646-8B46-F277603BDA26}"/>
    <hyperlink ref="D191" r:id="rId353" display="https://www.financecharts.com/stocks/MSFT/income-statement/eps-diluted-ttm" xr:uid="{ED6C405B-0FF1-BD4F-9190-F873FBF93093}"/>
    <hyperlink ref="E191" r:id="rId354" display="https://www.financecharts.com/stocks/MSFT/summary/price" xr:uid="{516C3979-2D55-CB47-A082-9E9F1CF45891}"/>
    <hyperlink ref="D192" r:id="rId355" display="https://www.financecharts.com/stocks/MSFT/income-statement/eps-diluted-ttm" xr:uid="{FCA511C2-46F9-D94F-A724-DA8214B5E13B}"/>
    <hyperlink ref="E192" r:id="rId356" display="https://www.financecharts.com/stocks/MSFT/summary/price" xr:uid="{84FE51FD-EB20-6947-915A-AD20D16727BD}"/>
    <hyperlink ref="D193" r:id="rId357" display="https://www.financecharts.com/stocks/MSFT/income-statement/eps-diluted-ttm" xr:uid="{45A23304-913F-C144-A3E0-6F093BC8BB65}"/>
    <hyperlink ref="E193" r:id="rId358" display="https://www.financecharts.com/stocks/MSFT/summary/price" xr:uid="{BABDDB21-45F0-0643-A237-9BA3E9C27A38}"/>
    <hyperlink ref="D194" r:id="rId359" display="https://www.financecharts.com/stocks/MSFT/income-statement/eps-diluted-ttm" xr:uid="{4EBFF557-706A-6A4F-8D3C-63AB2FD626E6}"/>
    <hyperlink ref="E194" r:id="rId360" display="https://www.financecharts.com/stocks/MSFT/summary/price" xr:uid="{D7816778-93D1-1F41-B52F-0D7F7E4D3CA6}"/>
    <hyperlink ref="D195" r:id="rId361" display="https://www.financecharts.com/stocks/MSFT/income-statement/eps-diluted-ttm" xr:uid="{5CBE93BD-CCA0-B243-AE82-49FCFC69F927}"/>
    <hyperlink ref="E195" r:id="rId362" display="https://www.financecharts.com/stocks/MSFT/summary/price" xr:uid="{811E7747-127D-9D46-B9C5-D5D9B6663F29}"/>
    <hyperlink ref="D196" r:id="rId363" display="https://www.financecharts.com/stocks/MSFT/income-statement/eps-diluted-ttm" xr:uid="{6A189FE8-48AB-F94C-B74E-3FEECD9499A7}"/>
    <hyperlink ref="E196" r:id="rId364" display="https://www.financecharts.com/stocks/MSFT/summary/price" xr:uid="{842A4AFB-C0E3-0147-9458-DD24BDAB44CD}"/>
    <hyperlink ref="D197" r:id="rId365" display="https://www.financecharts.com/stocks/MSFT/income-statement/eps-diluted-ttm" xr:uid="{A33D01AA-4CD4-6348-9779-AA0F425ADC3B}"/>
    <hyperlink ref="E197" r:id="rId366" display="https://www.financecharts.com/stocks/MSFT/summary/price" xr:uid="{CFA67086-20F5-2C4D-8252-2FE2E6067FC0}"/>
    <hyperlink ref="D198" r:id="rId367" display="https://www.financecharts.com/stocks/MSFT/income-statement/eps-diluted-ttm" xr:uid="{33188350-6127-B14A-9DFF-60515EA731A7}"/>
    <hyperlink ref="E198" r:id="rId368" display="https://www.financecharts.com/stocks/MSFT/summary/price" xr:uid="{FD4E2F7B-3411-FB40-B9DA-2E3FBA3A1733}"/>
    <hyperlink ref="D199" r:id="rId369" display="https://www.financecharts.com/stocks/MSFT/income-statement/eps-diluted-ttm" xr:uid="{66700556-0A16-2145-B41F-D0EC1FF016C3}"/>
    <hyperlink ref="E199" r:id="rId370" display="https://www.financecharts.com/stocks/MSFT/summary/price" xr:uid="{F2890FD6-B395-9C4C-8E5B-4E359FC1E241}"/>
    <hyperlink ref="D200" r:id="rId371" display="https://www.financecharts.com/stocks/MSFT/income-statement/eps-diluted-ttm" xr:uid="{1D8B1FA6-5885-D645-B6A4-6AC4A5DF9904}"/>
    <hyperlink ref="E200" r:id="rId372" display="https://www.financecharts.com/stocks/MSFT/summary/price" xr:uid="{AB86CDC7-25B6-2A4F-B608-07AA45052D56}"/>
    <hyperlink ref="D201" r:id="rId373" display="https://www.financecharts.com/stocks/MSFT/income-statement/eps-diluted-ttm" xr:uid="{6177C22C-D771-4647-97E2-4930C797E482}"/>
    <hyperlink ref="E201" r:id="rId374" display="https://www.financecharts.com/stocks/MSFT/summary/price" xr:uid="{FC317132-4B2A-6E44-AC67-6E33023E81E4}"/>
    <hyperlink ref="D202" r:id="rId375" display="https://www.financecharts.com/stocks/MSFT/income-statement/eps-diluted-ttm" xr:uid="{2C4BE91D-A550-334A-9206-D7C16E4E4162}"/>
    <hyperlink ref="E202" r:id="rId376" display="https://www.financecharts.com/stocks/MSFT/summary/price" xr:uid="{D2833844-E965-FC49-8532-54AF10718391}"/>
    <hyperlink ref="D203" r:id="rId377" display="https://www.financecharts.com/stocks/MSFT/income-statement/eps-diluted-ttm" xr:uid="{CEBAF3FF-AFB9-C84A-B1C7-461C9D346FD0}"/>
    <hyperlink ref="E203" r:id="rId378" display="https://www.financecharts.com/stocks/MSFT/summary/price" xr:uid="{BBD1D85F-9199-744C-8762-48D979E602FB}"/>
    <hyperlink ref="D204" r:id="rId379" display="https://www.financecharts.com/stocks/MSFT/income-statement/eps-diluted-ttm" xr:uid="{BB92DDC8-08D8-C14B-B9BD-E98EFBB9D59E}"/>
    <hyperlink ref="E204" r:id="rId380" display="https://www.financecharts.com/stocks/MSFT/summary/price" xr:uid="{07287F4D-C890-B54E-8873-DFB170517440}"/>
    <hyperlink ref="D205" r:id="rId381" display="https://www.financecharts.com/stocks/MSFT/income-statement/eps-diluted-ttm" xr:uid="{CC1F89B7-764B-0446-9A91-72C95C5A715A}"/>
    <hyperlink ref="E205" r:id="rId382" display="https://www.financecharts.com/stocks/MSFT/summary/price" xr:uid="{B5AE38D1-098E-5848-9968-F8F64D7D07C2}"/>
    <hyperlink ref="B1:J4" r:id="rId383" display="https://www.financecharts.com/stocks/MSFT/value/pe-ratio" xr:uid="{3442A429-911E-164E-B0C2-1B94B486AAFD}"/>
    <hyperlink ref="E14" r:id="rId384" display="https://www.financecharts.com/stocks/MSFT/summary/price" xr:uid="{E9D847FB-92DE-4948-8B65-2286EC3C8CCC}"/>
    <hyperlink ref="D14" r:id="rId385" display="https://www.financecharts.com/stocks/MSFT/income-statement/eps-diluted-ttm" xr:uid="{403C90FA-F89D-5047-9987-392816B601FD}"/>
    <hyperlink ref="E13" r:id="rId386" display="https://www.financecharts.com/stocks/MSFT/summary/price" xr:uid="{643CDE61-98C8-254E-8F15-EB063B731319}"/>
    <hyperlink ref="D13" r:id="rId387" display="https://www.financecharts.com/stocks/MSFT/income-statement/eps-diluted-ttm" xr:uid="{C95EFB52-E413-0B42-8DE7-887C3BFE5797}"/>
    <hyperlink ref="D7" r:id="rId388" display="https://www.financecharts.com/stocks/MSFT/income-statement/eps-diluted-ttm" xr:uid="{B0130952-D2D3-154B-93BF-424DDA2E7072}"/>
    <hyperlink ref="E7" r:id="rId389" display="https://www.financecharts.com/stocks/MSFT/summary/price" xr:uid="{1D978CAA-F894-854F-8A06-4E525232FC0E}"/>
    <hyperlink ref="D8" r:id="rId390" display="https://www.financecharts.com/stocks/MSFT/income-statement/eps-diluted-ttm" xr:uid="{2AD5C5F5-A90D-8F44-B8D4-8D72431170C5}"/>
    <hyperlink ref="E8" r:id="rId391" display="https://www.financecharts.com/stocks/MSFT/summary/price" xr:uid="{6051D707-4CC3-7240-866F-4F7CFEE3B44B}"/>
    <hyperlink ref="D9" r:id="rId392" display="https://www.financecharts.com/stocks/MSFT/income-statement/eps-diluted-ttm" xr:uid="{E993BF31-DD56-6743-B839-C2A7507A4B9E}"/>
    <hyperlink ref="E9" r:id="rId393" display="https://www.financecharts.com/stocks/MSFT/summary/price" xr:uid="{C24E4745-1E2E-4243-8D34-68F696D60858}"/>
    <hyperlink ref="D10" r:id="rId394" display="https://www.financecharts.com/stocks/MSFT/income-statement/eps-diluted-ttm" xr:uid="{3D9C4C93-49F7-1747-A24A-D86D9760B498}"/>
    <hyperlink ref="E10" r:id="rId395" display="https://www.financecharts.com/stocks/MSFT/summary/price" xr:uid="{AF8BD228-1B2B-A24D-9153-129EDCA5808E}"/>
    <hyperlink ref="D11" r:id="rId396" display="https://www.financecharts.com/stocks/MSFT/income-statement/eps-diluted-ttm" xr:uid="{2DC45FE4-EA3E-4B48-A9EC-AA902A211953}"/>
    <hyperlink ref="E11" r:id="rId397" display="https://www.financecharts.com/stocks/MSFT/summary/price" xr:uid="{81EE2863-823E-E74C-8D2F-CD4F556AD1DE}"/>
    <hyperlink ref="D12" r:id="rId398" display="https://www.financecharts.com/stocks/MSFT/income-statement/eps-diluted-ttm" xr:uid="{90108737-6858-C243-9793-64D0C845AC5D}"/>
    <hyperlink ref="E12" r:id="rId399" display="https://www.financecharts.com/stocks/MSFT/summary/price" xr:uid="{6628EF00-79AF-C548-8769-E8D4FA20F340}"/>
  </hyperlinks>
  <pageMargins left="0.7" right="0.7" top="0.75" bottom="0.75" header="0.3" footer="0.3"/>
  <drawing r:id="rId4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AC42-9AA1-0345-9370-E14DA0107421}">
  <dimension ref="A1:FY38"/>
  <sheetViews>
    <sheetView workbookViewId="0">
      <selection activeCell="O11" sqref="O11"/>
    </sheetView>
  </sheetViews>
  <sheetFormatPr baseColWidth="10" defaultRowHeight="15"/>
  <cols>
    <col min="1" max="1" width="25.83203125" customWidth="1"/>
    <col min="2" max="2" width="10.33203125" customWidth="1"/>
    <col min="3" max="3" width="8.33203125" style="36" customWidth="1"/>
    <col min="4" max="4" width="11.83203125" customWidth="1"/>
    <col min="7" max="7" width="11.33203125" customWidth="1"/>
    <col min="17" max="17" width="13" customWidth="1"/>
  </cols>
  <sheetData>
    <row r="1" spans="1:11" ht="20">
      <c r="A1" s="14" t="s">
        <v>22</v>
      </c>
      <c r="B1" s="46">
        <f>輸入!B1</f>
        <v>155.35</v>
      </c>
    </row>
    <row r="2" spans="1:11" ht="22" customHeight="1">
      <c r="A2" s="14" t="s">
        <v>7</v>
      </c>
      <c r="B2" s="8">
        <f>輸入!B2</f>
        <v>13</v>
      </c>
    </row>
    <row r="3" spans="1:11" ht="22" customHeight="1">
      <c r="A3" s="14" t="s">
        <v>8</v>
      </c>
      <c r="B3" s="8">
        <f>輸入!B3</f>
        <v>10</v>
      </c>
    </row>
    <row r="4" spans="1:11" ht="22" customHeight="1">
      <c r="A4" s="14" t="s">
        <v>9</v>
      </c>
      <c r="B4" s="8">
        <f>輸入!B4</f>
        <v>4</v>
      </c>
    </row>
    <row r="5" spans="1:11" ht="22" customHeight="1">
      <c r="A5" s="14" t="s">
        <v>10</v>
      </c>
      <c r="B5" s="8">
        <f>輸入!B5</f>
        <v>45</v>
      </c>
    </row>
    <row r="6" spans="1:11" ht="22">
      <c r="A6" s="14" t="s">
        <v>4</v>
      </c>
      <c r="B6" s="35">
        <f>輸入!B6</f>
        <v>0.6</v>
      </c>
    </row>
    <row r="7" spans="1:11" ht="22">
      <c r="A7" s="14" t="s">
        <v>21</v>
      </c>
      <c r="B7" s="35">
        <f>輸入!B7</f>
        <v>0</v>
      </c>
      <c r="C7" s="29">
        <f>輸入!C7</f>
        <v>1</v>
      </c>
    </row>
    <row r="8" spans="1:11" ht="22">
      <c r="A8" s="14" t="s">
        <v>6</v>
      </c>
      <c r="B8" s="8">
        <f>輸入!B8</f>
        <v>8</v>
      </c>
      <c r="C8" s="29"/>
    </row>
    <row r="9" spans="1:11" ht="22">
      <c r="A9" s="14" t="s">
        <v>24</v>
      </c>
      <c r="B9" s="8">
        <f>輸入!B9</f>
        <v>18.495555555555555</v>
      </c>
      <c r="C9" s="29">
        <f>(1+(B9/100))</f>
        <v>1.1849555555555555</v>
      </c>
    </row>
    <row r="10" spans="1:11" ht="22">
      <c r="A10" s="45" t="s">
        <v>38</v>
      </c>
      <c r="B10" s="47">
        <f>輸入!B10</f>
        <v>5</v>
      </c>
    </row>
    <row r="11" spans="1:11" ht="22">
      <c r="A11" s="45" t="s">
        <v>42</v>
      </c>
      <c r="B11" s="50">
        <f>輸入!B11</f>
        <v>0.74</v>
      </c>
    </row>
    <row r="12" spans="1:11" ht="22">
      <c r="A12" s="45" t="s">
        <v>44</v>
      </c>
      <c r="B12" s="50" t="e">
        <f>輸入!#REF!</f>
        <v>#REF!</v>
      </c>
    </row>
    <row r="15" spans="1:11">
      <c r="A15" s="1" t="s">
        <v>0</v>
      </c>
      <c r="B15" s="6">
        <v>1</v>
      </c>
      <c r="C15" s="6">
        <v>2</v>
      </c>
      <c r="D15" s="15">
        <v>3</v>
      </c>
      <c r="E15" s="6">
        <v>4</v>
      </c>
      <c r="F15" s="15">
        <v>5</v>
      </c>
      <c r="G15" s="6">
        <v>6</v>
      </c>
      <c r="H15" s="6">
        <v>7</v>
      </c>
      <c r="I15" s="6">
        <v>8</v>
      </c>
      <c r="J15" s="6">
        <v>9</v>
      </c>
      <c r="K15" s="15">
        <v>10</v>
      </c>
    </row>
    <row r="16" spans="1:11">
      <c r="A16" s="1" t="s">
        <v>1</v>
      </c>
      <c r="B16" s="7">
        <f>ROUND((1+($B2/100))^B$15,2)</f>
        <v>1.1299999999999999</v>
      </c>
      <c r="C16" s="7">
        <f t="shared" ref="C16:K16" si="0">ROUND((1+($B2/100))^C$15,2)</f>
        <v>1.28</v>
      </c>
      <c r="D16" s="16">
        <f t="shared" si="0"/>
        <v>1.44</v>
      </c>
      <c r="E16" s="7">
        <f t="shared" si="0"/>
        <v>1.63</v>
      </c>
      <c r="F16" s="16">
        <f t="shared" si="0"/>
        <v>1.84</v>
      </c>
      <c r="G16" s="7">
        <f t="shared" si="0"/>
        <v>2.08</v>
      </c>
      <c r="H16" s="7">
        <f t="shared" si="0"/>
        <v>2.35</v>
      </c>
      <c r="I16" s="7">
        <f t="shared" si="0"/>
        <v>2.66</v>
      </c>
      <c r="J16" s="7">
        <f t="shared" si="0"/>
        <v>3</v>
      </c>
      <c r="K16" s="16">
        <f t="shared" si="0"/>
        <v>3.39</v>
      </c>
    </row>
    <row r="17" spans="1:11">
      <c r="A17" s="1" t="s">
        <v>2</v>
      </c>
      <c r="B17" s="7">
        <f>ROUND((1+($B3/100))^B$15,2)</f>
        <v>1.1000000000000001</v>
      </c>
      <c r="C17" s="7">
        <f t="shared" ref="C17:K17" si="1">ROUND((1+($B3/100))^C$15,2)</f>
        <v>1.21</v>
      </c>
      <c r="D17" s="16">
        <f t="shared" si="1"/>
        <v>1.33</v>
      </c>
      <c r="E17" s="7">
        <f t="shared" si="1"/>
        <v>1.46</v>
      </c>
      <c r="F17" s="16">
        <f t="shared" si="1"/>
        <v>1.61</v>
      </c>
      <c r="G17" s="7">
        <f t="shared" si="1"/>
        <v>1.77</v>
      </c>
      <c r="H17" s="7">
        <f t="shared" si="1"/>
        <v>1.95</v>
      </c>
      <c r="I17" s="7">
        <f t="shared" si="1"/>
        <v>2.14</v>
      </c>
      <c r="J17" s="7">
        <f t="shared" si="1"/>
        <v>2.36</v>
      </c>
      <c r="K17" s="16">
        <f t="shared" si="1"/>
        <v>2.59</v>
      </c>
    </row>
    <row r="18" spans="1:11">
      <c r="A18" s="1" t="s">
        <v>3</v>
      </c>
      <c r="B18" s="7">
        <f>ROUND((1+($B4/100))^B$15,2)</f>
        <v>1.04</v>
      </c>
      <c r="C18" s="7">
        <f t="shared" ref="C18:K18" si="2">ROUND((1+($B4/100))^C$15,2)</f>
        <v>1.08</v>
      </c>
      <c r="D18" s="16">
        <f t="shared" si="2"/>
        <v>1.1200000000000001</v>
      </c>
      <c r="E18" s="7">
        <f t="shared" si="2"/>
        <v>1.17</v>
      </c>
      <c r="F18" s="16">
        <f t="shared" si="2"/>
        <v>1.22</v>
      </c>
      <c r="G18" s="7">
        <f t="shared" si="2"/>
        <v>1.27</v>
      </c>
      <c r="H18" s="7">
        <f t="shared" si="2"/>
        <v>1.32</v>
      </c>
      <c r="I18" s="7">
        <f t="shared" si="2"/>
        <v>1.37</v>
      </c>
      <c r="J18" s="7">
        <f t="shared" si="2"/>
        <v>1.42</v>
      </c>
      <c r="K18" s="16">
        <f t="shared" si="2"/>
        <v>1.48</v>
      </c>
    </row>
    <row r="19" spans="1:11">
      <c r="A19" s="1" t="s">
        <v>4</v>
      </c>
      <c r="B19" s="24">
        <f t="shared" ref="B19:K19" si="3">$B6*($C$7^(B23))</f>
        <v>0.6</v>
      </c>
      <c r="C19" s="24">
        <f t="shared" si="3"/>
        <v>0.6</v>
      </c>
      <c r="D19" s="25">
        <f t="shared" si="3"/>
        <v>0.6</v>
      </c>
      <c r="E19" s="24">
        <f t="shared" si="3"/>
        <v>0.6</v>
      </c>
      <c r="F19" s="25">
        <f t="shared" si="3"/>
        <v>0.6</v>
      </c>
      <c r="G19" s="24">
        <f t="shared" si="3"/>
        <v>0.6</v>
      </c>
      <c r="H19" s="24">
        <f t="shared" si="3"/>
        <v>0.6</v>
      </c>
      <c r="I19" s="24">
        <f t="shared" si="3"/>
        <v>0.6</v>
      </c>
      <c r="J19" s="24">
        <f t="shared" si="3"/>
        <v>0.6</v>
      </c>
      <c r="K19" s="25">
        <f t="shared" si="3"/>
        <v>0.6</v>
      </c>
    </row>
    <row r="20" spans="1:11">
      <c r="A20" s="1" t="s">
        <v>6</v>
      </c>
      <c r="B20" s="26">
        <f t="shared" ref="B20:K20" si="4">$B8*($C9^(B15))</f>
        <v>9.4796444444444443</v>
      </c>
      <c r="C20" s="37">
        <f t="shared" si="4"/>
        <v>11.232957349135802</v>
      </c>
      <c r="D20" s="27">
        <f t="shared" si="4"/>
        <v>13.310555216177075</v>
      </c>
      <c r="E20" s="26">
        <f t="shared" si="4"/>
        <v>15.772416350938002</v>
      </c>
      <c r="F20" s="27">
        <f t="shared" si="4"/>
        <v>18.68961237957927</v>
      </c>
      <c r="G20" s="26">
        <f t="shared" si="4"/>
        <v>22.146360020362341</v>
      </c>
      <c r="H20" s="26">
        <f t="shared" si="4"/>
        <v>26.242452341461803</v>
      </c>
      <c r="I20" s="26">
        <f t="shared" si="4"/>
        <v>31.096139693417054</v>
      </c>
      <c r="J20" s="26">
        <f t="shared" si="4"/>
        <v>36.84754348604617</v>
      </c>
      <c r="K20" s="27">
        <f t="shared" si="4"/>
        <v>43.662701362365326</v>
      </c>
    </row>
    <row r="23" spans="1:11">
      <c r="A23" s="2" t="s">
        <v>5</v>
      </c>
      <c r="B23" s="5">
        <v>1</v>
      </c>
      <c r="C23" s="5">
        <v>2</v>
      </c>
      <c r="D23" s="17">
        <v>3</v>
      </c>
      <c r="E23" s="5">
        <v>4</v>
      </c>
      <c r="F23" s="17">
        <v>5</v>
      </c>
      <c r="G23" s="5">
        <v>6</v>
      </c>
      <c r="H23" s="5">
        <v>7</v>
      </c>
      <c r="I23" s="5">
        <v>8</v>
      </c>
      <c r="J23" s="5">
        <v>9</v>
      </c>
      <c r="K23" s="17">
        <v>10</v>
      </c>
    </row>
    <row r="24" spans="1:11">
      <c r="A24" s="2" t="s">
        <v>1</v>
      </c>
      <c r="B24" s="3">
        <f t="shared" ref="B24:K24" si="5">ROUND(B$19/B16,2)</f>
        <v>0.53</v>
      </c>
      <c r="C24" s="3">
        <f t="shared" si="5"/>
        <v>0.47</v>
      </c>
      <c r="D24" s="18">
        <f t="shared" si="5"/>
        <v>0.42</v>
      </c>
      <c r="E24" s="3">
        <f t="shared" si="5"/>
        <v>0.37</v>
      </c>
      <c r="F24" s="18">
        <f t="shared" si="5"/>
        <v>0.33</v>
      </c>
      <c r="G24" s="3">
        <f t="shared" si="5"/>
        <v>0.28999999999999998</v>
      </c>
      <c r="H24" s="3">
        <f t="shared" si="5"/>
        <v>0.26</v>
      </c>
      <c r="I24" s="3">
        <f t="shared" si="5"/>
        <v>0.23</v>
      </c>
      <c r="J24" s="3">
        <f t="shared" si="5"/>
        <v>0.2</v>
      </c>
      <c r="K24" s="18">
        <f t="shared" si="5"/>
        <v>0.18</v>
      </c>
    </row>
    <row r="25" spans="1:11">
      <c r="A25" s="2" t="s">
        <v>2</v>
      </c>
      <c r="B25" s="3">
        <f t="shared" ref="B25:K25" si="6">ROUND(B$19/B17,2)</f>
        <v>0.55000000000000004</v>
      </c>
      <c r="C25" s="3">
        <f t="shared" si="6"/>
        <v>0.5</v>
      </c>
      <c r="D25" s="18">
        <f t="shared" si="6"/>
        <v>0.45</v>
      </c>
      <c r="E25" s="3">
        <f t="shared" si="6"/>
        <v>0.41</v>
      </c>
      <c r="F25" s="18">
        <f t="shared" si="6"/>
        <v>0.37</v>
      </c>
      <c r="G25" s="3">
        <f t="shared" si="6"/>
        <v>0.34</v>
      </c>
      <c r="H25" s="3">
        <f t="shared" si="6"/>
        <v>0.31</v>
      </c>
      <c r="I25" s="3">
        <f t="shared" si="6"/>
        <v>0.28000000000000003</v>
      </c>
      <c r="J25" s="3">
        <f t="shared" si="6"/>
        <v>0.25</v>
      </c>
      <c r="K25" s="18">
        <f t="shared" si="6"/>
        <v>0.23</v>
      </c>
    </row>
    <row r="26" spans="1:11">
      <c r="A26" s="2" t="s">
        <v>3</v>
      </c>
      <c r="B26" s="3">
        <f t="shared" ref="B26:K26" si="7">ROUND(B$19/B18,2)</f>
        <v>0.57999999999999996</v>
      </c>
      <c r="C26" s="3">
        <f t="shared" si="7"/>
        <v>0.56000000000000005</v>
      </c>
      <c r="D26" s="18">
        <f t="shared" si="7"/>
        <v>0.54</v>
      </c>
      <c r="E26" s="3">
        <f t="shared" si="7"/>
        <v>0.51</v>
      </c>
      <c r="F26" s="18">
        <f t="shared" si="7"/>
        <v>0.49</v>
      </c>
      <c r="G26" s="3">
        <f t="shared" si="7"/>
        <v>0.47</v>
      </c>
      <c r="H26" s="3">
        <f t="shared" si="7"/>
        <v>0.45</v>
      </c>
      <c r="I26" s="3">
        <f t="shared" si="7"/>
        <v>0.44</v>
      </c>
      <c r="J26" s="3">
        <f t="shared" si="7"/>
        <v>0.42</v>
      </c>
      <c r="K26" s="18">
        <f t="shared" si="7"/>
        <v>0.41</v>
      </c>
    </row>
    <row r="27" spans="1:11">
      <c r="F27" s="19"/>
      <c r="K27" s="19"/>
    </row>
    <row r="28" spans="1:11">
      <c r="F28" s="19"/>
      <c r="K28" s="19"/>
    </row>
    <row r="29" spans="1:11">
      <c r="A29" s="22" t="s">
        <v>11</v>
      </c>
      <c r="B29" s="20" t="s">
        <v>15</v>
      </c>
      <c r="C29" s="20" t="s">
        <v>16</v>
      </c>
      <c r="D29" s="20" t="s">
        <v>17</v>
      </c>
    </row>
    <row r="30" spans="1:11" ht="20">
      <c r="A30" s="22" t="s">
        <v>18</v>
      </c>
      <c r="B30" s="9">
        <f>($B$5/$D16)*$D$20</f>
        <v>415.95485050553361</v>
      </c>
      <c r="C30" s="21">
        <f>($B$5/$F16)*$F$20</f>
        <v>457.08291145710166</v>
      </c>
      <c r="D30" s="9">
        <f>($B$5/$K16)*$K$20</f>
        <v>579.59338091635391</v>
      </c>
    </row>
    <row r="31" spans="1:11" ht="20">
      <c r="A31" s="22" t="s">
        <v>19</v>
      </c>
      <c r="B31" s="9">
        <f>($B$5/$D17)*$D$20</f>
        <v>450.35713137441229</v>
      </c>
      <c r="C31" s="21">
        <f>($B$5/$F17)*$F$20</f>
        <v>522.38047023668764</v>
      </c>
      <c r="D31" s="9">
        <f>($B$5/$K17)*$K$20</f>
        <v>758.61836343877974</v>
      </c>
    </row>
    <row r="32" spans="1:11" ht="20">
      <c r="A32" s="22" t="s">
        <v>20</v>
      </c>
      <c r="B32" s="9">
        <f>($B$5/$D18)*$D$20</f>
        <v>534.79909350711455</v>
      </c>
      <c r="C32" s="21">
        <f>($B$5/$F18)*$F$20</f>
        <v>689.37094842710417</v>
      </c>
      <c r="D32" s="9">
        <f>($B$5/$K18)*$K$20</f>
        <v>1327.5821360178647</v>
      </c>
    </row>
    <row r="33" spans="1:181">
      <c r="A33" s="23"/>
    </row>
    <row r="34" spans="1:181">
      <c r="A34" s="23"/>
      <c r="B34" s="4"/>
    </row>
    <row r="35" spans="1:181" s="13" customFormat="1">
      <c r="A35" s="33" t="s">
        <v>11</v>
      </c>
      <c r="B35" s="34" t="s">
        <v>15</v>
      </c>
      <c r="C35" s="38" t="s">
        <v>16</v>
      </c>
      <c r="D35" s="34" t="s">
        <v>17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</row>
    <row r="36" spans="1:181" s="13" customFormat="1">
      <c r="A36" s="34" t="s">
        <v>12</v>
      </c>
      <c r="B36" s="34">
        <f>B30+SUM(B24:D24)</f>
        <v>417.37485050553363</v>
      </c>
      <c r="C36" s="38">
        <f>C30+SUM(B24:F24)</f>
        <v>459.20291145710166</v>
      </c>
      <c r="D36" s="34">
        <f>D30+SUM(B24:K24)</f>
        <v>582.87338091635388</v>
      </c>
      <c r="E36"/>
      <c r="F36"/>
      <c r="G36" s="32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</row>
    <row r="37" spans="1:181" s="13" customFormat="1">
      <c r="A37" s="34" t="s">
        <v>13</v>
      </c>
      <c r="B37" s="34">
        <f>B31+SUM(B25:D25)</f>
        <v>451.85713137441229</v>
      </c>
      <c r="C37" s="38">
        <f t="shared" ref="C37:C38" si="8">C31+SUM(B25:F25)</f>
        <v>524.66047023668762</v>
      </c>
      <c r="D37" s="34">
        <f t="shared" ref="D37:D38" si="9">D31+SUM(B25:K25)</f>
        <v>762.30836343877979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</row>
    <row r="38" spans="1:181" s="13" customFormat="1">
      <c r="A38" s="34" t="s">
        <v>14</v>
      </c>
      <c r="B38" s="34">
        <f>B32+SUM(B26:D26)</f>
        <v>536.4790935071145</v>
      </c>
      <c r="C38" s="38">
        <f t="shared" si="8"/>
        <v>692.05094842710412</v>
      </c>
      <c r="D38" s="34">
        <f t="shared" si="9"/>
        <v>1332.4521360178646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4A88-CC3F-AC4A-9DBA-ECF21015375A}">
  <dimension ref="A1:R39"/>
  <sheetViews>
    <sheetView zoomScale="101" workbookViewId="0">
      <selection activeCell="C23" sqref="C23"/>
    </sheetView>
  </sheetViews>
  <sheetFormatPr baseColWidth="10" defaultRowHeight="15"/>
  <cols>
    <col min="3" max="3" width="10" bestFit="1" customWidth="1"/>
    <col min="4" max="4" width="10" style="29" bestFit="1" customWidth="1"/>
    <col min="6" max="6" width="10.83203125" style="29"/>
    <col min="8" max="8" width="9.33203125" bestFit="1" customWidth="1"/>
    <col min="9" max="9" width="10.6640625" bestFit="1" customWidth="1"/>
  </cols>
  <sheetData>
    <row r="1" spans="1:14" ht="25">
      <c r="A1" s="30" t="s">
        <v>23</v>
      </c>
      <c r="B1" s="56" t="s">
        <v>6</v>
      </c>
      <c r="C1" s="1" t="s">
        <v>61</v>
      </c>
      <c r="D1" s="1" t="s">
        <v>52</v>
      </c>
      <c r="F1" s="1" t="s">
        <v>61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4" ht="18">
      <c r="A2" s="31">
        <v>2021</v>
      </c>
      <c r="B2" s="57">
        <f>輸入!M2</f>
        <v>9.58</v>
      </c>
      <c r="C2" s="58">
        <v>3</v>
      </c>
      <c r="D2" s="58">
        <f>ROUND(100*((($B2/$B4)^(1/COUNT($A2:$A4)) )-1),2)</f>
        <v>15.84</v>
      </c>
      <c r="F2" s="194" t="s">
        <v>62</v>
      </c>
      <c r="G2" s="68">
        <f t="shared" ref="G2:G12" si="0">ROUND(100*((($B2/$B4)^(1/COUNT($A2:$A4)) )-1),2)</f>
        <v>15.84</v>
      </c>
      <c r="H2" s="69">
        <f t="shared" ref="H2:H11" si="1">ROUND(100*((($B2/$B5)^(1/COUNT($A2:$A5)) )-1),2)</f>
        <v>16.760000000000002</v>
      </c>
      <c r="I2" s="68">
        <f t="shared" ref="I2:I10" si="2">ROUND(100*((($B2/$B6)^(1/COUNT($A2:$A6)) )-1),2)</f>
        <v>29.23</v>
      </c>
      <c r="J2" s="68">
        <f t="shared" ref="J2:J9" si="3">ROUND(100*((($B2/$B7)^(1/COUNT($A2:$A7)) )-1),2)</f>
        <v>26.48</v>
      </c>
      <c r="K2" s="68">
        <f t="shared" ref="K2:K8" si="4">ROUND(100*((($B2/$B8)^(1/COUNT($A2:$A8)) )-1),2)</f>
        <v>26.22</v>
      </c>
      <c r="L2" s="68">
        <f t="shared" ref="L2:L7" si="5">ROUND(100*((($B2/$B9)^(1/COUNT($A2:$A9)) )-1),2)</f>
        <v>24.22</v>
      </c>
      <c r="M2" s="68">
        <f>ROUND(100*((($B2/$B10)^(1/COUNT($A2:$A10)) )-1),2)</f>
        <v>15.68</v>
      </c>
      <c r="N2" s="68">
        <f>ROUND(100*((($B2/$B11)^(1/COUNT($A2:$A11)) )-1),2)</f>
        <v>14.44</v>
      </c>
    </row>
    <row r="3" spans="1:14" ht="18">
      <c r="A3" s="31">
        <v>2020</v>
      </c>
      <c r="B3" s="57">
        <f>輸入!M3</f>
        <v>8.43</v>
      </c>
      <c r="C3" s="58">
        <v>4</v>
      </c>
      <c r="D3" s="58">
        <f>ROUND(100*((($B2/$B5)^(1/COUNT($A2:$A5)) )-1),2)</f>
        <v>16.760000000000002</v>
      </c>
      <c r="F3" s="194"/>
      <c r="G3" s="68">
        <f t="shared" si="0"/>
        <v>17.809999999999999</v>
      </c>
      <c r="H3" s="69">
        <f t="shared" si="1"/>
        <v>33.46</v>
      </c>
      <c r="I3" s="68">
        <f t="shared" si="2"/>
        <v>29.22</v>
      </c>
      <c r="J3" s="68">
        <f t="shared" si="3"/>
        <v>28.44</v>
      </c>
      <c r="K3" s="68">
        <f t="shared" si="4"/>
        <v>25.81</v>
      </c>
      <c r="L3" s="68">
        <f t="shared" si="5"/>
        <v>15.94</v>
      </c>
      <c r="M3" s="68">
        <f>ROUND(100*((($B3/$B11)^(1/COUNT($A3:$A11)) )-1),2)</f>
        <v>14.52</v>
      </c>
      <c r="N3" s="68">
        <f>ROUND(100*((($B3/$B12)^(1/COUNT($A3:$A12)) )-1),2)</f>
        <v>14.87</v>
      </c>
    </row>
    <row r="4" spans="1:14" ht="18">
      <c r="A4" s="31">
        <v>2019</v>
      </c>
      <c r="B4" s="57">
        <f>輸入!M4</f>
        <v>6.1624999999999996</v>
      </c>
      <c r="C4" s="58">
        <v>5</v>
      </c>
      <c r="D4" s="58">
        <f>ROUND(100*((($B$2/B6)^(1/COUNT($A$2:$A6)) )-1),2)</f>
        <v>29.23</v>
      </c>
      <c r="F4" s="194"/>
      <c r="G4" s="68">
        <f t="shared" si="0"/>
        <v>32.36</v>
      </c>
      <c r="H4" s="69">
        <f t="shared" si="1"/>
        <v>27.39</v>
      </c>
      <c r="I4" s="68">
        <f t="shared" si="2"/>
        <v>26.83</v>
      </c>
      <c r="J4" s="68">
        <f t="shared" si="3"/>
        <v>24.06</v>
      </c>
      <c r="K4" s="68">
        <f t="shared" si="4"/>
        <v>13.23</v>
      </c>
      <c r="L4" s="68">
        <f t="shared" si="5"/>
        <v>12.01</v>
      </c>
      <c r="M4" s="68">
        <f>ROUND(100*((($B4/$B12)^(1/COUNT($A4:$A12)) )-1),2)</f>
        <v>12.66</v>
      </c>
      <c r="N4" s="68">
        <f>ROUND(100*((($B4/$B13)^(1/COUNT($A4:$A13)) )-1),2)</f>
        <v>8.69</v>
      </c>
    </row>
    <row r="5" spans="1:14" ht="18">
      <c r="A5" s="31">
        <v>2018</v>
      </c>
      <c r="B5" s="57">
        <f>輸入!M5</f>
        <v>5.1550000000000002</v>
      </c>
      <c r="C5" s="58">
        <v>6</v>
      </c>
      <c r="D5" s="58">
        <f>ROUND(100*((($B$2/B7)^(1/COUNT($A$2:$A7)) )-1),2)</f>
        <v>26.48</v>
      </c>
      <c r="F5" s="194"/>
      <c r="G5" s="68">
        <f t="shared" si="0"/>
        <v>30.12</v>
      </c>
      <c r="H5" s="69">
        <f t="shared" si="1"/>
        <v>28.72</v>
      </c>
      <c r="I5" s="68">
        <f t="shared" si="2"/>
        <v>24.99</v>
      </c>
      <c r="J5" s="68">
        <f t="shared" si="3"/>
        <v>12.21</v>
      </c>
      <c r="K5" s="68">
        <f t="shared" si="4"/>
        <v>10.97</v>
      </c>
      <c r="L5" s="68">
        <f t="shared" si="5"/>
        <v>11.83</v>
      </c>
      <c r="M5" s="68">
        <f>ROUND(100*((($B5/$B13)^(1/COUNT($A5:$A13)) )-1),2)</f>
        <v>7.55</v>
      </c>
      <c r="N5" s="68">
        <f>ROUND(100*((($B5/$B14)^(1/COUNT($A5:$A14)) )-1),2)</f>
        <v>8.99</v>
      </c>
    </row>
    <row r="6" spans="1:14" ht="18">
      <c r="A6" s="31">
        <v>2017</v>
      </c>
      <c r="B6" s="57">
        <f>輸入!M6</f>
        <v>2.6575000000000002</v>
      </c>
      <c r="C6" s="58">
        <v>7</v>
      </c>
      <c r="D6" s="58">
        <f>ROUND(100*((($B$2/B8)^(1/COUNT($A$2:$A8)) )-1),2)</f>
        <v>26.22</v>
      </c>
      <c r="F6" s="194"/>
      <c r="G6" s="68">
        <f t="shared" si="0"/>
        <v>12.28</v>
      </c>
      <c r="H6" s="69">
        <f t="shared" si="1"/>
        <v>11.98</v>
      </c>
      <c r="I6" s="68">
        <f t="shared" si="2"/>
        <v>0.56999999999999995</v>
      </c>
      <c r="J6" s="68">
        <f t="shared" si="3"/>
        <v>1.1100000000000001</v>
      </c>
      <c r="K6" s="68">
        <f t="shared" si="4"/>
        <v>3.37</v>
      </c>
      <c r="L6" s="68">
        <f t="shared" si="5"/>
        <v>-0.09</v>
      </c>
      <c r="M6" s="68">
        <f>ROUND(100*((($B6/$B14)^(1/COUNT($A6:$A14)) )-1),2)</f>
        <v>2.23</v>
      </c>
    </row>
    <row r="7" spans="1:14" ht="18">
      <c r="A7" s="31">
        <v>2016</v>
      </c>
      <c r="B7" s="57">
        <f>輸入!M7</f>
        <v>2.34</v>
      </c>
      <c r="C7" s="58">
        <v>8</v>
      </c>
      <c r="D7" s="58">
        <f>ROUND(100*((($B$2/B9)^(1/COUNT($A$2:$A9)) )-1),2)</f>
        <v>24.22</v>
      </c>
      <c r="F7" s="194"/>
      <c r="G7" s="68">
        <f t="shared" si="0"/>
        <v>11.46</v>
      </c>
      <c r="H7" s="69">
        <f t="shared" si="1"/>
        <v>-2.44</v>
      </c>
      <c r="I7" s="68">
        <f t="shared" si="2"/>
        <v>-1.22</v>
      </c>
      <c r="J7" s="68">
        <f t="shared" si="3"/>
        <v>1.76</v>
      </c>
      <c r="K7" s="68">
        <f t="shared" si="4"/>
        <v>-1.91</v>
      </c>
      <c r="L7" s="68">
        <f t="shared" si="5"/>
        <v>0.89</v>
      </c>
    </row>
    <row r="8" spans="1:14" ht="18">
      <c r="A8" s="31">
        <v>2015</v>
      </c>
      <c r="B8" s="57">
        <f>輸入!M8</f>
        <v>1.8774999999999999</v>
      </c>
      <c r="C8" s="58">
        <v>9</v>
      </c>
      <c r="D8" s="58">
        <f>ROUND(100*((($B$2/B10)^(1/COUNT($A$2:$A10)) )-1),2)</f>
        <v>15.68</v>
      </c>
      <c r="F8" s="194"/>
      <c r="G8" s="68">
        <f t="shared" si="0"/>
        <v>-10.08</v>
      </c>
      <c r="H8" s="69">
        <f t="shared" si="1"/>
        <v>-6.79</v>
      </c>
      <c r="I8" s="68">
        <f t="shared" si="2"/>
        <v>-2.2799999999999998</v>
      </c>
      <c r="J8" s="68">
        <f t="shared" si="3"/>
        <v>-5.74</v>
      </c>
      <c r="K8" s="68">
        <f t="shared" si="4"/>
        <v>-2.11</v>
      </c>
    </row>
    <row r="9" spans="1:14" ht="18">
      <c r="A9" s="31">
        <v>2014</v>
      </c>
      <c r="B9" s="57">
        <f>輸入!M9</f>
        <v>1.69</v>
      </c>
      <c r="C9" s="58">
        <v>10</v>
      </c>
      <c r="D9" s="58">
        <f>ROUND(100*((($B$2/B11)^(1/COUNT($A$2:$A11)) )-1),2)</f>
        <v>14.44</v>
      </c>
      <c r="F9" s="194"/>
      <c r="G9" s="68">
        <f t="shared" si="0"/>
        <v>-12.09</v>
      </c>
      <c r="H9" s="69">
        <f t="shared" si="1"/>
        <v>-5.37</v>
      </c>
      <c r="I9" s="68">
        <f t="shared" si="2"/>
        <v>-8.7899999999999991</v>
      </c>
      <c r="J9" s="68">
        <f t="shared" si="3"/>
        <v>-4.1500000000000004</v>
      </c>
    </row>
    <row r="10" spans="1:14" ht="18">
      <c r="A10" s="31">
        <v>2013</v>
      </c>
      <c r="B10" s="57">
        <f>輸入!M10</f>
        <v>2.5824999999999996</v>
      </c>
      <c r="C10" s="58">
        <v>11</v>
      </c>
      <c r="D10" s="58">
        <f>ROUND(100*((($B$2/B12)^(1/COUNT($A$2:$A12)) )-1),2)</f>
        <v>14.76</v>
      </c>
      <c r="F10" s="194"/>
      <c r="G10" s="68">
        <f t="shared" si="0"/>
        <v>7.01</v>
      </c>
      <c r="H10" s="69">
        <f t="shared" si="1"/>
        <v>-0.9</v>
      </c>
      <c r="I10" s="68">
        <f t="shared" si="2"/>
        <v>3.45</v>
      </c>
    </row>
    <row r="11" spans="1:14" ht="18">
      <c r="A11" s="31">
        <v>2012</v>
      </c>
      <c r="B11" s="57">
        <f>輸入!M11</f>
        <v>2.4874999999999998</v>
      </c>
      <c r="C11" s="58">
        <v>12</v>
      </c>
      <c r="D11" s="58">
        <f>ROUND(100*((($B$2/B13)^(1/COUNT($A$2:$A13)) )-1),2)</f>
        <v>11.21</v>
      </c>
      <c r="F11" s="194"/>
      <c r="G11" s="68">
        <f t="shared" si="0"/>
        <v>-2.42</v>
      </c>
      <c r="H11" s="69">
        <f t="shared" si="1"/>
        <v>3.35</v>
      </c>
    </row>
    <row r="12" spans="1:14" ht="18">
      <c r="A12" s="31">
        <v>2011</v>
      </c>
      <c r="B12" s="57">
        <f>輸入!M12</f>
        <v>2.1074999999999999</v>
      </c>
      <c r="C12" s="58">
        <v>13</v>
      </c>
      <c r="D12" s="58">
        <f>ROUND(100*((($B$2/B14)^(1/COUNT($A$2:$A14)) )-1),2)</f>
        <v>12.06</v>
      </c>
      <c r="F12" s="194"/>
      <c r="G12" s="68">
        <f t="shared" si="0"/>
        <v>-1.1200000000000001</v>
      </c>
      <c r="J12" s="65"/>
      <c r="K12" s="65"/>
      <c r="L12" s="65"/>
      <c r="M12" s="65"/>
    </row>
    <row r="13" spans="1:14" ht="18">
      <c r="A13" s="31">
        <v>2010</v>
      </c>
      <c r="B13" s="57">
        <f>輸入!M13</f>
        <v>2.6774999999999998</v>
      </c>
      <c r="C13" s="29"/>
    </row>
    <row r="14" spans="1:14" ht="18">
      <c r="A14" s="31">
        <v>2009</v>
      </c>
      <c r="B14" s="57">
        <f>輸入!M14</f>
        <v>2.1800000000000002</v>
      </c>
      <c r="D14"/>
    </row>
    <row r="15" spans="1:14">
      <c r="F15" s="62"/>
      <c r="G15" s="1" t="s">
        <v>56</v>
      </c>
      <c r="H15" s="1" t="s">
        <v>57</v>
      </c>
      <c r="I15" s="1" t="s">
        <v>53</v>
      </c>
    </row>
    <row r="16" spans="1:14">
      <c r="F16" s="1" t="s">
        <v>41</v>
      </c>
      <c r="G16" s="58">
        <f>輸入!B8</f>
        <v>8</v>
      </c>
      <c r="H16" s="58">
        <f>輸入!B5</f>
        <v>45</v>
      </c>
      <c r="I16" s="58">
        <f>輸入!B11</f>
        <v>0.74</v>
      </c>
    </row>
    <row r="17" spans="6:18">
      <c r="F17" s="1" t="s">
        <v>59</v>
      </c>
      <c r="G17" s="80">
        <f>輸入!L17</f>
        <v>5.72</v>
      </c>
      <c r="H17" s="58">
        <f>輸入!K5</f>
        <v>30.15</v>
      </c>
      <c r="I17" s="73"/>
    </row>
    <row r="18" spans="6:18">
      <c r="F18" s="1" t="s">
        <v>61</v>
      </c>
      <c r="G18" s="1">
        <v>3</v>
      </c>
      <c r="H18" s="1">
        <v>5</v>
      </c>
      <c r="I18" s="1">
        <v>10</v>
      </c>
    </row>
    <row r="19" spans="6:18">
      <c r="F19" s="70" t="s">
        <v>58</v>
      </c>
      <c r="G19" s="67">
        <f>(1+AVERAGE(輸入!L20:'輸入'!L30)/100)</f>
        <v>1.0628111111111112</v>
      </c>
      <c r="H19" s="67">
        <f>(1+AVERAGE(輸入!N20:'輸入'!N28)/100)</f>
        <v>1.1031428571428572</v>
      </c>
      <c r="I19" s="67">
        <f>(1+AVERAGE(輸入!S20:'輸入'!S23)/100)</f>
        <v>1.1193</v>
      </c>
    </row>
    <row r="20" spans="6:18">
      <c r="F20" s="70" t="s">
        <v>53</v>
      </c>
      <c r="G20" s="67">
        <f>ROUND((1+$I16/100)^G1,2)</f>
        <v>1.02</v>
      </c>
      <c r="H20" s="67">
        <f>ROUND((1+$I16/100)^I1,2)</f>
        <v>1.04</v>
      </c>
      <c r="I20" s="67">
        <f>ROUND((1+$I16/100)^N1,2)</f>
        <v>1.08</v>
      </c>
    </row>
    <row r="21" spans="6:18" ht="25">
      <c r="F21" s="70" t="s">
        <v>41</v>
      </c>
      <c r="G21" s="71">
        <f t="shared" ref="G21:I22" si="6">$H16*G$20*$G16*G$19</f>
        <v>390.26424000000003</v>
      </c>
      <c r="H21" s="71">
        <f t="shared" si="6"/>
        <v>413.01668571428576</v>
      </c>
      <c r="I21" s="71">
        <f t="shared" si="6"/>
        <v>435.18383999999998</v>
      </c>
    </row>
    <row r="22" spans="6:18">
      <c r="F22" s="70" t="s">
        <v>59</v>
      </c>
      <c r="G22" s="72">
        <f t="shared" si="6"/>
        <v>186.956084172</v>
      </c>
      <c r="H22" s="72">
        <f t="shared" si="6"/>
        <v>197.85564329142855</v>
      </c>
      <c r="I22" s="72">
        <f t="shared" si="6"/>
        <v>208.47481855199996</v>
      </c>
    </row>
    <row r="23" spans="6:18" ht="25">
      <c r="F23" s="70" t="s">
        <v>60</v>
      </c>
      <c r="G23" s="71">
        <f>G22*(1.05)^3</f>
        <v>216.42503693961152</v>
      </c>
      <c r="H23" s="71">
        <f>H22*(1.05)^5</f>
        <v>252.5195095694271</v>
      </c>
      <c r="I23" s="71">
        <f>I22*(1.05)^10</f>
        <v>339.58351175775482</v>
      </c>
    </row>
    <row r="27" spans="6:18">
      <c r="F27" s="62" t="s">
        <v>64</v>
      </c>
      <c r="G27" s="82">
        <f>ROUND(I19-1,2)*100</f>
        <v>12</v>
      </c>
      <c r="H27" s="81">
        <f>ROUND(H19-1,2)*100</f>
        <v>10</v>
      </c>
      <c r="I27" s="81">
        <f>ROUND(G19-1,2)*100</f>
        <v>6</v>
      </c>
      <c r="J27" s="86">
        <f>G27-I27</f>
        <v>6</v>
      </c>
    </row>
    <row r="28" spans="6:18">
      <c r="G28" s="195">
        <f>G27-H27</f>
        <v>2</v>
      </c>
      <c r="H28" s="196"/>
      <c r="I28" s="83">
        <f>ROUND(I21-H21,1)</f>
        <v>22.2</v>
      </c>
    </row>
    <row r="29" spans="6:18">
      <c r="H29" s="197">
        <f>H27-I27</f>
        <v>4</v>
      </c>
      <c r="I29" s="197"/>
      <c r="J29" s="84">
        <f>ROUND(H21-G21,1)</f>
        <v>22.8</v>
      </c>
      <c r="K29" s="85">
        <f>ROUND(AVERAGE(I28,J29),0)*2</f>
        <v>46</v>
      </c>
      <c r="M29" s="1" t="s">
        <v>65</v>
      </c>
      <c r="N29" s="1">
        <v>5</v>
      </c>
      <c r="O29" s="1">
        <v>10</v>
      </c>
      <c r="P29" s="1">
        <v>15</v>
      </c>
      <c r="Q29" s="1">
        <v>20</v>
      </c>
    </row>
    <row r="30" spans="6:18">
      <c r="G30" s="29"/>
      <c r="H30" s="29"/>
      <c r="L30" s="87">
        <f>ROUND(K29/J27,2)</f>
        <v>7.67</v>
      </c>
      <c r="M30" s="1" t="s">
        <v>66</v>
      </c>
      <c r="N30" s="88">
        <f>$H21-($H$27-N29)*$L$30</f>
        <v>374.66668571428573</v>
      </c>
      <c r="O30" s="88">
        <f>$H21-($H$27-O29)*$L$30</f>
        <v>413.01668571428576</v>
      </c>
      <c r="P30" s="88">
        <f>$H21-($H$27-P29)*$L$30</f>
        <v>451.36668571428578</v>
      </c>
      <c r="Q30" s="88">
        <f>$H21-($H$27-Q29)*$L$30</f>
        <v>489.71668571428575</v>
      </c>
    </row>
    <row r="31" spans="6:18">
      <c r="G31" s="29"/>
      <c r="H31" s="29"/>
    </row>
    <row r="32" spans="6:18">
      <c r="G32" s="29"/>
      <c r="H32" s="29"/>
      <c r="I32" s="90"/>
      <c r="J32" s="89"/>
      <c r="K32" s="89"/>
      <c r="L32" s="90"/>
      <c r="M32" s="90"/>
      <c r="N32" s="90"/>
      <c r="O32" s="90"/>
      <c r="P32" s="90"/>
      <c r="Q32" s="90"/>
      <c r="R32" s="90"/>
    </row>
    <row r="33" spans="6:18">
      <c r="G33" s="29"/>
      <c r="H33" s="29"/>
      <c r="I33" s="89"/>
      <c r="J33" s="90"/>
      <c r="K33" s="89"/>
      <c r="L33" s="90"/>
      <c r="M33" s="90"/>
      <c r="N33" s="90"/>
      <c r="O33" s="90"/>
      <c r="P33" s="90"/>
      <c r="Q33" s="90"/>
      <c r="R33" s="90"/>
    </row>
    <row r="34" spans="6:18">
      <c r="F34" s="66"/>
      <c r="G34" s="66"/>
      <c r="H34" s="91"/>
      <c r="I34" s="91"/>
      <c r="J34" s="89"/>
      <c r="K34" s="89"/>
      <c r="L34" s="90"/>
      <c r="M34" s="90"/>
      <c r="N34" s="90"/>
      <c r="O34" s="90"/>
      <c r="P34" s="90"/>
      <c r="Q34" s="90"/>
      <c r="R34" s="90"/>
    </row>
    <row r="35" spans="6:18">
      <c r="H35" s="89"/>
      <c r="I35" s="89"/>
      <c r="J35" s="89"/>
      <c r="K35" s="89"/>
      <c r="L35" s="90"/>
      <c r="M35" s="90"/>
      <c r="N35" s="90"/>
      <c r="O35" s="90"/>
      <c r="P35" s="90"/>
      <c r="Q35" s="90"/>
      <c r="R35" s="90"/>
    </row>
    <row r="36" spans="6:18">
      <c r="H36" s="89"/>
      <c r="I36" s="89"/>
      <c r="J36" s="89"/>
      <c r="K36" s="89"/>
      <c r="L36" s="90"/>
      <c r="M36" s="90"/>
      <c r="N36" s="90"/>
      <c r="O36" s="90"/>
      <c r="P36" s="90"/>
      <c r="Q36" s="90"/>
      <c r="R36" s="90"/>
    </row>
    <row r="37" spans="6:18">
      <c r="L37" s="90"/>
      <c r="M37" s="90"/>
      <c r="N37" s="90"/>
      <c r="O37" s="90"/>
      <c r="P37" s="90"/>
      <c r="Q37" s="90"/>
      <c r="R37" s="90"/>
    </row>
    <row r="38" spans="6:18">
      <c r="L38" s="90"/>
      <c r="M38" s="90"/>
      <c r="N38" s="90"/>
      <c r="O38" s="90"/>
      <c r="P38" s="90"/>
      <c r="Q38" s="90"/>
      <c r="R38" s="90"/>
    </row>
    <row r="39" spans="6:18">
      <c r="L39" s="90"/>
      <c r="M39" s="90"/>
      <c r="N39" s="90"/>
      <c r="O39" s="90"/>
      <c r="P39" s="90"/>
      <c r="Q39" s="90"/>
      <c r="R39" s="90"/>
    </row>
  </sheetData>
  <mergeCells count="3">
    <mergeCell ref="F2:F12"/>
    <mergeCell ref="G28:H28"/>
    <mergeCell ref="H29:I2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查詢網站</vt:lpstr>
      <vt:lpstr>輸入</vt:lpstr>
      <vt:lpstr>data</vt:lpstr>
      <vt:lpstr>data2</vt:lpstr>
      <vt:lpstr>現金流量折現法(PE+EPS)</vt:lpstr>
      <vt:lpstr>EPS &amp; PE 成長率法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2022-04-29T16:18:56Z</dcterms:created>
  <dcterms:modified xsi:type="dcterms:W3CDTF">2022-08-22T15:19:09Z</dcterms:modified>
</cp:coreProperties>
</file>