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SBUX/"/>
    </mc:Choice>
  </mc:AlternateContent>
  <xr:revisionPtr revIDLastSave="0" documentId="13_ncr:1_{49957326-8876-844A-A7F0-8E61C993B664}" xr6:coauthVersionLast="47" xr6:coauthVersionMax="47" xr10:uidLastSave="{00000000-0000-0000-0000-000000000000}"/>
  <bookViews>
    <workbookView xWindow="1160" yWindow="500" windowWidth="25060" windowHeight="15520" activeTab="3" xr2:uid="{7BE21583-5D16-4846-9B49-7381C2CD4ADE}"/>
  </bookViews>
  <sheets>
    <sheet name="查詢網站" sheetId="5" r:id="rId1"/>
    <sheet name="輸入" sheetId="8" r:id="rId2"/>
    <sheet name="data" sheetId="12" r:id="rId3"/>
    <sheet name="data2" sheetId="13" r:id="rId4"/>
    <sheet name="現金流量折現法(PE+EPS)" sheetId="4" r:id="rId5"/>
    <sheet name="EPS &amp; PE 成長率法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3" l="1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6" i="13"/>
  <c r="M6" i="13"/>
  <c r="M4" i="13" s="1"/>
  <c r="K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6" i="13"/>
  <c r="Y44" i="8" l="1"/>
  <c r="Y42" i="8" s="1"/>
  <c r="W44" i="8"/>
  <c r="W45" i="8" s="1"/>
  <c r="L8" i="12" l="1"/>
  <c r="L9" i="12"/>
  <c r="L10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J8" i="12"/>
  <c r="J9" i="12"/>
  <c r="J10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L7" i="12"/>
  <c r="J7" i="12"/>
  <c r="H7" i="12"/>
  <c r="L2" i="12" l="1"/>
  <c r="L4" i="12"/>
  <c r="L21" i="8" l="1"/>
  <c r="I19" i="11"/>
  <c r="H19" i="11"/>
  <c r="G19" i="11"/>
  <c r="G20" i="11"/>
  <c r="G2" i="11"/>
  <c r="L20" i="8" s="1"/>
  <c r="R24" i="8"/>
  <c r="Q24" i="8"/>
  <c r="Q25" i="8"/>
  <c r="P24" i="8"/>
  <c r="P25" i="8"/>
  <c r="P26" i="8"/>
  <c r="O24" i="8"/>
  <c r="O25" i="8"/>
  <c r="O26" i="8"/>
  <c r="O27" i="8"/>
  <c r="N25" i="8"/>
  <c r="N26" i="8"/>
  <c r="N27" i="8"/>
  <c r="M24" i="8"/>
  <c r="M25" i="8"/>
  <c r="M26" i="8"/>
  <c r="M27" i="8"/>
  <c r="M28" i="8"/>
  <c r="M29" i="8"/>
  <c r="M21" i="8"/>
  <c r="N21" i="8"/>
  <c r="O21" i="8"/>
  <c r="P21" i="8"/>
  <c r="Q21" i="8"/>
  <c r="R21" i="8"/>
  <c r="L22" i="8"/>
  <c r="M22" i="8"/>
  <c r="N22" i="8"/>
  <c r="O22" i="8"/>
  <c r="P22" i="8"/>
  <c r="Q22" i="8"/>
  <c r="R22" i="8"/>
  <c r="S22" i="8"/>
  <c r="L23" i="8"/>
  <c r="M23" i="8"/>
  <c r="N23" i="8"/>
  <c r="O23" i="8"/>
  <c r="P23" i="8"/>
  <c r="Q23" i="8"/>
  <c r="R23" i="8"/>
  <c r="M20" i="8"/>
  <c r="N20" i="8"/>
  <c r="O20" i="8"/>
  <c r="P20" i="8"/>
  <c r="Q20" i="8"/>
  <c r="R20" i="8"/>
  <c r="S20" i="8"/>
  <c r="L24" i="8"/>
  <c r="L25" i="8"/>
  <c r="L27" i="8"/>
  <c r="L29" i="8"/>
  <c r="L30" i="8"/>
  <c r="G8" i="11"/>
  <c r="G10" i="11"/>
  <c r="I6" i="11"/>
  <c r="I10" i="11"/>
  <c r="N3" i="11"/>
  <c r="N5" i="11"/>
  <c r="G21" i="11" l="1"/>
  <c r="G16" i="11" l="1"/>
  <c r="K5" i="8"/>
  <c r="H17" i="11" s="1"/>
  <c r="L17" i="8"/>
  <c r="G17" i="11" s="1"/>
  <c r="G2" i="8"/>
  <c r="B9" i="8"/>
  <c r="I16" i="11"/>
  <c r="H16" i="11"/>
  <c r="K2" i="8"/>
  <c r="I20" i="11" l="1"/>
  <c r="H20" i="11"/>
  <c r="B3" i="11"/>
  <c r="B4" i="11"/>
  <c r="B5" i="11"/>
  <c r="B6" i="11"/>
  <c r="B7" i="11"/>
  <c r="B8" i="11"/>
  <c r="B9" i="11"/>
  <c r="B10" i="11"/>
  <c r="B11" i="11"/>
  <c r="B12" i="11"/>
  <c r="B13" i="11"/>
  <c r="B14" i="11"/>
  <c r="B2" i="11"/>
  <c r="G11" i="11" l="1"/>
  <c r="G9" i="11"/>
  <c r="I7" i="11"/>
  <c r="I9" i="11"/>
  <c r="J9" i="11"/>
  <c r="H9" i="11"/>
  <c r="I8" i="11"/>
  <c r="J8" i="11"/>
  <c r="K8" i="11"/>
  <c r="H8" i="11"/>
  <c r="J7" i="11"/>
  <c r="H7" i="11"/>
  <c r="G7" i="11"/>
  <c r="L7" i="11"/>
  <c r="K7" i="11"/>
  <c r="H5" i="11"/>
  <c r="G5" i="11"/>
  <c r="J5" i="11"/>
  <c r="L5" i="11"/>
  <c r="I5" i="11"/>
  <c r="M5" i="11"/>
  <c r="K5" i="11"/>
  <c r="G12" i="11"/>
  <c r="G4" i="11"/>
  <c r="N4" i="11"/>
  <c r="K4" i="11"/>
  <c r="M4" i="11"/>
  <c r="H4" i="11"/>
  <c r="L4" i="11"/>
  <c r="I4" i="11"/>
  <c r="J4" i="11"/>
  <c r="H10" i="11"/>
  <c r="M2" i="11"/>
  <c r="D2" i="11"/>
  <c r="O2" i="8" s="1"/>
  <c r="N2" i="11"/>
  <c r="I2" i="11"/>
  <c r="K2" i="11"/>
  <c r="J2" i="11"/>
  <c r="L2" i="11"/>
  <c r="H2" i="11"/>
  <c r="M6" i="11"/>
  <c r="J6" i="11"/>
  <c r="H6" i="11"/>
  <c r="G6" i="11"/>
  <c r="K6" i="11"/>
  <c r="L6" i="11"/>
  <c r="H11" i="11"/>
  <c r="G3" i="11"/>
  <c r="K3" i="11"/>
  <c r="L3" i="11"/>
  <c r="I3" i="11"/>
  <c r="M3" i="11"/>
  <c r="J3" i="11"/>
  <c r="H3" i="11"/>
  <c r="D5" i="11"/>
  <c r="O5" i="8" s="1"/>
  <c r="D3" i="11"/>
  <c r="O3" i="8" s="1"/>
  <c r="D7" i="11"/>
  <c r="O7" i="8" s="1"/>
  <c r="D8" i="11"/>
  <c r="O8" i="8" s="1"/>
  <c r="D10" i="11"/>
  <c r="O10" i="8" s="1"/>
  <c r="D12" i="11"/>
  <c r="O12" i="8" s="1"/>
  <c r="D6" i="11"/>
  <c r="O6" i="8" s="1"/>
  <c r="D11" i="11"/>
  <c r="O11" i="8" s="1"/>
  <c r="D4" i="11"/>
  <c r="O4" i="8" s="1"/>
  <c r="D9" i="11"/>
  <c r="O9" i="8" s="1"/>
  <c r="B11" i="4"/>
  <c r="B12" i="4"/>
  <c r="B10" i="4"/>
  <c r="C2" i="8"/>
  <c r="C4" i="8"/>
  <c r="C7" i="8"/>
  <c r="C3" i="8"/>
  <c r="C10" i="8"/>
  <c r="C9" i="8"/>
  <c r="B9" i="4"/>
  <c r="C9" i="4" s="1"/>
  <c r="B8" i="4"/>
  <c r="B7" i="4"/>
  <c r="B6" i="4"/>
  <c r="B5" i="4"/>
  <c r="B4" i="4"/>
  <c r="H18" i="4" s="1"/>
  <c r="B3" i="4"/>
  <c r="I17" i="4" s="1"/>
  <c r="B2" i="4"/>
  <c r="I16" i="4" s="1"/>
  <c r="B1" i="4"/>
  <c r="G27" i="11" l="1"/>
  <c r="B20" i="4"/>
  <c r="E18" i="4"/>
  <c r="G17" i="4"/>
  <c r="D16" i="4"/>
  <c r="H17" i="4"/>
  <c r="B16" i="4"/>
  <c r="B18" i="4"/>
  <c r="I18" i="4"/>
  <c r="G18" i="4"/>
  <c r="F18" i="4"/>
  <c r="D20" i="4"/>
  <c r="B17" i="4"/>
  <c r="D18" i="4"/>
  <c r="E17" i="4"/>
  <c r="K18" i="4"/>
  <c r="D17" i="4"/>
  <c r="F17" i="4"/>
  <c r="C18" i="4"/>
  <c r="J18" i="4"/>
  <c r="K17" i="4"/>
  <c r="C17" i="4"/>
  <c r="J17" i="4"/>
  <c r="E16" i="4"/>
  <c r="K16" i="4"/>
  <c r="C16" i="4"/>
  <c r="J16" i="4"/>
  <c r="H16" i="4"/>
  <c r="G16" i="4"/>
  <c r="F16" i="4"/>
  <c r="J20" i="4"/>
  <c r="I20" i="4"/>
  <c r="H20" i="4"/>
  <c r="G20" i="4"/>
  <c r="F20" i="4"/>
  <c r="E20" i="4"/>
  <c r="C20" i="4"/>
  <c r="K20" i="4"/>
  <c r="I21" i="11" l="1"/>
  <c r="D25" i="8" s="1"/>
  <c r="H27" i="11"/>
  <c r="C24" i="8"/>
  <c r="I27" i="11"/>
  <c r="J27" i="11" s="1"/>
  <c r="B24" i="8"/>
  <c r="I22" i="11"/>
  <c r="I23" i="11" s="1"/>
  <c r="D26" i="8" s="1"/>
  <c r="D24" i="8"/>
  <c r="H21" i="11"/>
  <c r="H22" i="11"/>
  <c r="H23" i="11" s="1"/>
  <c r="B25" i="8"/>
  <c r="G22" i="11"/>
  <c r="B30" i="4"/>
  <c r="B18" i="8" s="1"/>
  <c r="C31" i="4"/>
  <c r="C19" i="8" s="1"/>
  <c r="D30" i="4"/>
  <c r="D18" i="8" s="1"/>
  <c r="C30" i="4"/>
  <c r="C18" i="8" s="1"/>
  <c r="D31" i="4"/>
  <c r="D19" i="8" s="1"/>
  <c r="D32" i="4"/>
  <c r="D20" i="8" s="1"/>
  <c r="B31" i="4"/>
  <c r="B19" i="8" s="1"/>
  <c r="C32" i="4"/>
  <c r="C20" i="8" s="1"/>
  <c r="B32" i="4"/>
  <c r="B20" i="8" s="1"/>
  <c r="C7" i="4"/>
  <c r="F19" i="4" s="1"/>
  <c r="G23" i="11" l="1"/>
  <c r="B26" i="8" s="1"/>
  <c r="H29" i="11"/>
  <c r="G28" i="11"/>
  <c r="C26" i="8"/>
  <c r="J29" i="11"/>
  <c r="C25" i="8"/>
  <c r="I28" i="11"/>
  <c r="F26" i="4"/>
  <c r="F24" i="4"/>
  <c r="F25" i="4"/>
  <c r="C19" i="4"/>
  <c r="B19" i="4"/>
  <c r="J19" i="4"/>
  <c r="H19" i="4"/>
  <c r="K19" i="4"/>
  <c r="I19" i="4"/>
  <c r="E19" i="4"/>
  <c r="G19" i="4"/>
  <c r="D19" i="4"/>
  <c r="K29" i="11" l="1"/>
  <c r="L30" i="11" s="1"/>
  <c r="N30" i="11" s="1"/>
  <c r="I24" i="4"/>
  <c r="I26" i="4"/>
  <c r="I25" i="4"/>
  <c r="H24" i="4"/>
  <c r="H25" i="4"/>
  <c r="H26" i="4"/>
  <c r="C24" i="4"/>
  <c r="C25" i="4"/>
  <c r="C26" i="4"/>
  <c r="E25" i="4"/>
  <c r="E26" i="4"/>
  <c r="E24" i="4"/>
  <c r="K25" i="4"/>
  <c r="K26" i="4"/>
  <c r="K24" i="4"/>
  <c r="J25" i="4"/>
  <c r="J24" i="4"/>
  <c r="J26" i="4"/>
  <c r="B24" i="4"/>
  <c r="B25" i="4"/>
  <c r="B26" i="4"/>
  <c r="D25" i="4"/>
  <c r="D26" i="4"/>
  <c r="D24" i="4"/>
  <c r="G25" i="4"/>
  <c r="G26" i="4"/>
  <c r="G24" i="4"/>
  <c r="P30" i="11" l="1"/>
  <c r="Q30" i="11"/>
  <c r="O30" i="11"/>
  <c r="D38" i="4"/>
  <c r="B38" i="4"/>
  <c r="C38" i="4"/>
  <c r="C37" i="4"/>
  <c r="B37" i="4"/>
  <c r="D37" i="4"/>
  <c r="D36" i="4"/>
  <c r="B36" i="4"/>
  <c r="C36" i="4"/>
</calcChain>
</file>

<file path=xl/sharedStrings.xml><?xml version="1.0" encoding="utf-8"?>
<sst xmlns="http://schemas.openxmlformats.org/spreadsheetml/2006/main" count="403" uniqueCount="342">
  <si>
    <t>10 年報酬率對應表</t>
    <phoneticPr fontId="2" type="noConversion"/>
  </si>
  <si>
    <t>便宜價的折現率(%)</t>
    <phoneticPr fontId="2" type="noConversion"/>
  </si>
  <si>
    <t>合理價的折現率(%)</t>
    <phoneticPr fontId="2" type="noConversion"/>
  </si>
  <si>
    <t>昂貴價的折現率(%)</t>
    <phoneticPr fontId="2" type="noConversion"/>
  </si>
  <si>
    <t>股利</t>
    <phoneticPr fontId="2" type="noConversion"/>
  </si>
  <si>
    <t>10 年股利對應表</t>
    <phoneticPr fontId="2" type="noConversion"/>
  </si>
  <si>
    <t>EPS</t>
    <phoneticPr fontId="2" type="noConversion"/>
  </si>
  <si>
    <t>預估最後報酬率 (%)_便宜價</t>
    <phoneticPr fontId="2" type="noConversion"/>
  </si>
  <si>
    <t>預估最後報酬率 (%)_合理價</t>
    <phoneticPr fontId="2" type="noConversion"/>
  </si>
  <si>
    <t>預估最後報酬率 (%)_昂貴價</t>
    <phoneticPr fontId="2" type="noConversion"/>
  </si>
  <si>
    <t>預估最後賣出時本益比(P/E)</t>
    <phoneticPr fontId="2" type="noConversion"/>
  </si>
  <si>
    <t>幾年後賣出</t>
    <phoneticPr fontId="2" type="noConversion"/>
  </si>
  <si>
    <t>目前便宜價(價格+股利)</t>
    <phoneticPr fontId="2" type="noConversion"/>
  </si>
  <si>
    <t>目前合理價(價格+股利)</t>
    <phoneticPr fontId="2" type="noConversion"/>
  </si>
  <si>
    <t>目前昂貴價(價格+股利)</t>
    <phoneticPr fontId="2" type="noConversion"/>
  </si>
  <si>
    <t>3年</t>
    <phoneticPr fontId="2" type="noConversion"/>
  </si>
  <si>
    <t>5年</t>
    <phoneticPr fontId="2" type="noConversion"/>
  </si>
  <si>
    <t>10年</t>
    <phoneticPr fontId="2" type="noConversion"/>
  </si>
  <si>
    <t>目前便宜價</t>
    <phoneticPr fontId="2" type="noConversion"/>
  </si>
  <si>
    <t>目前合理價</t>
    <phoneticPr fontId="2" type="noConversion"/>
  </si>
  <si>
    <t>目前昂貴價</t>
    <phoneticPr fontId="2" type="noConversion"/>
  </si>
  <si>
    <t>股息成長率</t>
    <phoneticPr fontId="2" type="noConversion"/>
  </si>
  <si>
    <t>現在股價</t>
    <phoneticPr fontId="2" type="noConversion"/>
  </si>
  <si>
    <t>年度</t>
    <phoneticPr fontId="2" type="noConversion"/>
  </si>
  <si>
    <t>EPS成長率 ( 預估)</t>
    <phoneticPr fontId="2" type="noConversion"/>
  </si>
  <si>
    <t>歷年股價</t>
    <phoneticPr fontId="2" type="noConversion"/>
  </si>
  <si>
    <t>https://strike.market/stocks/V</t>
    <phoneticPr fontId="2" type="noConversion"/>
  </si>
  <si>
    <t>名稱</t>
    <phoneticPr fontId="2" type="noConversion"/>
  </si>
  <si>
    <t>網址</t>
    <phoneticPr fontId="2" type="noConversion"/>
  </si>
  <si>
    <t>https://www.macrotrends.net/stocks/charts/V/visa/pe-ratio</t>
    <phoneticPr fontId="2" type="noConversion"/>
  </si>
  <si>
    <t>PE, EPS查詢</t>
    <phoneticPr fontId="2" type="noConversion"/>
  </si>
  <si>
    <t>https://wealth.businessweekly.com.tw/m/GArticle.aspx?id=ARTL000139852</t>
    <phoneticPr fontId="2" type="noConversion"/>
  </si>
  <si>
    <t>教學參考: DCF With EPS</t>
    <phoneticPr fontId="2" type="noConversion"/>
  </si>
  <si>
    <t>教學參考: DCF With Cash Flow</t>
    <phoneticPr fontId="2" type="noConversion"/>
  </si>
  <si>
    <t>教學參考: DCF With PE</t>
    <phoneticPr fontId="2" type="noConversion"/>
  </si>
  <si>
    <t>https://teddygoschool.com/how-to-calculate-the-valuation-of-a-company/</t>
    <phoneticPr fontId="2" type="noConversion"/>
  </si>
  <si>
    <t>https://rich01.com/discounted-cash-flow-dcf-model/</t>
    <phoneticPr fontId="2" type="noConversion"/>
  </si>
  <si>
    <t>標準差</t>
    <phoneticPr fontId="2" type="noConversion"/>
  </si>
  <si>
    <t>通膨 (%)</t>
    <phoneticPr fontId="2" type="noConversion"/>
  </si>
  <si>
    <t>http://www.rocketfinancial.com/Financials.aspx?fID=3916&amp;p=2&amp;pw=129186&amp;rID=3</t>
    <phoneticPr fontId="2" type="noConversion"/>
  </si>
  <si>
    <t>Cash Flow 查詢</t>
    <phoneticPr fontId="2" type="noConversion"/>
  </si>
  <si>
    <t>自估</t>
    <phoneticPr fontId="2" type="noConversion"/>
  </si>
  <si>
    <t>預估每股現金流</t>
    <phoneticPr fontId="2" type="noConversion"/>
  </si>
  <si>
    <t>現金流量折現法(PE+EPS)</t>
    <phoneticPr fontId="2" type="noConversion"/>
  </si>
  <si>
    <t>現金流成長率 (%)</t>
    <phoneticPr fontId="2" type="noConversion"/>
  </si>
  <si>
    <t>本益比PE</t>
    <phoneticPr fontId="2" type="noConversion"/>
  </si>
  <si>
    <r>
      <t xml:space="preserve">估 </t>
    </r>
    <r>
      <rPr>
        <sz val="20"/>
        <color rgb="FFFFFF00"/>
        <rFont val="新細明體"/>
        <family val="1"/>
        <charset val="136"/>
      </rPr>
      <t>2022</t>
    </r>
    <phoneticPr fontId="2" type="noConversion"/>
  </si>
  <si>
    <t>GuruFocus  估值網站：</t>
    <phoneticPr fontId="2" type="noConversion"/>
  </si>
  <si>
    <t>中位數</t>
    <phoneticPr fontId="2" type="noConversion"/>
  </si>
  <si>
    <t>EPS成長率法</t>
    <phoneticPr fontId="2" type="noConversion"/>
  </si>
  <si>
    <t>EPS成長率</t>
    <phoneticPr fontId="2" type="noConversion"/>
  </si>
  <si>
    <t>P/E成長率</t>
    <phoneticPr fontId="2" type="noConversion"/>
  </si>
  <si>
    <t>1本益比成長率 %(看圖斜率)</t>
    <phoneticPr fontId="2" type="noConversion"/>
  </si>
  <si>
    <t>去頭去尾取平均</t>
    <phoneticPr fontId="2" type="noConversion"/>
  </si>
  <si>
    <t>預估EPS</t>
    <phoneticPr fontId="2" type="noConversion"/>
  </si>
  <si>
    <t>預估PE</t>
    <phoneticPr fontId="2" type="noConversion"/>
  </si>
  <si>
    <t>EPS 成長率</t>
    <phoneticPr fontId="2" type="noConversion"/>
  </si>
  <si>
    <t>歷史水位</t>
    <phoneticPr fontId="2" type="noConversion"/>
  </si>
  <si>
    <t>通膨後</t>
    <phoneticPr fontId="2" type="noConversion"/>
  </si>
  <si>
    <t>計算年度</t>
    <phoneticPr fontId="2" type="noConversion"/>
  </si>
  <si>
    <t>Time Shift</t>
    <phoneticPr fontId="2" type="noConversion"/>
  </si>
  <si>
    <t>歷史平均</t>
    <phoneticPr fontId="2" type="noConversion"/>
  </si>
  <si>
    <t>3 (~2019)</t>
    <phoneticPr fontId="2" type="noConversion"/>
  </si>
  <si>
    <t>4(~2018)</t>
    <phoneticPr fontId="2" type="noConversion"/>
  </si>
  <si>
    <t>5(~2017)</t>
    <phoneticPr fontId="2" type="noConversion"/>
  </si>
  <si>
    <t>6(~2016)</t>
    <phoneticPr fontId="2" type="noConversion"/>
  </si>
  <si>
    <t>7(~2015)</t>
    <phoneticPr fontId="2" type="noConversion"/>
  </si>
  <si>
    <t>8(~2014)</t>
    <phoneticPr fontId="2" type="noConversion"/>
  </si>
  <si>
    <t>9(~2013)</t>
    <phoneticPr fontId="2" type="noConversion"/>
  </si>
  <si>
    <t>10(~2012)</t>
    <phoneticPr fontId="2" type="noConversion"/>
  </si>
  <si>
    <t>11(~2011)</t>
    <phoneticPr fontId="2" type="noConversion"/>
  </si>
  <si>
    <t>12(~2010)</t>
    <phoneticPr fontId="2" type="noConversion"/>
  </si>
  <si>
    <t>13(~2009)</t>
    <phoneticPr fontId="2" type="noConversion"/>
  </si>
  <si>
    <t>報酬率</t>
    <phoneticPr fontId="2" type="noConversion"/>
  </si>
  <si>
    <t>自估報酬率</t>
    <phoneticPr fontId="2" type="noConversion"/>
  </si>
  <si>
    <t>價格</t>
    <phoneticPr fontId="2" type="noConversion"/>
  </si>
  <si>
    <t>前年+國際情勢</t>
    <phoneticPr fontId="2" type="noConversion"/>
  </si>
  <si>
    <r>
      <t>預估最後賣出時</t>
    </r>
    <r>
      <rPr>
        <sz val="12"/>
        <color rgb="FFFF0000"/>
        <rFont val="新細明體"/>
        <family val="1"/>
        <charset val="136"/>
      </rPr>
      <t xml:space="preserve"> 本益比(P/E)</t>
    </r>
    <phoneticPr fontId="2" type="noConversion"/>
  </si>
  <si>
    <r>
      <rPr>
        <sz val="12"/>
        <color theme="1"/>
        <rFont val="新細明體"/>
        <family val="1"/>
        <charset val="136"/>
      </rPr>
      <t xml:space="preserve">預估 </t>
    </r>
    <r>
      <rPr>
        <sz val="12"/>
        <color rgb="FFFF0000"/>
        <rFont val="新細明體"/>
        <family val="2"/>
        <charset val="136"/>
        <scheme val="minor"/>
      </rPr>
      <t>EPS</t>
    </r>
    <phoneticPr fontId="2" type="noConversion"/>
  </si>
  <si>
    <r>
      <rPr>
        <sz val="12"/>
        <color theme="1"/>
        <rFont val="新細明體"/>
        <family val="1"/>
        <charset val="136"/>
      </rPr>
      <t>預估</t>
    </r>
    <r>
      <rPr>
        <sz val="12"/>
        <color rgb="FFFF0000"/>
        <rFont val="新細明體"/>
        <family val="1"/>
        <charset val="136"/>
      </rPr>
      <t xml:space="preserve"> EPS成長率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2" type="noConversion"/>
  </si>
  <si>
    <t>SBUX</t>
    <phoneticPr fontId="2" type="noConversion"/>
  </si>
  <si>
    <t>Food &amp; Restaurants : PE</t>
    <phoneticPr fontId="2" type="noConversion"/>
  </si>
  <si>
    <t>看線圖</t>
    <phoneticPr fontId="2" type="noConversion"/>
  </si>
  <si>
    <t>https://www.gurufocus.com/stock/SBUX/dcf</t>
    <phoneticPr fontId="2" type="noConversion"/>
  </si>
  <si>
    <t>EPS 計算年度</t>
    <phoneticPr fontId="2" type="noConversion"/>
  </si>
  <si>
    <t xml:space="preserve">Time Shift (去頭去尾取平均) </t>
    <phoneticPr fontId="2" type="noConversion"/>
  </si>
  <si>
    <t>↓= PE*EPS</t>
    <phoneticPr fontId="2" type="noConversion"/>
  </si>
  <si>
    <t>Date</t>
  </si>
  <si>
    <t>Stock Price</t>
  </si>
  <si>
    <t>TTM Net EPS</t>
  </si>
  <si>
    <t>PE Ratio</t>
  </si>
  <si>
    <t>Price Log</t>
    <phoneticPr fontId="2" type="noConversion"/>
  </si>
  <si>
    <t>EPS Log</t>
    <phoneticPr fontId="2" type="noConversion"/>
  </si>
  <si>
    <t>PE Log</t>
    <phoneticPr fontId="2" type="noConversion"/>
  </si>
  <si>
    <t>平均值</t>
    <phoneticPr fontId="2" type="noConversion"/>
  </si>
  <si>
    <t>股價</t>
    <phoneticPr fontId="2" type="noConversion"/>
  </si>
  <si>
    <t xml:space="preserve"> P/E</t>
    <phoneticPr fontId="2" type="noConversion"/>
  </si>
  <si>
    <t>← KEY IN</t>
    <phoneticPr fontId="2" type="noConversion"/>
  </si>
  <si>
    <t>8/5/2022</t>
  </si>
  <si>
    <t>8/4/2022</t>
  </si>
  <si>
    <t>8/3/2022</t>
  </si>
  <si>
    <t>8/2/2022</t>
  </si>
  <si>
    <t>8/1/2022</t>
  </si>
  <si>
    <t>7/21/2022</t>
  </si>
  <si>
    <t>7/12/2022</t>
  </si>
  <si>
    <t>7/7/2022</t>
  </si>
  <si>
    <t>7/6/2022</t>
  </si>
  <si>
    <t>7/5/2022</t>
  </si>
  <si>
    <t>6/30/2022</t>
  </si>
  <si>
    <t>6/21/2022</t>
  </si>
  <si>
    <t>6/9/2022</t>
  </si>
  <si>
    <t>5/31/2022</t>
  </si>
  <si>
    <t>5/19/2022</t>
  </si>
  <si>
    <t>5/10/2022</t>
  </si>
  <si>
    <t>5/9/2022</t>
  </si>
  <si>
    <t>5/6/2022</t>
  </si>
  <si>
    <t>5/5/2022</t>
  </si>
  <si>
    <t>4/29/2022</t>
  </si>
  <si>
    <t>4/20/2022</t>
  </si>
  <si>
    <t>4/8/2022</t>
  </si>
  <si>
    <t>3/30/2022</t>
  </si>
  <si>
    <t>3/21/2022</t>
  </si>
  <si>
    <t>3/10/2022</t>
  </si>
  <si>
    <t>3/1/2022</t>
  </si>
  <si>
    <t>2/17/2022</t>
  </si>
  <si>
    <t>2/9/2022</t>
  </si>
  <si>
    <t>2/8/2022</t>
  </si>
  <si>
    <t>2/7/2022</t>
  </si>
  <si>
    <t>2/4/2022</t>
  </si>
  <si>
    <t>2/3/2022</t>
  </si>
  <si>
    <t>2/2/2022</t>
  </si>
  <si>
    <t>1/28/2022</t>
  </si>
  <si>
    <t>1/19/2022</t>
  </si>
  <si>
    <t>1/7/2022</t>
  </si>
  <si>
    <t>12/29/2021</t>
  </si>
  <si>
    <t>12/17/2021</t>
  </si>
  <si>
    <t>12/8/2021</t>
  </si>
  <si>
    <t>11/29/2021</t>
  </si>
  <si>
    <t>11/17/2021</t>
  </si>
  <si>
    <t>11/8/2021</t>
  </si>
  <si>
    <t>10/28/2021</t>
  </si>
  <si>
    <t>10/19/2021</t>
  </si>
  <si>
    <t>10/8/2021</t>
  </si>
  <si>
    <t>9/29/2021</t>
  </si>
  <si>
    <t>9/20/2021</t>
  </si>
  <si>
    <t>9/9/2021</t>
  </si>
  <si>
    <t>8/30/2021</t>
  </si>
  <si>
    <t>8/19/2021</t>
  </si>
  <si>
    <t>8/10/2021</t>
  </si>
  <si>
    <t>8/6/2021</t>
  </si>
  <si>
    <t>8/5/2021</t>
  </si>
  <si>
    <t>8/4/2021</t>
  </si>
  <si>
    <t>8/3/2021</t>
  </si>
  <si>
    <t>8/2/2021</t>
  </si>
  <si>
    <t>7/30/2021</t>
  </si>
  <si>
    <t>7/9/2021</t>
  </si>
  <si>
    <t>6/17/2021</t>
  </si>
  <si>
    <t>5/26/2021</t>
  </si>
  <si>
    <t>5/5/2021</t>
  </si>
  <si>
    <t>4/14/2021</t>
  </si>
  <si>
    <t>3/23/2021</t>
  </si>
  <si>
    <t>3/2/2021</t>
  </si>
  <si>
    <t>2/8/2021</t>
  </si>
  <si>
    <t>1/15/2021</t>
  </si>
  <si>
    <t>12/23/2020</t>
  </si>
  <si>
    <t>12/2/2020</t>
  </si>
  <si>
    <t>11/10/2020</t>
  </si>
  <si>
    <t>10/20/2020</t>
  </si>
  <si>
    <t>9/29/2020</t>
  </si>
  <si>
    <t>9/8/2020</t>
  </si>
  <si>
    <t>8/17/2020</t>
  </si>
  <si>
    <t>7/27/2020</t>
  </si>
  <si>
    <t>7/6/2020</t>
  </si>
  <si>
    <t>6/12/2020</t>
  </si>
  <si>
    <t>5/21/2020</t>
  </si>
  <si>
    <t>4/30/2020</t>
  </si>
  <si>
    <t>4/8/2020</t>
  </si>
  <si>
    <t>3/18/2020</t>
  </si>
  <si>
    <t>2/26/2020</t>
  </si>
  <si>
    <t>2/4/2020</t>
  </si>
  <si>
    <t>1/13/2020</t>
  </si>
  <si>
    <t>12/19/2019</t>
  </si>
  <si>
    <t>11/27/2019</t>
  </si>
  <si>
    <t>11/6/2019</t>
  </si>
  <si>
    <t>10/16/2019</t>
  </si>
  <si>
    <t>9/25/2019</t>
  </si>
  <si>
    <t>9/4/2019</t>
  </si>
  <si>
    <t>8/13/2019</t>
  </si>
  <si>
    <t>8/9/2019</t>
  </si>
  <si>
    <t>8/8/2019</t>
  </si>
  <si>
    <t>8/7/2019</t>
  </si>
  <si>
    <t>8/6/2019</t>
  </si>
  <si>
    <t>8/5/2019</t>
  </si>
  <si>
    <t>8/2/2019</t>
  </si>
  <si>
    <t>8/1/2019</t>
  </si>
  <si>
    <t>7/31/2019</t>
  </si>
  <si>
    <t>7/30/2019</t>
  </si>
  <si>
    <t>7/23/2019</t>
  </si>
  <si>
    <t>6/7/2019</t>
  </si>
  <si>
    <t>4/24/2019</t>
  </si>
  <si>
    <t>3/11/2019</t>
  </si>
  <si>
    <t>1/24/2019</t>
  </si>
  <si>
    <t>12/7/2018</t>
  </si>
  <si>
    <t>10/23/2018</t>
  </si>
  <si>
    <t>9/10/2018</t>
  </si>
  <si>
    <t>7/26/2018</t>
  </si>
  <si>
    <t>6/12/2018</t>
  </si>
  <si>
    <t>4/27/2018</t>
  </si>
  <si>
    <t>3/14/2018</t>
  </si>
  <si>
    <t>1/29/2018</t>
  </si>
  <si>
    <t>12/12/2017</t>
  </si>
  <si>
    <t>10/27/2017</t>
  </si>
  <si>
    <t>9/14/2017</t>
  </si>
  <si>
    <t>8/11/2017</t>
  </si>
  <si>
    <t>8/10/2017</t>
  </si>
  <si>
    <t>8/9/2017</t>
  </si>
  <si>
    <t>8/8/2017</t>
  </si>
  <si>
    <t>8/7/2017</t>
  </si>
  <si>
    <t>8/4/2017</t>
  </si>
  <si>
    <t>8/3/2017</t>
  </si>
  <si>
    <t>8/2/2017</t>
  </si>
  <si>
    <t>8/1/2017</t>
  </si>
  <si>
    <t>7/31/2017</t>
  </si>
  <si>
    <t>3/23/2017</t>
  </si>
  <si>
    <t>11/10/2016</t>
  </si>
  <si>
    <t>7/6/2016</t>
  </si>
  <si>
    <t>2/26/2016</t>
  </si>
  <si>
    <t>10/16/2015</t>
  </si>
  <si>
    <t>6/10/2015</t>
  </si>
  <si>
    <t>1/30/2015</t>
  </si>
  <si>
    <t>9/22/2014</t>
  </si>
  <si>
    <t>5/14/2014</t>
  </si>
  <si>
    <t>1/3/2014</t>
  </si>
  <si>
    <t>8/26/2013</t>
  </si>
  <si>
    <t>4/18/2013</t>
  </si>
  <si>
    <t>12/6/2012</t>
  </si>
  <si>
    <t>8/10/2012</t>
  </si>
  <si>
    <t>8/9/2012</t>
  </si>
  <si>
    <t>8/8/2012</t>
  </si>
  <si>
    <t>8/7/2012</t>
  </si>
  <si>
    <t>8/6/2012</t>
  </si>
  <si>
    <t>8/3/2012</t>
  </si>
  <si>
    <t>8/2/2012</t>
  </si>
  <si>
    <t>8/1/2012</t>
  </si>
  <si>
    <t>7/31/2012</t>
  </si>
  <si>
    <t>7/27/2012</t>
  </si>
  <si>
    <t>3/20/2012</t>
  </si>
  <si>
    <t>11/8/2011</t>
  </si>
  <si>
    <t>7/1/2011</t>
  </si>
  <si>
    <t>2/23/2011</t>
  </si>
  <si>
    <t>10/14/2010</t>
  </si>
  <si>
    <t>6/8/2010</t>
  </si>
  <si>
    <t>1/28/2010</t>
  </si>
  <si>
    <t>2022/7/12</t>
  </si>
  <si>
    <t>2022/6/30</t>
  </si>
  <si>
    <t>2022/6/21</t>
  </si>
  <si>
    <t>2022/5/31</t>
  </si>
  <si>
    <t>2022/5/19</t>
  </si>
  <si>
    <t>2022/5/10</t>
  </si>
  <si>
    <t>2022/4/20</t>
  </si>
  <si>
    <t>2022/3/30</t>
  </si>
  <si>
    <t>2022/3/21</t>
  </si>
  <si>
    <t>2022/3/10</t>
  </si>
  <si>
    <t>2022/2/17</t>
  </si>
  <si>
    <t>2022/1/28</t>
  </si>
  <si>
    <t>2022/1/19</t>
  </si>
  <si>
    <t>2021/12/2</t>
  </si>
  <si>
    <t>2021/12/1</t>
  </si>
  <si>
    <t>2021/12/8</t>
  </si>
  <si>
    <t>2021/11/2</t>
  </si>
  <si>
    <t>2021/11/1</t>
  </si>
  <si>
    <t>2021/11/8</t>
  </si>
  <si>
    <t>2021/10/2</t>
  </si>
  <si>
    <t>2021/10/1</t>
  </si>
  <si>
    <t>2021/10/8</t>
  </si>
  <si>
    <t>2021/9/29</t>
  </si>
  <si>
    <t>2021/9/20</t>
  </si>
  <si>
    <t>2021/8/30</t>
  </si>
  <si>
    <t>2021/8/19</t>
  </si>
  <si>
    <t>2021/8/10</t>
  </si>
  <si>
    <t>2021/6/17</t>
  </si>
  <si>
    <t>2021/5/26</t>
  </si>
  <si>
    <t>2021/4/14</t>
  </si>
  <si>
    <t>2021/3/23</t>
  </si>
  <si>
    <t>2021/1/15</t>
  </si>
  <si>
    <t>2020/12/2</t>
  </si>
  <si>
    <t>2020/11/1</t>
  </si>
  <si>
    <t>2020/10/2</t>
  </si>
  <si>
    <t>2020/9/29</t>
  </si>
  <si>
    <t>2020/8/17</t>
  </si>
  <si>
    <t>2020/7/27</t>
  </si>
  <si>
    <t>2020/6/12</t>
  </si>
  <si>
    <t>2020/5/21</t>
  </si>
  <si>
    <t>2020/4/30</t>
  </si>
  <si>
    <t>2020/3/18</t>
  </si>
  <si>
    <t>2020/2/26</t>
  </si>
  <si>
    <t>2020/1/13</t>
  </si>
  <si>
    <t>2019/12/1</t>
  </si>
  <si>
    <t>2019/11/2</t>
  </si>
  <si>
    <t>2019/11/6</t>
  </si>
  <si>
    <t>2019/10/1</t>
  </si>
  <si>
    <t>2019/9/25</t>
  </si>
  <si>
    <t>2019/8/13</t>
  </si>
  <si>
    <t>2019/7/31</t>
  </si>
  <si>
    <t>2019/7/30</t>
  </si>
  <si>
    <t>2019/7/23</t>
  </si>
  <si>
    <t>2019/4/24</t>
  </si>
  <si>
    <t>2019/3/11</t>
  </si>
  <si>
    <t>2019/1/24</t>
  </si>
  <si>
    <t>2018/12/7</t>
  </si>
  <si>
    <t>2018/10/2</t>
  </si>
  <si>
    <t>2018/9/10</t>
  </si>
  <si>
    <t>2018/7/26</t>
  </si>
  <si>
    <t>2018/6/12</t>
  </si>
  <si>
    <t>2018/4/27</t>
  </si>
  <si>
    <t>2018/3/14</t>
  </si>
  <si>
    <t>2018/1/29</t>
  </si>
  <si>
    <t>2017/12/1</t>
  </si>
  <si>
    <t>2017/10/2</t>
  </si>
  <si>
    <t>2017/9/14</t>
  </si>
  <si>
    <t>2017/8/11</t>
  </si>
  <si>
    <t>2017/8/10</t>
  </si>
  <si>
    <t>2017/7/31</t>
  </si>
  <si>
    <t>2017/3/23</t>
  </si>
  <si>
    <t>2016/11/1</t>
  </si>
  <si>
    <t>2016/2/26</t>
  </si>
  <si>
    <t>2015/10/1</t>
  </si>
  <si>
    <t>2015/6/10</t>
  </si>
  <si>
    <t>2015/1/30</t>
  </si>
  <si>
    <t>2014/9/22</t>
  </si>
  <si>
    <t>2014/5/14</t>
  </si>
  <si>
    <t>2013/8/26</t>
  </si>
  <si>
    <t>2013/4/18</t>
  </si>
  <si>
    <t>2012/12/6</t>
  </si>
  <si>
    <t>2012/8/10</t>
  </si>
  <si>
    <t>2012/7/31</t>
  </si>
  <si>
    <t>2012/7/27</t>
  </si>
  <si>
    <t>2012/3/20</t>
  </si>
  <si>
    <t>2011/11/8</t>
  </si>
  <si>
    <t>2011/2/23</t>
  </si>
  <si>
    <t>2010/10/1</t>
  </si>
  <si>
    <t>2010/1/28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</si>
</sst>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3" formatCode="_(* #,##0.00_);_(* \(#,##0.00\);_(* &quot;-&quot;??_);_(@_)"/>
    <numFmt numFmtId="176" formatCode="_(* #,##0_);_(* \(#,##0\);_(* &quot;-&quot;??_);_(@_)"/>
    <numFmt numFmtId="177" formatCode="0.0"/>
    <numFmt numFmtId="178" formatCode="0.000"/>
    <numFmt numFmtId="179" formatCode="0.00_ "/>
    <numFmt numFmtId="180" formatCode="0.0_ "/>
    <numFmt numFmtId="181" formatCode="0.000_ "/>
    <numFmt numFmtId="182" formatCode="0.0000000000000_ "/>
  </numFmts>
  <fonts count="5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4"/>
      <color rgb="FF7030A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rgb="FF4A4D4B"/>
      <name val="Arial"/>
      <family val="2"/>
    </font>
    <font>
      <b/>
      <sz val="12"/>
      <color rgb="FF7030A0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2"/>
      <color rgb="FF7030A0"/>
      <name val="新細明體"/>
      <family val="2"/>
      <charset val="136"/>
      <scheme val="minor"/>
    </font>
    <font>
      <b/>
      <sz val="26"/>
      <color rgb="FFFFFF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sz val="12"/>
      <color theme="2"/>
      <name val="新細明體"/>
      <family val="2"/>
      <charset val="136"/>
      <scheme val="minor"/>
    </font>
    <font>
      <b/>
      <sz val="16"/>
      <color theme="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0"/>
      <color theme="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  <font>
      <u/>
      <sz val="20"/>
      <color theme="4"/>
      <name val="新細明體"/>
      <family val="1"/>
      <charset val="136"/>
      <scheme val="minor"/>
    </font>
    <font>
      <b/>
      <sz val="14"/>
      <color rgb="FFFFFF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sz val="20"/>
      <color rgb="FFFFFF00"/>
      <name val="新細明體"/>
      <family val="1"/>
      <charset val="136"/>
    </font>
    <font>
      <b/>
      <sz val="16"/>
      <color rgb="FFFFFF0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4"/>
      <color theme="2"/>
      <name val="新細明體"/>
      <family val="2"/>
      <charset val="136"/>
      <scheme val="minor"/>
    </font>
    <font>
      <sz val="18"/>
      <color rgb="FF7030A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rgb="FF7030A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8"/>
      <color theme="1"/>
      <name val="新細明體"/>
      <family val="2"/>
      <charset val="136"/>
      <scheme val="minor"/>
    </font>
    <font>
      <sz val="18"/>
      <color theme="0"/>
      <name val="新細明體"/>
      <family val="1"/>
      <charset val="136"/>
    </font>
    <font>
      <sz val="24"/>
      <color rgb="FF7030A0"/>
      <name val="新細明體"/>
      <family val="2"/>
      <charset val="136"/>
      <scheme val="minor"/>
    </font>
    <font>
      <sz val="16"/>
      <color rgb="FFFF0000"/>
      <name val="新細明體"/>
      <family val="1"/>
      <charset val="136"/>
    </font>
    <font>
      <sz val="14"/>
      <color rgb="FFFF0000"/>
      <name val="Arial"/>
      <family val="2"/>
    </font>
    <font>
      <sz val="12"/>
      <color theme="0"/>
      <name val="新細明體"/>
      <family val="1"/>
      <charset val="136"/>
      <scheme val="minor"/>
    </font>
    <font>
      <sz val="16"/>
      <color theme="0"/>
      <name val="新細明體"/>
      <family val="1"/>
      <charset val="136"/>
      <scheme val="minor"/>
    </font>
    <font>
      <sz val="18"/>
      <color theme="0"/>
      <name val="新細明體"/>
      <family val="1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C000"/>
      <name val="Arial"/>
      <family val="2"/>
    </font>
    <font>
      <b/>
      <sz val="14"/>
      <color rgb="FF444444"/>
      <name val="Arial"/>
      <family val="2"/>
    </font>
    <font>
      <sz val="14"/>
      <color rgb="FF444444"/>
      <name val="Arial"/>
      <family val="2"/>
    </font>
    <font>
      <b/>
      <sz val="14"/>
      <color rgb="FF4A4D4B"/>
      <name val="Arial"/>
      <family val="2"/>
    </font>
    <font>
      <sz val="18"/>
      <color rgb="FF212529"/>
      <name val="Helvetica Neue"/>
      <family val="2"/>
    </font>
  </fonts>
  <fills count="2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/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9" borderId="1" xfId="0" applyNumberFormat="1" applyFill="1" applyBorder="1" applyAlignment="1"/>
    <xf numFmtId="0" fontId="3" fillId="4" borderId="1" xfId="0" applyFont="1" applyFill="1" applyBorder="1" applyAlignment="1"/>
    <xf numFmtId="2" fontId="4" fillId="8" borderId="1" xfId="0" applyNumberFormat="1" applyFont="1" applyFill="1" applyBorder="1" applyAlignment="1">
      <alignment horizontal="center"/>
    </xf>
    <xf numFmtId="0" fontId="6" fillId="0" borderId="0" xfId="0" applyFont="1">
      <alignment vertical="center"/>
    </xf>
    <xf numFmtId="8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0" fillId="12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2" fontId="7" fillId="6" borderId="1" xfId="0" applyNumberFormat="1" applyFont="1" applyFill="1" applyBorder="1" applyAlignment="1"/>
    <xf numFmtId="0" fontId="7" fillId="0" borderId="0" xfId="0" applyFont="1">
      <alignment vertic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9" borderId="2" xfId="0" applyNumberFormat="1" applyFont="1" applyFill="1" applyBorder="1" applyAlignment="1">
      <alignment vertical="center"/>
    </xf>
    <xf numFmtId="2" fontId="7" fillId="9" borderId="2" xfId="0" applyNumberFormat="1" applyFont="1" applyFill="1" applyBorder="1" applyAlignment="1">
      <alignment vertical="center"/>
    </xf>
    <xf numFmtId="2" fontId="5" fillId="9" borderId="1" xfId="0" applyNumberFormat="1" applyFont="1" applyFill="1" applyBorder="1">
      <alignment vertical="center"/>
    </xf>
    <xf numFmtId="2" fontId="7" fillId="9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3" fillId="4" borderId="1" xfId="0" applyFont="1" applyFill="1" applyBorder="1" applyAlignment="1"/>
    <xf numFmtId="0" fontId="0" fillId="0" borderId="0" xfId="0" applyAlignment="1">
      <alignment vertical="center"/>
    </xf>
    <xf numFmtId="2" fontId="5" fillId="9" borderId="1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8" fillId="0" borderId="1" xfId="3" applyFont="1" applyBorder="1">
      <alignment vertical="center"/>
    </xf>
    <xf numFmtId="0" fontId="17" fillId="11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14" fontId="6" fillId="0" borderId="1" xfId="0" applyNumberFormat="1" applyFont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/>
    <xf numFmtId="176" fontId="20" fillId="4" borderId="1" xfId="2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4" borderId="1" xfId="2" applyNumberFormat="1" applyFont="1" applyFill="1" applyBorder="1" applyAlignment="1">
      <alignment horizontal="right"/>
    </xf>
    <xf numFmtId="0" fontId="20" fillId="4" borderId="1" xfId="2" applyNumberFormat="1" applyFont="1" applyFill="1" applyBorder="1" applyAlignment="1">
      <alignment horizontal="right"/>
    </xf>
    <xf numFmtId="0" fontId="16" fillId="15" borderId="1" xfId="0" applyFont="1" applyFill="1" applyBorder="1" applyAlignment="1">
      <alignment horizontal="center" vertical="center"/>
    </xf>
    <xf numFmtId="0" fontId="22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8" fontId="0" fillId="0" borderId="1" xfId="0" applyNumberFormat="1" applyBorder="1">
      <alignment vertical="center"/>
    </xf>
    <xf numFmtId="0" fontId="0" fillId="9" borderId="1" xfId="0" applyFill="1" applyBorder="1" applyAlignment="1">
      <alignment horizontal="center" vertical="center"/>
    </xf>
    <xf numFmtId="177" fontId="13" fillId="4" borderId="1" xfId="2" applyNumberFormat="1" applyFont="1" applyFill="1" applyBorder="1" applyAlignment="1">
      <alignment horizontal="right"/>
    </xf>
    <xf numFmtId="0" fontId="27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7" fillId="17" borderId="1" xfId="0" applyFont="1" applyFill="1" applyBorder="1" applyAlignment="1">
      <alignment horizontal="center" vertical="center"/>
    </xf>
    <xf numFmtId="0" fontId="6" fillId="17" borderId="1" xfId="0" applyFont="1" applyFill="1" applyBorder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0" fillId="18" borderId="3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9" fillId="0" borderId="0" xfId="0" applyFont="1">
      <alignment vertical="center"/>
    </xf>
    <xf numFmtId="0" fontId="29" fillId="13" borderId="3" xfId="0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31" fillId="13" borderId="1" xfId="0" applyFont="1" applyFill="1" applyBorder="1" applyAlignment="1">
      <alignment horizontal="center" vertical="center"/>
    </xf>
    <xf numFmtId="0" fontId="30" fillId="0" borderId="1" xfId="0" applyFont="1" applyBorder="1">
      <alignment vertical="center"/>
    </xf>
    <xf numFmtId="0" fontId="29" fillId="7" borderId="1" xfId="0" applyFont="1" applyFill="1" applyBorder="1" applyAlignment="1">
      <alignment horizontal="left" vertical="center"/>
    </xf>
    <xf numFmtId="0" fontId="6" fillId="17" borderId="1" xfId="0" applyFont="1" applyFill="1" applyBorder="1" applyAlignment="1">
      <alignment horizontal="center" vertical="center"/>
    </xf>
    <xf numFmtId="14" fontId="6" fillId="17" borderId="1" xfId="0" applyNumberFormat="1" applyFont="1" applyFill="1" applyBorder="1">
      <alignment vertical="center"/>
    </xf>
    <xf numFmtId="0" fontId="33" fillId="0" borderId="3" xfId="0" applyFont="1" applyBorder="1" applyAlignment="1">
      <alignment horizontal="center" vertical="center"/>
    </xf>
    <xf numFmtId="8" fontId="0" fillId="9" borderId="1" xfId="0" applyNumberFormat="1" applyFill="1" applyBorder="1" applyAlignment="1">
      <alignment horizontal="center" vertical="center"/>
    </xf>
    <xf numFmtId="2" fontId="0" fillId="0" borderId="1" xfId="1" applyNumberFormat="1" applyFont="1" applyBorder="1">
      <alignment vertical="center"/>
    </xf>
    <xf numFmtId="1" fontId="0" fillId="0" borderId="1" xfId="1" applyNumberFormat="1" applyFont="1" applyBorder="1">
      <alignment vertical="center"/>
    </xf>
    <xf numFmtId="180" fontId="0" fillId="19" borderId="1" xfId="0" applyNumberFormat="1" applyFill="1" applyBorder="1">
      <alignment vertical="center"/>
    </xf>
    <xf numFmtId="2" fontId="0" fillId="19" borderId="1" xfId="0" applyNumberFormat="1" applyFill="1" applyBorder="1">
      <alignment vertical="center"/>
    </xf>
    <xf numFmtId="180" fontId="0" fillId="8" borderId="0" xfId="0" applyNumberFormat="1" applyFill="1">
      <alignment vertical="center"/>
    </xf>
    <xf numFmtId="179" fontId="0" fillId="8" borderId="0" xfId="0" applyNumberFormat="1" applyFill="1">
      <alignment vertical="center"/>
    </xf>
    <xf numFmtId="0" fontId="0" fillId="8" borderId="0" xfId="0" applyFill="1">
      <alignment vertical="center"/>
    </xf>
    <xf numFmtId="177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2" fontId="12" fillId="0" borderId="0" xfId="0" applyNumberFormat="1" applyFont="1">
      <alignment vertical="center"/>
    </xf>
    <xf numFmtId="177" fontId="11" fillId="0" borderId="0" xfId="0" applyNumberFormat="1" applyFont="1" applyAlignment="1">
      <alignment horizontal="center" vertical="center"/>
    </xf>
    <xf numFmtId="9" fontId="4" fillId="8" borderId="1" xfId="1" applyFont="1" applyFill="1" applyBorder="1" applyAlignment="1">
      <alignment horizontal="center"/>
    </xf>
    <xf numFmtId="0" fontId="32" fillId="17" borderId="3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/>
    </xf>
    <xf numFmtId="0" fontId="41" fillId="13" borderId="1" xfId="0" applyFont="1" applyFill="1" applyBorder="1" applyAlignment="1">
      <alignment horizontal="center" vertical="center"/>
    </xf>
    <xf numFmtId="8" fontId="6" fillId="0" borderId="1" xfId="0" applyNumberFormat="1" applyFont="1" applyBorder="1">
      <alignment vertical="center"/>
    </xf>
    <xf numFmtId="0" fontId="27" fillId="0" borderId="1" xfId="0" applyFont="1" applyFill="1" applyBorder="1" applyAlignment="1">
      <alignment horizontal="center" vertical="center"/>
    </xf>
    <xf numFmtId="8" fontId="6" fillId="17" borderId="1" xfId="0" applyNumberFormat="1" applyFont="1" applyFill="1" applyBorder="1">
      <alignment vertical="center"/>
    </xf>
    <xf numFmtId="14" fontId="42" fillId="17" borderId="1" xfId="0" applyNumberFormat="1" applyFont="1" applyFill="1" applyBorder="1">
      <alignment vertical="center"/>
    </xf>
    <xf numFmtId="0" fontId="42" fillId="17" borderId="1" xfId="0" applyFont="1" applyFill="1" applyBorder="1">
      <alignment vertical="center"/>
    </xf>
    <xf numFmtId="8" fontId="3" fillId="4" borderId="1" xfId="0" applyNumberFormat="1" applyFont="1" applyFill="1" applyBorder="1" applyAlignment="1"/>
    <xf numFmtId="0" fontId="0" fillId="5" borderId="1" xfId="0" applyFill="1" applyBorder="1">
      <alignment vertical="center"/>
    </xf>
    <xf numFmtId="0" fontId="29" fillId="13" borderId="3" xfId="0" applyFont="1" applyFill="1" applyBorder="1" applyAlignment="1">
      <alignment horizontal="center" vertical="center" wrapText="1"/>
    </xf>
    <xf numFmtId="0" fontId="44" fillId="13" borderId="3" xfId="0" applyFont="1" applyFill="1" applyBorder="1" applyAlignment="1">
      <alignment horizontal="center" vertical="center"/>
    </xf>
    <xf numFmtId="0" fontId="43" fillId="5" borderId="1" xfId="0" applyFont="1" applyFill="1" applyBorder="1">
      <alignment vertical="center"/>
    </xf>
    <xf numFmtId="0" fontId="43" fillId="0" borderId="0" xfId="0" applyFont="1">
      <alignment vertical="center"/>
    </xf>
    <xf numFmtId="0" fontId="47" fillId="22" borderId="1" xfId="0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4" fontId="50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8" fontId="50" fillId="0" borderId="0" xfId="0" applyNumberFormat="1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8" fontId="0" fillId="9" borderId="1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2" fontId="0" fillId="0" borderId="1" xfId="0" applyNumberFormat="1" applyBorder="1">
      <alignment vertical="center"/>
    </xf>
    <xf numFmtId="0" fontId="52" fillId="0" borderId="0" xfId="0" applyFont="1">
      <alignment vertical="center"/>
    </xf>
    <xf numFmtId="8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14" fillId="0" borderId="1" xfId="3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45" fillId="21" borderId="1" xfId="0" applyFont="1" applyFill="1" applyBorder="1" applyAlignment="1">
      <alignment horizontal="center" vertical="center" wrapText="1"/>
    </xf>
    <xf numFmtId="0" fontId="29" fillId="13" borderId="8" xfId="0" applyFont="1" applyFill="1" applyBorder="1" applyAlignment="1">
      <alignment horizontal="center" vertical="center"/>
    </xf>
    <xf numFmtId="0" fontId="29" fillId="13" borderId="9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8" fontId="32" fillId="17" borderId="1" xfId="0" applyNumberFormat="1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center" vertical="center"/>
    </xf>
    <xf numFmtId="0" fontId="47" fillId="22" borderId="8" xfId="0" applyFont="1" applyFill="1" applyBorder="1" applyAlignment="1">
      <alignment horizontal="center" vertical="center"/>
    </xf>
    <xf numFmtId="0" fontId="47" fillId="22" borderId="10" xfId="0" applyFont="1" applyFill="1" applyBorder="1" applyAlignment="1">
      <alignment horizontal="center" vertical="center"/>
    </xf>
    <xf numFmtId="2" fontId="47" fillId="14" borderId="9" xfId="0" applyNumberFormat="1" applyFont="1" applyFill="1" applyBorder="1" applyAlignment="1">
      <alignment horizontal="center" vertical="center"/>
    </xf>
    <xf numFmtId="2" fontId="47" fillId="14" borderId="0" xfId="0" applyNumberFormat="1" applyFont="1" applyFill="1" applyAlignment="1">
      <alignment horizontal="center" vertical="center"/>
    </xf>
    <xf numFmtId="178" fontId="46" fillId="23" borderId="0" xfId="0" applyNumberFormat="1" applyFont="1" applyFill="1" applyAlignment="1">
      <alignment horizontal="center" vertical="center"/>
    </xf>
    <xf numFmtId="0" fontId="38" fillId="13" borderId="1" xfId="0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9" fillId="13" borderId="5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</cellXfs>
  <cellStyles count="4">
    <cellStyle name="一般" xfId="0" builtinId="0"/>
    <cellStyle name="千分位" xfId="2" builtinId="3"/>
    <cellStyle name="百分比" xfId="1" builtinId="5"/>
    <cellStyle name="超連結" xfId="3" builtinId="8"/>
  </cellStyles>
  <dxfs count="0"/>
  <tableStyles count="0" defaultTableStyle="TableStyleMedium2" defaultPivotStyle="PivotStyleLight16"/>
  <colors>
    <mruColors>
      <color rgb="FFBF0A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輸入!$J$1</c:f>
              <c:strCache>
                <c:ptCount val="1"/>
                <c:pt idx="0">
                  <c:v>本益比PE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>
                    <a:alpha val="71614"/>
                  </a:srgb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203909797328563E-2"/>
                  <c:y val="0.3256679729999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輸入!$I$2:$I$52</c:f>
              <c:numCache>
                <c:formatCode>m/d/yy</c:formatCode>
                <c:ptCount val="51"/>
                <c:pt idx="0">
                  <c:v>44680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  <c:pt idx="29">
                  <c:v>42004</c:v>
                </c:pt>
                <c:pt idx="30">
                  <c:v>41912</c:v>
                </c:pt>
                <c:pt idx="31">
                  <c:v>41820</c:v>
                </c:pt>
                <c:pt idx="32">
                  <c:v>41729</c:v>
                </c:pt>
                <c:pt idx="33">
                  <c:v>41639</c:v>
                </c:pt>
                <c:pt idx="34">
                  <c:v>41547</c:v>
                </c:pt>
                <c:pt idx="35">
                  <c:v>41455</c:v>
                </c:pt>
                <c:pt idx="36">
                  <c:v>41364</c:v>
                </c:pt>
                <c:pt idx="37">
                  <c:v>41274</c:v>
                </c:pt>
                <c:pt idx="38">
                  <c:v>41182</c:v>
                </c:pt>
                <c:pt idx="39">
                  <c:v>41090</c:v>
                </c:pt>
                <c:pt idx="40">
                  <c:v>40999</c:v>
                </c:pt>
                <c:pt idx="41">
                  <c:v>40908</c:v>
                </c:pt>
                <c:pt idx="42">
                  <c:v>40816</c:v>
                </c:pt>
                <c:pt idx="43">
                  <c:v>40724</c:v>
                </c:pt>
                <c:pt idx="44">
                  <c:v>40633</c:v>
                </c:pt>
                <c:pt idx="45">
                  <c:v>40543</c:v>
                </c:pt>
                <c:pt idx="46">
                  <c:v>40451</c:v>
                </c:pt>
                <c:pt idx="47">
                  <c:v>40359</c:v>
                </c:pt>
                <c:pt idx="48">
                  <c:v>40268</c:v>
                </c:pt>
                <c:pt idx="49">
                  <c:v>40178</c:v>
                </c:pt>
              </c:numCache>
            </c:numRef>
          </c:xVal>
          <c:yVal>
            <c:numRef>
              <c:f>輸入!$J$2:$J$52</c:f>
              <c:numCache>
                <c:formatCode>General</c:formatCode>
                <c:ptCount val="51"/>
                <c:pt idx="0">
                  <c:v>20.12</c:v>
                </c:pt>
                <c:pt idx="1">
                  <c:v>31.37</c:v>
                </c:pt>
                <c:pt idx="2">
                  <c:v>30.78</c:v>
                </c:pt>
                <c:pt idx="3">
                  <c:v>46.16</c:v>
                </c:pt>
                <c:pt idx="8">
                  <c:v>22.54</c:v>
                </c:pt>
                <c:pt idx="9">
                  <c:v>27.55</c:v>
                </c:pt>
                <c:pt idx="10">
                  <c:v>28.8</c:v>
                </c:pt>
                <c:pt idx="11">
                  <c:v>28.26</c:v>
                </c:pt>
                <c:pt idx="12">
                  <c:v>30.59</c:v>
                </c:pt>
                <c:pt idx="13">
                  <c:v>27.07</c:v>
                </c:pt>
                <c:pt idx="14">
                  <c:v>16.66</c:v>
                </c:pt>
                <c:pt idx="15">
                  <c:v>14.3</c:v>
                </c:pt>
                <c:pt idx="16">
                  <c:v>17.64</c:v>
                </c:pt>
                <c:pt idx="17">
                  <c:v>17.52</c:v>
                </c:pt>
                <c:pt idx="18">
                  <c:v>25.06</c:v>
                </c:pt>
                <c:pt idx="19">
                  <c:v>27.09</c:v>
                </c:pt>
                <c:pt idx="20">
                  <c:v>26.47</c:v>
                </c:pt>
                <c:pt idx="21">
                  <c:v>25.83</c:v>
                </c:pt>
                <c:pt idx="22">
                  <c:v>25.73</c:v>
                </c:pt>
                <c:pt idx="23">
                  <c:v>28.72</c:v>
                </c:pt>
                <c:pt idx="24">
                  <c:v>31.68</c:v>
                </c:pt>
                <c:pt idx="25">
                  <c:v>32.92</c:v>
                </c:pt>
                <c:pt idx="26">
                  <c:v>27.82</c:v>
                </c:pt>
                <c:pt idx="27">
                  <c:v>26.84</c:v>
                </c:pt>
                <c:pt idx="28">
                  <c:v>24.67</c:v>
                </c:pt>
                <c:pt idx="29">
                  <c:v>21.94</c:v>
                </c:pt>
                <c:pt idx="30">
                  <c:v>24.47</c:v>
                </c:pt>
                <c:pt idx="31">
                  <c:v>26.37</c:v>
                </c:pt>
                <c:pt idx="32">
                  <c:v>26.13</c:v>
                </c:pt>
                <c:pt idx="33">
                  <c:v>28.4</c:v>
                </c:pt>
                <c:pt idx="34">
                  <c:v>29.51</c:v>
                </c:pt>
                <c:pt idx="35">
                  <c:v>27.08</c:v>
                </c:pt>
                <c:pt idx="36">
                  <c:v>24.9</c:v>
                </c:pt>
                <c:pt idx="37">
                  <c:v>24.74</c:v>
                </c:pt>
                <c:pt idx="38">
                  <c:v>24.21</c:v>
                </c:pt>
                <c:pt idx="39">
                  <c:v>25.21</c:v>
                </c:pt>
                <c:pt idx="40">
                  <c:v>27.41</c:v>
                </c:pt>
                <c:pt idx="41">
                  <c:v>23.29</c:v>
                </c:pt>
                <c:pt idx="42">
                  <c:v>19.39</c:v>
                </c:pt>
                <c:pt idx="43">
                  <c:v>21.8</c:v>
                </c:pt>
                <c:pt idx="44">
                  <c:v>21.6</c:v>
                </c:pt>
                <c:pt idx="45">
                  <c:v>19.53</c:v>
                </c:pt>
                <c:pt idx="46">
                  <c:v>17.079999999999998</c:v>
                </c:pt>
                <c:pt idx="47">
                  <c:v>18.73</c:v>
                </c:pt>
                <c:pt idx="48">
                  <c:v>19.940000000000001</c:v>
                </c:pt>
                <c:pt idx="49">
                  <c:v>25.26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9-C746-AE2C-D7809F0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87440"/>
        <c:axId val="1090654976"/>
      </c:scatterChart>
      <c:valAx>
        <c:axId val="10905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654976"/>
        <c:crosses val="autoZero"/>
        <c:crossBetween val="midCat"/>
      </c:valAx>
      <c:valAx>
        <c:axId val="10906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PRICE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data!$G$7:$G$56</c:f>
              <c:numCache>
                <c:formatCode>m/d/yy</c:formatCode>
                <c:ptCount val="50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  <c:pt idx="29">
                  <c:v>42004</c:v>
                </c:pt>
                <c:pt idx="30">
                  <c:v>41912</c:v>
                </c:pt>
                <c:pt idx="31">
                  <c:v>41820</c:v>
                </c:pt>
                <c:pt idx="32">
                  <c:v>41729</c:v>
                </c:pt>
                <c:pt idx="33">
                  <c:v>41639</c:v>
                </c:pt>
                <c:pt idx="34">
                  <c:v>41547</c:v>
                </c:pt>
                <c:pt idx="35">
                  <c:v>41455</c:v>
                </c:pt>
                <c:pt idx="36">
                  <c:v>41364</c:v>
                </c:pt>
                <c:pt idx="37">
                  <c:v>41274</c:v>
                </c:pt>
                <c:pt idx="38">
                  <c:v>41182</c:v>
                </c:pt>
                <c:pt idx="39">
                  <c:v>41090</c:v>
                </c:pt>
                <c:pt idx="40">
                  <c:v>40999</c:v>
                </c:pt>
                <c:pt idx="41">
                  <c:v>40908</c:v>
                </c:pt>
                <c:pt idx="42">
                  <c:v>40816</c:v>
                </c:pt>
                <c:pt idx="43">
                  <c:v>40724</c:v>
                </c:pt>
                <c:pt idx="44">
                  <c:v>40633</c:v>
                </c:pt>
                <c:pt idx="45">
                  <c:v>40543</c:v>
                </c:pt>
                <c:pt idx="46">
                  <c:v>40451</c:v>
                </c:pt>
                <c:pt idx="47">
                  <c:v>40359</c:v>
                </c:pt>
                <c:pt idx="48">
                  <c:v>40268</c:v>
                </c:pt>
                <c:pt idx="49">
                  <c:v>40178</c:v>
                </c:pt>
              </c:numCache>
            </c:numRef>
          </c:xVal>
          <c:yVal>
            <c:numRef>
              <c:f>data!$H$7:$H$56</c:f>
              <c:numCache>
                <c:formatCode>General</c:formatCode>
                <c:ptCount val="50"/>
                <c:pt idx="0">
                  <c:v>1.9558800862253753</c:v>
                </c:pt>
                <c:pt idx="1">
                  <c:v>2.0628075331721591</c:v>
                </c:pt>
                <c:pt idx="2">
                  <c:v>2.0354697634812822</c:v>
                </c:pt>
                <c:pt idx="3">
                  <c:v>2.0396520235819238</c:v>
                </c:pt>
                <c:pt idx="4">
                  <c:v>2.0279201364058026</c:v>
                </c:pt>
                <c:pt idx="5">
                  <c:v>2.0168662708289751</c:v>
                </c:pt>
                <c:pt idx="6">
                  <c:v>1.919548758968848</c:v>
                </c:pt>
                <c:pt idx="7">
                  <c:v>1.8499719123288501</c:v>
                </c:pt>
                <c:pt idx="8">
                  <c:v>1.7986506454452689</c:v>
                </c:pt>
                <c:pt idx="9">
                  <c:v>1.9228292196666488</c:v>
                </c:pt>
                <c:pt idx="10">
                  <c:v>1.9231921904206675</c:v>
                </c:pt>
                <c:pt idx="11">
                  <c:v>1.8983960459300089</c:v>
                </c:pt>
                <c:pt idx="12">
                  <c:v>1.8462133638793874</c:v>
                </c:pt>
                <c:pt idx="13">
                  <c:v>1.7816117824931501</c:v>
                </c:pt>
                <c:pt idx="14">
                  <c:v>1.7250127253411569</c:v>
                </c:pt>
                <c:pt idx="15">
                  <c:v>1.6561940621791857</c:v>
                </c:pt>
                <c:pt idx="16">
                  <c:v>1.727703883685354</c:v>
                </c:pt>
                <c:pt idx="17">
                  <c:v>1.7218106152125465</c:v>
                </c:pt>
                <c:pt idx="18">
                  <c:v>1.6904618932461783</c:v>
                </c:pt>
                <c:pt idx="19">
                  <c:v>1.7241939195143297</c:v>
                </c:pt>
                <c:pt idx="20">
                  <c:v>1.7229628089424895</c:v>
                </c:pt>
                <c:pt idx="21">
                  <c:v>1.6991436873944838</c:v>
                </c:pt>
                <c:pt idx="22">
                  <c:v>1.6861892342440237</c:v>
                </c:pt>
                <c:pt idx="23">
                  <c:v>1.707995746422929</c:v>
                </c:pt>
                <c:pt idx="24">
                  <c:v>1.7255849722706944</c:v>
                </c:pt>
                <c:pt idx="25">
                  <c:v>1.7265642161622448</c:v>
                </c:pt>
                <c:pt idx="26">
                  <c:v>1.701481635620927</c:v>
                </c:pt>
                <c:pt idx="27">
                  <c:v>1.6748611407378116</c:v>
                </c:pt>
                <c:pt idx="28">
                  <c:v>1.6195107208384985</c:v>
                </c:pt>
                <c:pt idx="29">
                  <c:v>1.5556988947189014</c:v>
                </c:pt>
                <c:pt idx="30">
                  <c:v>1.5175917307119078</c:v>
                </c:pt>
                <c:pt idx="31">
                  <c:v>1.5269850685599957</c:v>
                </c:pt>
                <c:pt idx="32">
                  <c:v>1.5022905279147729</c:v>
                </c:pt>
                <c:pt idx="33">
                  <c:v>1.529430354366986</c:v>
                </c:pt>
                <c:pt idx="34">
                  <c:v>1.5200903281128424</c:v>
                </c:pt>
                <c:pt idx="35">
                  <c:v>1.4488608456074408</c:v>
                </c:pt>
                <c:pt idx="36">
                  <c:v>1.3864989655506532</c:v>
                </c:pt>
                <c:pt idx="37">
                  <c:v>1.3588862044058692</c:v>
                </c:pt>
                <c:pt idx="38">
                  <c:v>1.3326404103874625</c:v>
                </c:pt>
                <c:pt idx="39">
                  <c:v>1.3527611917238309</c:v>
                </c:pt>
                <c:pt idx="40">
                  <c:v>1.3719909114649149</c:v>
                </c:pt>
                <c:pt idx="41">
                  <c:v>1.2860071220794747</c:v>
                </c:pt>
                <c:pt idx="42">
                  <c:v>1.1928461151888416</c:v>
                </c:pt>
                <c:pt idx="43">
                  <c:v>1.216165902285993</c:v>
                </c:pt>
                <c:pt idx="44">
                  <c:v>1.1858253596129622</c:v>
                </c:pt>
                <c:pt idx="45">
                  <c:v>1.1231980750319988</c:v>
                </c:pt>
                <c:pt idx="46">
                  <c:v>1.0220157398177203</c:v>
                </c:pt>
                <c:pt idx="47">
                  <c:v>0.99782308074572545</c:v>
                </c:pt>
                <c:pt idx="48">
                  <c:v>0.9956351945975499</c:v>
                </c:pt>
                <c:pt idx="49">
                  <c:v>0.97312785359969867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0-E141-BD75-7A0F8E667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426479"/>
        <c:axId val="979630303"/>
      </c:scatterChart>
      <c:valAx>
        <c:axId val="89842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9630303"/>
        <c:crosses val="autoZero"/>
        <c:crossBetween val="midCat"/>
      </c:valAx>
      <c:valAx>
        <c:axId val="979630303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842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EPS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data!$I$7:$I$56</c:f>
              <c:numCache>
                <c:formatCode>m/d/yy</c:formatCode>
                <c:ptCount val="50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  <c:pt idx="29">
                  <c:v>42004</c:v>
                </c:pt>
                <c:pt idx="30">
                  <c:v>41912</c:v>
                </c:pt>
                <c:pt idx="31">
                  <c:v>41820</c:v>
                </c:pt>
                <c:pt idx="32">
                  <c:v>41729</c:v>
                </c:pt>
                <c:pt idx="33">
                  <c:v>41639</c:v>
                </c:pt>
                <c:pt idx="34">
                  <c:v>41547</c:v>
                </c:pt>
                <c:pt idx="35">
                  <c:v>41455</c:v>
                </c:pt>
                <c:pt idx="36">
                  <c:v>41364</c:v>
                </c:pt>
                <c:pt idx="37">
                  <c:v>41274</c:v>
                </c:pt>
                <c:pt idx="38">
                  <c:v>41182</c:v>
                </c:pt>
                <c:pt idx="39">
                  <c:v>41090</c:v>
                </c:pt>
                <c:pt idx="40">
                  <c:v>40999</c:v>
                </c:pt>
                <c:pt idx="41">
                  <c:v>40908</c:v>
                </c:pt>
                <c:pt idx="42">
                  <c:v>40816</c:v>
                </c:pt>
                <c:pt idx="43">
                  <c:v>40724</c:v>
                </c:pt>
                <c:pt idx="44">
                  <c:v>40633</c:v>
                </c:pt>
                <c:pt idx="45">
                  <c:v>40543</c:v>
                </c:pt>
                <c:pt idx="46">
                  <c:v>40451</c:v>
                </c:pt>
                <c:pt idx="47">
                  <c:v>40359</c:v>
                </c:pt>
                <c:pt idx="48">
                  <c:v>40268</c:v>
                </c:pt>
                <c:pt idx="49">
                  <c:v>40178</c:v>
                </c:pt>
              </c:numCache>
            </c:numRef>
          </c:xVal>
          <c:yVal>
            <c:numRef>
              <c:f>data!$J$7:$J$56</c:f>
              <c:numCache>
                <c:formatCode>General</c:formatCode>
                <c:ptCount val="50"/>
                <c:pt idx="0">
                  <c:v>0.57170883180868759</c:v>
                </c:pt>
                <c:pt idx="1">
                  <c:v>0.56937390961504586</c:v>
                </c:pt>
                <c:pt idx="2">
                  <c:v>0.5502283530550941</c:v>
                </c:pt>
                <c:pt idx="3">
                  <c:v>0.37839790094813769</c:v>
                </c:pt>
                <c:pt idx="8">
                  <c:v>0.44870631990507992</c:v>
                </c:pt>
                <c:pt idx="9">
                  <c:v>0.48572142648158001</c:v>
                </c:pt>
                <c:pt idx="10">
                  <c:v>0.4668676203541095</c:v>
                </c:pt>
                <c:pt idx="11">
                  <c:v>0.45024910831936105</c:v>
                </c:pt>
                <c:pt idx="12">
                  <c:v>0.36361197989214433</c:v>
                </c:pt>
                <c:pt idx="13">
                  <c:v>0.35218251811136247</c:v>
                </c:pt>
                <c:pt idx="14">
                  <c:v>0.5065050324048721</c:v>
                </c:pt>
                <c:pt idx="15">
                  <c:v>0.50379068305718111</c:v>
                </c:pt>
                <c:pt idx="16">
                  <c:v>0.48429983934678583</c:v>
                </c:pt>
                <c:pt idx="17">
                  <c:v>0.48144262850230496</c:v>
                </c:pt>
                <c:pt idx="18">
                  <c:v>0.2944662261615929</c:v>
                </c:pt>
                <c:pt idx="19">
                  <c:v>0.2944662261615929</c:v>
                </c:pt>
                <c:pt idx="20">
                  <c:v>0.30319605742048883</c:v>
                </c:pt>
                <c:pt idx="21">
                  <c:v>0.29003461136251801</c:v>
                </c:pt>
                <c:pt idx="22">
                  <c:v>0.27875360095282892</c:v>
                </c:pt>
                <c:pt idx="23">
                  <c:v>0.2528530309798932</c:v>
                </c:pt>
                <c:pt idx="24">
                  <c:v>0.22788670461367352</c:v>
                </c:pt>
                <c:pt idx="25">
                  <c:v>0.21218760440395779</c:v>
                </c:pt>
                <c:pt idx="26">
                  <c:v>0.26007138798507479</c:v>
                </c:pt>
                <c:pt idx="27">
                  <c:v>0.250420002308894</c:v>
                </c:pt>
                <c:pt idx="28">
                  <c:v>0.23044892137827391</c:v>
                </c:pt>
                <c:pt idx="29">
                  <c:v>0.21748394421390627</c:v>
                </c:pt>
                <c:pt idx="30">
                  <c:v>0.13353890837021754</c:v>
                </c:pt>
                <c:pt idx="31">
                  <c:v>0.11058971029924898</c:v>
                </c:pt>
                <c:pt idx="32">
                  <c:v>8.9905111439397931E-2</c:v>
                </c:pt>
                <c:pt idx="33">
                  <c:v>7.9181246047624818E-2</c:v>
                </c:pt>
                <c:pt idx="34">
                  <c:v>5.3078443483419682E-2</c:v>
                </c:pt>
                <c:pt idx="35">
                  <c:v>2.1189299069938092E-2</c:v>
                </c:pt>
                <c:pt idx="36">
                  <c:v>-4.3648054024500883E-3</c:v>
                </c:pt>
                <c:pt idx="37">
                  <c:v>-3.1517051446064863E-2</c:v>
                </c:pt>
                <c:pt idx="38">
                  <c:v>-4.5757490560675115E-2</c:v>
                </c:pt>
                <c:pt idx="39">
                  <c:v>-4.5757490560675115E-2</c:v>
                </c:pt>
                <c:pt idx="40">
                  <c:v>-6.0480747381381476E-2</c:v>
                </c:pt>
                <c:pt idx="41">
                  <c:v>-7.5720713938118356E-2</c:v>
                </c:pt>
                <c:pt idx="42">
                  <c:v>-9.1514981121350217E-2</c:v>
                </c:pt>
                <c:pt idx="43">
                  <c:v>-0.11918640771920865</c:v>
                </c:pt>
                <c:pt idx="44">
                  <c:v>-0.14266750356873156</c:v>
                </c:pt>
                <c:pt idx="45">
                  <c:v>-0.16115090926274472</c:v>
                </c:pt>
                <c:pt idx="46">
                  <c:v>-0.20760831050174613</c:v>
                </c:pt>
                <c:pt idx="47">
                  <c:v>-0.26760624017703144</c:v>
                </c:pt>
                <c:pt idx="48">
                  <c:v>-0.3010299956639812</c:v>
                </c:pt>
                <c:pt idx="49">
                  <c:v>-0.42021640338318983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C-7544-8064-F6498569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31535"/>
        <c:axId val="979607023"/>
      </c:scatterChart>
      <c:valAx>
        <c:axId val="9803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9607023"/>
        <c:crosses val="autoZero"/>
        <c:crossBetween val="midCat"/>
      </c:valAx>
      <c:valAx>
        <c:axId val="9796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033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P/E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data!$K$7:$K$56</c:f>
              <c:numCache>
                <c:formatCode>m/d/yy</c:formatCode>
                <c:ptCount val="50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  <c:pt idx="29">
                  <c:v>42004</c:v>
                </c:pt>
                <c:pt idx="30">
                  <c:v>41912</c:v>
                </c:pt>
                <c:pt idx="31">
                  <c:v>41820</c:v>
                </c:pt>
                <c:pt idx="32">
                  <c:v>41729</c:v>
                </c:pt>
                <c:pt idx="33">
                  <c:v>41639</c:v>
                </c:pt>
                <c:pt idx="34">
                  <c:v>41547</c:v>
                </c:pt>
                <c:pt idx="35">
                  <c:v>41455</c:v>
                </c:pt>
                <c:pt idx="36">
                  <c:v>41364</c:v>
                </c:pt>
                <c:pt idx="37">
                  <c:v>41274</c:v>
                </c:pt>
                <c:pt idx="38">
                  <c:v>41182</c:v>
                </c:pt>
                <c:pt idx="39">
                  <c:v>41090</c:v>
                </c:pt>
                <c:pt idx="40">
                  <c:v>40999</c:v>
                </c:pt>
                <c:pt idx="41">
                  <c:v>40908</c:v>
                </c:pt>
                <c:pt idx="42">
                  <c:v>40816</c:v>
                </c:pt>
                <c:pt idx="43">
                  <c:v>40724</c:v>
                </c:pt>
                <c:pt idx="44">
                  <c:v>40633</c:v>
                </c:pt>
                <c:pt idx="45">
                  <c:v>40543</c:v>
                </c:pt>
                <c:pt idx="46">
                  <c:v>40451</c:v>
                </c:pt>
                <c:pt idx="47">
                  <c:v>40359</c:v>
                </c:pt>
                <c:pt idx="48">
                  <c:v>40268</c:v>
                </c:pt>
                <c:pt idx="49">
                  <c:v>40178</c:v>
                </c:pt>
              </c:numCache>
            </c:numRef>
          </c:xVal>
          <c:yVal>
            <c:numRef>
              <c:f>data!$L$7:$L$56</c:f>
              <c:numCache>
                <c:formatCode>General</c:formatCode>
                <c:ptCount val="50"/>
                <c:pt idx="0">
                  <c:v>1.3841741388070334</c:v>
                </c:pt>
                <c:pt idx="1">
                  <c:v>1.4934580509951885</c:v>
                </c:pt>
                <c:pt idx="2">
                  <c:v>1.4852954387260888</c:v>
                </c:pt>
                <c:pt idx="3">
                  <c:v>1.6612446089593336</c:v>
                </c:pt>
                <c:pt idx="8">
                  <c:v>1.3498600821923312</c:v>
                </c:pt>
                <c:pt idx="9">
                  <c:v>1.4371160930480786</c:v>
                </c:pt>
                <c:pt idx="10">
                  <c:v>1.4563660331290431</c:v>
                </c:pt>
                <c:pt idx="11">
                  <c:v>1.448087666692341</c:v>
                </c:pt>
                <c:pt idx="12">
                  <c:v>1.4825877695267675</c:v>
                </c:pt>
                <c:pt idx="13">
                  <c:v>1.4294292643817876</c:v>
                </c:pt>
                <c:pt idx="14">
                  <c:v>1.2185355052165279</c:v>
                </c:pt>
                <c:pt idx="15">
                  <c:v>1.1525940779274697</c:v>
                </c:pt>
                <c:pt idx="16">
                  <c:v>1.2432861460834461</c:v>
                </c:pt>
                <c:pt idx="17">
                  <c:v>1.2402995820027125</c:v>
                </c:pt>
                <c:pt idx="18">
                  <c:v>1.3960248966085933</c:v>
                </c:pt>
                <c:pt idx="19">
                  <c:v>1.4297522800024081</c:v>
                </c:pt>
                <c:pt idx="20">
                  <c:v>1.4197905861063627</c:v>
                </c:pt>
                <c:pt idx="21">
                  <c:v>1.409087369447835</c:v>
                </c:pt>
                <c:pt idx="22">
                  <c:v>1.4073909044707316</c:v>
                </c:pt>
                <c:pt idx="23">
                  <c:v>1.455149521179828</c:v>
                </c:pt>
                <c:pt idx="24">
                  <c:v>1.497758718287268</c:v>
                </c:pt>
                <c:pt idx="25">
                  <c:v>1.514414920580369</c:v>
                </c:pt>
                <c:pt idx="26">
                  <c:v>1.4413808849165113</c:v>
                </c:pt>
                <c:pt idx="27">
                  <c:v>1.4256972133625911</c:v>
                </c:pt>
                <c:pt idx="28">
                  <c:v>1.3891660843645324</c:v>
                </c:pt>
                <c:pt idx="29">
                  <c:v>1.3382572302462556</c:v>
                </c:pt>
                <c:pt idx="30">
                  <c:v>1.3856062735983121</c:v>
                </c:pt>
                <c:pt idx="31">
                  <c:v>1.4181354984252321</c:v>
                </c:pt>
                <c:pt idx="32">
                  <c:v>1.4141373621844766</c:v>
                </c:pt>
                <c:pt idx="33">
                  <c:v>1.4502491083193612</c:v>
                </c:pt>
                <c:pt idx="34">
                  <c:v>1.4670158184384354</c:v>
                </c:pt>
                <c:pt idx="35">
                  <c:v>1.4297522800024081</c:v>
                </c:pt>
                <c:pt idx="36">
                  <c:v>1.3930484664167782</c:v>
                </c:pt>
                <c:pt idx="37">
                  <c:v>1.390405156480081</c:v>
                </c:pt>
                <c:pt idx="38">
                  <c:v>1.3809344633307019</c:v>
                </c:pt>
                <c:pt idx="39">
                  <c:v>1.3986343245383921</c:v>
                </c:pt>
                <c:pt idx="40">
                  <c:v>1.4348881208673159</c:v>
                </c:pt>
                <c:pt idx="41">
                  <c:v>1.3641756327706194</c:v>
                </c:pt>
                <c:pt idx="42">
                  <c:v>1.2844307338445196</c:v>
                </c:pt>
                <c:pt idx="43">
                  <c:v>1.3354579006893843</c:v>
                </c:pt>
                <c:pt idx="44">
                  <c:v>1.331427296520743</c:v>
                </c:pt>
                <c:pt idx="45">
                  <c:v>1.2875778090787053</c:v>
                </c:pt>
                <c:pt idx="46">
                  <c:v>1.229425847920695</c:v>
                </c:pt>
                <c:pt idx="47">
                  <c:v>1.2695129442179163</c:v>
                </c:pt>
                <c:pt idx="48">
                  <c:v>1.2966651902615312</c:v>
                </c:pt>
                <c:pt idx="49">
                  <c:v>1.3993275321586789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B-5A4C-B63E-B2618ABC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451375"/>
        <c:axId val="1002955679"/>
      </c:scatterChart>
      <c:valAx>
        <c:axId val="100345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2955679"/>
        <c:crosses val="autoZero"/>
        <c:crossBetween val="midCat"/>
      </c:valAx>
      <c:valAx>
        <c:axId val="1002955679"/>
        <c:scaling>
          <c:orientation val="minMax"/>
          <c:min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451375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EPS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data2!$H$6:$H$160</c:f>
              <c:numCache>
                <c:formatCode>m/d/yy</c:formatCode>
                <c:ptCount val="155"/>
                <c:pt idx="0">
                  <c:v>44778</c:v>
                </c:pt>
                <c:pt idx="1">
                  <c:v>44777</c:v>
                </c:pt>
                <c:pt idx="2">
                  <c:v>44776</c:v>
                </c:pt>
                <c:pt idx="3">
                  <c:v>44775</c:v>
                </c:pt>
                <c:pt idx="4">
                  <c:v>44774</c:v>
                </c:pt>
                <c:pt idx="5">
                  <c:v>44763</c:v>
                </c:pt>
                <c:pt idx="6">
                  <c:v>44754</c:v>
                </c:pt>
                <c:pt idx="7">
                  <c:v>44749</c:v>
                </c:pt>
                <c:pt idx="8">
                  <c:v>44748</c:v>
                </c:pt>
                <c:pt idx="9">
                  <c:v>44747</c:v>
                </c:pt>
                <c:pt idx="10">
                  <c:v>44742</c:v>
                </c:pt>
                <c:pt idx="11">
                  <c:v>44733</c:v>
                </c:pt>
                <c:pt idx="12">
                  <c:v>44721</c:v>
                </c:pt>
                <c:pt idx="13">
                  <c:v>44712</c:v>
                </c:pt>
                <c:pt idx="14">
                  <c:v>44700</c:v>
                </c:pt>
                <c:pt idx="15">
                  <c:v>44691</c:v>
                </c:pt>
                <c:pt idx="16">
                  <c:v>44690</c:v>
                </c:pt>
                <c:pt idx="17">
                  <c:v>44687</c:v>
                </c:pt>
                <c:pt idx="18">
                  <c:v>44686</c:v>
                </c:pt>
                <c:pt idx="19">
                  <c:v>44680</c:v>
                </c:pt>
                <c:pt idx="20">
                  <c:v>44671</c:v>
                </c:pt>
                <c:pt idx="21">
                  <c:v>44659</c:v>
                </c:pt>
                <c:pt idx="22">
                  <c:v>44650</c:v>
                </c:pt>
                <c:pt idx="23">
                  <c:v>44641</c:v>
                </c:pt>
                <c:pt idx="24">
                  <c:v>44630</c:v>
                </c:pt>
                <c:pt idx="25">
                  <c:v>44621</c:v>
                </c:pt>
                <c:pt idx="26">
                  <c:v>44609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44596</c:v>
                </c:pt>
                <c:pt idx="31">
                  <c:v>44595</c:v>
                </c:pt>
                <c:pt idx="32">
                  <c:v>44594</c:v>
                </c:pt>
                <c:pt idx="33">
                  <c:v>44589</c:v>
                </c:pt>
                <c:pt idx="34">
                  <c:v>44580</c:v>
                </c:pt>
                <c:pt idx="35">
                  <c:v>44568</c:v>
                </c:pt>
                <c:pt idx="36">
                  <c:v>44532</c:v>
                </c:pt>
                <c:pt idx="37">
                  <c:v>44531</c:v>
                </c:pt>
                <c:pt idx="38">
                  <c:v>44538</c:v>
                </c:pt>
                <c:pt idx="39">
                  <c:v>44502</c:v>
                </c:pt>
                <c:pt idx="40">
                  <c:v>44501</c:v>
                </c:pt>
                <c:pt idx="41">
                  <c:v>44508</c:v>
                </c:pt>
                <c:pt idx="42">
                  <c:v>44471</c:v>
                </c:pt>
                <c:pt idx="43">
                  <c:v>44470</c:v>
                </c:pt>
                <c:pt idx="44">
                  <c:v>44477</c:v>
                </c:pt>
                <c:pt idx="45">
                  <c:v>44468</c:v>
                </c:pt>
                <c:pt idx="46">
                  <c:v>44459</c:v>
                </c:pt>
                <c:pt idx="47">
                  <c:v>44448</c:v>
                </c:pt>
                <c:pt idx="48">
                  <c:v>44438</c:v>
                </c:pt>
                <c:pt idx="49">
                  <c:v>44427</c:v>
                </c:pt>
                <c:pt idx="50">
                  <c:v>44418</c:v>
                </c:pt>
                <c:pt idx="51">
                  <c:v>44414</c:v>
                </c:pt>
                <c:pt idx="52">
                  <c:v>44413</c:v>
                </c:pt>
                <c:pt idx="53">
                  <c:v>44412</c:v>
                </c:pt>
                <c:pt idx="54">
                  <c:v>44411</c:v>
                </c:pt>
                <c:pt idx="55">
                  <c:v>44410</c:v>
                </c:pt>
                <c:pt idx="56">
                  <c:v>44407</c:v>
                </c:pt>
                <c:pt idx="57">
                  <c:v>44386</c:v>
                </c:pt>
                <c:pt idx="58">
                  <c:v>44364</c:v>
                </c:pt>
                <c:pt idx="59">
                  <c:v>44342</c:v>
                </c:pt>
                <c:pt idx="60">
                  <c:v>44321</c:v>
                </c:pt>
                <c:pt idx="61">
                  <c:v>44300</c:v>
                </c:pt>
                <c:pt idx="62">
                  <c:v>44278</c:v>
                </c:pt>
                <c:pt idx="63">
                  <c:v>44257</c:v>
                </c:pt>
                <c:pt idx="64">
                  <c:v>44235</c:v>
                </c:pt>
                <c:pt idx="65">
                  <c:v>44211</c:v>
                </c:pt>
                <c:pt idx="66">
                  <c:v>44167</c:v>
                </c:pt>
                <c:pt idx="67">
                  <c:v>44167</c:v>
                </c:pt>
                <c:pt idx="68">
                  <c:v>44136</c:v>
                </c:pt>
                <c:pt idx="69">
                  <c:v>44106</c:v>
                </c:pt>
                <c:pt idx="70">
                  <c:v>44103</c:v>
                </c:pt>
                <c:pt idx="71">
                  <c:v>44082</c:v>
                </c:pt>
                <c:pt idx="72">
                  <c:v>44060</c:v>
                </c:pt>
                <c:pt idx="73">
                  <c:v>44039</c:v>
                </c:pt>
                <c:pt idx="74">
                  <c:v>44018</c:v>
                </c:pt>
                <c:pt idx="75">
                  <c:v>43994</c:v>
                </c:pt>
                <c:pt idx="76">
                  <c:v>43972</c:v>
                </c:pt>
                <c:pt idx="77">
                  <c:v>43951</c:v>
                </c:pt>
                <c:pt idx="78">
                  <c:v>43929</c:v>
                </c:pt>
                <c:pt idx="79">
                  <c:v>43908</c:v>
                </c:pt>
                <c:pt idx="80">
                  <c:v>43887</c:v>
                </c:pt>
                <c:pt idx="81">
                  <c:v>43865</c:v>
                </c:pt>
                <c:pt idx="82">
                  <c:v>43843</c:v>
                </c:pt>
                <c:pt idx="83">
                  <c:v>43800</c:v>
                </c:pt>
                <c:pt idx="84">
                  <c:v>43771</c:v>
                </c:pt>
                <c:pt idx="85">
                  <c:v>43775</c:v>
                </c:pt>
                <c:pt idx="86">
                  <c:v>43739</c:v>
                </c:pt>
                <c:pt idx="87">
                  <c:v>43733</c:v>
                </c:pt>
                <c:pt idx="88">
                  <c:v>43712</c:v>
                </c:pt>
                <c:pt idx="89">
                  <c:v>43690</c:v>
                </c:pt>
                <c:pt idx="90">
                  <c:v>43686</c:v>
                </c:pt>
                <c:pt idx="91">
                  <c:v>43685</c:v>
                </c:pt>
                <c:pt idx="92">
                  <c:v>43684</c:v>
                </c:pt>
                <c:pt idx="93">
                  <c:v>43683</c:v>
                </c:pt>
                <c:pt idx="94">
                  <c:v>43682</c:v>
                </c:pt>
                <c:pt idx="95">
                  <c:v>43679</c:v>
                </c:pt>
                <c:pt idx="96">
                  <c:v>43678</c:v>
                </c:pt>
                <c:pt idx="97">
                  <c:v>43677</c:v>
                </c:pt>
                <c:pt idx="98">
                  <c:v>43676</c:v>
                </c:pt>
                <c:pt idx="99">
                  <c:v>43669</c:v>
                </c:pt>
                <c:pt idx="100">
                  <c:v>43623</c:v>
                </c:pt>
                <c:pt idx="101">
                  <c:v>43579</c:v>
                </c:pt>
                <c:pt idx="102">
                  <c:v>43535</c:v>
                </c:pt>
                <c:pt idx="103">
                  <c:v>43489</c:v>
                </c:pt>
                <c:pt idx="104">
                  <c:v>43441</c:v>
                </c:pt>
                <c:pt idx="105">
                  <c:v>43375</c:v>
                </c:pt>
                <c:pt idx="106">
                  <c:v>43353</c:v>
                </c:pt>
                <c:pt idx="107">
                  <c:v>43307</c:v>
                </c:pt>
                <c:pt idx="108">
                  <c:v>43263</c:v>
                </c:pt>
                <c:pt idx="109">
                  <c:v>43217</c:v>
                </c:pt>
                <c:pt idx="110">
                  <c:v>43173</c:v>
                </c:pt>
                <c:pt idx="111">
                  <c:v>43129</c:v>
                </c:pt>
                <c:pt idx="112">
                  <c:v>43070</c:v>
                </c:pt>
                <c:pt idx="113">
                  <c:v>43010</c:v>
                </c:pt>
                <c:pt idx="114">
                  <c:v>42992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42817</c:v>
                </c:pt>
                <c:pt idx="126">
                  <c:v>42675</c:v>
                </c:pt>
                <c:pt idx="127">
                  <c:v>42557</c:v>
                </c:pt>
                <c:pt idx="128">
                  <c:v>42426</c:v>
                </c:pt>
                <c:pt idx="129">
                  <c:v>42278</c:v>
                </c:pt>
                <c:pt idx="130">
                  <c:v>42165</c:v>
                </c:pt>
                <c:pt idx="131">
                  <c:v>42034</c:v>
                </c:pt>
                <c:pt idx="132">
                  <c:v>41904</c:v>
                </c:pt>
                <c:pt idx="133">
                  <c:v>41773</c:v>
                </c:pt>
                <c:pt idx="134">
                  <c:v>41642</c:v>
                </c:pt>
                <c:pt idx="135">
                  <c:v>41512</c:v>
                </c:pt>
                <c:pt idx="136">
                  <c:v>41382</c:v>
                </c:pt>
                <c:pt idx="137">
                  <c:v>41249</c:v>
                </c:pt>
                <c:pt idx="138">
                  <c:v>41131</c:v>
                </c:pt>
                <c:pt idx="139">
                  <c:v>41130</c:v>
                </c:pt>
                <c:pt idx="140">
                  <c:v>41129</c:v>
                </c:pt>
                <c:pt idx="141">
                  <c:v>41128</c:v>
                </c:pt>
                <c:pt idx="142">
                  <c:v>41127</c:v>
                </c:pt>
                <c:pt idx="143">
                  <c:v>41124</c:v>
                </c:pt>
                <c:pt idx="144">
                  <c:v>41123</c:v>
                </c:pt>
                <c:pt idx="145">
                  <c:v>41122</c:v>
                </c:pt>
                <c:pt idx="146">
                  <c:v>41121</c:v>
                </c:pt>
                <c:pt idx="147">
                  <c:v>41117</c:v>
                </c:pt>
                <c:pt idx="148">
                  <c:v>40988</c:v>
                </c:pt>
                <c:pt idx="149">
                  <c:v>40855</c:v>
                </c:pt>
                <c:pt idx="150">
                  <c:v>40725</c:v>
                </c:pt>
                <c:pt idx="151">
                  <c:v>40597</c:v>
                </c:pt>
                <c:pt idx="152">
                  <c:v>40452</c:v>
                </c:pt>
                <c:pt idx="153">
                  <c:v>40337</c:v>
                </c:pt>
                <c:pt idx="154">
                  <c:v>40206</c:v>
                </c:pt>
              </c:numCache>
            </c:numRef>
          </c:xVal>
          <c:yVal>
            <c:numRef>
              <c:f>data2!$I$6:$I$160</c:f>
              <c:numCache>
                <c:formatCode>General</c:formatCode>
                <c:ptCount val="155"/>
                <c:pt idx="0">
                  <c:v>0.55144999797287519</c:v>
                </c:pt>
                <c:pt idx="1">
                  <c:v>0.55144999797287519</c:v>
                </c:pt>
                <c:pt idx="2">
                  <c:v>0.55144999797287519</c:v>
                </c:pt>
                <c:pt idx="3">
                  <c:v>0.55144999797287519</c:v>
                </c:pt>
                <c:pt idx="4">
                  <c:v>0.55144999797287519</c:v>
                </c:pt>
                <c:pt idx="5">
                  <c:v>0.55144999797287519</c:v>
                </c:pt>
                <c:pt idx="6">
                  <c:v>0.55144999797287519</c:v>
                </c:pt>
                <c:pt idx="7">
                  <c:v>0.55144999797287519</c:v>
                </c:pt>
                <c:pt idx="8">
                  <c:v>0.55144999797287519</c:v>
                </c:pt>
                <c:pt idx="9">
                  <c:v>0.55144999797287519</c:v>
                </c:pt>
                <c:pt idx="10">
                  <c:v>0.57287160220048017</c:v>
                </c:pt>
                <c:pt idx="11">
                  <c:v>0.57287160220048017</c:v>
                </c:pt>
                <c:pt idx="12">
                  <c:v>0.57287160220048017</c:v>
                </c:pt>
                <c:pt idx="13">
                  <c:v>0.57287160220048017</c:v>
                </c:pt>
                <c:pt idx="14">
                  <c:v>0.57287160220048017</c:v>
                </c:pt>
                <c:pt idx="15">
                  <c:v>0.57287160220048017</c:v>
                </c:pt>
                <c:pt idx="16">
                  <c:v>0.57287160220048017</c:v>
                </c:pt>
                <c:pt idx="17">
                  <c:v>0.57287160220048017</c:v>
                </c:pt>
                <c:pt idx="18">
                  <c:v>0.57287160220048017</c:v>
                </c:pt>
                <c:pt idx="19">
                  <c:v>0.57287160220048017</c:v>
                </c:pt>
                <c:pt idx="20">
                  <c:v>0.57287160220048017</c:v>
                </c:pt>
                <c:pt idx="21">
                  <c:v>0.57287160220048017</c:v>
                </c:pt>
                <c:pt idx="22">
                  <c:v>0.56937390961504586</c:v>
                </c:pt>
                <c:pt idx="23">
                  <c:v>0.56937390961504586</c:v>
                </c:pt>
                <c:pt idx="24">
                  <c:v>0.56937390961504586</c:v>
                </c:pt>
                <c:pt idx="25">
                  <c:v>0.56937390961504586</c:v>
                </c:pt>
                <c:pt idx="26">
                  <c:v>0.56937390961504586</c:v>
                </c:pt>
                <c:pt idx="27">
                  <c:v>0.56937390961504586</c:v>
                </c:pt>
                <c:pt idx="28">
                  <c:v>0.56937390961504586</c:v>
                </c:pt>
                <c:pt idx="29">
                  <c:v>0.56937390961504586</c:v>
                </c:pt>
                <c:pt idx="30">
                  <c:v>0.56937390961504586</c:v>
                </c:pt>
                <c:pt idx="31">
                  <c:v>0.56937390961504586</c:v>
                </c:pt>
                <c:pt idx="32">
                  <c:v>0.56937390961504586</c:v>
                </c:pt>
                <c:pt idx="33">
                  <c:v>0.56937390961504586</c:v>
                </c:pt>
                <c:pt idx="34">
                  <c:v>0.56937390961504586</c:v>
                </c:pt>
                <c:pt idx="35">
                  <c:v>0.56937390961504586</c:v>
                </c:pt>
                <c:pt idx="36">
                  <c:v>0.54900326202578786</c:v>
                </c:pt>
                <c:pt idx="37">
                  <c:v>0.54900326202578786</c:v>
                </c:pt>
                <c:pt idx="38">
                  <c:v>0.54900326202578786</c:v>
                </c:pt>
                <c:pt idx="39">
                  <c:v>0.54900326202578786</c:v>
                </c:pt>
                <c:pt idx="40">
                  <c:v>0.54900326202578786</c:v>
                </c:pt>
                <c:pt idx="41">
                  <c:v>0.54900326202578786</c:v>
                </c:pt>
                <c:pt idx="42">
                  <c:v>0.54900326202578786</c:v>
                </c:pt>
                <c:pt idx="43">
                  <c:v>0.54900326202578786</c:v>
                </c:pt>
                <c:pt idx="44">
                  <c:v>0.54900326202578786</c:v>
                </c:pt>
                <c:pt idx="45">
                  <c:v>0.37839790094813769</c:v>
                </c:pt>
                <c:pt idx="46">
                  <c:v>0.37839790094813769</c:v>
                </c:pt>
                <c:pt idx="47">
                  <c:v>0.37839790094813769</c:v>
                </c:pt>
                <c:pt idx="48">
                  <c:v>0.37839790094813769</c:v>
                </c:pt>
                <c:pt idx="49">
                  <c:v>0.37839790094813769</c:v>
                </c:pt>
                <c:pt idx="50">
                  <c:v>0.37839790094813769</c:v>
                </c:pt>
                <c:pt idx="51">
                  <c:v>0.37839790094813769</c:v>
                </c:pt>
                <c:pt idx="52">
                  <c:v>0.37839790094813769</c:v>
                </c:pt>
                <c:pt idx="53">
                  <c:v>0.37839790094813769</c:v>
                </c:pt>
                <c:pt idx="54">
                  <c:v>0.37839790094813769</c:v>
                </c:pt>
                <c:pt idx="55">
                  <c:v>0.37839790094813769</c:v>
                </c:pt>
                <c:pt idx="56">
                  <c:v>0.37839790094813769</c:v>
                </c:pt>
                <c:pt idx="57">
                  <c:v>0.37839790094813769</c:v>
                </c:pt>
                <c:pt idx="58">
                  <c:v>-8.092190762392612E-2</c:v>
                </c:pt>
                <c:pt idx="59">
                  <c:v>-8.092190762392612E-2</c:v>
                </c:pt>
                <c:pt idx="60">
                  <c:v>-8.092190762392612E-2</c:v>
                </c:pt>
                <c:pt idx="61">
                  <c:v>-8.092190762392612E-2</c:v>
                </c:pt>
                <c:pt idx="62">
                  <c:v>-0.25181197299379954</c:v>
                </c:pt>
                <c:pt idx="63">
                  <c:v>-0.25181197299379954</c:v>
                </c:pt>
                <c:pt idx="64">
                  <c:v>-0.25181197299379954</c:v>
                </c:pt>
                <c:pt idx="65">
                  <c:v>-0.25181197299379954</c:v>
                </c:pt>
                <c:pt idx="66">
                  <c:v>-0.11350927482751812</c:v>
                </c:pt>
                <c:pt idx="67">
                  <c:v>-0.11350927482751812</c:v>
                </c:pt>
                <c:pt idx="68">
                  <c:v>-0.11350927482751812</c:v>
                </c:pt>
                <c:pt idx="69">
                  <c:v>-0.11350927482751812</c:v>
                </c:pt>
                <c:pt idx="70">
                  <c:v>-0.11350927482751812</c:v>
                </c:pt>
                <c:pt idx="71">
                  <c:v>4.5322978786657475E-2</c:v>
                </c:pt>
                <c:pt idx="72">
                  <c:v>4.5322978786657475E-2</c:v>
                </c:pt>
                <c:pt idx="73">
                  <c:v>4.5322978786657475E-2</c:v>
                </c:pt>
                <c:pt idx="74">
                  <c:v>4.5322978786657475E-2</c:v>
                </c:pt>
                <c:pt idx="75">
                  <c:v>0.44870631990507992</c:v>
                </c:pt>
                <c:pt idx="76">
                  <c:v>0.44870631990507992</c:v>
                </c:pt>
                <c:pt idx="77">
                  <c:v>0.44870631990507992</c:v>
                </c:pt>
                <c:pt idx="78">
                  <c:v>0.44870631990507992</c:v>
                </c:pt>
                <c:pt idx="79">
                  <c:v>0.48572142648158001</c:v>
                </c:pt>
                <c:pt idx="80">
                  <c:v>0.48572142648158001</c:v>
                </c:pt>
                <c:pt idx="81">
                  <c:v>0.48572142648158001</c:v>
                </c:pt>
                <c:pt idx="82">
                  <c:v>0.48572142648158001</c:v>
                </c:pt>
                <c:pt idx="83">
                  <c:v>0.4668676203541095</c:v>
                </c:pt>
                <c:pt idx="84">
                  <c:v>0.4668676203541095</c:v>
                </c:pt>
                <c:pt idx="85">
                  <c:v>0.4668676203541095</c:v>
                </c:pt>
                <c:pt idx="86">
                  <c:v>0.4668676203541095</c:v>
                </c:pt>
                <c:pt idx="87">
                  <c:v>0.45024910831936105</c:v>
                </c:pt>
                <c:pt idx="88">
                  <c:v>0.45024910831936105</c:v>
                </c:pt>
                <c:pt idx="89">
                  <c:v>0.45024910831936105</c:v>
                </c:pt>
                <c:pt idx="90">
                  <c:v>0.45024910831936105</c:v>
                </c:pt>
                <c:pt idx="91">
                  <c:v>0.45024910831936105</c:v>
                </c:pt>
                <c:pt idx="92">
                  <c:v>0.45024910831936105</c:v>
                </c:pt>
                <c:pt idx="93">
                  <c:v>0.45024910831936105</c:v>
                </c:pt>
                <c:pt idx="94">
                  <c:v>0.45024910831936105</c:v>
                </c:pt>
                <c:pt idx="95">
                  <c:v>0.45024910831936105</c:v>
                </c:pt>
                <c:pt idx="96">
                  <c:v>0.45024910831936105</c:v>
                </c:pt>
                <c:pt idx="97">
                  <c:v>0.45024910831936105</c:v>
                </c:pt>
                <c:pt idx="98">
                  <c:v>0.45024910831936105</c:v>
                </c:pt>
                <c:pt idx="99">
                  <c:v>0.45024910831936105</c:v>
                </c:pt>
                <c:pt idx="100">
                  <c:v>0.36361197989214433</c:v>
                </c:pt>
                <c:pt idx="101">
                  <c:v>0.36361197989214433</c:v>
                </c:pt>
                <c:pt idx="102">
                  <c:v>0.35218251811136247</c:v>
                </c:pt>
                <c:pt idx="103">
                  <c:v>0.35218251811136247</c:v>
                </c:pt>
                <c:pt idx="104">
                  <c:v>0.5065050324048721</c:v>
                </c:pt>
                <c:pt idx="105">
                  <c:v>0.5065050324048721</c:v>
                </c:pt>
                <c:pt idx="106">
                  <c:v>0.50514997831990605</c:v>
                </c:pt>
                <c:pt idx="107">
                  <c:v>0.50514997831990605</c:v>
                </c:pt>
                <c:pt idx="108">
                  <c:v>0.48572142648158001</c:v>
                </c:pt>
                <c:pt idx="109">
                  <c:v>0.48572142648158001</c:v>
                </c:pt>
                <c:pt idx="110">
                  <c:v>0.48144262850230496</c:v>
                </c:pt>
                <c:pt idx="111">
                  <c:v>0.48144262850230496</c:v>
                </c:pt>
                <c:pt idx="112">
                  <c:v>0.2944662261615929</c:v>
                </c:pt>
                <c:pt idx="113">
                  <c:v>0.2944662261615929</c:v>
                </c:pt>
                <c:pt idx="114">
                  <c:v>0.2944662261615929</c:v>
                </c:pt>
                <c:pt idx="115">
                  <c:v>0.2944662261615929</c:v>
                </c:pt>
                <c:pt idx="116">
                  <c:v>0.2944662261615929</c:v>
                </c:pt>
                <c:pt idx="117">
                  <c:v>0.2944662261615929</c:v>
                </c:pt>
                <c:pt idx="118">
                  <c:v>0.2944662261615929</c:v>
                </c:pt>
                <c:pt idx="119">
                  <c:v>0.2944662261615929</c:v>
                </c:pt>
                <c:pt idx="120">
                  <c:v>0.2944662261615929</c:v>
                </c:pt>
                <c:pt idx="121">
                  <c:v>0.2944662261615929</c:v>
                </c:pt>
                <c:pt idx="122">
                  <c:v>0.2944662261615929</c:v>
                </c:pt>
                <c:pt idx="123">
                  <c:v>0.2944662261615929</c:v>
                </c:pt>
                <c:pt idx="124">
                  <c:v>0.2944662261615929</c:v>
                </c:pt>
                <c:pt idx="125">
                  <c:v>0.29003461136251801</c:v>
                </c:pt>
                <c:pt idx="126">
                  <c:v>0.27875360095282892</c:v>
                </c:pt>
                <c:pt idx="127">
                  <c:v>0.2528530309798932</c:v>
                </c:pt>
                <c:pt idx="128">
                  <c:v>0.21218760440395779</c:v>
                </c:pt>
                <c:pt idx="129">
                  <c:v>0.26007138798507479</c:v>
                </c:pt>
                <c:pt idx="130">
                  <c:v>0.23044892137827391</c:v>
                </c:pt>
                <c:pt idx="131">
                  <c:v>0.21748394421390627</c:v>
                </c:pt>
                <c:pt idx="132">
                  <c:v>-0.92081875395237522</c:v>
                </c:pt>
                <c:pt idx="133">
                  <c:v>-1.2218487496163564</c:v>
                </c:pt>
                <c:pt idx="134">
                  <c:v>-1.5228787452803376</c:v>
                </c:pt>
                <c:pt idx="135">
                  <c:v>2.1189299069938092E-2</c:v>
                </c:pt>
                <c:pt idx="136">
                  <c:v>-4.3648054024500883E-3</c:v>
                </c:pt>
                <c:pt idx="137">
                  <c:v>-4.5757490560675115E-2</c:v>
                </c:pt>
                <c:pt idx="138">
                  <c:v>-4.5757490560675115E-2</c:v>
                </c:pt>
                <c:pt idx="139">
                  <c:v>-4.5757490560675115E-2</c:v>
                </c:pt>
                <c:pt idx="140">
                  <c:v>-4.5757490560675115E-2</c:v>
                </c:pt>
                <c:pt idx="141">
                  <c:v>-4.5757490560675115E-2</c:v>
                </c:pt>
                <c:pt idx="142">
                  <c:v>-4.5757490560675115E-2</c:v>
                </c:pt>
                <c:pt idx="143">
                  <c:v>-4.5757490560675115E-2</c:v>
                </c:pt>
                <c:pt idx="144">
                  <c:v>-4.5757490560675115E-2</c:v>
                </c:pt>
                <c:pt idx="145">
                  <c:v>-4.5757490560675115E-2</c:v>
                </c:pt>
                <c:pt idx="146">
                  <c:v>-4.5757490560675115E-2</c:v>
                </c:pt>
                <c:pt idx="147">
                  <c:v>-4.5757490560675115E-2</c:v>
                </c:pt>
                <c:pt idx="148">
                  <c:v>-8.092190762392612E-2</c:v>
                </c:pt>
                <c:pt idx="149">
                  <c:v>-9.1514981121350217E-2</c:v>
                </c:pt>
                <c:pt idx="150">
                  <c:v>-0.14874165128092473</c:v>
                </c:pt>
                <c:pt idx="151">
                  <c:v>-0.16115090926274472</c:v>
                </c:pt>
                <c:pt idx="152">
                  <c:v>-0.20760831050174613</c:v>
                </c:pt>
                <c:pt idx="153">
                  <c:v>-0.3010299956639812</c:v>
                </c:pt>
                <c:pt idx="154">
                  <c:v>-0.42021640338318983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D-A04E-803D-D91C4A3A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48208"/>
        <c:axId val="879040768"/>
      </c:scatterChart>
      <c:valAx>
        <c:axId val="879048208"/>
        <c:scaling>
          <c:orientation val="minMax"/>
          <c:max val="45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040768"/>
        <c:crosses val="autoZero"/>
        <c:crossBetween val="midCat"/>
      </c:valAx>
      <c:valAx>
        <c:axId val="87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04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PRICE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data2!$J$6:$J$160</c:f>
              <c:numCache>
                <c:formatCode>m/d/yy</c:formatCode>
                <c:ptCount val="155"/>
                <c:pt idx="0">
                  <c:v>44778</c:v>
                </c:pt>
                <c:pt idx="1">
                  <c:v>44777</c:v>
                </c:pt>
                <c:pt idx="2">
                  <c:v>44776</c:v>
                </c:pt>
                <c:pt idx="3">
                  <c:v>44775</c:v>
                </c:pt>
                <c:pt idx="4">
                  <c:v>44774</c:v>
                </c:pt>
                <c:pt idx="5">
                  <c:v>44763</c:v>
                </c:pt>
                <c:pt idx="6">
                  <c:v>44754</c:v>
                </c:pt>
                <c:pt idx="7">
                  <c:v>44749</c:v>
                </c:pt>
                <c:pt idx="8">
                  <c:v>44748</c:v>
                </c:pt>
                <c:pt idx="9">
                  <c:v>44747</c:v>
                </c:pt>
                <c:pt idx="10">
                  <c:v>44742</c:v>
                </c:pt>
                <c:pt idx="11">
                  <c:v>44733</c:v>
                </c:pt>
                <c:pt idx="12">
                  <c:v>44721</c:v>
                </c:pt>
                <c:pt idx="13">
                  <c:v>44712</c:v>
                </c:pt>
                <c:pt idx="14">
                  <c:v>44700</c:v>
                </c:pt>
                <c:pt idx="15">
                  <c:v>44691</c:v>
                </c:pt>
                <c:pt idx="16">
                  <c:v>44690</c:v>
                </c:pt>
                <c:pt idx="17">
                  <c:v>44687</c:v>
                </c:pt>
                <c:pt idx="18">
                  <c:v>44686</c:v>
                </c:pt>
                <c:pt idx="19">
                  <c:v>44680</c:v>
                </c:pt>
                <c:pt idx="20">
                  <c:v>44671</c:v>
                </c:pt>
                <c:pt idx="21">
                  <c:v>44659</c:v>
                </c:pt>
                <c:pt idx="22">
                  <c:v>44650</c:v>
                </c:pt>
                <c:pt idx="23">
                  <c:v>44641</c:v>
                </c:pt>
                <c:pt idx="24">
                  <c:v>44630</c:v>
                </c:pt>
                <c:pt idx="25">
                  <c:v>44621</c:v>
                </c:pt>
                <c:pt idx="26">
                  <c:v>44609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44596</c:v>
                </c:pt>
                <c:pt idx="31">
                  <c:v>44595</c:v>
                </c:pt>
                <c:pt idx="32">
                  <c:v>44594</c:v>
                </c:pt>
                <c:pt idx="33">
                  <c:v>44589</c:v>
                </c:pt>
                <c:pt idx="34">
                  <c:v>44580</c:v>
                </c:pt>
                <c:pt idx="35">
                  <c:v>44568</c:v>
                </c:pt>
                <c:pt idx="36">
                  <c:v>44532</c:v>
                </c:pt>
                <c:pt idx="37">
                  <c:v>44531</c:v>
                </c:pt>
                <c:pt idx="38">
                  <c:v>44538</c:v>
                </c:pt>
                <c:pt idx="39">
                  <c:v>44502</c:v>
                </c:pt>
                <c:pt idx="40">
                  <c:v>44501</c:v>
                </c:pt>
                <c:pt idx="41">
                  <c:v>44508</c:v>
                </c:pt>
                <c:pt idx="42">
                  <c:v>44471</c:v>
                </c:pt>
                <c:pt idx="43">
                  <c:v>44470</c:v>
                </c:pt>
                <c:pt idx="44">
                  <c:v>44477</c:v>
                </c:pt>
                <c:pt idx="45">
                  <c:v>44468</c:v>
                </c:pt>
                <c:pt idx="46">
                  <c:v>44459</c:v>
                </c:pt>
                <c:pt idx="47">
                  <c:v>44448</c:v>
                </c:pt>
                <c:pt idx="48">
                  <c:v>44438</c:v>
                </c:pt>
                <c:pt idx="49">
                  <c:v>44427</c:v>
                </c:pt>
                <c:pt idx="50">
                  <c:v>44418</c:v>
                </c:pt>
                <c:pt idx="51">
                  <c:v>44414</c:v>
                </c:pt>
                <c:pt idx="52">
                  <c:v>44413</c:v>
                </c:pt>
                <c:pt idx="53">
                  <c:v>44412</c:v>
                </c:pt>
                <c:pt idx="54">
                  <c:v>44411</c:v>
                </c:pt>
                <c:pt idx="55">
                  <c:v>44410</c:v>
                </c:pt>
                <c:pt idx="56">
                  <c:v>44407</c:v>
                </c:pt>
                <c:pt idx="57">
                  <c:v>44386</c:v>
                </c:pt>
                <c:pt idx="58">
                  <c:v>44364</c:v>
                </c:pt>
                <c:pt idx="59">
                  <c:v>44342</c:v>
                </c:pt>
                <c:pt idx="60">
                  <c:v>44321</c:v>
                </c:pt>
                <c:pt idx="61">
                  <c:v>44300</c:v>
                </c:pt>
                <c:pt idx="62">
                  <c:v>44278</c:v>
                </c:pt>
                <c:pt idx="63">
                  <c:v>44257</c:v>
                </c:pt>
                <c:pt idx="64">
                  <c:v>44235</c:v>
                </c:pt>
                <c:pt idx="65">
                  <c:v>44211</c:v>
                </c:pt>
                <c:pt idx="66">
                  <c:v>44167</c:v>
                </c:pt>
                <c:pt idx="67">
                  <c:v>44167</c:v>
                </c:pt>
                <c:pt idx="68">
                  <c:v>44136</c:v>
                </c:pt>
                <c:pt idx="69">
                  <c:v>44106</c:v>
                </c:pt>
                <c:pt idx="70">
                  <c:v>44103</c:v>
                </c:pt>
                <c:pt idx="71">
                  <c:v>44082</c:v>
                </c:pt>
                <c:pt idx="72">
                  <c:v>44060</c:v>
                </c:pt>
                <c:pt idx="73">
                  <c:v>44039</c:v>
                </c:pt>
                <c:pt idx="74">
                  <c:v>44018</c:v>
                </c:pt>
                <c:pt idx="75">
                  <c:v>43994</c:v>
                </c:pt>
                <c:pt idx="76">
                  <c:v>43972</c:v>
                </c:pt>
                <c:pt idx="77">
                  <c:v>43951</c:v>
                </c:pt>
                <c:pt idx="78">
                  <c:v>43929</c:v>
                </c:pt>
                <c:pt idx="79">
                  <c:v>43908</c:v>
                </c:pt>
                <c:pt idx="80">
                  <c:v>43887</c:v>
                </c:pt>
                <c:pt idx="81">
                  <c:v>43865</c:v>
                </c:pt>
                <c:pt idx="82">
                  <c:v>43843</c:v>
                </c:pt>
                <c:pt idx="83">
                  <c:v>43800</c:v>
                </c:pt>
                <c:pt idx="84">
                  <c:v>43771</c:v>
                </c:pt>
                <c:pt idx="85">
                  <c:v>43775</c:v>
                </c:pt>
                <c:pt idx="86">
                  <c:v>43739</c:v>
                </c:pt>
                <c:pt idx="87">
                  <c:v>43733</c:v>
                </c:pt>
                <c:pt idx="88">
                  <c:v>43712</c:v>
                </c:pt>
                <c:pt idx="89">
                  <c:v>43690</c:v>
                </c:pt>
                <c:pt idx="90">
                  <c:v>43686</c:v>
                </c:pt>
                <c:pt idx="91">
                  <c:v>43685</c:v>
                </c:pt>
                <c:pt idx="92">
                  <c:v>43684</c:v>
                </c:pt>
                <c:pt idx="93">
                  <c:v>43683</c:v>
                </c:pt>
                <c:pt idx="94">
                  <c:v>43682</c:v>
                </c:pt>
                <c:pt idx="95">
                  <c:v>43679</c:v>
                </c:pt>
                <c:pt idx="96">
                  <c:v>43678</c:v>
                </c:pt>
                <c:pt idx="97">
                  <c:v>43677</c:v>
                </c:pt>
                <c:pt idx="98">
                  <c:v>43676</c:v>
                </c:pt>
                <c:pt idx="99">
                  <c:v>43669</c:v>
                </c:pt>
                <c:pt idx="100">
                  <c:v>43623</c:v>
                </c:pt>
                <c:pt idx="101">
                  <c:v>43579</c:v>
                </c:pt>
                <c:pt idx="102">
                  <c:v>43535</c:v>
                </c:pt>
                <c:pt idx="103">
                  <c:v>43489</c:v>
                </c:pt>
                <c:pt idx="104">
                  <c:v>43441</c:v>
                </c:pt>
                <c:pt idx="105">
                  <c:v>43375</c:v>
                </c:pt>
                <c:pt idx="106">
                  <c:v>43353</c:v>
                </c:pt>
                <c:pt idx="107">
                  <c:v>43307</c:v>
                </c:pt>
                <c:pt idx="108">
                  <c:v>43263</c:v>
                </c:pt>
                <c:pt idx="109">
                  <c:v>43217</c:v>
                </c:pt>
                <c:pt idx="110">
                  <c:v>43173</c:v>
                </c:pt>
                <c:pt idx="111">
                  <c:v>43129</c:v>
                </c:pt>
                <c:pt idx="112">
                  <c:v>43070</c:v>
                </c:pt>
                <c:pt idx="113">
                  <c:v>43010</c:v>
                </c:pt>
                <c:pt idx="114">
                  <c:v>42992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42817</c:v>
                </c:pt>
                <c:pt idx="126">
                  <c:v>42675</c:v>
                </c:pt>
                <c:pt idx="127">
                  <c:v>42557</c:v>
                </c:pt>
                <c:pt idx="128">
                  <c:v>42426</c:v>
                </c:pt>
                <c:pt idx="129">
                  <c:v>42278</c:v>
                </c:pt>
                <c:pt idx="130">
                  <c:v>42165</c:v>
                </c:pt>
                <c:pt idx="131">
                  <c:v>42034</c:v>
                </c:pt>
                <c:pt idx="132">
                  <c:v>41904</c:v>
                </c:pt>
                <c:pt idx="133">
                  <c:v>41773</c:v>
                </c:pt>
                <c:pt idx="134">
                  <c:v>41642</c:v>
                </c:pt>
                <c:pt idx="135">
                  <c:v>41512</c:v>
                </c:pt>
                <c:pt idx="136">
                  <c:v>41382</c:v>
                </c:pt>
                <c:pt idx="137">
                  <c:v>41249</c:v>
                </c:pt>
                <c:pt idx="138">
                  <c:v>41131</c:v>
                </c:pt>
                <c:pt idx="139">
                  <c:v>41130</c:v>
                </c:pt>
                <c:pt idx="140">
                  <c:v>41129</c:v>
                </c:pt>
                <c:pt idx="141">
                  <c:v>41128</c:v>
                </c:pt>
                <c:pt idx="142">
                  <c:v>41127</c:v>
                </c:pt>
                <c:pt idx="143">
                  <c:v>41124</c:v>
                </c:pt>
                <c:pt idx="144">
                  <c:v>41123</c:v>
                </c:pt>
                <c:pt idx="145">
                  <c:v>41122</c:v>
                </c:pt>
                <c:pt idx="146">
                  <c:v>41121</c:v>
                </c:pt>
                <c:pt idx="147">
                  <c:v>41117</c:v>
                </c:pt>
                <c:pt idx="148">
                  <c:v>40988</c:v>
                </c:pt>
                <c:pt idx="149">
                  <c:v>40855</c:v>
                </c:pt>
                <c:pt idx="150">
                  <c:v>40725</c:v>
                </c:pt>
                <c:pt idx="151">
                  <c:v>40597</c:v>
                </c:pt>
                <c:pt idx="152">
                  <c:v>40452</c:v>
                </c:pt>
                <c:pt idx="153">
                  <c:v>40337</c:v>
                </c:pt>
                <c:pt idx="154">
                  <c:v>40206</c:v>
                </c:pt>
              </c:numCache>
            </c:numRef>
          </c:xVal>
          <c:yVal>
            <c:numRef>
              <c:f>data2!$K$6:$K$160</c:f>
              <c:numCache>
                <c:formatCode>General</c:formatCode>
                <c:ptCount val="155"/>
                <c:pt idx="0">
                  <c:v>1.9331328237267342</c:v>
                </c:pt>
                <c:pt idx="1">
                  <c:v>1.9389198122447717</c:v>
                </c:pt>
                <c:pt idx="2">
                  <c:v>1.9408649759667216</c:v>
                </c:pt>
                <c:pt idx="3">
                  <c:v>1.9227773419287979</c:v>
                </c:pt>
                <c:pt idx="4">
                  <c:v>1.9289588408808298</c:v>
                </c:pt>
                <c:pt idx="5">
                  <c:v>1.9218944709291024</c:v>
                </c:pt>
                <c:pt idx="6">
                  <c:v>1.8907562519182182</c:v>
                </c:pt>
                <c:pt idx="7">
                  <c:v>1.8989444668665094</c:v>
                </c:pt>
                <c:pt idx="8">
                  <c:v>1.8968567727372043</c:v>
                </c:pt>
                <c:pt idx="9">
                  <c:v>1.900476371389257</c:v>
                </c:pt>
                <c:pt idx="10">
                  <c:v>1.8830365100276798</c:v>
                </c:pt>
                <c:pt idx="11">
                  <c:v>1.8630848253203598</c:v>
                </c:pt>
                <c:pt idx="12">
                  <c:v>1.8971320433820944</c:v>
                </c:pt>
                <c:pt idx="13">
                  <c:v>1.8948696567452525</c:v>
                </c:pt>
                <c:pt idx="14">
                  <c:v>1.8569100603007862</c:v>
                </c:pt>
                <c:pt idx="15">
                  <c:v>1.8564872128686307</c:v>
                </c:pt>
                <c:pt idx="16">
                  <c:v>1.8662282473796472</c:v>
                </c:pt>
                <c:pt idx="17">
                  <c:v>1.8837749613552581</c:v>
                </c:pt>
                <c:pt idx="18">
                  <c:v>1.8891896120470733</c:v>
                </c:pt>
                <c:pt idx="19">
                  <c:v>1.8729716307384436</c:v>
                </c:pt>
                <c:pt idx="20">
                  <c:v>1.9040118835973883</c:v>
                </c:pt>
                <c:pt idx="21">
                  <c:v>1.91126417099837</c:v>
                </c:pt>
                <c:pt idx="22">
                  <c:v>1.9591845427311916</c:v>
                </c:pt>
                <c:pt idx="23">
                  <c:v>1.9388198250262103</c:v>
                </c:pt>
                <c:pt idx="24">
                  <c:v>1.9403172215742179</c:v>
                </c:pt>
                <c:pt idx="25">
                  <c:v>1.9549175537349588</c:v>
                </c:pt>
                <c:pt idx="26">
                  <c:v>1.9687163774667857</c:v>
                </c:pt>
                <c:pt idx="27">
                  <c:v>1.9873533887357937</c:v>
                </c:pt>
                <c:pt idx="28">
                  <c:v>1.9773577295453013</c:v>
                </c:pt>
                <c:pt idx="29">
                  <c:v>1.9785913268200748</c:v>
                </c:pt>
                <c:pt idx="30">
                  <c:v>1.9777236052888478</c:v>
                </c:pt>
                <c:pt idx="31">
                  <c:v>1.9819997141298784</c:v>
                </c:pt>
                <c:pt idx="32">
                  <c:v>1.9900278987702946</c:v>
                </c:pt>
                <c:pt idx="33">
                  <c:v>1.9877109431303059</c:v>
                </c:pt>
                <c:pt idx="34">
                  <c:v>1.986189299736824</c:v>
                </c:pt>
                <c:pt idx="35">
                  <c:v>2.0316911686251462</c:v>
                </c:pt>
                <c:pt idx="36">
                  <c:v>2.0658783528573919</c:v>
                </c:pt>
                <c:pt idx="37">
                  <c:v>2.0359497795366739</c:v>
                </c:pt>
                <c:pt idx="38">
                  <c:v>2.0653929615619915</c:v>
                </c:pt>
                <c:pt idx="39">
                  <c:v>2.0442652999153195</c:v>
                </c:pt>
                <c:pt idx="40">
                  <c:v>2.0512297234931633</c:v>
                </c:pt>
                <c:pt idx="41">
                  <c:v>2.0613016562060444</c:v>
                </c:pt>
                <c:pt idx="42">
                  <c:v>2.0538464268522527</c:v>
                </c:pt>
                <c:pt idx="43">
                  <c:v>2.0549575960124065</c:v>
                </c:pt>
                <c:pt idx="44">
                  <c:v>2.0461828907408814</c:v>
                </c:pt>
                <c:pt idx="45">
                  <c:v>2.0498767198738821</c:v>
                </c:pt>
                <c:pt idx="46">
                  <c:v>2.048519487922654</c:v>
                </c:pt>
                <c:pt idx="47">
                  <c:v>2.0747798823319328</c:v>
                </c:pt>
                <c:pt idx="48">
                  <c:v>2.0629954011864671</c:v>
                </c:pt>
                <c:pt idx="49">
                  <c:v>2.0581222157829138</c:v>
                </c:pt>
                <c:pt idx="50">
                  <c:v>2.065915668188592</c:v>
                </c:pt>
                <c:pt idx="51">
                  <c:v>2.0757293997408985</c:v>
                </c:pt>
                <c:pt idx="52">
                  <c:v>2.0756564335979339</c:v>
                </c:pt>
                <c:pt idx="53">
                  <c:v>2.0728011494098491</c:v>
                </c:pt>
                <c:pt idx="54">
                  <c:v>2.0760211417835452</c:v>
                </c:pt>
                <c:pt idx="55">
                  <c:v>2.0805182605271177</c:v>
                </c:pt>
                <c:pt idx="56">
                  <c:v>2.0843259950168269</c:v>
                </c:pt>
                <c:pt idx="57">
                  <c:v>2.0699269687524722</c:v>
                </c:pt>
                <c:pt idx="58">
                  <c:v>2.0468462039458215</c:v>
                </c:pt>
                <c:pt idx="59">
                  <c:v>2.0525015634137809</c:v>
                </c:pt>
                <c:pt idx="60">
                  <c:v>2.0549193271238146</c:v>
                </c:pt>
                <c:pt idx="61">
                  <c:v>2.0613016562060444</c:v>
                </c:pt>
                <c:pt idx="62">
                  <c:v>2.0263289387223491</c:v>
                </c:pt>
                <c:pt idx="63">
                  <c:v>2.030194785356751</c:v>
                </c:pt>
                <c:pt idx="64">
                  <c:v>2.0263698115737183</c:v>
                </c:pt>
                <c:pt idx="65">
                  <c:v>2.0100029741270595</c:v>
                </c:pt>
                <c:pt idx="66">
                  <c:v>2.0088555639962125</c:v>
                </c:pt>
                <c:pt idx="67">
                  <c:v>1.9952402018628155</c:v>
                </c:pt>
                <c:pt idx="68">
                  <c:v>1.9727580839035392</c:v>
                </c:pt>
                <c:pt idx="69">
                  <c:v>1.9469923407483722</c:v>
                </c:pt>
                <c:pt idx="70">
                  <c:v>1.9283958522567137</c:v>
                </c:pt>
                <c:pt idx="71">
                  <c:v>1.9315087218666176</c:v>
                </c:pt>
                <c:pt idx="72">
                  <c:v>1.8973521343443132</c:v>
                </c:pt>
                <c:pt idx="73">
                  <c:v>1.8834342936830093</c:v>
                </c:pt>
                <c:pt idx="74">
                  <c:v>1.8776016797292721</c:v>
                </c:pt>
                <c:pt idx="75">
                  <c:v>1.8829796540372989</c:v>
                </c:pt>
                <c:pt idx="76">
                  <c:v>1.8923729073984363</c:v>
                </c:pt>
                <c:pt idx="77">
                  <c:v>1.8849651982007327</c:v>
                </c:pt>
                <c:pt idx="78">
                  <c:v>1.8547310172139422</c:v>
                </c:pt>
                <c:pt idx="79">
                  <c:v>1.7507397512353509</c:v>
                </c:pt>
                <c:pt idx="80">
                  <c:v>1.9067120569429641</c:v>
                </c:pt>
                <c:pt idx="81">
                  <c:v>1.9463539972262744</c:v>
                </c:pt>
                <c:pt idx="82">
                  <c:v>1.9594230219431052</c:v>
                </c:pt>
                <c:pt idx="83">
                  <c:v>1.9470414052552203</c:v>
                </c:pt>
                <c:pt idx="84">
                  <c:v>1.9333354100776512</c:v>
                </c:pt>
                <c:pt idx="85">
                  <c:v>1.9190257645873603</c:v>
                </c:pt>
                <c:pt idx="86">
                  <c:v>1.9380691862233856</c:v>
                </c:pt>
                <c:pt idx="87">
                  <c:v>1.9559281568969507</c:v>
                </c:pt>
                <c:pt idx="88">
                  <c:v>1.982768577251012</c:v>
                </c:pt>
                <c:pt idx="89">
                  <c:v>1.9851119795393537</c:v>
                </c:pt>
                <c:pt idx="90">
                  <c:v>1.9836262871245345</c:v>
                </c:pt>
                <c:pt idx="91">
                  <c:v>1.9834909718151665</c:v>
                </c:pt>
                <c:pt idx="92">
                  <c:v>1.9787281771384919</c:v>
                </c:pt>
                <c:pt idx="93">
                  <c:v>1.9792751475910233</c:v>
                </c:pt>
                <c:pt idx="94">
                  <c:v>1.9717395908877782</c:v>
                </c:pt>
                <c:pt idx="95">
                  <c:v>1.9800488450649567</c:v>
                </c:pt>
                <c:pt idx="96">
                  <c:v>1.9794573180978483</c:v>
                </c:pt>
                <c:pt idx="97">
                  <c:v>1.9763041165520028</c:v>
                </c:pt>
                <c:pt idx="98">
                  <c:v>1.9852018583645719</c:v>
                </c:pt>
                <c:pt idx="99">
                  <c:v>1.954772989689717</c:v>
                </c:pt>
                <c:pt idx="100">
                  <c:v>1.9163486522754603</c:v>
                </c:pt>
                <c:pt idx="101">
                  <c:v>1.8830365100276798</c:v>
                </c:pt>
                <c:pt idx="102">
                  <c:v>1.8431081419996069</c:v>
                </c:pt>
                <c:pt idx="103">
                  <c:v>1.8111726950665543</c:v>
                </c:pt>
                <c:pt idx="104">
                  <c:v>1.8160423409219966</c:v>
                </c:pt>
                <c:pt idx="105">
                  <c:v>1.7694511794020376</c:v>
                </c:pt>
                <c:pt idx="106">
                  <c:v>1.7401257369657306</c:v>
                </c:pt>
                <c:pt idx="107">
                  <c:v>1.7113853790984517</c:v>
                </c:pt>
                <c:pt idx="108">
                  <c:v>1.7518946880437474</c:v>
                </c:pt>
                <c:pt idx="109">
                  <c:v>1.766115283221414</c:v>
                </c:pt>
                <c:pt idx="110">
                  <c:v>1.7695988483874465</c:v>
                </c:pt>
                <c:pt idx="111">
                  <c:v>1.7560272129734411</c:v>
                </c:pt>
                <c:pt idx="112">
                  <c:v>1.7728349272390183</c:v>
                </c:pt>
                <c:pt idx="113">
                  <c:v>1.7394141026986953</c:v>
                </c:pt>
                <c:pt idx="114">
                  <c:v>1.7366354976868212</c:v>
                </c:pt>
                <c:pt idx="115">
                  <c:v>1.7257483329955483</c:v>
                </c:pt>
                <c:pt idx="116">
                  <c:v>1.7248490876293856</c:v>
                </c:pt>
                <c:pt idx="117">
                  <c:v>1.7302976620971497</c:v>
                </c:pt>
                <c:pt idx="118">
                  <c:v>1.7365558471626359</c:v>
                </c:pt>
                <c:pt idx="119">
                  <c:v>1.7453090599408281</c:v>
                </c:pt>
                <c:pt idx="120">
                  <c:v>1.7438232216037504</c:v>
                </c:pt>
                <c:pt idx="121">
                  <c:v>1.7456992266025058</c:v>
                </c:pt>
                <c:pt idx="122">
                  <c:v>1.7437448785924612</c:v>
                </c:pt>
                <c:pt idx="123">
                  <c:v>1.738225448142505</c:v>
                </c:pt>
                <c:pt idx="124">
                  <c:v>1.7322328802204978</c:v>
                </c:pt>
                <c:pt idx="125">
                  <c:v>1.7470231774516278</c:v>
                </c:pt>
                <c:pt idx="126">
                  <c:v>1.7289216463728594</c:v>
                </c:pt>
                <c:pt idx="127">
                  <c:v>1.7539658658651602</c:v>
                </c:pt>
                <c:pt idx="128">
                  <c:v>1.7659664247857139</c:v>
                </c:pt>
                <c:pt idx="129">
                  <c:v>1.7776442776964849</c:v>
                </c:pt>
                <c:pt idx="130">
                  <c:v>1.7217281985727881</c:v>
                </c:pt>
                <c:pt idx="131">
                  <c:v>1.6411765466131141</c:v>
                </c:pt>
                <c:pt idx="132">
                  <c:v>1.5717088318086876</c:v>
                </c:pt>
                <c:pt idx="133">
                  <c:v>1.5451833682154061</c:v>
                </c:pt>
                <c:pt idx="134">
                  <c:v>1.5852350633657752</c:v>
                </c:pt>
                <c:pt idx="135">
                  <c:v>1.5555780727729549</c:v>
                </c:pt>
                <c:pt idx="136">
                  <c:v>1.4602963267574753</c:v>
                </c:pt>
                <c:pt idx="137">
                  <c:v>1.4289442900355744</c:v>
                </c:pt>
                <c:pt idx="138">
                  <c:v>1.3577443251803756</c:v>
                </c:pt>
                <c:pt idx="139">
                  <c:v>1.3533390953113047</c:v>
                </c:pt>
                <c:pt idx="140">
                  <c:v>1.3550682063488506</c:v>
                </c:pt>
                <c:pt idx="141">
                  <c:v>1.3552599055273784</c:v>
                </c:pt>
                <c:pt idx="142">
                  <c:v>1.3372595397502758</c:v>
                </c:pt>
                <c:pt idx="143">
                  <c:v>1.3416323357780544</c:v>
                </c:pt>
                <c:pt idx="144">
                  <c:v>1.3340514403468919</c:v>
                </c:pt>
                <c:pt idx="145">
                  <c:v>1.3402457615679317</c:v>
                </c:pt>
                <c:pt idx="146">
                  <c:v>1.3548764225162337</c:v>
                </c:pt>
                <c:pt idx="147">
                  <c:v>1.3754807146185724</c:v>
                </c:pt>
                <c:pt idx="148">
                  <c:v>1.4292676664331685</c:v>
                </c:pt>
                <c:pt idx="149">
                  <c:v>1.3459615418131412</c:v>
                </c:pt>
                <c:pt idx="150">
                  <c:v>1.3031960574204888</c:v>
                </c:pt>
                <c:pt idx="151">
                  <c:v>1.2030328870147107</c:v>
                </c:pt>
                <c:pt idx="152">
                  <c:v>1.1370374547895128</c:v>
                </c:pt>
                <c:pt idx="153">
                  <c:v>1.1115985248803941</c:v>
                </c:pt>
                <c:pt idx="154">
                  <c:v>1.04296907339318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1-764B-AEEB-C68E4F84A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44928"/>
        <c:axId val="806115616"/>
      </c:scatterChart>
      <c:valAx>
        <c:axId val="819644928"/>
        <c:scaling>
          <c:orientation val="minMax"/>
          <c:max val="45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6115616"/>
        <c:crosses val="autoZero"/>
        <c:crossBetween val="midCat"/>
      </c:valAx>
      <c:valAx>
        <c:axId val="80611561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96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P/E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data2!$L$6:$L$160</c:f>
              <c:numCache>
                <c:formatCode>m/d/yy</c:formatCode>
                <c:ptCount val="155"/>
                <c:pt idx="0">
                  <c:v>44778</c:v>
                </c:pt>
                <c:pt idx="1">
                  <c:v>44777</c:v>
                </c:pt>
                <c:pt idx="2">
                  <c:v>44776</c:v>
                </c:pt>
                <c:pt idx="3">
                  <c:v>44775</c:v>
                </c:pt>
                <c:pt idx="4">
                  <c:v>44774</c:v>
                </c:pt>
                <c:pt idx="5">
                  <c:v>44763</c:v>
                </c:pt>
                <c:pt idx="6">
                  <c:v>44754</c:v>
                </c:pt>
                <c:pt idx="7">
                  <c:v>44749</c:v>
                </c:pt>
                <c:pt idx="8">
                  <c:v>44748</c:v>
                </c:pt>
                <c:pt idx="9">
                  <c:v>44747</c:v>
                </c:pt>
                <c:pt idx="10">
                  <c:v>44742</c:v>
                </c:pt>
                <c:pt idx="11">
                  <c:v>44733</c:v>
                </c:pt>
                <c:pt idx="12">
                  <c:v>44721</c:v>
                </c:pt>
                <c:pt idx="13">
                  <c:v>44712</c:v>
                </c:pt>
                <c:pt idx="14">
                  <c:v>44700</c:v>
                </c:pt>
                <c:pt idx="15">
                  <c:v>44691</c:v>
                </c:pt>
                <c:pt idx="16">
                  <c:v>44690</c:v>
                </c:pt>
                <c:pt idx="17">
                  <c:v>44687</c:v>
                </c:pt>
                <c:pt idx="18">
                  <c:v>44686</c:v>
                </c:pt>
                <c:pt idx="19">
                  <c:v>44680</c:v>
                </c:pt>
                <c:pt idx="20">
                  <c:v>44671</c:v>
                </c:pt>
                <c:pt idx="21">
                  <c:v>44659</c:v>
                </c:pt>
                <c:pt idx="22">
                  <c:v>44650</c:v>
                </c:pt>
                <c:pt idx="23">
                  <c:v>44641</c:v>
                </c:pt>
                <c:pt idx="24">
                  <c:v>44630</c:v>
                </c:pt>
                <c:pt idx="25">
                  <c:v>44621</c:v>
                </c:pt>
                <c:pt idx="26">
                  <c:v>44609</c:v>
                </c:pt>
                <c:pt idx="27">
                  <c:v>44601</c:v>
                </c:pt>
                <c:pt idx="28">
                  <c:v>44600</c:v>
                </c:pt>
                <c:pt idx="29">
                  <c:v>44599</c:v>
                </c:pt>
                <c:pt idx="30">
                  <c:v>44596</c:v>
                </c:pt>
                <c:pt idx="31">
                  <c:v>44595</c:v>
                </c:pt>
                <c:pt idx="32">
                  <c:v>44594</c:v>
                </c:pt>
                <c:pt idx="33">
                  <c:v>44589</c:v>
                </c:pt>
                <c:pt idx="34">
                  <c:v>44580</c:v>
                </c:pt>
                <c:pt idx="35">
                  <c:v>44568</c:v>
                </c:pt>
                <c:pt idx="36">
                  <c:v>44532</c:v>
                </c:pt>
                <c:pt idx="37">
                  <c:v>44531</c:v>
                </c:pt>
                <c:pt idx="38">
                  <c:v>44538</c:v>
                </c:pt>
                <c:pt idx="39">
                  <c:v>44502</c:v>
                </c:pt>
                <c:pt idx="40">
                  <c:v>44501</c:v>
                </c:pt>
                <c:pt idx="41">
                  <c:v>44508</c:v>
                </c:pt>
                <c:pt idx="42">
                  <c:v>44471</c:v>
                </c:pt>
                <c:pt idx="43">
                  <c:v>44470</c:v>
                </c:pt>
                <c:pt idx="44">
                  <c:v>44477</c:v>
                </c:pt>
                <c:pt idx="45">
                  <c:v>44468</c:v>
                </c:pt>
                <c:pt idx="46">
                  <c:v>44459</c:v>
                </c:pt>
                <c:pt idx="47">
                  <c:v>44448</c:v>
                </c:pt>
                <c:pt idx="48">
                  <c:v>44438</c:v>
                </c:pt>
                <c:pt idx="49">
                  <c:v>44427</c:v>
                </c:pt>
                <c:pt idx="50">
                  <c:v>44418</c:v>
                </c:pt>
                <c:pt idx="51">
                  <c:v>44414</c:v>
                </c:pt>
                <c:pt idx="52">
                  <c:v>44413</c:v>
                </c:pt>
                <c:pt idx="53">
                  <c:v>44412</c:v>
                </c:pt>
                <c:pt idx="54">
                  <c:v>44411</c:v>
                </c:pt>
                <c:pt idx="55">
                  <c:v>44410</c:v>
                </c:pt>
                <c:pt idx="56">
                  <c:v>44407</c:v>
                </c:pt>
                <c:pt idx="57">
                  <c:v>44386</c:v>
                </c:pt>
                <c:pt idx="58">
                  <c:v>44364</c:v>
                </c:pt>
                <c:pt idx="59">
                  <c:v>44342</c:v>
                </c:pt>
                <c:pt idx="60">
                  <c:v>44321</c:v>
                </c:pt>
                <c:pt idx="61">
                  <c:v>44300</c:v>
                </c:pt>
                <c:pt idx="62">
                  <c:v>44278</c:v>
                </c:pt>
                <c:pt idx="63">
                  <c:v>44257</c:v>
                </c:pt>
                <c:pt idx="64">
                  <c:v>44235</c:v>
                </c:pt>
                <c:pt idx="65">
                  <c:v>44211</c:v>
                </c:pt>
                <c:pt idx="66">
                  <c:v>44167</c:v>
                </c:pt>
                <c:pt idx="67">
                  <c:v>44167</c:v>
                </c:pt>
                <c:pt idx="68">
                  <c:v>44136</c:v>
                </c:pt>
                <c:pt idx="69">
                  <c:v>44106</c:v>
                </c:pt>
                <c:pt idx="70">
                  <c:v>44103</c:v>
                </c:pt>
                <c:pt idx="71">
                  <c:v>44082</c:v>
                </c:pt>
                <c:pt idx="72">
                  <c:v>44060</c:v>
                </c:pt>
                <c:pt idx="73">
                  <c:v>44039</c:v>
                </c:pt>
                <c:pt idx="74">
                  <c:v>44018</c:v>
                </c:pt>
                <c:pt idx="75">
                  <c:v>43994</c:v>
                </c:pt>
                <c:pt idx="76">
                  <c:v>43972</c:v>
                </c:pt>
                <c:pt idx="77">
                  <c:v>43951</c:v>
                </c:pt>
                <c:pt idx="78">
                  <c:v>43929</c:v>
                </c:pt>
                <c:pt idx="79">
                  <c:v>43908</c:v>
                </c:pt>
                <c:pt idx="80">
                  <c:v>43887</c:v>
                </c:pt>
                <c:pt idx="81">
                  <c:v>43865</c:v>
                </c:pt>
                <c:pt idx="82">
                  <c:v>43843</c:v>
                </c:pt>
                <c:pt idx="83">
                  <c:v>43800</c:v>
                </c:pt>
                <c:pt idx="84">
                  <c:v>43771</c:v>
                </c:pt>
                <c:pt idx="85">
                  <c:v>43775</c:v>
                </c:pt>
                <c:pt idx="86">
                  <c:v>43739</c:v>
                </c:pt>
                <c:pt idx="87">
                  <c:v>43733</c:v>
                </c:pt>
                <c:pt idx="88">
                  <c:v>43712</c:v>
                </c:pt>
                <c:pt idx="89">
                  <c:v>43690</c:v>
                </c:pt>
                <c:pt idx="90">
                  <c:v>43686</c:v>
                </c:pt>
                <c:pt idx="91">
                  <c:v>43685</c:v>
                </c:pt>
                <c:pt idx="92">
                  <c:v>43684</c:v>
                </c:pt>
                <c:pt idx="93">
                  <c:v>43683</c:v>
                </c:pt>
                <c:pt idx="94">
                  <c:v>43682</c:v>
                </c:pt>
                <c:pt idx="95">
                  <c:v>43679</c:v>
                </c:pt>
                <c:pt idx="96">
                  <c:v>43678</c:v>
                </c:pt>
                <c:pt idx="97">
                  <c:v>43677</c:v>
                </c:pt>
                <c:pt idx="98">
                  <c:v>43676</c:v>
                </c:pt>
                <c:pt idx="99">
                  <c:v>43669</c:v>
                </c:pt>
                <c:pt idx="100">
                  <c:v>43623</c:v>
                </c:pt>
                <c:pt idx="101">
                  <c:v>43579</c:v>
                </c:pt>
                <c:pt idx="102">
                  <c:v>43535</c:v>
                </c:pt>
                <c:pt idx="103">
                  <c:v>43489</c:v>
                </c:pt>
                <c:pt idx="104">
                  <c:v>43441</c:v>
                </c:pt>
                <c:pt idx="105">
                  <c:v>43375</c:v>
                </c:pt>
                <c:pt idx="106">
                  <c:v>43353</c:v>
                </c:pt>
                <c:pt idx="107">
                  <c:v>43307</c:v>
                </c:pt>
                <c:pt idx="108">
                  <c:v>43263</c:v>
                </c:pt>
                <c:pt idx="109">
                  <c:v>43217</c:v>
                </c:pt>
                <c:pt idx="110">
                  <c:v>43173</c:v>
                </c:pt>
                <c:pt idx="111">
                  <c:v>43129</c:v>
                </c:pt>
                <c:pt idx="112">
                  <c:v>43070</c:v>
                </c:pt>
                <c:pt idx="113">
                  <c:v>43010</c:v>
                </c:pt>
                <c:pt idx="114">
                  <c:v>42992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42817</c:v>
                </c:pt>
                <c:pt idx="126">
                  <c:v>42675</c:v>
                </c:pt>
                <c:pt idx="127">
                  <c:v>42557</c:v>
                </c:pt>
                <c:pt idx="128">
                  <c:v>42426</c:v>
                </c:pt>
                <c:pt idx="129">
                  <c:v>42278</c:v>
                </c:pt>
                <c:pt idx="130">
                  <c:v>42165</c:v>
                </c:pt>
                <c:pt idx="131">
                  <c:v>42034</c:v>
                </c:pt>
                <c:pt idx="132">
                  <c:v>41904</c:v>
                </c:pt>
                <c:pt idx="133">
                  <c:v>41773</c:v>
                </c:pt>
                <c:pt idx="134">
                  <c:v>41642</c:v>
                </c:pt>
                <c:pt idx="135">
                  <c:v>41512</c:v>
                </c:pt>
                <c:pt idx="136">
                  <c:v>41382</c:v>
                </c:pt>
                <c:pt idx="137">
                  <c:v>41249</c:v>
                </c:pt>
                <c:pt idx="138">
                  <c:v>41131</c:v>
                </c:pt>
                <c:pt idx="139">
                  <c:v>41130</c:v>
                </c:pt>
                <c:pt idx="140">
                  <c:v>41129</c:v>
                </c:pt>
                <c:pt idx="141">
                  <c:v>41128</c:v>
                </c:pt>
                <c:pt idx="142">
                  <c:v>41127</c:v>
                </c:pt>
                <c:pt idx="143">
                  <c:v>41124</c:v>
                </c:pt>
                <c:pt idx="144">
                  <c:v>41123</c:v>
                </c:pt>
                <c:pt idx="145">
                  <c:v>41122</c:v>
                </c:pt>
                <c:pt idx="146">
                  <c:v>41121</c:v>
                </c:pt>
                <c:pt idx="147">
                  <c:v>41117</c:v>
                </c:pt>
                <c:pt idx="148">
                  <c:v>40988</c:v>
                </c:pt>
                <c:pt idx="149">
                  <c:v>40855</c:v>
                </c:pt>
                <c:pt idx="150">
                  <c:v>40725</c:v>
                </c:pt>
                <c:pt idx="151">
                  <c:v>40597</c:v>
                </c:pt>
                <c:pt idx="152">
                  <c:v>40452</c:v>
                </c:pt>
                <c:pt idx="153">
                  <c:v>40337</c:v>
                </c:pt>
                <c:pt idx="154">
                  <c:v>40206</c:v>
                </c:pt>
              </c:numCache>
            </c:numRef>
          </c:xVal>
          <c:yVal>
            <c:numRef>
              <c:f>data2!$M$6:$M$160</c:f>
              <c:numCache>
                <c:formatCode>General</c:formatCode>
                <c:ptCount val="155"/>
                <c:pt idx="0">
                  <c:v>1.3821972103774536</c:v>
                </c:pt>
                <c:pt idx="1">
                  <c:v>1.3879234669734368</c:v>
                </c:pt>
                <c:pt idx="2">
                  <c:v>1.3898745583909855</c:v>
                </c:pt>
                <c:pt idx="3">
                  <c:v>1.3718064585074159</c:v>
                </c:pt>
                <c:pt idx="4">
                  <c:v>1.3780343224573315</c:v>
                </c:pt>
                <c:pt idx="5">
                  <c:v>1.3708830167776058</c:v>
                </c:pt>
                <c:pt idx="6">
                  <c:v>1.3396501576136839</c:v>
                </c:pt>
                <c:pt idx="7">
                  <c:v>1.3479151865016914</c:v>
                </c:pt>
                <c:pt idx="8">
                  <c:v>1.3457656931144881</c:v>
                </c:pt>
                <c:pt idx="9">
                  <c:v>1.3494717992143856</c:v>
                </c:pt>
                <c:pt idx="10">
                  <c:v>1.3106933123433606</c:v>
                </c:pt>
                <c:pt idx="11">
                  <c:v>1.2907022432878543</c:v>
                </c:pt>
                <c:pt idx="12">
                  <c:v>1.3246939138617746</c:v>
                </c:pt>
                <c:pt idx="13">
                  <c:v>1.3224260524059526</c:v>
                </c:pt>
                <c:pt idx="14">
                  <c:v>1.2846562827885157</c:v>
                </c:pt>
                <c:pt idx="15">
                  <c:v>1.2842050677017942</c:v>
                </c:pt>
                <c:pt idx="16">
                  <c:v>1.2938043599193367</c:v>
                </c:pt>
                <c:pt idx="17">
                  <c:v>1.3113299523037931</c:v>
                </c:pt>
                <c:pt idx="18">
                  <c:v>1.3168087520530221</c:v>
                </c:pt>
                <c:pt idx="19">
                  <c:v>1.3005954838899636</c:v>
                </c:pt>
                <c:pt idx="20">
                  <c:v>1.3316297176299323</c:v>
                </c:pt>
                <c:pt idx="21">
                  <c:v>1.338854746252323</c:v>
                </c:pt>
                <c:pt idx="22">
                  <c:v>1.3900514964589874</c:v>
                </c:pt>
                <c:pt idx="23">
                  <c:v>1.3697722885969628</c:v>
                </c:pt>
                <c:pt idx="24">
                  <c:v>1.3712526291249394</c:v>
                </c:pt>
                <c:pt idx="25">
                  <c:v>1.3857849588433357</c:v>
                </c:pt>
                <c:pt idx="26">
                  <c:v>1.3996737214810382</c:v>
                </c:pt>
                <c:pt idx="27">
                  <c:v>1.4183012913197455</c:v>
                </c:pt>
                <c:pt idx="28">
                  <c:v>1.4082399653118496</c:v>
                </c:pt>
                <c:pt idx="29">
                  <c:v>1.4094258686714434</c:v>
                </c:pt>
                <c:pt idx="30">
                  <c:v>1.4085791254086675</c:v>
                </c:pt>
                <c:pt idx="31">
                  <c:v>1.4129642719966629</c:v>
                </c:pt>
                <c:pt idx="32">
                  <c:v>1.4209454059219722</c:v>
                </c:pt>
                <c:pt idx="33">
                  <c:v>1.4186326873540656</c:v>
                </c:pt>
                <c:pt idx="34">
                  <c:v>1.4171394097273255</c:v>
                </c:pt>
                <c:pt idx="35">
                  <c:v>1.462547728802664</c:v>
                </c:pt>
                <c:pt idx="36">
                  <c:v>1.5167997040816243</c:v>
                </c:pt>
                <c:pt idx="37">
                  <c:v>1.4869968884318225</c:v>
                </c:pt>
                <c:pt idx="38">
                  <c:v>1.5164031484474032</c:v>
                </c:pt>
                <c:pt idx="39">
                  <c:v>1.4952667443878105</c:v>
                </c:pt>
                <c:pt idx="40">
                  <c:v>1.5021538928713607</c:v>
                </c:pt>
                <c:pt idx="41">
                  <c:v>1.5122840632818535</c:v>
                </c:pt>
                <c:pt idx="42">
                  <c:v>1.5048784594102158</c:v>
                </c:pt>
                <c:pt idx="43">
                  <c:v>1.5059635180181261</c:v>
                </c:pt>
                <c:pt idx="44">
                  <c:v>1.4972061807039545</c:v>
                </c:pt>
                <c:pt idx="45">
                  <c:v>1.6719130124415871</c:v>
                </c:pt>
                <c:pt idx="46">
                  <c:v>1.67052415778208</c:v>
                </c:pt>
                <c:pt idx="47">
                  <c:v>1.6967930850817443</c:v>
                </c:pt>
                <c:pt idx="48">
                  <c:v>1.6850247851057141</c:v>
                </c:pt>
                <c:pt idx="49">
                  <c:v>1.6801541417343731</c:v>
                </c:pt>
                <c:pt idx="50">
                  <c:v>1.6878855248487055</c:v>
                </c:pt>
                <c:pt idx="51">
                  <c:v>1.6977522741677546</c:v>
                </c:pt>
                <c:pt idx="52">
                  <c:v>1.6976651626476746</c:v>
                </c:pt>
                <c:pt idx="53">
                  <c:v>1.6947806360120616</c:v>
                </c:pt>
                <c:pt idx="54">
                  <c:v>1.6980135039391817</c:v>
                </c:pt>
                <c:pt idx="55">
                  <c:v>1.7025166974381505</c:v>
                </c:pt>
                <c:pt idx="56">
                  <c:v>1.7062909572587635</c:v>
                </c:pt>
                <c:pt idx="57">
                  <c:v>1.6919651027673603</c:v>
                </c:pt>
                <c:pt idx="58">
                  <c:v>2.1252209363165644</c:v>
                </c:pt>
                <c:pt idx="59">
                  <c:v>2.1308803137936514</c:v>
                </c:pt>
                <c:pt idx="60">
                  <c:v>2.1332833658609891</c:v>
                </c:pt>
                <c:pt idx="61">
                  <c:v>2.1396587362081774</c:v>
                </c:pt>
                <c:pt idx="62">
                  <c:v>2.2808741725572155</c:v>
                </c:pt>
                <c:pt idx="63">
                  <c:v>2.2847464695777306</c:v>
                </c:pt>
                <c:pt idx="64">
                  <c:v>2.2809196627093367</c:v>
                </c:pt>
                <c:pt idx="65">
                  <c:v>2.2645581128003269</c:v>
                </c:pt>
                <c:pt idx="66">
                  <c:v>2.1200142520780672</c:v>
                </c:pt>
                <c:pt idx="67">
                  <c:v>2.1063949031304263</c:v>
                </c:pt>
                <c:pt idx="68">
                  <c:v>2.0838966027281738</c:v>
                </c:pt>
                <c:pt idx="69">
                  <c:v>2.0581602034918296</c:v>
                </c:pt>
                <c:pt idx="70">
                  <c:v>2.03953308766939</c:v>
                </c:pt>
                <c:pt idx="71">
                  <c:v>1.887335930399167</c:v>
                </c:pt>
                <c:pt idx="72">
                  <c:v>1.8531504364478428</c:v>
                </c:pt>
                <c:pt idx="73">
                  <c:v>1.8392265740134355</c:v>
                </c:pt>
                <c:pt idx="74">
                  <c:v>1.8334021292318585</c:v>
                </c:pt>
                <c:pt idx="75">
                  <c:v>1.4342494523964755</c:v>
                </c:pt>
                <c:pt idx="76">
                  <c:v>1.4435758797502576</c:v>
                </c:pt>
                <c:pt idx="77">
                  <c:v>1.436162647040756</c:v>
                </c:pt>
                <c:pt idx="78">
                  <c:v>1.4060289449636152</c:v>
                </c:pt>
                <c:pt idx="79">
                  <c:v>1.2645817292380774</c:v>
                </c:pt>
                <c:pt idx="80">
                  <c:v>1.4206157706257649</c:v>
                </c:pt>
                <c:pt idx="81">
                  <c:v>1.4602963267574753</c:v>
                </c:pt>
                <c:pt idx="82">
                  <c:v>1.4733409641859354</c:v>
                </c:pt>
                <c:pt idx="83">
                  <c:v>1.4808689236871679</c:v>
                </c:pt>
                <c:pt idx="84">
                  <c:v>1.4671639659690903</c:v>
                </c:pt>
                <c:pt idx="85">
                  <c:v>1.4528593357958524</c:v>
                </c:pt>
                <c:pt idx="86">
                  <c:v>1.4718781993072905</c:v>
                </c:pt>
                <c:pt idx="87">
                  <c:v>1.5056925074122001</c:v>
                </c:pt>
                <c:pt idx="88">
                  <c:v>1.5324995860946624</c:v>
                </c:pt>
                <c:pt idx="89">
                  <c:v>1.5349141044298669</c:v>
                </c:pt>
                <c:pt idx="90">
                  <c:v>1.5333907080175513</c:v>
                </c:pt>
                <c:pt idx="91">
                  <c:v>1.5332635167787148</c:v>
                </c:pt>
                <c:pt idx="92">
                  <c:v>1.5285310606354117</c:v>
                </c:pt>
                <c:pt idx="93">
                  <c:v>1.5290451707657691</c:v>
                </c:pt>
                <c:pt idx="94">
                  <c:v>1.5215303412787109</c:v>
                </c:pt>
                <c:pt idx="95">
                  <c:v>1.5298151966446303</c:v>
                </c:pt>
                <c:pt idx="96">
                  <c:v>1.5293019977879805</c:v>
                </c:pt>
                <c:pt idx="97">
                  <c:v>1.52608069180203</c:v>
                </c:pt>
                <c:pt idx="98">
                  <c:v>1.5350408132511606</c:v>
                </c:pt>
                <c:pt idx="99">
                  <c:v>1.5046067706419537</c:v>
                </c:pt>
                <c:pt idx="100">
                  <c:v>1.5525465479556604</c:v>
                </c:pt>
                <c:pt idx="101">
                  <c:v>1.5191714638216589</c:v>
                </c:pt>
                <c:pt idx="102">
                  <c:v>1.4909412053567868</c:v>
                </c:pt>
                <c:pt idx="103">
                  <c:v>1.458939861890326</c:v>
                </c:pt>
                <c:pt idx="104">
                  <c:v>1.3092041796704075</c:v>
                </c:pt>
                <c:pt idx="105">
                  <c:v>1.2626883443016965</c:v>
                </c:pt>
                <c:pt idx="106">
                  <c:v>1.2355284469075489</c:v>
                </c:pt>
                <c:pt idx="107">
                  <c:v>1.2068258760318498</c:v>
                </c:pt>
                <c:pt idx="108">
                  <c:v>1.2669369111591731</c:v>
                </c:pt>
                <c:pt idx="109">
                  <c:v>1.2810333672477277</c:v>
                </c:pt>
                <c:pt idx="110">
                  <c:v>1.2880255353883627</c:v>
                </c:pt>
                <c:pt idx="111">
                  <c:v>1.2743887955503788</c:v>
                </c:pt>
                <c:pt idx="112">
                  <c:v>1.4774106879072515</c:v>
                </c:pt>
                <c:pt idx="113">
                  <c:v>1.4440447959180762</c:v>
                </c:pt>
                <c:pt idx="114">
                  <c:v>1.4415380387021608</c:v>
                </c:pt>
                <c:pt idx="115">
                  <c:v>1.4307198878632823</c:v>
                </c:pt>
                <c:pt idx="116">
                  <c:v>1.4297522800024081</c:v>
                </c:pt>
                <c:pt idx="117">
                  <c:v>1.4352071032407476</c:v>
                </c:pt>
                <c:pt idx="118">
                  <c:v>1.4415380387021608</c:v>
                </c:pt>
                <c:pt idx="119">
                  <c:v>1.4502491083193612</c:v>
                </c:pt>
                <c:pt idx="120">
                  <c:v>1.4487063199050798</c:v>
                </c:pt>
                <c:pt idx="121">
                  <c:v>1.4505570094183291</c:v>
                </c:pt>
                <c:pt idx="122">
                  <c:v>1.4487063199050798</c:v>
                </c:pt>
                <c:pt idx="123">
                  <c:v>1.443106456737266</c:v>
                </c:pt>
                <c:pt idx="124">
                  <c:v>1.4371160930480786</c:v>
                </c:pt>
                <c:pt idx="125">
                  <c:v>1.4569730136358179</c:v>
                </c:pt>
                <c:pt idx="126">
                  <c:v>1.4510184521554574</c:v>
                </c:pt>
                <c:pt idx="127">
                  <c:v>1.5017437296279945</c:v>
                </c:pt>
                <c:pt idx="128">
                  <c:v>1.5535189401489695</c:v>
                </c:pt>
                <c:pt idx="129">
                  <c:v>1.5170638734826547</c:v>
                </c:pt>
                <c:pt idx="130">
                  <c:v>1.4917817755841658</c:v>
                </c:pt>
                <c:pt idx="131">
                  <c:v>1.4229179807676624</c:v>
                </c:pt>
                <c:pt idx="135">
                  <c:v>1.5359267413955693</c:v>
                </c:pt>
                <c:pt idx="136">
                  <c:v>1.466274321789292</c:v>
                </c:pt>
                <c:pt idx="137">
                  <c:v>1.476976465759527</c:v>
                </c:pt>
                <c:pt idx="138">
                  <c:v>1.4050046650503694</c:v>
                </c:pt>
                <c:pt idx="139">
                  <c:v>1.4007106367732314</c:v>
                </c:pt>
                <c:pt idx="140">
                  <c:v>1.4024333462193119</c:v>
                </c:pt>
                <c:pt idx="141">
                  <c:v>1.4026052419199146</c:v>
                </c:pt>
                <c:pt idx="142">
                  <c:v>1.3847117429382825</c:v>
                </c:pt>
                <c:pt idx="143">
                  <c:v>1.388988785124714</c:v>
                </c:pt>
                <c:pt idx="144">
                  <c:v>1.38147609027503</c:v>
                </c:pt>
                <c:pt idx="145">
                  <c:v>1.3875677794171886</c:v>
                </c:pt>
                <c:pt idx="146">
                  <c:v>1.4022613824546801</c:v>
                </c:pt>
                <c:pt idx="147">
                  <c:v>1.4227539413013481</c:v>
                </c:pt>
                <c:pt idx="148">
                  <c:v>1.5090680450171616</c:v>
                </c:pt>
                <c:pt idx="149">
                  <c:v>1.4377505628203879</c:v>
                </c:pt>
                <c:pt idx="150">
                  <c:v>1.4491697321652008</c:v>
                </c:pt>
                <c:pt idx="151">
                  <c:v>1.3662361237182932</c:v>
                </c:pt>
                <c:pt idx="152">
                  <c:v>1.3455697560563922</c:v>
                </c:pt>
                <c:pt idx="153">
                  <c:v>1.4121244061733171</c:v>
                </c:pt>
                <c:pt idx="154">
                  <c:v>1.4681995860726125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3-4E4F-8A33-A9420ABA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984800"/>
        <c:axId val="855760608"/>
      </c:scatterChart>
      <c:valAx>
        <c:axId val="872984800"/>
        <c:scaling>
          <c:orientation val="minMax"/>
          <c:max val="45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5760608"/>
        <c:crosses val="autoZero"/>
        <c:crossBetween val="midCat"/>
      </c:valAx>
      <c:valAx>
        <c:axId val="855760608"/>
        <c:scaling>
          <c:orientation val="minMax"/>
          <c:max val="2.5"/>
          <c:min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29848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47771</xdr:colOff>
      <xdr:row>30</xdr:row>
      <xdr:rowOff>97364</xdr:rowOff>
    </xdr:from>
    <xdr:to>
      <xdr:col>21</xdr:col>
      <xdr:colOff>427568</xdr:colOff>
      <xdr:row>52</xdr:row>
      <xdr:rowOff>122767</xdr:rowOff>
    </xdr:to>
    <xdr:grpSp>
      <xdr:nvGrpSpPr>
        <xdr:cNvPr id="3" name="群組 2">
          <a:extLst>
            <a:ext uri="{FF2B5EF4-FFF2-40B4-BE49-F238E27FC236}">
              <a16:creationId xmlns:a16="http://schemas.microsoft.com/office/drawing/2014/main" id="{5A16F6F9-39FA-64CF-1568-4E0E75458B1E}"/>
            </a:ext>
          </a:extLst>
        </xdr:cNvPr>
        <xdr:cNvGrpSpPr/>
      </xdr:nvGrpSpPr>
      <xdr:grpSpPr>
        <a:xfrm>
          <a:off x="11630171" y="8614831"/>
          <a:ext cx="8981930" cy="5545669"/>
          <a:chOff x="16292295" y="2618259"/>
          <a:chExt cx="4972616" cy="3286625"/>
        </a:xfrm>
      </xdr:grpSpPr>
      <xdr:graphicFrame macro="">
        <xdr:nvGraphicFramePr>
          <xdr:cNvPr id="2" name="圖表 1">
            <a:extLst>
              <a:ext uri="{FF2B5EF4-FFF2-40B4-BE49-F238E27FC236}">
                <a16:creationId xmlns:a16="http://schemas.microsoft.com/office/drawing/2014/main" id="{7958B63F-B164-008A-0DC3-937798F2F037}"/>
              </a:ext>
            </a:extLst>
          </xdr:cNvPr>
          <xdr:cNvGraphicFramePr/>
        </xdr:nvGraphicFramePr>
        <xdr:xfrm>
          <a:off x="16292295" y="2618259"/>
          <a:ext cx="4972616" cy="3286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18" name="直線接點 17">
            <a:extLst>
              <a:ext uri="{FF2B5EF4-FFF2-40B4-BE49-F238E27FC236}">
                <a16:creationId xmlns:a16="http://schemas.microsoft.com/office/drawing/2014/main" id="{1D1CE44C-C0F7-FDBB-BEA1-CA92FD5C8F52}"/>
              </a:ext>
            </a:extLst>
          </xdr:cNvPr>
          <xdr:cNvCxnSpPr/>
        </xdr:nvCxnSpPr>
        <xdr:spPr>
          <a:xfrm flipV="1">
            <a:off x="16959686" y="4134420"/>
            <a:ext cx="3908926" cy="342661"/>
          </a:xfrm>
          <a:prstGeom prst="line">
            <a:avLst/>
          </a:prstGeom>
          <a:ln w="381000">
            <a:solidFill>
              <a:schemeClr val="accent6">
                <a:lumMod val="40000"/>
                <a:lumOff val="60000"/>
                <a:alpha val="36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321733</xdr:colOff>
      <xdr:row>47</xdr:row>
      <xdr:rowOff>101600</xdr:rowOff>
    </xdr:from>
    <xdr:to>
      <xdr:col>24</xdr:col>
      <xdr:colOff>454469</xdr:colOff>
      <xdr:row>47</xdr:row>
      <xdr:rowOff>189457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C4870CA3-3ABC-BE43-8763-2FF0F8B707D1}"/>
            </a:ext>
          </a:extLst>
        </xdr:cNvPr>
        <xdr:cNvGrpSpPr/>
      </xdr:nvGrpSpPr>
      <xdr:grpSpPr>
        <a:xfrm>
          <a:off x="21336000" y="12954000"/>
          <a:ext cx="1792202" cy="87857"/>
          <a:chOff x="36396706" y="18885648"/>
          <a:chExt cx="1782980" cy="87857"/>
        </a:xfrm>
        <a:solidFill>
          <a:srgbClr val="FFFF00"/>
        </a:solidFill>
      </xdr:grpSpPr>
      <xdr:sp macro="" textlink="">
        <xdr:nvSpPr>
          <xdr:cNvPr id="5" name="橢圓 4">
            <a:extLst>
              <a:ext uri="{FF2B5EF4-FFF2-40B4-BE49-F238E27FC236}">
                <a16:creationId xmlns:a16="http://schemas.microsoft.com/office/drawing/2014/main" id="{8926CD39-B671-0FCA-F506-C6FD5259326E}"/>
              </a:ext>
            </a:extLst>
          </xdr:cNvPr>
          <xdr:cNvSpPr/>
        </xdr:nvSpPr>
        <xdr:spPr>
          <a:xfrm>
            <a:off x="36815065" y="18885648"/>
            <a:ext cx="101600" cy="87857"/>
          </a:xfrm>
          <a:prstGeom prst="ellips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3CA4AF2D-9E63-0246-F83D-D910FB520D5A}"/>
              </a:ext>
            </a:extLst>
          </xdr:cNvPr>
          <xdr:cNvCxnSpPr/>
        </xdr:nvCxnSpPr>
        <xdr:spPr>
          <a:xfrm flipH="1">
            <a:off x="36396706" y="18935451"/>
            <a:ext cx="1782980" cy="0"/>
          </a:xfrm>
          <a:prstGeom prst="lin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67733</xdr:colOff>
      <xdr:row>3</xdr:row>
      <xdr:rowOff>57150</xdr:rowOff>
    </xdr:from>
    <xdr:to>
      <xdr:col>19</xdr:col>
      <xdr:colOff>660401</xdr:colOff>
      <xdr:row>15</xdr:row>
      <xdr:rowOff>88900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1D25796-B9DC-3F7B-A2E7-B0B1DCFF6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67733</xdr:colOff>
      <xdr:row>16</xdr:row>
      <xdr:rowOff>135466</xdr:rowOff>
    </xdr:from>
    <xdr:to>
      <xdr:col>19</xdr:col>
      <xdr:colOff>660400</xdr:colOff>
      <xdr:row>29</xdr:row>
      <xdr:rowOff>220132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94E75EB-E9F1-BDAD-67FF-E552511B3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16933</xdr:colOff>
      <xdr:row>31</xdr:row>
      <xdr:rowOff>67734</xdr:rowOff>
    </xdr:from>
    <xdr:to>
      <xdr:col>19</xdr:col>
      <xdr:colOff>677334</xdr:colOff>
      <xdr:row>44</xdr:row>
      <xdr:rowOff>186267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310751F-2570-6229-283D-0AD06B60D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270930</xdr:colOff>
      <xdr:row>2</xdr:row>
      <xdr:rowOff>16933</xdr:rowOff>
    </xdr:from>
    <xdr:to>
      <xdr:col>18</xdr:col>
      <xdr:colOff>789752</xdr:colOff>
      <xdr:row>46</xdr:row>
      <xdr:rowOff>74843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E06DA46E-B512-5444-A433-09E8E6BC16BA}"/>
            </a:ext>
          </a:extLst>
        </xdr:cNvPr>
        <xdr:cNvGrpSpPr/>
      </xdr:nvGrpSpPr>
      <xdr:grpSpPr>
        <a:xfrm>
          <a:off x="12911399" y="453496"/>
          <a:ext cx="4686009" cy="10495722"/>
          <a:chOff x="13271847" y="60593"/>
          <a:chExt cx="4643568" cy="10368134"/>
        </a:xfrm>
      </xdr:grpSpPr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9B5DC269-A021-F002-2D7A-EB34BBEA279C}"/>
              </a:ext>
            </a:extLst>
          </xdr:cNvPr>
          <xdr:cNvCxnSpPr/>
        </xdr:nvCxnSpPr>
        <xdr:spPr>
          <a:xfrm>
            <a:off x="17900114" y="248883"/>
            <a:ext cx="15301" cy="10179844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D747442D-D11D-87AA-A528-67DB70997FBC}"/>
              </a:ext>
            </a:extLst>
          </xdr:cNvPr>
          <xdr:cNvCxnSpPr/>
        </xdr:nvCxnSpPr>
        <xdr:spPr>
          <a:xfrm>
            <a:off x="13271847" y="60593"/>
            <a:ext cx="612" cy="10252420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744042</xdr:colOff>
      <xdr:row>36</xdr:row>
      <xdr:rowOff>104235</xdr:rowOff>
    </xdr:from>
    <xdr:to>
      <xdr:col>19</xdr:col>
      <xdr:colOff>658848</xdr:colOff>
      <xdr:row>39</xdr:row>
      <xdr:rowOff>40830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662155F7-6C92-1048-98CD-943B6785A693}"/>
            </a:ext>
          </a:extLst>
        </xdr:cNvPr>
        <xdr:cNvGrpSpPr/>
      </xdr:nvGrpSpPr>
      <xdr:grpSpPr>
        <a:xfrm rot="21362735">
          <a:off x="11717636" y="8597360"/>
          <a:ext cx="6582306" cy="650970"/>
          <a:chOff x="419072" y="6162055"/>
          <a:chExt cx="7576157" cy="616683"/>
        </a:xfrm>
      </xdr:grpSpPr>
      <xdr:grpSp>
        <xdr:nvGrpSpPr>
          <xdr:cNvPr id="9" name="群組 8">
            <a:extLst>
              <a:ext uri="{FF2B5EF4-FFF2-40B4-BE49-F238E27FC236}">
                <a16:creationId xmlns:a16="http://schemas.microsoft.com/office/drawing/2014/main" id="{6E714F45-9DA4-8556-29D1-0A45E671D027}"/>
              </a:ext>
            </a:extLst>
          </xdr:cNvPr>
          <xdr:cNvGrpSpPr/>
        </xdr:nvGrpSpPr>
        <xdr:grpSpPr>
          <a:xfrm>
            <a:off x="440268" y="6162055"/>
            <a:ext cx="7554961" cy="301299"/>
            <a:chOff x="12323705" y="9804199"/>
            <a:chExt cx="7537684" cy="274594"/>
          </a:xfrm>
        </xdr:grpSpPr>
        <xdr:cxnSp macro="">
          <xdr:nvCxnSpPr>
            <xdr:cNvPr id="11" name="直線接點 10">
              <a:extLst>
                <a:ext uri="{FF2B5EF4-FFF2-40B4-BE49-F238E27FC236}">
                  <a16:creationId xmlns:a16="http://schemas.microsoft.com/office/drawing/2014/main" id="{54A0EF8E-A64E-C49C-54B6-143D05926E95}"/>
                </a:ext>
              </a:extLst>
            </xdr:cNvPr>
            <xdr:cNvCxnSpPr/>
          </xdr:nvCxnSpPr>
          <xdr:spPr>
            <a:xfrm flipV="1">
              <a:off x="12336405" y="9804199"/>
              <a:ext cx="7524984" cy="14582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接點 11">
              <a:extLst>
                <a:ext uri="{FF2B5EF4-FFF2-40B4-BE49-F238E27FC236}">
                  <a16:creationId xmlns:a16="http://schemas.microsoft.com/office/drawing/2014/main" id="{4AFA1FAA-9981-169B-07C3-09F42F8F122E}"/>
                </a:ext>
              </a:extLst>
            </xdr:cNvPr>
            <xdr:cNvCxnSpPr/>
          </xdr:nvCxnSpPr>
          <xdr:spPr>
            <a:xfrm flipV="1">
              <a:off x="12323705" y="10078792"/>
              <a:ext cx="7514165" cy="1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DE74686C-C806-894B-D81A-D6E8ED34511C}"/>
              </a:ext>
            </a:extLst>
          </xdr:cNvPr>
          <xdr:cNvCxnSpPr/>
        </xdr:nvCxnSpPr>
        <xdr:spPr>
          <a:xfrm flipV="1">
            <a:off x="419072" y="6762738"/>
            <a:ext cx="7542231" cy="16000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16933</xdr:colOff>
      <xdr:row>38</xdr:row>
      <xdr:rowOff>93134</xdr:rowOff>
    </xdr:from>
    <xdr:to>
      <xdr:col>22</xdr:col>
      <xdr:colOff>535919</xdr:colOff>
      <xdr:row>42</xdr:row>
      <xdr:rowOff>204651</xdr:rowOff>
    </xdr:to>
    <xdr:grpSp>
      <xdr:nvGrpSpPr>
        <xdr:cNvPr id="13" name="群組 12">
          <a:extLst>
            <a:ext uri="{FF2B5EF4-FFF2-40B4-BE49-F238E27FC236}">
              <a16:creationId xmlns:a16="http://schemas.microsoft.com/office/drawing/2014/main" id="{8CF0263F-99A1-7A4F-9C28-83187C05BAE3}"/>
            </a:ext>
          </a:extLst>
        </xdr:cNvPr>
        <xdr:cNvGrpSpPr/>
      </xdr:nvGrpSpPr>
      <xdr:grpSpPr>
        <a:xfrm>
          <a:off x="17658027" y="9062509"/>
          <a:ext cx="3019298" cy="1064017"/>
          <a:chOff x="17930418" y="8095494"/>
          <a:chExt cx="2991833" cy="1046169"/>
        </a:xfrm>
      </xdr:grpSpPr>
      <xdr:sp macro="" textlink="">
        <xdr:nvSpPr>
          <xdr:cNvPr id="14" name="橢圓 13">
            <a:extLst>
              <a:ext uri="{FF2B5EF4-FFF2-40B4-BE49-F238E27FC236}">
                <a16:creationId xmlns:a16="http://schemas.microsoft.com/office/drawing/2014/main" id="{1F1ED0F8-C688-0857-4304-8B31C275791A}"/>
              </a:ext>
            </a:extLst>
          </xdr:cNvPr>
          <xdr:cNvSpPr/>
        </xdr:nvSpPr>
        <xdr:spPr>
          <a:xfrm>
            <a:off x="17930418" y="8095494"/>
            <a:ext cx="59532" cy="69452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15" name="群組 14">
            <a:extLst>
              <a:ext uri="{FF2B5EF4-FFF2-40B4-BE49-F238E27FC236}">
                <a16:creationId xmlns:a16="http://schemas.microsoft.com/office/drawing/2014/main" id="{448EB6B7-BDAE-B92C-7EF3-40A617EF90D9}"/>
              </a:ext>
            </a:extLst>
          </xdr:cNvPr>
          <xdr:cNvGrpSpPr/>
        </xdr:nvGrpSpPr>
        <xdr:grpSpPr>
          <a:xfrm>
            <a:off x="18009792" y="8159984"/>
            <a:ext cx="2912459" cy="981679"/>
            <a:chOff x="6426711" y="9674260"/>
            <a:chExt cx="1707396" cy="1727491"/>
          </a:xfrm>
        </xdr:grpSpPr>
        <xdr:cxnSp macro="">
          <xdr:nvCxnSpPr>
            <xdr:cNvPr id="16" name="直線接點 15">
              <a:extLst>
                <a:ext uri="{FF2B5EF4-FFF2-40B4-BE49-F238E27FC236}">
                  <a16:creationId xmlns:a16="http://schemas.microsoft.com/office/drawing/2014/main" id="{556CD352-2939-FCE5-072A-A6ACEA46696D}"/>
                </a:ext>
              </a:extLst>
            </xdr:cNvPr>
            <xdr:cNvCxnSpPr>
              <a:stCxn id="17" idx="1"/>
            </xdr:cNvCxnSpPr>
          </xdr:nvCxnSpPr>
          <xdr:spPr>
            <a:xfrm flipH="1" flipV="1">
              <a:off x="6426711" y="9674260"/>
              <a:ext cx="910752" cy="1402725"/>
            </a:xfrm>
            <a:prstGeom prst="line">
              <a:avLst/>
            </a:prstGeom>
            <a:ln w="28575"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7" name="文字方塊 16">
              <a:extLst>
                <a:ext uri="{FF2B5EF4-FFF2-40B4-BE49-F238E27FC236}">
                  <a16:creationId xmlns:a16="http://schemas.microsoft.com/office/drawing/2014/main" id="{7B4D56B4-5442-136C-6385-25F01F543EC6}"/>
                </a:ext>
              </a:extLst>
            </xdr:cNvPr>
            <xdr:cNvSpPr txBox="1"/>
          </xdr:nvSpPr>
          <xdr:spPr>
            <a:xfrm>
              <a:off x="7337463" y="10752219"/>
              <a:ext cx="796644" cy="649532"/>
            </a:xfrm>
            <a:prstGeom prst="rect">
              <a:avLst/>
            </a:prstGeom>
            <a:solidFill>
              <a:srgbClr val="FFFF00"/>
            </a:solidFill>
            <a:ln w="73025" cmpd="sng">
              <a:solidFill>
                <a:srgbClr val="00B05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TW" sz="1400">
                  <a:solidFill>
                    <a:srgbClr val="002060"/>
                  </a:solidFill>
                </a:rPr>
                <a:t>2022 / 7 /22</a:t>
              </a:r>
              <a:endParaRPr lang="zh-TW" altLang="en-US" sz="1400">
                <a:solidFill>
                  <a:srgbClr val="002060"/>
                </a:solidFill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33868</xdr:rowOff>
    </xdr:from>
    <xdr:to>
      <xdr:col>32</xdr:col>
      <xdr:colOff>0</xdr:colOff>
      <xdr:row>17</xdr:row>
      <xdr:rowOff>156309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D6EC2F-1436-7F51-73E1-EBBABA4F8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39078</xdr:colOff>
      <xdr:row>17</xdr:row>
      <xdr:rowOff>240324</xdr:rowOff>
    </xdr:from>
    <xdr:to>
      <xdr:col>31</xdr:col>
      <xdr:colOff>801078</xdr:colOff>
      <xdr:row>31</xdr:row>
      <xdr:rowOff>58615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30CEC9B-1E24-F952-C0BA-03A98C541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39077</xdr:colOff>
      <xdr:row>31</xdr:row>
      <xdr:rowOff>142631</xdr:rowOff>
    </xdr:from>
    <xdr:to>
      <xdr:col>32</xdr:col>
      <xdr:colOff>0</xdr:colOff>
      <xdr:row>44</xdr:row>
      <xdr:rowOff>234461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04B4D98-00E4-7D4E-664C-E2B0EFB8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131236</xdr:colOff>
      <xdr:row>0</xdr:row>
      <xdr:rowOff>141111</xdr:rowOff>
    </xdr:from>
    <xdr:to>
      <xdr:col>30</xdr:col>
      <xdr:colOff>660779</xdr:colOff>
      <xdr:row>74</xdr:row>
      <xdr:rowOff>157394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8A83B308-3947-3446-B5D2-BBBDD31A5ADC}"/>
            </a:ext>
          </a:extLst>
        </xdr:cNvPr>
        <xdr:cNvGrpSpPr/>
      </xdr:nvGrpSpPr>
      <xdr:grpSpPr>
        <a:xfrm>
          <a:off x="14766891" y="141111"/>
          <a:ext cx="12944888" cy="21361042"/>
          <a:chOff x="15176098" y="10993"/>
          <a:chExt cx="3522570" cy="19475028"/>
        </a:xfrm>
      </xdr:grpSpPr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F33157A5-2F48-525B-B585-24C021A2996E}"/>
              </a:ext>
            </a:extLst>
          </xdr:cNvPr>
          <xdr:cNvCxnSpPr/>
        </xdr:nvCxnSpPr>
        <xdr:spPr>
          <a:xfrm>
            <a:off x="18697632" y="10993"/>
            <a:ext cx="1036" cy="19475028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C4AC73A8-7735-E495-1AF2-BD71D11A985B}"/>
              </a:ext>
            </a:extLst>
          </xdr:cNvPr>
          <xdr:cNvCxnSpPr/>
        </xdr:nvCxnSpPr>
        <xdr:spPr>
          <a:xfrm>
            <a:off x="15176098" y="60593"/>
            <a:ext cx="1145" cy="18993089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105757</xdr:colOff>
      <xdr:row>39</xdr:row>
      <xdr:rowOff>76213</xdr:rowOff>
    </xdr:from>
    <xdr:to>
      <xdr:col>35</xdr:col>
      <xdr:colOff>752918</xdr:colOff>
      <xdr:row>41</xdr:row>
      <xdr:rowOff>173028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359D4ADC-1413-B240-879C-B3AA22F86E71}"/>
            </a:ext>
          </a:extLst>
        </xdr:cNvPr>
        <xdr:cNvGrpSpPr/>
      </xdr:nvGrpSpPr>
      <xdr:grpSpPr>
        <a:xfrm rot="21480000">
          <a:off x="10401516" y="11151489"/>
          <a:ext cx="21540850" cy="683642"/>
          <a:chOff x="419072" y="6150062"/>
          <a:chExt cx="7557324" cy="636415"/>
        </a:xfrm>
      </xdr:grpSpPr>
      <xdr:grpSp>
        <xdr:nvGrpSpPr>
          <xdr:cNvPr id="9" name="群組 8">
            <a:extLst>
              <a:ext uri="{FF2B5EF4-FFF2-40B4-BE49-F238E27FC236}">
                <a16:creationId xmlns:a16="http://schemas.microsoft.com/office/drawing/2014/main" id="{37B62D5F-5118-766C-4381-E5E1792F3C5A}"/>
              </a:ext>
            </a:extLst>
          </xdr:cNvPr>
          <xdr:cNvGrpSpPr/>
        </xdr:nvGrpSpPr>
        <xdr:grpSpPr>
          <a:xfrm>
            <a:off x="434163" y="6150062"/>
            <a:ext cx="7542233" cy="313292"/>
            <a:chOff x="12317611" y="9793269"/>
            <a:chExt cx="7524984" cy="285524"/>
          </a:xfrm>
        </xdr:grpSpPr>
        <xdr:cxnSp macro="">
          <xdr:nvCxnSpPr>
            <xdr:cNvPr id="11" name="直線接點 10">
              <a:extLst>
                <a:ext uri="{FF2B5EF4-FFF2-40B4-BE49-F238E27FC236}">
                  <a16:creationId xmlns:a16="http://schemas.microsoft.com/office/drawing/2014/main" id="{507996D2-A4C6-00A5-E367-6AD473BB247B}"/>
                </a:ext>
              </a:extLst>
            </xdr:cNvPr>
            <xdr:cNvCxnSpPr/>
          </xdr:nvCxnSpPr>
          <xdr:spPr>
            <a:xfrm flipV="1">
              <a:off x="12317611" y="9793269"/>
              <a:ext cx="7524984" cy="14582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接點 11">
              <a:extLst>
                <a:ext uri="{FF2B5EF4-FFF2-40B4-BE49-F238E27FC236}">
                  <a16:creationId xmlns:a16="http://schemas.microsoft.com/office/drawing/2014/main" id="{8D977FC1-A845-601D-E10D-09C69D03DE85}"/>
                </a:ext>
              </a:extLst>
            </xdr:cNvPr>
            <xdr:cNvCxnSpPr/>
          </xdr:nvCxnSpPr>
          <xdr:spPr>
            <a:xfrm flipV="1">
              <a:off x="12323705" y="10078792"/>
              <a:ext cx="7514165" cy="1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CA0C995C-B01F-BA63-23D1-E175D9A013F7}"/>
              </a:ext>
            </a:extLst>
          </xdr:cNvPr>
          <xdr:cNvCxnSpPr/>
        </xdr:nvCxnSpPr>
        <xdr:spPr>
          <a:xfrm flipV="1">
            <a:off x="419072" y="6770477"/>
            <a:ext cx="7542232" cy="16000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30</xdr:col>
      <xdr:colOff>246435</xdr:colOff>
      <xdr:row>40</xdr:row>
      <xdr:rowOff>243962</xdr:rowOff>
    </xdr:from>
    <xdr:to>
      <xdr:col>32</xdr:col>
      <xdr:colOff>388948</xdr:colOff>
      <xdr:row>41</xdr:row>
      <xdr:rowOff>32456</xdr:rowOff>
    </xdr:to>
    <xdr:grpSp>
      <xdr:nvGrpSpPr>
        <xdr:cNvPr id="13" name="群組 12">
          <a:extLst>
            <a:ext uri="{FF2B5EF4-FFF2-40B4-BE49-F238E27FC236}">
              <a16:creationId xmlns:a16="http://schemas.microsoft.com/office/drawing/2014/main" id="{2DC3C715-A84A-3945-A610-D2EE5DE66F1A}"/>
            </a:ext>
          </a:extLst>
        </xdr:cNvPr>
        <xdr:cNvGrpSpPr/>
      </xdr:nvGrpSpPr>
      <xdr:grpSpPr>
        <a:xfrm>
          <a:off x="27297435" y="11612652"/>
          <a:ext cx="1797892" cy="81907"/>
          <a:chOff x="36396706" y="18885648"/>
          <a:chExt cx="1782980" cy="87857"/>
        </a:xfrm>
        <a:solidFill>
          <a:srgbClr val="FFFF00"/>
        </a:solidFill>
      </xdr:grpSpPr>
      <xdr:sp macro="" textlink="">
        <xdr:nvSpPr>
          <xdr:cNvPr id="14" name="橢圓 13">
            <a:extLst>
              <a:ext uri="{FF2B5EF4-FFF2-40B4-BE49-F238E27FC236}">
                <a16:creationId xmlns:a16="http://schemas.microsoft.com/office/drawing/2014/main" id="{D5FA4D9A-0066-FE7A-BEAC-A178153E9504}"/>
              </a:ext>
            </a:extLst>
          </xdr:cNvPr>
          <xdr:cNvSpPr/>
        </xdr:nvSpPr>
        <xdr:spPr>
          <a:xfrm>
            <a:off x="36815065" y="18885648"/>
            <a:ext cx="101600" cy="87857"/>
          </a:xfrm>
          <a:prstGeom prst="ellips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C994C751-9DCD-DCD3-90A7-27358B0CEC5B}"/>
              </a:ext>
            </a:extLst>
          </xdr:cNvPr>
          <xdr:cNvCxnSpPr/>
        </xdr:nvCxnSpPr>
        <xdr:spPr>
          <a:xfrm flipH="1">
            <a:off x="36396706" y="18935451"/>
            <a:ext cx="1782980" cy="0"/>
          </a:xfrm>
          <a:prstGeom prst="lin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alth.businessweekly.com.tw/m/GArticle.aspx?id=ARTL000139852" TargetMode="External"/><Relationship Id="rId2" Type="http://schemas.openxmlformats.org/officeDocument/2006/relationships/hyperlink" Target="https://www.macrotrends.net/stocks/charts/V/visa/pe-ratio" TargetMode="External"/><Relationship Id="rId1" Type="http://schemas.openxmlformats.org/officeDocument/2006/relationships/hyperlink" Target="https://strike.market/stocks/V" TargetMode="External"/><Relationship Id="rId6" Type="http://schemas.openxmlformats.org/officeDocument/2006/relationships/hyperlink" Target="http://www.rocketfinancial.com/Financials.aspx?fID=3916&amp;p=2&amp;pw=129186&amp;rID=3" TargetMode="External"/><Relationship Id="rId5" Type="http://schemas.openxmlformats.org/officeDocument/2006/relationships/hyperlink" Target="https://rich01.com/discounted-cash-flow-dcf-model/" TargetMode="External"/><Relationship Id="rId4" Type="http://schemas.openxmlformats.org/officeDocument/2006/relationships/hyperlink" Target="https://teddygoschool.com/how-to-calculate-the-valuation-of-a-compan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gurufocus.com/stock/SBUX/dcf" TargetMode="External"/><Relationship Id="rId1" Type="http://schemas.openxmlformats.org/officeDocument/2006/relationships/hyperlink" Target="https://www.gurufocus.com/stock/MCD/dc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nancecharts.com/stocks/SBUX/income-statement/eps-diluted-ttm" TargetMode="External"/><Relationship Id="rId299" Type="http://schemas.openxmlformats.org/officeDocument/2006/relationships/hyperlink" Target="https://www.financecharts.com/stocks/SBUX/income-statement/eps-diluted-ttm" TargetMode="External"/><Relationship Id="rId21" Type="http://schemas.openxmlformats.org/officeDocument/2006/relationships/hyperlink" Target="https://www.financecharts.com/stocks/SBUX/income-statement/eps-diluted-ttm" TargetMode="External"/><Relationship Id="rId63" Type="http://schemas.openxmlformats.org/officeDocument/2006/relationships/hyperlink" Target="https://www.financecharts.com/stocks/SBUX/income-statement/eps-diluted-ttm" TargetMode="External"/><Relationship Id="rId159" Type="http://schemas.openxmlformats.org/officeDocument/2006/relationships/hyperlink" Target="https://www.financecharts.com/stocks/SBUX/income-statement/eps-diluted-ttm" TargetMode="External"/><Relationship Id="rId170" Type="http://schemas.openxmlformats.org/officeDocument/2006/relationships/hyperlink" Target="https://www.financecharts.com/stocks/SBUX/summary/price" TargetMode="External"/><Relationship Id="rId226" Type="http://schemas.openxmlformats.org/officeDocument/2006/relationships/hyperlink" Target="https://www.financecharts.com/stocks/SBUX/summary/price" TargetMode="External"/><Relationship Id="rId268" Type="http://schemas.openxmlformats.org/officeDocument/2006/relationships/hyperlink" Target="https://www.financecharts.com/stocks/SBUX/summary/price" TargetMode="External"/><Relationship Id="rId32" Type="http://schemas.openxmlformats.org/officeDocument/2006/relationships/hyperlink" Target="https://www.financecharts.com/stocks/SBUX/summary/price" TargetMode="External"/><Relationship Id="rId74" Type="http://schemas.openxmlformats.org/officeDocument/2006/relationships/hyperlink" Target="https://www.financecharts.com/stocks/SBUX/summary/price" TargetMode="External"/><Relationship Id="rId128" Type="http://schemas.openxmlformats.org/officeDocument/2006/relationships/hyperlink" Target="https://www.financecharts.com/stocks/SBUX/summary/price" TargetMode="External"/><Relationship Id="rId5" Type="http://schemas.openxmlformats.org/officeDocument/2006/relationships/hyperlink" Target="https://www.financecharts.com/stocks/SBUX/income-statement/eps-diluted-ttm" TargetMode="External"/><Relationship Id="rId181" Type="http://schemas.openxmlformats.org/officeDocument/2006/relationships/hyperlink" Target="https://www.financecharts.com/stocks/SBUX/income-statement/eps-diluted-ttm" TargetMode="External"/><Relationship Id="rId237" Type="http://schemas.openxmlformats.org/officeDocument/2006/relationships/hyperlink" Target="https://www.financecharts.com/stocks/SBUX/income-statement/eps-diluted-ttm" TargetMode="External"/><Relationship Id="rId279" Type="http://schemas.openxmlformats.org/officeDocument/2006/relationships/hyperlink" Target="https://www.financecharts.com/stocks/SBUX/income-statement/eps-diluted-ttm" TargetMode="External"/><Relationship Id="rId43" Type="http://schemas.openxmlformats.org/officeDocument/2006/relationships/hyperlink" Target="https://www.financecharts.com/stocks/SBUX/income-statement/eps-diluted-ttm" TargetMode="External"/><Relationship Id="rId139" Type="http://schemas.openxmlformats.org/officeDocument/2006/relationships/hyperlink" Target="https://www.financecharts.com/stocks/SBUX/income-statement/eps-diluted-ttm" TargetMode="External"/><Relationship Id="rId290" Type="http://schemas.openxmlformats.org/officeDocument/2006/relationships/hyperlink" Target="https://www.financecharts.com/stocks/SBUX/summary/price" TargetMode="External"/><Relationship Id="rId304" Type="http://schemas.openxmlformats.org/officeDocument/2006/relationships/hyperlink" Target="https://www.financecharts.com/stocks/SBUX/summary/price" TargetMode="External"/><Relationship Id="rId85" Type="http://schemas.openxmlformats.org/officeDocument/2006/relationships/hyperlink" Target="https://www.financecharts.com/stocks/SBUX/income-statement/eps-diluted-ttm" TargetMode="External"/><Relationship Id="rId150" Type="http://schemas.openxmlformats.org/officeDocument/2006/relationships/hyperlink" Target="https://www.financecharts.com/stocks/SBUX/summary/price" TargetMode="External"/><Relationship Id="rId192" Type="http://schemas.openxmlformats.org/officeDocument/2006/relationships/hyperlink" Target="https://www.financecharts.com/stocks/SBUX/summary/price" TargetMode="External"/><Relationship Id="rId206" Type="http://schemas.openxmlformats.org/officeDocument/2006/relationships/hyperlink" Target="https://www.financecharts.com/stocks/SBUX/summary/price" TargetMode="External"/><Relationship Id="rId248" Type="http://schemas.openxmlformats.org/officeDocument/2006/relationships/hyperlink" Target="https://www.financecharts.com/stocks/SBUX/summary/price" TargetMode="External"/><Relationship Id="rId12" Type="http://schemas.openxmlformats.org/officeDocument/2006/relationships/hyperlink" Target="https://www.financecharts.com/stocks/SBUX/summary/price" TargetMode="External"/><Relationship Id="rId108" Type="http://schemas.openxmlformats.org/officeDocument/2006/relationships/hyperlink" Target="https://www.financecharts.com/stocks/SBUX/summary/price" TargetMode="External"/><Relationship Id="rId54" Type="http://schemas.openxmlformats.org/officeDocument/2006/relationships/hyperlink" Target="https://www.financecharts.com/stocks/SBUX/summary/price" TargetMode="External"/><Relationship Id="rId96" Type="http://schemas.openxmlformats.org/officeDocument/2006/relationships/hyperlink" Target="https://www.financecharts.com/stocks/SBUX/summary/price" TargetMode="External"/><Relationship Id="rId161" Type="http://schemas.openxmlformats.org/officeDocument/2006/relationships/hyperlink" Target="https://www.financecharts.com/stocks/SBUX/income-statement/eps-diluted-ttm" TargetMode="External"/><Relationship Id="rId217" Type="http://schemas.openxmlformats.org/officeDocument/2006/relationships/hyperlink" Target="https://www.financecharts.com/stocks/SBUX/income-statement/eps-diluted-ttm" TargetMode="External"/><Relationship Id="rId259" Type="http://schemas.openxmlformats.org/officeDocument/2006/relationships/hyperlink" Target="https://www.financecharts.com/stocks/SBUX/income-statement/eps-diluted-ttm" TargetMode="External"/><Relationship Id="rId23" Type="http://schemas.openxmlformats.org/officeDocument/2006/relationships/hyperlink" Target="https://www.financecharts.com/stocks/SBUX/income-statement/eps-diluted-ttm" TargetMode="External"/><Relationship Id="rId119" Type="http://schemas.openxmlformats.org/officeDocument/2006/relationships/hyperlink" Target="https://www.financecharts.com/stocks/SBUX/income-statement/eps-diluted-ttm" TargetMode="External"/><Relationship Id="rId270" Type="http://schemas.openxmlformats.org/officeDocument/2006/relationships/hyperlink" Target="https://www.financecharts.com/stocks/SBUX/summary/price" TargetMode="External"/><Relationship Id="rId44" Type="http://schemas.openxmlformats.org/officeDocument/2006/relationships/hyperlink" Target="https://www.financecharts.com/stocks/SBUX/summary/price" TargetMode="External"/><Relationship Id="rId65" Type="http://schemas.openxmlformats.org/officeDocument/2006/relationships/hyperlink" Target="https://www.financecharts.com/stocks/SBUX/income-statement/eps-diluted-ttm" TargetMode="External"/><Relationship Id="rId86" Type="http://schemas.openxmlformats.org/officeDocument/2006/relationships/hyperlink" Target="https://www.financecharts.com/stocks/SBUX/summary/price" TargetMode="External"/><Relationship Id="rId130" Type="http://schemas.openxmlformats.org/officeDocument/2006/relationships/hyperlink" Target="https://www.financecharts.com/stocks/SBUX/summary/price" TargetMode="External"/><Relationship Id="rId151" Type="http://schemas.openxmlformats.org/officeDocument/2006/relationships/hyperlink" Target="https://www.financecharts.com/stocks/SBUX/income-statement/eps-diluted-ttm" TargetMode="External"/><Relationship Id="rId172" Type="http://schemas.openxmlformats.org/officeDocument/2006/relationships/hyperlink" Target="https://www.financecharts.com/stocks/SBUX/summary/price" TargetMode="External"/><Relationship Id="rId193" Type="http://schemas.openxmlformats.org/officeDocument/2006/relationships/hyperlink" Target="https://www.financecharts.com/stocks/SBUX/income-statement/eps-diluted-ttm" TargetMode="External"/><Relationship Id="rId207" Type="http://schemas.openxmlformats.org/officeDocument/2006/relationships/hyperlink" Target="https://www.financecharts.com/stocks/SBUX/income-statement/eps-diluted-ttm" TargetMode="External"/><Relationship Id="rId228" Type="http://schemas.openxmlformats.org/officeDocument/2006/relationships/hyperlink" Target="https://www.financecharts.com/stocks/SBUX/summary/price" TargetMode="External"/><Relationship Id="rId249" Type="http://schemas.openxmlformats.org/officeDocument/2006/relationships/hyperlink" Target="https://www.financecharts.com/stocks/SBUX/income-statement/eps-diluted-ttm" TargetMode="External"/><Relationship Id="rId13" Type="http://schemas.openxmlformats.org/officeDocument/2006/relationships/hyperlink" Target="https://www.financecharts.com/stocks/SBUX/income-statement/eps-diluted-ttm" TargetMode="External"/><Relationship Id="rId109" Type="http://schemas.openxmlformats.org/officeDocument/2006/relationships/hyperlink" Target="https://www.financecharts.com/stocks/SBUX/income-statement/eps-diluted-ttm" TargetMode="External"/><Relationship Id="rId260" Type="http://schemas.openxmlformats.org/officeDocument/2006/relationships/hyperlink" Target="https://www.financecharts.com/stocks/SBUX/summary/price" TargetMode="External"/><Relationship Id="rId281" Type="http://schemas.openxmlformats.org/officeDocument/2006/relationships/hyperlink" Target="https://www.financecharts.com/stocks/SBUX/income-statement/eps-diluted-ttm" TargetMode="External"/><Relationship Id="rId34" Type="http://schemas.openxmlformats.org/officeDocument/2006/relationships/hyperlink" Target="https://www.financecharts.com/stocks/SBUX/summary/price" TargetMode="External"/><Relationship Id="rId55" Type="http://schemas.openxmlformats.org/officeDocument/2006/relationships/hyperlink" Target="https://www.financecharts.com/stocks/SBUX/income-statement/eps-diluted-ttm" TargetMode="External"/><Relationship Id="rId76" Type="http://schemas.openxmlformats.org/officeDocument/2006/relationships/hyperlink" Target="https://www.financecharts.com/stocks/SBUX/summary/price" TargetMode="External"/><Relationship Id="rId97" Type="http://schemas.openxmlformats.org/officeDocument/2006/relationships/hyperlink" Target="https://www.financecharts.com/stocks/SBUX/income-statement/eps-diluted-ttm" TargetMode="External"/><Relationship Id="rId120" Type="http://schemas.openxmlformats.org/officeDocument/2006/relationships/hyperlink" Target="https://www.financecharts.com/stocks/SBUX/summary/price" TargetMode="External"/><Relationship Id="rId141" Type="http://schemas.openxmlformats.org/officeDocument/2006/relationships/hyperlink" Target="https://www.financecharts.com/stocks/SBUX/income-statement/eps-diluted-ttm" TargetMode="External"/><Relationship Id="rId7" Type="http://schemas.openxmlformats.org/officeDocument/2006/relationships/hyperlink" Target="https://www.financecharts.com/stocks/SBUX/income-statement/eps-diluted-ttm" TargetMode="External"/><Relationship Id="rId162" Type="http://schemas.openxmlformats.org/officeDocument/2006/relationships/hyperlink" Target="https://www.financecharts.com/stocks/SBUX/summary/price" TargetMode="External"/><Relationship Id="rId183" Type="http://schemas.openxmlformats.org/officeDocument/2006/relationships/hyperlink" Target="https://www.financecharts.com/stocks/SBUX/income-statement/eps-diluted-ttm" TargetMode="External"/><Relationship Id="rId218" Type="http://schemas.openxmlformats.org/officeDocument/2006/relationships/hyperlink" Target="https://www.financecharts.com/stocks/SBUX/summary/price" TargetMode="External"/><Relationship Id="rId239" Type="http://schemas.openxmlformats.org/officeDocument/2006/relationships/hyperlink" Target="https://www.financecharts.com/stocks/SBUX/income-statement/eps-diluted-ttm" TargetMode="External"/><Relationship Id="rId250" Type="http://schemas.openxmlformats.org/officeDocument/2006/relationships/hyperlink" Target="https://www.financecharts.com/stocks/SBUX/summary/price" TargetMode="External"/><Relationship Id="rId271" Type="http://schemas.openxmlformats.org/officeDocument/2006/relationships/hyperlink" Target="https://www.financecharts.com/stocks/SBUX/income-statement/eps-diluted-ttm" TargetMode="External"/><Relationship Id="rId292" Type="http://schemas.openxmlformats.org/officeDocument/2006/relationships/hyperlink" Target="https://www.financecharts.com/stocks/SBUX/summary/price" TargetMode="External"/><Relationship Id="rId306" Type="http://schemas.openxmlformats.org/officeDocument/2006/relationships/hyperlink" Target="https://www.financecharts.com/stocks/SBUX/summary/price" TargetMode="External"/><Relationship Id="rId24" Type="http://schemas.openxmlformats.org/officeDocument/2006/relationships/hyperlink" Target="https://www.financecharts.com/stocks/SBUX/summary/price" TargetMode="External"/><Relationship Id="rId45" Type="http://schemas.openxmlformats.org/officeDocument/2006/relationships/hyperlink" Target="https://www.financecharts.com/stocks/SBUX/income-statement/eps-diluted-ttm" TargetMode="External"/><Relationship Id="rId66" Type="http://schemas.openxmlformats.org/officeDocument/2006/relationships/hyperlink" Target="https://www.financecharts.com/stocks/SBUX/summary/price" TargetMode="External"/><Relationship Id="rId87" Type="http://schemas.openxmlformats.org/officeDocument/2006/relationships/hyperlink" Target="https://www.financecharts.com/stocks/SBUX/income-statement/eps-diluted-ttm" TargetMode="External"/><Relationship Id="rId110" Type="http://schemas.openxmlformats.org/officeDocument/2006/relationships/hyperlink" Target="https://www.financecharts.com/stocks/SBUX/summary/price" TargetMode="External"/><Relationship Id="rId131" Type="http://schemas.openxmlformats.org/officeDocument/2006/relationships/hyperlink" Target="https://www.financecharts.com/stocks/SBUX/income-statement/eps-diluted-ttm" TargetMode="External"/><Relationship Id="rId152" Type="http://schemas.openxmlformats.org/officeDocument/2006/relationships/hyperlink" Target="https://www.financecharts.com/stocks/SBUX/summary/price" TargetMode="External"/><Relationship Id="rId173" Type="http://schemas.openxmlformats.org/officeDocument/2006/relationships/hyperlink" Target="https://www.financecharts.com/stocks/SBUX/income-statement/eps-diluted-ttm" TargetMode="External"/><Relationship Id="rId194" Type="http://schemas.openxmlformats.org/officeDocument/2006/relationships/hyperlink" Target="https://www.financecharts.com/stocks/SBUX/summary/price" TargetMode="External"/><Relationship Id="rId208" Type="http://schemas.openxmlformats.org/officeDocument/2006/relationships/hyperlink" Target="https://www.financecharts.com/stocks/SBUX/summary/price" TargetMode="External"/><Relationship Id="rId229" Type="http://schemas.openxmlformats.org/officeDocument/2006/relationships/hyperlink" Target="https://www.financecharts.com/stocks/SBUX/income-statement/eps-diluted-ttm" TargetMode="External"/><Relationship Id="rId240" Type="http://schemas.openxmlformats.org/officeDocument/2006/relationships/hyperlink" Target="https://www.financecharts.com/stocks/SBUX/summary/price" TargetMode="External"/><Relationship Id="rId261" Type="http://schemas.openxmlformats.org/officeDocument/2006/relationships/hyperlink" Target="https://www.financecharts.com/stocks/SBUX/income-statement/eps-diluted-ttm" TargetMode="External"/><Relationship Id="rId14" Type="http://schemas.openxmlformats.org/officeDocument/2006/relationships/hyperlink" Target="https://www.financecharts.com/stocks/SBUX/summary/price" TargetMode="External"/><Relationship Id="rId35" Type="http://schemas.openxmlformats.org/officeDocument/2006/relationships/hyperlink" Target="https://www.financecharts.com/stocks/SBUX/income-statement/eps-diluted-ttm" TargetMode="External"/><Relationship Id="rId56" Type="http://schemas.openxmlformats.org/officeDocument/2006/relationships/hyperlink" Target="https://www.financecharts.com/stocks/SBUX/summary/price" TargetMode="External"/><Relationship Id="rId77" Type="http://schemas.openxmlformats.org/officeDocument/2006/relationships/hyperlink" Target="https://www.financecharts.com/stocks/SBUX/income-statement/eps-diluted-ttm" TargetMode="External"/><Relationship Id="rId100" Type="http://schemas.openxmlformats.org/officeDocument/2006/relationships/hyperlink" Target="https://www.financecharts.com/stocks/SBUX/summary/price" TargetMode="External"/><Relationship Id="rId282" Type="http://schemas.openxmlformats.org/officeDocument/2006/relationships/hyperlink" Target="https://www.financecharts.com/stocks/SBUX/summary/price" TargetMode="External"/><Relationship Id="rId8" Type="http://schemas.openxmlformats.org/officeDocument/2006/relationships/hyperlink" Target="https://www.financecharts.com/stocks/SBUX/summary/price" TargetMode="External"/><Relationship Id="rId98" Type="http://schemas.openxmlformats.org/officeDocument/2006/relationships/hyperlink" Target="https://www.financecharts.com/stocks/SBUX/summary/price" TargetMode="External"/><Relationship Id="rId121" Type="http://schemas.openxmlformats.org/officeDocument/2006/relationships/hyperlink" Target="https://www.financecharts.com/stocks/SBUX/income-statement/eps-diluted-ttm" TargetMode="External"/><Relationship Id="rId142" Type="http://schemas.openxmlformats.org/officeDocument/2006/relationships/hyperlink" Target="https://www.financecharts.com/stocks/SBUX/summary/price" TargetMode="External"/><Relationship Id="rId163" Type="http://schemas.openxmlformats.org/officeDocument/2006/relationships/hyperlink" Target="https://www.financecharts.com/stocks/SBUX/income-statement/eps-diluted-ttm" TargetMode="External"/><Relationship Id="rId184" Type="http://schemas.openxmlformats.org/officeDocument/2006/relationships/hyperlink" Target="https://www.financecharts.com/stocks/SBUX/summary/price" TargetMode="External"/><Relationship Id="rId219" Type="http://schemas.openxmlformats.org/officeDocument/2006/relationships/hyperlink" Target="https://www.financecharts.com/stocks/SBUX/income-statement/eps-diluted-ttm" TargetMode="External"/><Relationship Id="rId230" Type="http://schemas.openxmlformats.org/officeDocument/2006/relationships/hyperlink" Target="https://www.financecharts.com/stocks/SBUX/summary/price" TargetMode="External"/><Relationship Id="rId251" Type="http://schemas.openxmlformats.org/officeDocument/2006/relationships/hyperlink" Target="https://www.financecharts.com/stocks/SBUX/income-statement/eps-diluted-ttm" TargetMode="External"/><Relationship Id="rId25" Type="http://schemas.openxmlformats.org/officeDocument/2006/relationships/hyperlink" Target="https://www.financecharts.com/stocks/SBUX/income-statement/eps-diluted-ttm" TargetMode="External"/><Relationship Id="rId46" Type="http://schemas.openxmlformats.org/officeDocument/2006/relationships/hyperlink" Target="https://www.financecharts.com/stocks/SBUX/summary/price" TargetMode="External"/><Relationship Id="rId67" Type="http://schemas.openxmlformats.org/officeDocument/2006/relationships/hyperlink" Target="https://www.financecharts.com/stocks/SBUX/income-statement/eps-diluted-ttm" TargetMode="External"/><Relationship Id="rId272" Type="http://schemas.openxmlformats.org/officeDocument/2006/relationships/hyperlink" Target="https://www.financecharts.com/stocks/SBUX/summary/price" TargetMode="External"/><Relationship Id="rId293" Type="http://schemas.openxmlformats.org/officeDocument/2006/relationships/hyperlink" Target="https://www.financecharts.com/stocks/SBUX/income-statement/eps-diluted-ttm" TargetMode="External"/><Relationship Id="rId307" Type="http://schemas.openxmlformats.org/officeDocument/2006/relationships/hyperlink" Target="https://www.financecharts.com/stocks/SBUX/income-statement/eps-diluted-ttm" TargetMode="External"/><Relationship Id="rId88" Type="http://schemas.openxmlformats.org/officeDocument/2006/relationships/hyperlink" Target="https://www.financecharts.com/stocks/SBUX/summary/price" TargetMode="External"/><Relationship Id="rId111" Type="http://schemas.openxmlformats.org/officeDocument/2006/relationships/hyperlink" Target="https://www.financecharts.com/stocks/SBUX/income-statement/eps-diluted-ttm" TargetMode="External"/><Relationship Id="rId132" Type="http://schemas.openxmlformats.org/officeDocument/2006/relationships/hyperlink" Target="https://www.financecharts.com/stocks/SBUX/summary/price" TargetMode="External"/><Relationship Id="rId153" Type="http://schemas.openxmlformats.org/officeDocument/2006/relationships/hyperlink" Target="https://www.financecharts.com/stocks/SBUX/income-statement/eps-diluted-ttm" TargetMode="External"/><Relationship Id="rId174" Type="http://schemas.openxmlformats.org/officeDocument/2006/relationships/hyperlink" Target="https://www.financecharts.com/stocks/SBUX/summary/price" TargetMode="External"/><Relationship Id="rId195" Type="http://schemas.openxmlformats.org/officeDocument/2006/relationships/hyperlink" Target="https://www.financecharts.com/stocks/SBUX/income-statement/eps-diluted-ttm" TargetMode="External"/><Relationship Id="rId209" Type="http://schemas.openxmlformats.org/officeDocument/2006/relationships/hyperlink" Target="https://www.financecharts.com/stocks/SBUX/income-statement/eps-diluted-ttm" TargetMode="External"/><Relationship Id="rId220" Type="http://schemas.openxmlformats.org/officeDocument/2006/relationships/hyperlink" Target="https://www.financecharts.com/stocks/SBUX/summary/price" TargetMode="External"/><Relationship Id="rId241" Type="http://schemas.openxmlformats.org/officeDocument/2006/relationships/hyperlink" Target="https://www.financecharts.com/stocks/SBUX/income-statement/eps-diluted-ttm" TargetMode="External"/><Relationship Id="rId15" Type="http://schemas.openxmlformats.org/officeDocument/2006/relationships/hyperlink" Target="https://www.financecharts.com/stocks/SBUX/income-statement/eps-diluted-ttm" TargetMode="External"/><Relationship Id="rId36" Type="http://schemas.openxmlformats.org/officeDocument/2006/relationships/hyperlink" Target="https://www.financecharts.com/stocks/SBUX/summary/price" TargetMode="External"/><Relationship Id="rId57" Type="http://schemas.openxmlformats.org/officeDocument/2006/relationships/hyperlink" Target="https://www.financecharts.com/stocks/SBUX/income-statement/eps-diluted-ttm" TargetMode="External"/><Relationship Id="rId262" Type="http://schemas.openxmlformats.org/officeDocument/2006/relationships/hyperlink" Target="https://www.financecharts.com/stocks/SBUX/summary/price" TargetMode="External"/><Relationship Id="rId283" Type="http://schemas.openxmlformats.org/officeDocument/2006/relationships/hyperlink" Target="https://www.financecharts.com/stocks/SBUX/income-statement/eps-diluted-ttm" TargetMode="External"/><Relationship Id="rId78" Type="http://schemas.openxmlformats.org/officeDocument/2006/relationships/hyperlink" Target="https://www.financecharts.com/stocks/SBUX/summary/price" TargetMode="External"/><Relationship Id="rId99" Type="http://schemas.openxmlformats.org/officeDocument/2006/relationships/hyperlink" Target="https://www.financecharts.com/stocks/SBUX/income-statement/eps-diluted-ttm" TargetMode="External"/><Relationship Id="rId101" Type="http://schemas.openxmlformats.org/officeDocument/2006/relationships/hyperlink" Target="https://www.financecharts.com/stocks/SBUX/income-statement/eps-diluted-ttm" TargetMode="External"/><Relationship Id="rId122" Type="http://schemas.openxmlformats.org/officeDocument/2006/relationships/hyperlink" Target="https://www.financecharts.com/stocks/SBUX/summary/price" TargetMode="External"/><Relationship Id="rId143" Type="http://schemas.openxmlformats.org/officeDocument/2006/relationships/hyperlink" Target="https://www.financecharts.com/stocks/SBUX/income-statement/eps-diluted-ttm" TargetMode="External"/><Relationship Id="rId164" Type="http://schemas.openxmlformats.org/officeDocument/2006/relationships/hyperlink" Target="https://www.financecharts.com/stocks/SBUX/summary/price" TargetMode="External"/><Relationship Id="rId185" Type="http://schemas.openxmlformats.org/officeDocument/2006/relationships/hyperlink" Target="https://www.financecharts.com/stocks/SBUX/income-statement/eps-diluted-ttm" TargetMode="External"/><Relationship Id="rId9" Type="http://schemas.openxmlformats.org/officeDocument/2006/relationships/hyperlink" Target="https://www.financecharts.com/stocks/SBUX/income-statement/eps-diluted-ttm" TargetMode="External"/><Relationship Id="rId210" Type="http://schemas.openxmlformats.org/officeDocument/2006/relationships/hyperlink" Target="https://www.financecharts.com/stocks/SBUX/summary/price" TargetMode="External"/><Relationship Id="rId26" Type="http://schemas.openxmlformats.org/officeDocument/2006/relationships/hyperlink" Target="https://www.financecharts.com/stocks/SBUX/summary/price" TargetMode="External"/><Relationship Id="rId231" Type="http://schemas.openxmlformats.org/officeDocument/2006/relationships/hyperlink" Target="https://www.financecharts.com/stocks/SBUX/income-statement/eps-diluted-ttm" TargetMode="External"/><Relationship Id="rId252" Type="http://schemas.openxmlformats.org/officeDocument/2006/relationships/hyperlink" Target="https://www.financecharts.com/stocks/SBUX/summary/price" TargetMode="External"/><Relationship Id="rId273" Type="http://schemas.openxmlformats.org/officeDocument/2006/relationships/hyperlink" Target="https://www.financecharts.com/stocks/SBUX/income-statement/eps-diluted-ttm" TargetMode="External"/><Relationship Id="rId294" Type="http://schemas.openxmlformats.org/officeDocument/2006/relationships/hyperlink" Target="https://www.financecharts.com/stocks/SBUX/summary/price" TargetMode="External"/><Relationship Id="rId308" Type="http://schemas.openxmlformats.org/officeDocument/2006/relationships/hyperlink" Target="https://www.financecharts.com/stocks/SBUX/summary/price" TargetMode="External"/><Relationship Id="rId47" Type="http://schemas.openxmlformats.org/officeDocument/2006/relationships/hyperlink" Target="https://www.financecharts.com/stocks/SBUX/income-statement/eps-diluted-ttm" TargetMode="External"/><Relationship Id="rId68" Type="http://schemas.openxmlformats.org/officeDocument/2006/relationships/hyperlink" Target="https://www.financecharts.com/stocks/SBUX/summary/price" TargetMode="External"/><Relationship Id="rId89" Type="http://schemas.openxmlformats.org/officeDocument/2006/relationships/hyperlink" Target="https://www.financecharts.com/stocks/SBUX/income-statement/eps-diluted-ttm" TargetMode="External"/><Relationship Id="rId112" Type="http://schemas.openxmlformats.org/officeDocument/2006/relationships/hyperlink" Target="https://www.financecharts.com/stocks/SBUX/summary/price" TargetMode="External"/><Relationship Id="rId133" Type="http://schemas.openxmlformats.org/officeDocument/2006/relationships/hyperlink" Target="https://www.financecharts.com/stocks/SBUX/income-statement/eps-diluted-ttm" TargetMode="External"/><Relationship Id="rId154" Type="http://schemas.openxmlformats.org/officeDocument/2006/relationships/hyperlink" Target="https://www.financecharts.com/stocks/SBUX/summary/price" TargetMode="External"/><Relationship Id="rId175" Type="http://schemas.openxmlformats.org/officeDocument/2006/relationships/hyperlink" Target="https://www.financecharts.com/stocks/SBUX/income-statement/eps-diluted-ttm" TargetMode="External"/><Relationship Id="rId196" Type="http://schemas.openxmlformats.org/officeDocument/2006/relationships/hyperlink" Target="https://www.financecharts.com/stocks/SBUX/summary/price" TargetMode="External"/><Relationship Id="rId200" Type="http://schemas.openxmlformats.org/officeDocument/2006/relationships/hyperlink" Target="https://www.financecharts.com/stocks/SBUX/summary/price" TargetMode="External"/><Relationship Id="rId16" Type="http://schemas.openxmlformats.org/officeDocument/2006/relationships/hyperlink" Target="https://www.financecharts.com/stocks/SBUX/summary/price" TargetMode="External"/><Relationship Id="rId221" Type="http://schemas.openxmlformats.org/officeDocument/2006/relationships/hyperlink" Target="https://www.financecharts.com/stocks/SBUX/income-statement/eps-diluted-ttm" TargetMode="External"/><Relationship Id="rId242" Type="http://schemas.openxmlformats.org/officeDocument/2006/relationships/hyperlink" Target="https://www.financecharts.com/stocks/SBUX/summary/price" TargetMode="External"/><Relationship Id="rId263" Type="http://schemas.openxmlformats.org/officeDocument/2006/relationships/hyperlink" Target="https://www.financecharts.com/stocks/SBUX/income-statement/eps-diluted-ttm" TargetMode="External"/><Relationship Id="rId284" Type="http://schemas.openxmlformats.org/officeDocument/2006/relationships/hyperlink" Target="https://www.financecharts.com/stocks/SBUX/summary/price" TargetMode="External"/><Relationship Id="rId37" Type="http://schemas.openxmlformats.org/officeDocument/2006/relationships/hyperlink" Target="https://www.financecharts.com/stocks/SBUX/income-statement/eps-diluted-ttm" TargetMode="External"/><Relationship Id="rId58" Type="http://schemas.openxmlformats.org/officeDocument/2006/relationships/hyperlink" Target="https://www.financecharts.com/stocks/SBUX/summary/price" TargetMode="External"/><Relationship Id="rId79" Type="http://schemas.openxmlformats.org/officeDocument/2006/relationships/hyperlink" Target="https://www.financecharts.com/stocks/SBUX/income-statement/eps-diluted-ttm" TargetMode="External"/><Relationship Id="rId102" Type="http://schemas.openxmlformats.org/officeDocument/2006/relationships/hyperlink" Target="https://www.financecharts.com/stocks/SBUX/summary/price" TargetMode="External"/><Relationship Id="rId123" Type="http://schemas.openxmlformats.org/officeDocument/2006/relationships/hyperlink" Target="https://www.financecharts.com/stocks/SBUX/income-statement/eps-diluted-ttm" TargetMode="External"/><Relationship Id="rId144" Type="http://schemas.openxmlformats.org/officeDocument/2006/relationships/hyperlink" Target="https://www.financecharts.com/stocks/SBUX/summary/price" TargetMode="External"/><Relationship Id="rId90" Type="http://schemas.openxmlformats.org/officeDocument/2006/relationships/hyperlink" Target="https://www.financecharts.com/stocks/SBUX/summary/price" TargetMode="External"/><Relationship Id="rId165" Type="http://schemas.openxmlformats.org/officeDocument/2006/relationships/hyperlink" Target="https://www.financecharts.com/stocks/SBUX/income-statement/eps-diluted-ttm" TargetMode="External"/><Relationship Id="rId186" Type="http://schemas.openxmlformats.org/officeDocument/2006/relationships/hyperlink" Target="https://www.financecharts.com/stocks/SBUX/summary/price" TargetMode="External"/><Relationship Id="rId211" Type="http://schemas.openxmlformats.org/officeDocument/2006/relationships/hyperlink" Target="https://www.financecharts.com/stocks/SBUX/income-statement/eps-diluted-ttm" TargetMode="External"/><Relationship Id="rId232" Type="http://schemas.openxmlformats.org/officeDocument/2006/relationships/hyperlink" Target="https://www.financecharts.com/stocks/SBUX/summary/price" TargetMode="External"/><Relationship Id="rId253" Type="http://schemas.openxmlformats.org/officeDocument/2006/relationships/hyperlink" Target="https://www.financecharts.com/stocks/SBUX/income-statement/eps-diluted-ttm" TargetMode="External"/><Relationship Id="rId274" Type="http://schemas.openxmlformats.org/officeDocument/2006/relationships/hyperlink" Target="https://www.financecharts.com/stocks/SBUX/summary/price" TargetMode="External"/><Relationship Id="rId295" Type="http://schemas.openxmlformats.org/officeDocument/2006/relationships/hyperlink" Target="https://www.financecharts.com/stocks/SBUX/income-statement/eps-diluted-ttm" TargetMode="External"/><Relationship Id="rId309" Type="http://schemas.openxmlformats.org/officeDocument/2006/relationships/hyperlink" Target="https://www.financecharts.com/stocks/SBUX/income-statement/eps-diluted-ttm" TargetMode="External"/><Relationship Id="rId27" Type="http://schemas.openxmlformats.org/officeDocument/2006/relationships/hyperlink" Target="https://www.financecharts.com/stocks/SBUX/income-statement/eps-diluted-ttm" TargetMode="External"/><Relationship Id="rId48" Type="http://schemas.openxmlformats.org/officeDocument/2006/relationships/hyperlink" Target="https://www.financecharts.com/stocks/SBUX/summary/price" TargetMode="External"/><Relationship Id="rId69" Type="http://schemas.openxmlformats.org/officeDocument/2006/relationships/hyperlink" Target="https://www.financecharts.com/stocks/SBUX/income-statement/eps-diluted-ttm" TargetMode="External"/><Relationship Id="rId113" Type="http://schemas.openxmlformats.org/officeDocument/2006/relationships/hyperlink" Target="https://www.financecharts.com/stocks/SBUX/income-statement/eps-diluted-ttm" TargetMode="External"/><Relationship Id="rId134" Type="http://schemas.openxmlformats.org/officeDocument/2006/relationships/hyperlink" Target="https://www.financecharts.com/stocks/SBUX/summary/price" TargetMode="External"/><Relationship Id="rId80" Type="http://schemas.openxmlformats.org/officeDocument/2006/relationships/hyperlink" Target="https://www.financecharts.com/stocks/SBUX/summary/price" TargetMode="External"/><Relationship Id="rId155" Type="http://schemas.openxmlformats.org/officeDocument/2006/relationships/hyperlink" Target="https://www.financecharts.com/stocks/SBUX/income-statement/eps-diluted-ttm" TargetMode="External"/><Relationship Id="rId176" Type="http://schemas.openxmlformats.org/officeDocument/2006/relationships/hyperlink" Target="https://www.financecharts.com/stocks/SBUX/summary/price" TargetMode="External"/><Relationship Id="rId197" Type="http://schemas.openxmlformats.org/officeDocument/2006/relationships/hyperlink" Target="https://www.financecharts.com/stocks/SBUX/income-statement/eps-diluted-ttm" TargetMode="External"/><Relationship Id="rId201" Type="http://schemas.openxmlformats.org/officeDocument/2006/relationships/hyperlink" Target="https://www.financecharts.com/stocks/SBUX/income-statement/eps-diluted-ttm" TargetMode="External"/><Relationship Id="rId222" Type="http://schemas.openxmlformats.org/officeDocument/2006/relationships/hyperlink" Target="https://www.financecharts.com/stocks/SBUX/summary/price" TargetMode="External"/><Relationship Id="rId243" Type="http://schemas.openxmlformats.org/officeDocument/2006/relationships/hyperlink" Target="https://www.financecharts.com/stocks/SBUX/income-statement/eps-diluted-ttm" TargetMode="External"/><Relationship Id="rId264" Type="http://schemas.openxmlformats.org/officeDocument/2006/relationships/hyperlink" Target="https://www.financecharts.com/stocks/SBUX/summary/price" TargetMode="External"/><Relationship Id="rId285" Type="http://schemas.openxmlformats.org/officeDocument/2006/relationships/hyperlink" Target="https://www.financecharts.com/stocks/SBUX/income-statement/eps-diluted-ttm" TargetMode="External"/><Relationship Id="rId17" Type="http://schemas.openxmlformats.org/officeDocument/2006/relationships/hyperlink" Target="https://www.financecharts.com/stocks/SBUX/income-statement/eps-diluted-ttm" TargetMode="External"/><Relationship Id="rId38" Type="http://schemas.openxmlformats.org/officeDocument/2006/relationships/hyperlink" Target="https://www.financecharts.com/stocks/SBUX/summary/price" TargetMode="External"/><Relationship Id="rId59" Type="http://schemas.openxmlformats.org/officeDocument/2006/relationships/hyperlink" Target="https://www.financecharts.com/stocks/SBUX/income-statement/eps-diluted-ttm" TargetMode="External"/><Relationship Id="rId103" Type="http://schemas.openxmlformats.org/officeDocument/2006/relationships/hyperlink" Target="https://www.financecharts.com/stocks/SBUX/income-statement/eps-diluted-ttm" TargetMode="External"/><Relationship Id="rId124" Type="http://schemas.openxmlformats.org/officeDocument/2006/relationships/hyperlink" Target="https://www.financecharts.com/stocks/SBUX/summary/price" TargetMode="External"/><Relationship Id="rId310" Type="http://schemas.openxmlformats.org/officeDocument/2006/relationships/hyperlink" Target="https://www.financecharts.com/stocks/SBUX/summary/price" TargetMode="External"/><Relationship Id="rId70" Type="http://schemas.openxmlformats.org/officeDocument/2006/relationships/hyperlink" Target="https://www.financecharts.com/stocks/SBUX/summary/price" TargetMode="External"/><Relationship Id="rId91" Type="http://schemas.openxmlformats.org/officeDocument/2006/relationships/hyperlink" Target="https://www.financecharts.com/stocks/SBUX/income-statement/eps-diluted-ttm" TargetMode="External"/><Relationship Id="rId145" Type="http://schemas.openxmlformats.org/officeDocument/2006/relationships/hyperlink" Target="https://www.financecharts.com/stocks/SBUX/income-statement/eps-diluted-ttm" TargetMode="External"/><Relationship Id="rId166" Type="http://schemas.openxmlformats.org/officeDocument/2006/relationships/hyperlink" Target="https://www.financecharts.com/stocks/SBUX/summary/price" TargetMode="External"/><Relationship Id="rId187" Type="http://schemas.openxmlformats.org/officeDocument/2006/relationships/hyperlink" Target="https://www.financecharts.com/stocks/SBUX/income-statement/eps-diluted-ttm" TargetMode="External"/><Relationship Id="rId1" Type="http://schemas.openxmlformats.org/officeDocument/2006/relationships/hyperlink" Target="https://www.financecharts.com/stocks/SBUX/income-statement/eps-diluted-ttm" TargetMode="External"/><Relationship Id="rId212" Type="http://schemas.openxmlformats.org/officeDocument/2006/relationships/hyperlink" Target="https://www.financecharts.com/stocks/SBUX/summary/price" TargetMode="External"/><Relationship Id="rId233" Type="http://schemas.openxmlformats.org/officeDocument/2006/relationships/hyperlink" Target="https://www.financecharts.com/stocks/SBUX/income-statement/eps-diluted-ttm" TargetMode="External"/><Relationship Id="rId254" Type="http://schemas.openxmlformats.org/officeDocument/2006/relationships/hyperlink" Target="https://www.financecharts.com/stocks/SBUX/summary/price" TargetMode="External"/><Relationship Id="rId28" Type="http://schemas.openxmlformats.org/officeDocument/2006/relationships/hyperlink" Target="https://www.financecharts.com/stocks/SBUX/summary/price" TargetMode="External"/><Relationship Id="rId49" Type="http://schemas.openxmlformats.org/officeDocument/2006/relationships/hyperlink" Target="https://www.financecharts.com/stocks/SBUX/income-statement/eps-diluted-ttm" TargetMode="External"/><Relationship Id="rId114" Type="http://schemas.openxmlformats.org/officeDocument/2006/relationships/hyperlink" Target="https://www.financecharts.com/stocks/SBUX/summary/price" TargetMode="External"/><Relationship Id="rId275" Type="http://schemas.openxmlformats.org/officeDocument/2006/relationships/hyperlink" Target="https://www.financecharts.com/stocks/SBUX/income-statement/eps-diluted-ttm" TargetMode="External"/><Relationship Id="rId296" Type="http://schemas.openxmlformats.org/officeDocument/2006/relationships/hyperlink" Target="https://www.financecharts.com/stocks/SBUX/summary/price" TargetMode="External"/><Relationship Id="rId300" Type="http://schemas.openxmlformats.org/officeDocument/2006/relationships/hyperlink" Target="https://www.financecharts.com/stocks/SBUX/summary/price" TargetMode="External"/><Relationship Id="rId60" Type="http://schemas.openxmlformats.org/officeDocument/2006/relationships/hyperlink" Target="https://www.financecharts.com/stocks/SBUX/summary/price" TargetMode="External"/><Relationship Id="rId81" Type="http://schemas.openxmlformats.org/officeDocument/2006/relationships/hyperlink" Target="https://www.financecharts.com/stocks/SBUX/income-statement/eps-diluted-ttm" TargetMode="External"/><Relationship Id="rId135" Type="http://schemas.openxmlformats.org/officeDocument/2006/relationships/hyperlink" Target="https://www.financecharts.com/stocks/SBUX/income-statement/eps-diluted-ttm" TargetMode="External"/><Relationship Id="rId156" Type="http://schemas.openxmlformats.org/officeDocument/2006/relationships/hyperlink" Target="https://www.financecharts.com/stocks/SBUX/summary/price" TargetMode="External"/><Relationship Id="rId177" Type="http://schemas.openxmlformats.org/officeDocument/2006/relationships/hyperlink" Target="https://www.financecharts.com/stocks/SBUX/income-statement/eps-diluted-ttm" TargetMode="External"/><Relationship Id="rId198" Type="http://schemas.openxmlformats.org/officeDocument/2006/relationships/hyperlink" Target="https://www.financecharts.com/stocks/SBUX/summary/price" TargetMode="External"/><Relationship Id="rId202" Type="http://schemas.openxmlformats.org/officeDocument/2006/relationships/hyperlink" Target="https://www.financecharts.com/stocks/SBUX/summary/price" TargetMode="External"/><Relationship Id="rId223" Type="http://schemas.openxmlformats.org/officeDocument/2006/relationships/hyperlink" Target="https://www.financecharts.com/stocks/SBUX/income-statement/eps-diluted-ttm" TargetMode="External"/><Relationship Id="rId244" Type="http://schemas.openxmlformats.org/officeDocument/2006/relationships/hyperlink" Target="https://www.financecharts.com/stocks/SBUX/summary/price" TargetMode="External"/><Relationship Id="rId18" Type="http://schemas.openxmlformats.org/officeDocument/2006/relationships/hyperlink" Target="https://www.financecharts.com/stocks/SBUX/summary/price" TargetMode="External"/><Relationship Id="rId39" Type="http://schemas.openxmlformats.org/officeDocument/2006/relationships/hyperlink" Target="https://www.financecharts.com/stocks/SBUX/income-statement/eps-diluted-ttm" TargetMode="External"/><Relationship Id="rId265" Type="http://schemas.openxmlformats.org/officeDocument/2006/relationships/hyperlink" Target="https://www.financecharts.com/stocks/SBUX/income-statement/eps-diluted-ttm" TargetMode="External"/><Relationship Id="rId286" Type="http://schemas.openxmlformats.org/officeDocument/2006/relationships/hyperlink" Target="https://www.financecharts.com/stocks/SBUX/summary/price" TargetMode="External"/><Relationship Id="rId50" Type="http://schemas.openxmlformats.org/officeDocument/2006/relationships/hyperlink" Target="https://www.financecharts.com/stocks/SBUX/summary/price" TargetMode="External"/><Relationship Id="rId104" Type="http://schemas.openxmlformats.org/officeDocument/2006/relationships/hyperlink" Target="https://www.financecharts.com/stocks/SBUX/summary/price" TargetMode="External"/><Relationship Id="rId125" Type="http://schemas.openxmlformats.org/officeDocument/2006/relationships/hyperlink" Target="https://www.financecharts.com/stocks/SBUX/income-statement/eps-diluted-ttm" TargetMode="External"/><Relationship Id="rId146" Type="http://schemas.openxmlformats.org/officeDocument/2006/relationships/hyperlink" Target="https://www.financecharts.com/stocks/SBUX/summary/price" TargetMode="External"/><Relationship Id="rId167" Type="http://schemas.openxmlformats.org/officeDocument/2006/relationships/hyperlink" Target="https://www.financecharts.com/stocks/SBUX/income-statement/eps-diluted-ttm" TargetMode="External"/><Relationship Id="rId188" Type="http://schemas.openxmlformats.org/officeDocument/2006/relationships/hyperlink" Target="https://www.financecharts.com/stocks/SBUX/summary/price" TargetMode="External"/><Relationship Id="rId311" Type="http://schemas.openxmlformats.org/officeDocument/2006/relationships/drawing" Target="../drawings/drawing3.xml"/><Relationship Id="rId71" Type="http://schemas.openxmlformats.org/officeDocument/2006/relationships/hyperlink" Target="https://www.financecharts.com/stocks/SBUX/income-statement/eps-diluted-ttm" TargetMode="External"/><Relationship Id="rId92" Type="http://schemas.openxmlformats.org/officeDocument/2006/relationships/hyperlink" Target="https://www.financecharts.com/stocks/SBUX/summary/price" TargetMode="External"/><Relationship Id="rId213" Type="http://schemas.openxmlformats.org/officeDocument/2006/relationships/hyperlink" Target="https://www.financecharts.com/stocks/SBUX/income-statement/eps-diluted-ttm" TargetMode="External"/><Relationship Id="rId234" Type="http://schemas.openxmlformats.org/officeDocument/2006/relationships/hyperlink" Target="https://www.financecharts.com/stocks/SBUX/summary/price" TargetMode="External"/><Relationship Id="rId2" Type="http://schemas.openxmlformats.org/officeDocument/2006/relationships/hyperlink" Target="https://www.financecharts.com/stocks/SBUX/summary/price" TargetMode="External"/><Relationship Id="rId29" Type="http://schemas.openxmlformats.org/officeDocument/2006/relationships/hyperlink" Target="https://www.financecharts.com/stocks/SBUX/income-statement/eps-diluted-ttm" TargetMode="External"/><Relationship Id="rId255" Type="http://schemas.openxmlformats.org/officeDocument/2006/relationships/hyperlink" Target="https://www.financecharts.com/stocks/SBUX/income-statement/eps-diluted-ttm" TargetMode="External"/><Relationship Id="rId276" Type="http://schemas.openxmlformats.org/officeDocument/2006/relationships/hyperlink" Target="https://www.financecharts.com/stocks/SBUX/summary/price" TargetMode="External"/><Relationship Id="rId297" Type="http://schemas.openxmlformats.org/officeDocument/2006/relationships/hyperlink" Target="https://www.financecharts.com/stocks/SBUX/income-statement/eps-diluted-ttm" TargetMode="External"/><Relationship Id="rId40" Type="http://schemas.openxmlformats.org/officeDocument/2006/relationships/hyperlink" Target="https://www.financecharts.com/stocks/SBUX/summary/price" TargetMode="External"/><Relationship Id="rId115" Type="http://schemas.openxmlformats.org/officeDocument/2006/relationships/hyperlink" Target="https://www.financecharts.com/stocks/SBUX/income-statement/eps-diluted-ttm" TargetMode="External"/><Relationship Id="rId136" Type="http://schemas.openxmlformats.org/officeDocument/2006/relationships/hyperlink" Target="https://www.financecharts.com/stocks/SBUX/summary/price" TargetMode="External"/><Relationship Id="rId157" Type="http://schemas.openxmlformats.org/officeDocument/2006/relationships/hyperlink" Target="https://www.financecharts.com/stocks/SBUX/income-statement/eps-diluted-ttm" TargetMode="External"/><Relationship Id="rId178" Type="http://schemas.openxmlformats.org/officeDocument/2006/relationships/hyperlink" Target="https://www.financecharts.com/stocks/SBUX/summary/price" TargetMode="External"/><Relationship Id="rId301" Type="http://schemas.openxmlformats.org/officeDocument/2006/relationships/hyperlink" Target="https://www.financecharts.com/stocks/SBUX/income-statement/eps-diluted-ttm" TargetMode="External"/><Relationship Id="rId61" Type="http://schemas.openxmlformats.org/officeDocument/2006/relationships/hyperlink" Target="https://www.financecharts.com/stocks/SBUX/income-statement/eps-diluted-ttm" TargetMode="External"/><Relationship Id="rId82" Type="http://schemas.openxmlformats.org/officeDocument/2006/relationships/hyperlink" Target="https://www.financecharts.com/stocks/SBUX/summary/price" TargetMode="External"/><Relationship Id="rId199" Type="http://schemas.openxmlformats.org/officeDocument/2006/relationships/hyperlink" Target="https://www.financecharts.com/stocks/SBUX/income-statement/eps-diluted-ttm" TargetMode="External"/><Relationship Id="rId203" Type="http://schemas.openxmlformats.org/officeDocument/2006/relationships/hyperlink" Target="https://www.financecharts.com/stocks/SBUX/income-statement/eps-diluted-ttm" TargetMode="External"/><Relationship Id="rId19" Type="http://schemas.openxmlformats.org/officeDocument/2006/relationships/hyperlink" Target="https://www.financecharts.com/stocks/SBUX/income-statement/eps-diluted-ttm" TargetMode="External"/><Relationship Id="rId224" Type="http://schemas.openxmlformats.org/officeDocument/2006/relationships/hyperlink" Target="https://www.financecharts.com/stocks/SBUX/summary/price" TargetMode="External"/><Relationship Id="rId245" Type="http://schemas.openxmlformats.org/officeDocument/2006/relationships/hyperlink" Target="https://www.financecharts.com/stocks/SBUX/income-statement/eps-diluted-ttm" TargetMode="External"/><Relationship Id="rId266" Type="http://schemas.openxmlformats.org/officeDocument/2006/relationships/hyperlink" Target="https://www.financecharts.com/stocks/SBUX/summary/price" TargetMode="External"/><Relationship Id="rId287" Type="http://schemas.openxmlformats.org/officeDocument/2006/relationships/hyperlink" Target="https://www.financecharts.com/stocks/SBUX/income-statement/eps-diluted-ttm" TargetMode="External"/><Relationship Id="rId30" Type="http://schemas.openxmlformats.org/officeDocument/2006/relationships/hyperlink" Target="https://www.financecharts.com/stocks/SBUX/summary/price" TargetMode="External"/><Relationship Id="rId105" Type="http://schemas.openxmlformats.org/officeDocument/2006/relationships/hyperlink" Target="https://www.financecharts.com/stocks/SBUX/income-statement/eps-diluted-ttm" TargetMode="External"/><Relationship Id="rId126" Type="http://schemas.openxmlformats.org/officeDocument/2006/relationships/hyperlink" Target="https://www.financecharts.com/stocks/SBUX/summary/price" TargetMode="External"/><Relationship Id="rId147" Type="http://schemas.openxmlformats.org/officeDocument/2006/relationships/hyperlink" Target="https://www.financecharts.com/stocks/SBUX/income-statement/eps-diluted-ttm" TargetMode="External"/><Relationship Id="rId168" Type="http://schemas.openxmlformats.org/officeDocument/2006/relationships/hyperlink" Target="https://www.financecharts.com/stocks/SBUX/summary/price" TargetMode="External"/><Relationship Id="rId51" Type="http://schemas.openxmlformats.org/officeDocument/2006/relationships/hyperlink" Target="https://www.financecharts.com/stocks/SBUX/income-statement/eps-diluted-ttm" TargetMode="External"/><Relationship Id="rId72" Type="http://schemas.openxmlformats.org/officeDocument/2006/relationships/hyperlink" Target="https://www.financecharts.com/stocks/SBUX/summary/price" TargetMode="External"/><Relationship Id="rId93" Type="http://schemas.openxmlformats.org/officeDocument/2006/relationships/hyperlink" Target="https://www.financecharts.com/stocks/SBUX/income-statement/eps-diluted-ttm" TargetMode="External"/><Relationship Id="rId189" Type="http://schemas.openxmlformats.org/officeDocument/2006/relationships/hyperlink" Target="https://www.financecharts.com/stocks/SBUX/income-statement/eps-diluted-ttm" TargetMode="External"/><Relationship Id="rId3" Type="http://schemas.openxmlformats.org/officeDocument/2006/relationships/hyperlink" Target="https://www.financecharts.com/stocks/SBUX/income-statement/eps-diluted-ttm" TargetMode="External"/><Relationship Id="rId214" Type="http://schemas.openxmlformats.org/officeDocument/2006/relationships/hyperlink" Target="https://www.financecharts.com/stocks/SBUX/summary/price" TargetMode="External"/><Relationship Id="rId235" Type="http://schemas.openxmlformats.org/officeDocument/2006/relationships/hyperlink" Target="https://www.financecharts.com/stocks/SBUX/income-statement/eps-diluted-ttm" TargetMode="External"/><Relationship Id="rId256" Type="http://schemas.openxmlformats.org/officeDocument/2006/relationships/hyperlink" Target="https://www.financecharts.com/stocks/SBUX/summary/price" TargetMode="External"/><Relationship Id="rId277" Type="http://schemas.openxmlformats.org/officeDocument/2006/relationships/hyperlink" Target="https://www.financecharts.com/stocks/SBUX/income-statement/eps-diluted-ttm" TargetMode="External"/><Relationship Id="rId298" Type="http://schemas.openxmlformats.org/officeDocument/2006/relationships/hyperlink" Target="https://www.financecharts.com/stocks/SBUX/summary/price" TargetMode="External"/><Relationship Id="rId116" Type="http://schemas.openxmlformats.org/officeDocument/2006/relationships/hyperlink" Target="https://www.financecharts.com/stocks/SBUX/summary/price" TargetMode="External"/><Relationship Id="rId137" Type="http://schemas.openxmlformats.org/officeDocument/2006/relationships/hyperlink" Target="https://www.financecharts.com/stocks/SBUX/income-statement/eps-diluted-ttm" TargetMode="External"/><Relationship Id="rId158" Type="http://schemas.openxmlformats.org/officeDocument/2006/relationships/hyperlink" Target="https://www.financecharts.com/stocks/SBUX/summary/price" TargetMode="External"/><Relationship Id="rId302" Type="http://schemas.openxmlformats.org/officeDocument/2006/relationships/hyperlink" Target="https://www.financecharts.com/stocks/SBUX/summary/price" TargetMode="External"/><Relationship Id="rId20" Type="http://schemas.openxmlformats.org/officeDocument/2006/relationships/hyperlink" Target="https://www.financecharts.com/stocks/SBUX/summary/price" TargetMode="External"/><Relationship Id="rId41" Type="http://schemas.openxmlformats.org/officeDocument/2006/relationships/hyperlink" Target="https://www.financecharts.com/stocks/SBUX/income-statement/eps-diluted-ttm" TargetMode="External"/><Relationship Id="rId62" Type="http://schemas.openxmlformats.org/officeDocument/2006/relationships/hyperlink" Target="https://www.financecharts.com/stocks/SBUX/summary/price" TargetMode="External"/><Relationship Id="rId83" Type="http://schemas.openxmlformats.org/officeDocument/2006/relationships/hyperlink" Target="https://www.financecharts.com/stocks/SBUX/income-statement/eps-diluted-ttm" TargetMode="External"/><Relationship Id="rId179" Type="http://schemas.openxmlformats.org/officeDocument/2006/relationships/hyperlink" Target="https://www.financecharts.com/stocks/SBUX/income-statement/eps-diluted-ttm" TargetMode="External"/><Relationship Id="rId190" Type="http://schemas.openxmlformats.org/officeDocument/2006/relationships/hyperlink" Target="https://www.financecharts.com/stocks/SBUX/summary/price" TargetMode="External"/><Relationship Id="rId204" Type="http://schemas.openxmlformats.org/officeDocument/2006/relationships/hyperlink" Target="https://www.financecharts.com/stocks/SBUX/summary/price" TargetMode="External"/><Relationship Id="rId225" Type="http://schemas.openxmlformats.org/officeDocument/2006/relationships/hyperlink" Target="https://www.financecharts.com/stocks/SBUX/income-statement/eps-diluted-ttm" TargetMode="External"/><Relationship Id="rId246" Type="http://schemas.openxmlformats.org/officeDocument/2006/relationships/hyperlink" Target="https://www.financecharts.com/stocks/SBUX/summary/price" TargetMode="External"/><Relationship Id="rId267" Type="http://schemas.openxmlformats.org/officeDocument/2006/relationships/hyperlink" Target="https://www.financecharts.com/stocks/SBUX/income-statement/eps-diluted-ttm" TargetMode="External"/><Relationship Id="rId288" Type="http://schemas.openxmlformats.org/officeDocument/2006/relationships/hyperlink" Target="https://www.financecharts.com/stocks/SBUX/summary/price" TargetMode="External"/><Relationship Id="rId106" Type="http://schemas.openxmlformats.org/officeDocument/2006/relationships/hyperlink" Target="https://www.financecharts.com/stocks/SBUX/summary/price" TargetMode="External"/><Relationship Id="rId127" Type="http://schemas.openxmlformats.org/officeDocument/2006/relationships/hyperlink" Target="https://www.financecharts.com/stocks/SBUX/income-statement/eps-diluted-ttm" TargetMode="External"/><Relationship Id="rId10" Type="http://schemas.openxmlformats.org/officeDocument/2006/relationships/hyperlink" Target="https://www.financecharts.com/stocks/SBUX/summary/price" TargetMode="External"/><Relationship Id="rId31" Type="http://schemas.openxmlformats.org/officeDocument/2006/relationships/hyperlink" Target="https://www.financecharts.com/stocks/SBUX/income-statement/eps-diluted-ttm" TargetMode="External"/><Relationship Id="rId52" Type="http://schemas.openxmlformats.org/officeDocument/2006/relationships/hyperlink" Target="https://www.financecharts.com/stocks/SBUX/summary/price" TargetMode="External"/><Relationship Id="rId73" Type="http://schemas.openxmlformats.org/officeDocument/2006/relationships/hyperlink" Target="https://www.financecharts.com/stocks/SBUX/income-statement/eps-diluted-ttm" TargetMode="External"/><Relationship Id="rId94" Type="http://schemas.openxmlformats.org/officeDocument/2006/relationships/hyperlink" Target="https://www.financecharts.com/stocks/SBUX/summary/price" TargetMode="External"/><Relationship Id="rId148" Type="http://schemas.openxmlformats.org/officeDocument/2006/relationships/hyperlink" Target="https://www.financecharts.com/stocks/SBUX/summary/price" TargetMode="External"/><Relationship Id="rId169" Type="http://schemas.openxmlformats.org/officeDocument/2006/relationships/hyperlink" Target="https://www.financecharts.com/stocks/SBUX/income-statement/eps-diluted-ttm" TargetMode="External"/><Relationship Id="rId4" Type="http://schemas.openxmlformats.org/officeDocument/2006/relationships/hyperlink" Target="https://www.financecharts.com/stocks/SBUX/summary/price" TargetMode="External"/><Relationship Id="rId180" Type="http://schemas.openxmlformats.org/officeDocument/2006/relationships/hyperlink" Target="https://www.financecharts.com/stocks/SBUX/summary/price" TargetMode="External"/><Relationship Id="rId215" Type="http://schemas.openxmlformats.org/officeDocument/2006/relationships/hyperlink" Target="https://www.financecharts.com/stocks/SBUX/income-statement/eps-diluted-ttm" TargetMode="External"/><Relationship Id="rId236" Type="http://schemas.openxmlformats.org/officeDocument/2006/relationships/hyperlink" Target="https://www.financecharts.com/stocks/SBUX/summary/price" TargetMode="External"/><Relationship Id="rId257" Type="http://schemas.openxmlformats.org/officeDocument/2006/relationships/hyperlink" Target="https://www.financecharts.com/stocks/SBUX/income-statement/eps-diluted-ttm" TargetMode="External"/><Relationship Id="rId278" Type="http://schemas.openxmlformats.org/officeDocument/2006/relationships/hyperlink" Target="https://www.financecharts.com/stocks/SBUX/summary/price" TargetMode="External"/><Relationship Id="rId303" Type="http://schemas.openxmlformats.org/officeDocument/2006/relationships/hyperlink" Target="https://www.financecharts.com/stocks/SBUX/income-statement/eps-diluted-ttm" TargetMode="External"/><Relationship Id="rId42" Type="http://schemas.openxmlformats.org/officeDocument/2006/relationships/hyperlink" Target="https://www.financecharts.com/stocks/SBUX/summary/price" TargetMode="External"/><Relationship Id="rId84" Type="http://schemas.openxmlformats.org/officeDocument/2006/relationships/hyperlink" Target="https://www.financecharts.com/stocks/SBUX/summary/price" TargetMode="External"/><Relationship Id="rId138" Type="http://schemas.openxmlformats.org/officeDocument/2006/relationships/hyperlink" Target="https://www.financecharts.com/stocks/SBUX/summary/price" TargetMode="External"/><Relationship Id="rId191" Type="http://schemas.openxmlformats.org/officeDocument/2006/relationships/hyperlink" Target="https://www.financecharts.com/stocks/SBUX/income-statement/eps-diluted-ttm" TargetMode="External"/><Relationship Id="rId205" Type="http://schemas.openxmlformats.org/officeDocument/2006/relationships/hyperlink" Target="https://www.financecharts.com/stocks/SBUX/income-statement/eps-diluted-ttm" TargetMode="External"/><Relationship Id="rId247" Type="http://schemas.openxmlformats.org/officeDocument/2006/relationships/hyperlink" Target="https://www.financecharts.com/stocks/SBUX/income-statement/eps-diluted-ttm" TargetMode="External"/><Relationship Id="rId107" Type="http://schemas.openxmlformats.org/officeDocument/2006/relationships/hyperlink" Target="https://www.financecharts.com/stocks/SBUX/income-statement/eps-diluted-ttm" TargetMode="External"/><Relationship Id="rId289" Type="http://schemas.openxmlformats.org/officeDocument/2006/relationships/hyperlink" Target="https://www.financecharts.com/stocks/SBUX/income-statement/eps-diluted-ttm" TargetMode="External"/><Relationship Id="rId11" Type="http://schemas.openxmlformats.org/officeDocument/2006/relationships/hyperlink" Target="https://www.financecharts.com/stocks/SBUX/income-statement/eps-diluted-ttm" TargetMode="External"/><Relationship Id="rId53" Type="http://schemas.openxmlformats.org/officeDocument/2006/relationships/hyperlink" Target="https://www.financecharts.com/stocks/SBUX/income-statement/eps-diluted-ttm" TargetMode="External"/><Relationship Id="rId149" Type="http://schemas.openxmlformats.org/officeDocument/2006/relationships/hyperlink" Target="https://www.financecharts.com/stocks/SBUX/income-statement/eps-diluted-ttm" TargetMode="External"/><Relationship Id="rId95" Type="http://schemas.openxmlformats.org/officeDocument/2006/relationships/hyperlink" Target="https://www.financecharts.com/stocks/SBUX/income-statement/eps-diluted-ttm" TargetMode="External"/><Relationship Id="rId160" Type="http://schemas.openxmlformats.org/officeDocument/2006/relationships/hyperlink" Target="https://www.financecharts.com/stocks/SBUX/summary/price" TargetMode="External"/><Relationship Id="rId216" Type="http://schemas.openxmlformats.org/officeDocument/2006/relationships/hyperlink" Target="https://www.financecharts.com/stocks/SBUX/summary/price" TargetMode="External"/><Relationship Id="rId258" Type="http://schemas.openxmlformats.org/officeDocument/2006/relationships/hyperlink" Target="https://www.financecharts.com/stocks/SBUX/summary/price" TargetMode="External"/><Relationship Id="rId22" Type="http://schemas.openxmlformats.org/officeDocument/2006/relationships/hyperlink" Target="https://www.financecharts.com/stocks/SBUX/summary/price" TargetMode="External"/><Relationship Id="rId64" Type="http://schemas.openxmlformats.org/officeDocument/2006/relationships/hyperlink" Target="https://www.financecharts.com/stocks/SBUX/summary/price" TargetMode="External"/><Relationship Id="rId118" Type="http://schemas.openxmlformats.org/officeDocument/2006/relationships/hyperlink" Target="https://www.financecharts.com/stocks/SBUX/summary/price" TargetMode="External"/><Relationship Id="rId171" Type="http://schemas.openxmlformats.org/officeDocument/2006/relationships/hyperlink" Target="https://www.financecharts.com/stocks/SBUX/income-statement/eps-diluted-ttm" TargetMode="External"/><Relationship Id="rId227" Type="http://schemas.openxmlformats.org/officeDocument/2006/relationships/hyperlink" Target="https://www.financecharts.com/stocks/SBUX/income-statement/eps-diluted-ttm" TargetMode="External"/><Relationship Id="rId269" Type="http://schemas.openxmlformats.org/officeDocument/2006/relationships/hyperlink" Target="https://www.financecharts.com/stocks/SBUX/income-statement/eps-diluted-ttm" TargetMode="External"/><Relationship Id="rId33" Type="http://schemas.openxmlformats.org/officeDocument/2006/relationships/hyperlink" Target="https://www.financecharts.com/stocks/SBUX/income-statement/eps-diluted-ttm" TargetMode="External"/><Relationship Id="rId129" Type="http://schemas.openxmlformats.org/officeDocument/2006/relationships/hyperlink" Target="https://www.financecharts.com/stocks/SBUX/income-statement/eps-diluted-ttm" TargetMode="External"/><Relationship Id="rId280" Type="http://schemas.openxmlformats.org/officeDocument/2006/relationships/hyperlink" Target="https://www.financecharts.com/stocks/SBUX/summary/price" TargetMode="External"/><Relationship Id="rId75" Type="http://schemas.openxmlformats.org/officeDocument/2006/relationships/hyperlink" Target="https://www.financecharts.com/stocks/SBUX/income-statement/eps-diluted-ttm" TargetMode="External"/><Relationship Id="rId140" Type="http://schemas.openxmlformats.org/officeDocument/2006/relationships/hyperlink" Target="https://www.financecharts.com/stocks/SBUX/summary/price" TargetMode="External"/><Relationship Id="rId182" Type="http://schemas.openxmlformats.org/officeDocument/2006/relationships/hyperlink" Target="https://www.financecharts.com/stocks/SBUX/summary/price" TargetMode="External"/><Relationship Id="rId6" Type="http://schemas.openxmlformats.org/officeDocument/2006/relationships/hyperlink" Target="https://www.financecharts.com/stocks/SBUX/summary/price" TargetMode="External"/><Relationship Id="rId238" Type="http://schemas.openxmlformats.org/officeDocument/2006/relationships/hyperlink" Target="https://www.financecharts.com/stocks/SBUX/summary/price" TargetMode="External"/><Relationship Id="rId291" Type="http://schemas.openxmlformats.org/officeDocument/2006/relationships/hyperlink" Target="https://www.financecharts.com/stocks/SBUX/income-statement/eps-diluted-ttm" TargetMode="External"/><Relationship Id="rId305" Type="http://schemas.openxmlformats.org/officeDocument/2006/relationships/hyperlink" Target="https://www.financecharts.com/stocks/SBUX/income-statement/eps-diluted-t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684A-7945-F842-8680-266E8831CA46}">
  <dimension ref="A1:B7"/>
  <sheetViews>
    <sheetView zoomScale="111" workbookViewId="0">
      <selection activeCell="B3" sqref="B3"/>
    </sheetView>
  </sheetViews>
  <sheetFormatPr baseColWidth="10" defaultRowHeight="27"/>
  <cols>
    <col min="1" max="1" width="45.6640625" style="40" bestFit="1" customWidth="1"/>
    <col min="2" max="2" width="110.1640625" style="40" bestFit="1" customWidth="1"/>
  </cols>
  <sheetData>
    <row r="1" spans="1:2">
      <c r="A1" s="45" t="s">
        <v>27</v>
      </c>
      <c r="B1" s="41" t="s">
        <v>28</v>
      </c>
    </row>
    <row r="2" spans="1:2">
      <c r="A2" s="43" t="s">
        <v>25</v>
      </c>
      <c r="B2" s="42" t="s">
        <v>26</v>
      </c>
    </row>
    <row r="3" spans="1:2">
      <c r="A3" s="43" t="s">
        <v>30</v>
      </c>
      <c r="B3" s="42" t="s">
        <v>29</v>
      </c>
    </row>
    <row r="4" spans="1:2">
      <c r="A4" s="43" t="s">
        <v>40</v>
      </c>
      <c r="B4" s="42" t="s">
        <v>39</v>
      </c>
    </row>
    <row r="5" spans="1:2">
      <c r="A5" s="44" t="s">
        <v>34</v>
      </c>
      <c r="B5" s="42" t="s">
        <v>31</v>
      </c>
    </row>
    <row r="6" spans="1:2">
      <c r="A6" s="44" t="s">
        <v>32</v>
      </c>
      <c r="B6" s="42" t="s">
        <v>35</v>
      </c>
    </row>
    <row r="7" spans="1:2">
      <c r="A7" s="44" t="s">
        <v>33</v>
      </c>
      <c r="B7" s="42" t="s">
        <v>36</v>
      </c>
    </row>
  </sheetData>
  <phoneticPr fontId="2" type="noConversion"/>
  <hyperlinks>
    <hyperlink ref="B2" r:id="rId1" xr:uid="{748B3291-6DE5-D34F-A0B1-EDF9729FB9ED}"/>
    <hyperlink ref="B3" r:id="rId2" xr:uid="{C04B0562-F306-3244-8A21-1CAB3328C774}"/>
    <hyperlink ref="B5" r:id="rId3" xr:uid="{D40CC75B-DB38-6540-B912-BF2DA1342F56}"/>
    <hyperlink ref="B6" r:id="rId4" xr:uid="{4CD816DF-55E9-714E-BA7A-41A18AECB623}"/>
    <hyperlink ref="B7" r:id="rId5" xr:uid="{3E9055EA-7160-F74E-B35A-47B1DB5D22E1}"/>
    <hyperlink ref="B4" r:id="rId6" xr:uid="{52D166DF-799E-6E4D-9433-E96752BEA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EE3-EBB7-9844-9E88-CF9E8FA23434}">
  <dimension ref="A1:Z107"/>
  <sheetViews>
    <sheetView topLeftCell="G19" zoomScale="75" zoomScaleNormal="60" workbookViewId="0">
      <selection activeCell="W45" sqref="W45:X45"/>
    </sheetView>
  </sheetViews>
  <sheetFormatPr baseColWidth="10" defaultRowHeight="15"/>
  <cols>
    <col min="1" max="1" width="34.6640625" customWidth="1"/>
    <col min="2" max="2" width="14" customWidth="1"/>
    <col min="3" max="3" width="10.33203125" style="29" customWidth="1"/>
    <col min="4" max="4" width="21" style="29" customWidth="1"/>
    <col min="5" max="5" width="3.5" customWidth="1"/>
    <col min="6" max="6" width="10.6640625" customWidth="1"/>
    <col min="7" max="7" width="24.6640625" customWidth="1"/>
    <col min="8" max="8" width="4.33203125" customWidth="1"/>
    <col min="9" max="9" width="15.5" bestFit="1" customWidth="1"/>
    <col min="10" max="10" width="12.83203125" customWidth="1"/>
    <col min="11" max="11" width="13" customWidth="1"/>
    <col min="12" max="13" width="9.5" bestFit="1" customWidth="1"/>
    <col min="14" max="14" width="12.33203125" customWidth="1"/>
    <col min="15" max="15" width="12.83203125" customWidth="1"/>
    <col min="16" max="16" width="9.6640625" customWidth="1"/>
    <col min="17" max="17" width="4.6640625" customWidth="1"/>
    <col min="18" max="18" width="3.6640625" customWidth="1"/>
    <col min="19" max="19" width="6.33203125" customWidth="1"/>
    <col min="20" max="20" width="16.33203125" customWidth="1"/>
    <col min="21" max="21" width="14.1640625" bestFit="1" customWidth="1"/>
  </cols>
  <sheetData>
    <row r="1" spans="1:17" ht="36">
      <c r="A1" s="28" t="s">
        <v>22</v>
      </c>
      <c r="B1" s="50">
        <v>81.599999999999994</v>
      </c>
      <c r="C1" s="54" t="s">
        <v>80</v>
      </c>
      <c r="D1" s="53" t="s">
        <v>46</v>
      </c>
      <c r="F1" s="148" t="s">
        <v>81</v>
      </c>
      <c r="G1" s="148"/>
      <c r="H1" s="78"/>
      <c r="I1" s="31" t="s">
        <v>23</v>
      </c>
      <c r="J1" s="104" t="s">
        <v>45</v>
      </c>
      <c r="K1" s="79" t="s">
        <v>37</v>
      </c>
      <c r="L1" s="80" t="s">
        <v>23</v>
      </c>
      <c r="M1" s="81" t="s">
        <v>6</v>
      </c>
      <c r="N1" s="80" t="s">
        <v>59</v>
      </c>
      <c r="O1" s="81" t="s">
        <v>50</v>
      </c>
      <c r="Q1" s="58"/>
    </row>
    <row r="2" spans="1:17" ht="22" customHeight="1">
      <c r="A2" s="14" t="s">
        <v>7</v>
      </c>
      <c r="B2" s="8">
        <v>13</v>
      </c>
      <c r="C2" s="29">
        <f>(1+(B2/100))</f>
        <v>1.1299999999999999</v>
      </c>
      <c r="F2" s="149" t="s">
        <v>48</v>
      </c>
      <c r="G2" s="151">
        <f>MEDIAN(G4:G36)</f>
        <v>18.079999999999998</v>
      </c>
      <c r="I2" s="85">
        <v>44680</v>
      </c>
      <c r="J2" s="68">
        <v>20.12</v>
      </c>
      <c r="K2" s="86">
        <f>ROUND(STDEV(J2:J96),2)</f>
        <v>5.42</v>
      </c>
      <c r="L2" s="84">
        <v>2021</v>
      </c>
      <c r="M2" s="107">
        <v>3.54</v>
      </c>
      <c r="N2" s="64" t="s">
        <v>62</v>
      </c>
      <c r="O2" s="63">
        <f>'EPS &amp; PE 成長率法'!D2</f>
        <v>6.63</v>
      </c>
      <c r="P2" s="29">
        <v>6.63</v>
      </c>
      <c r="Q2" s="58"/>
    </row>
    <row r="3" spans="1:17" ht="16" customHeight="1">
      <c r="A3" s="14" t="s">
        <v>8</v>
      </c>
      <c r="B3" s="8">
        <v>10</v>
      </c>
      <c r="C3" s="29">
        <f>(1+(B3/100))</f>
        <v>1.1000000000000001</v>
      </c>
      <c r="F3" s="150"/>
      <c r="G3" s="151"/>
      <c r="I3" s="85">
        <v>44561</v>
      </c>
      <c r="J3" s="68">
        <v>31.37</v>
      </c>
      <c r="K3" s="138" t="s">
        <v>61</v>
      </c>
      <c r="L3" s="84">
        <v>2020</v>
      </c>
      <c r="M3" s="107">
        <v>0.79</v>
      </c>
      <c r="N3" s="64" t="s">
        <v>63</v>
      </c>
      <c r="O3" s="63">
        <f>'EPS &amp; PE 成長率法'!D3</f>
        <v>2.2400000000000002</v>
      </c>
      <c r="P3" s="29">
        <v>2.2400000000000002</v>
      </c>
      <c r="Q3" s="58"/>
    </row>
    <row r="4" spans="1:17" ht="22" customHeight="1">
      <c r="A4" s="14" t="s">
        <v>9</v>
      </c>
      <c r="B4" s="8">
        <v>4</v>
      </c>
      <c r="C4" s="29">
        <f>(1+(B4/100))</f>
        <v>1.04</v>
      </c>
      <c r="F4" s="102">
        <v>1</v>
      </c>
      <c r="G4" s="56">
        <v>139.19999999999999</v>
      </c>
      <c r="I4" s="85">
        <v>44469</v>
      </c>
      <c r="J4" s="68">
        <v>30.78</v>
      </c>
      <c r="K4" s="139"/>
      <c r="L4" s="84">
        <v>2019</v>
      </c>
      <c r="M4" s="107">
        <v>2.92</v>
      </c>
      <c r="N4" s="66" t="s">
        <v>64</v>
      </c>
      <c r="O4" s="67">
        <f>'EPS &amp; PE 成長率法'!D4</f>
        <v>12.44</v>
      </c>
      <c r="P4" s="29"/>
      <c r="Q4" s="58"/>
    </row>
    <row r="5" spans="1:17" ht="29">
      <c r="A5" s="14" t="s">
        <v>77</v>
      </c>
      <c r="B5" s="8">
        <v>28</v>
      </c>
      <c r="D5" s="55" t="s">
        <v>82</v>
      </c>
      <c r="F5" s="102">
        <v>2</v>
      </c>
      <c r="G5" s="56">
        <v>67.900000000000006</v>
      </c>
      <c r="I5" s="85">
        <v>44377</v>
      </c>
      <c r="J5" s="68">
        <v>46.16</v>
      </c>
      <c r="K5" s="100">
        <f>ROUND(AVERAGE(J2:J22),2)</f>
        <v>25.76</v>
      </c>
      <c r="L5" s="84">
        <v>2018</v>
      </c>
      <c r="M5" s="107">
        <v>3.24</v>
      </c>
      <c r="N5" s="64" t="s">
        <v>65</v>
      </c>
      <c r="O5" s="106">
        <f>'EPS &amp; PE 成長率法'!D5</f>
        <v>10.93</v>
      </c>
      <c r="P5" s="29">
        <v>10.93</v>
      </c>
      <c r="Q5" s="58"/>
    </row>
    <row r="6" spans="1:17" ht="22" customHeight="1">
      <c r="A6" s="14" t="s">
        <v>4</v>
      </c>
      <c r="B6" s="36">
        <v>0.6</v>
      </c>
      <c r="F6" s="102">
        <v>3</v>
      </c>
      <c r="G6" s="56">
        <v>56.5</v>
      </c>
      <c r="I6" s="108"/>
      <c r="J6" s="109"/>
      <c r="K6" s="10"/>
      <c r="L6" s="84">
        <v>2017</v>
      </c>
      <c r="M6" s="107">
        <v>1.97</v>
      </c>
      <c r="N6" s="64" t="s">
        <v>66</v>
      </c>
      <c r="O6" s="63">
        <f>'EPS &amp; PE 成長率法'!D6</f>
        <v>9.9700000000000006</v>
      </c>
      <c r="P6" s="29">
        <v>9.9700000000000006</v>
      </c>
    </row>
    <row r="7" spans="1:17" ht="22" customHeight="1">
      <c r="A7" s="14" t="s">
        <v>21</v>
      </c>
      <c r="B7" s="36">
        <v>0</v>
      </c>
      <c r="C7" s="29">
        <f>(1+(B7/100))</f>
        <v>1</v>
      </c>
      <c r="F7" s="102">
        <v>4</v>
      </c>
      <c r="G7" s="56">
        <v>34.5</v>
      </c>
      <c r="I7" s="108"/>
      <c r="J7" s="109"/>
      <c r="K7" s="10"/>
      <c r="L7" s="32">
        <v>2016</v>
      </c>
      <c r="M7" s="105">
        <v>1.9</v>
      </c>
      <c r="N7" s="64" t="s">
        <v>67</v>
      </c>
      <c r="O7" s="63">
        <f>'EPS &amp; PE 成長率法'!D7</f>
        <v>12.81</v>
      </c>
      <c r="P7" s="29">
        <v>12.81</v>
      </c>
    </row>
    <row r="8" spans="1:17" ht="22" customHeight="1">
      <c r="A8" s="101" t="s">
        <v>78</v>
      </c>
      <c r="B8" s="110">
        <v>3</v>
      </c>
      <c r="D8" s="65" t="s">
        <v>76</v>
      </c>
      <c r="F8" s="102">
        <v>5</v>
      </c>
      <c r="G8" s="56">
        <v>31.2</v>
      </c>
      <c r="I8" s="108"/>
      <c r="J8" s="109"/>
      <c r="K8" s="10"/>
      <c r="L8" s="32">
        <v>2015</v>
      </c>
      <c r="M8" s="105">
        <v>1.82</v>
      </c>
      <c r="N8" s="64" t="s">
        <v>68</v>
      </c>
      <c r="O8" s="63">
        <f>'EPS &amp; PE 成長率法'!D8</f>
        <v>91.97</v>
      </c>
      <c r="P8" s="29"/>
    </row>
    <row r="9" spans="1:17" ht="22" customHeight="1">
      <c r="A9" s="47" t="s">
        <v>79</v>
      </c>
      <c r="B9" s="62">
        <f>N14</f>
        <v>12</v>
      </c>
      <c r="C9" s="29">
        <f>(1+(B9/100))</f>
        <v>1.1200000000000001</v>
      </c>
      <c r="F9" s="102">
        <v>6</v>
      </c>
      <c r="G9" s="56">
        <v>26.7</v>
      </c>
      <c r="I9" s="108"/>
      <c r="J9" s="109"/>
      <c r="K9" s="10"/>
      <c r="L9" s="32">
        <v>2014</v>
      </c>
      <c r="M9" s="105">
        <v>1.35</v>
      </c>
      <c r="N9" s="64" t="s">
        <v>69</v>
      </c>
      <c r="O9" s="63">
        <f>'EPS &amp; PE 成長率法'!D9</f>
        <v>14.68</v>
      </c>
      <c r="P9" s="29">
        <v>14.68</v>
      </c>
    </row>
    <row r="10" spans="1:17" ht="18" customHeight="1">
      <c r="A10" s="47" t="s">
        <v>38</v>
      </c>
      <c r="B10" s="51">
        <v>5</v>
      </c>
      <c r="C10" s="29">
        <f>(1+(B10/100))</f>
        <v>1.05</v>
      </c>
      <c r="D10" s="55" t="s">
        <v>41</v>
      </c>
      <c r="F10" s="102">
        <v>7</v>
      </c>
      <c r="G10" s="56">
        <v>26.1</v>
      </c>
      <c r="I10" s="85">
        <v>43921</v>
      </c>
      <c r="J10" s="68">
        <v>22.54</v>
      </c>
      <c r="K10" s="10"/>
      <c r="L10" s="32">
        <v>2013</v>
      </c>
      <c r="M10" s="105">
        <v>0.01</v>
      </c>
      <c r="N10" s="64" t="s">
        <v>70</v>
      </c>
      <c r="O10" s="63">
        <f>'EPS &amp; PE 成長率法'!D10</f>
        <v>14.35</v>
      </c>
      <c r="P10" s="29">
        <v>14.35</v>
      </c>
    </row>
    <row r="11" spans="1:17" ht="22">
      <c r="A11" s="47" t="s">
        <v>52</v>
      </c>
      <c r="B11" s="51">
        <v>0.15</v>
      </c>
      <c r="F11" s="102">
        <v>8</v>
      </c>
      <c r="G11" s="103">
        <v>25.8</v>
      </c>
      <c r="I11" s="85">
        <v>43830</v>
      </c>
      <c r="J11" s="68">
        <v>27.55</v>
      </c>
      <c r="K11" s="10"/>
      <c r="L11" s="32">
        <v>2012</v>
      </c>
      <c r="M11" s="105">
        <v>0.9</v>
      </c>
      <c r="N11" s="64" t="s">
        <v>71</v>
      </c>
      <c r="O11" s="63">
        <f>'EPS &amp; PE 成長率法'!D11</f>
        <v>15.62</v>
      </c>
      <c r="P11" s="29">
        <v>15.62</v>
      </c>
    </row>
    <row r="12" spans="1:17" ht="22" customHeight="1">
      <c r="F12" s="102">
        <v>9</v>
      </c>
      <c r="G12" s="56">
        <v>25.7</v>
      </c>
      <c r="I12" s="85">
        <v>43738</v>
      </c>
      <c r="J12" s="68">
        <v>28.8</v>
      </c>
      <c r="K12" s="10"/>
      <c r="L12" s="32">
        <v>2011</v>
      </c>
      <c r="M12" s="105">
        <v>0.81</v>
      </c>
      <c r="N12" s="64" t="s">
        <v>72</v>
      </c>
      <c r="O12" s="63">
        <f>'EPS &amp; PE 成長率法'!D12</f>
        <v>22.25</v>
      </c>
      <c r="P12" s="29">
        <v>22.25</v>
      </c>
    </row>
    <row r="13" spans="1:17" ht="22" customHeight="1">
      <c r="A13" s="135" t="s">
        <v>47</v>
      </c>
      <c r="B13" s="136"/>
      <c r="F13" s="102">
        <v>10</v>
      </c>
      <c r="G13" s="56">
        <v>25.1</v>
      </c>
      <c r="I13" s="85">
        <v>43646</v>
      </c>
      <c r="J13" s="68">
        <v>28.26</v>
      </c>
      <c r="K13" s="10"/>
      <c r="L13" s="32">
        <v>2010</v>
      </c>
      <c r="M13" s="105">
        <v>0.62</v>
      </c>
      <c r="N13" s="153" t="s">
        <v>53</v>
      </c>
      <c r="O13" s="154"/>
    </row>
    <row r="14" spans="1:17" ht="20" customHeight="1">
      <c r="A14" s="134" t="s">
        <v>83</v>
      </c>
      <c r="B14" s="134"/>
      <c r="F14" s="102">
        <v>11</v>
      </c>
      <c r="G14" s="56">
        <v>24.1</v>
      </c>
      <c r="I14" s="85">
        <v>43555</v>
      </c>
      <c r="J14" s="68">
        <v>30.59</v>
      </c>
      <c r="K14" s="10"/>
      <c r="L14" s="32">
        <v>2009</v>
      </c>
      <c r="M14" s="105">
        <v>0.26</v>
      </c>
      <c r="N14" s="152">
        <v>12</v>
      </c>
      <c r="O14" s="152"/>
    </row>
    <row r="15" spans="1:17" ht="22">
      <c r="F15" s="102">
        <v>12</v>
      </c>
      <c r="G15" s="56">
        <v>23.5</v>
      </c>
      <c r="I15" s="85">
        <v>43465</v>
      </c>
      <c r="J15" s="68">
        <v>27.07</v>
      </c>
      <c r="K15" s="10"/>
      <c r="L15" s="140" t="s">
        <v>61</v>
      </c>
      <c r="M15" s="140"/>
    </row>
    <row r="16" spans="1:17" ht="26" customHeight="1">
      <c r="A16" s="82" t="s">
        <v>43</v>
      </c>
      <c r="F16" s="102">
        <v>13</v>
      </c>
      <c r="G16" s="57">
        <v>22.28</v>
      </c>
      <c r="I16" s="85">
        <v>43373</v>
      </c>
      <c r="J16" s="68">
        <v>16.66</v>
      </c>
      <c r="K16" s="10"/>
      <c r="L16" s="140"/>
      <c r="M16" s="140"/>
      <c r="N16" s="10"/>
      <c r="O16" s="11"/>
    </row>
    <row r="17" spans="1:19" ht="24" customHeight="1">
      <c r="A17" s="83" t="s">
        <v>11</v>
      </c>
      <c r="B17" s="20" t="s">
        <v>15</v>
      </c>
      <c r="C17" s="20" t="s">
        <v>16</v>
      </c>
      <c r="D17" s="20" t="s">
        <v>17</v>
      </c>
      <c r="F17" s="102">
        <v>14</v>
      </c>
      <c r="G17" s="56">
        <v>20.68</v>
      </c>
      <c r="I17" s="85">
        <v>43281</v>
      </c>
      <c r="J17" s="68">
        <v>14.3</v>
      </c>
      <c r="K17" s="10"/>
      <c r="L17" s="141">
        <f>ROUND(AVERAGE(M2:M6),2)</f>
        <v>2.4900000000000002</v>
      </c>
      <c r="M17" s="142"/>
      <c r="N17" s="10"/>
      <c r="O17" s="10"/>
    </row>
    <row r="18" spans="1:19" ht="18" customHeight="1">
      <c r="A18" s="83" t="s">
        <v>18</v>
      </c>
      <c r="B18" s="9">
        <f>'現金流量折現法(PE+EPS)'!B30</f>
        <v>81.954133333333374</v>
      </c>
      <c r="C18" s="9">
        <f>'現金流量折現法(PE+EPS)'!C30</f>
        <v>80.454729015652191</v>
      </c>
      <c r="D18" s="9">
        <f>'現金流量折現法(PE+EPS)'!D30</f>
        <v>76.959070649237077</v>
      </c>
      <c r="F18" s="102">
        <v>15</v>
      </c>
      <c r="G18" s="56">
        <v>20.239999999999998</v>
      </c>
      <c r="I18" s="85">
        <v>43190</v>
      </c>
      <c r="J18" s="68">
        <v>17.64</v>
      </c>
      <c r="K18" s="10"/>
      <c r="N18" s="10"/>
      <c r="O18" s="10"/>
    </row>
    <row r="19" spans="1:19" ht="40" customHeight="1">
      <c r="A19" s="83" t="s">
        <v>19</v>
      </c>
      <c r="B19" s="9">
        <f>'現金流量折現法(PE+EPS)'!B31</f>
        <v>88.732294736842135</v>
      </c>
      <c r="C19" s="9">
        <f>'現金流量折現法(PE+EPS)'!C31</f>
        <v>91.948261732173933</v>
      </c>
      <c r="D19" s="9">
        <f>'現金流量折現法(PE+EPS)'!D31</f>
        <v>100.73021216251496</v>
      </c>
      <c r="F19" s="102">
        <v>16</v>
      </c>
      <c r="G19" s="56">
        <v>18.3</v>
      </c>
      <c r="I19" s="85">
        <v>43100</v>
      </c>
      <c r="J19" s="68">
        <v>17.52</v>
      </c>
      <c r="K19" s="112" t="s">
        <v>84</v>
      </c>
      <c r="L19" s="79">
        <v>3</v>
      </c>
      <c r="M19" s="113">
        <v>4</v>
      </c>
      <c r="N19" s="79">
        <v>5</v>
      </c>
      <c r="O19" s="113">
        <v>6</v>
      </c>
      <c r="P19" s="113">
        <v>7</v>
      </c>
      <c r="Q19" s="113">
        <v>8</v>
      </c>
      <c r="R19" s="113">
        <v>9</v>
      </c>
      <c r="S19" s="79">
        <v>10</v>
      </c>
    </row>
    <row r="20" spans="1:19" ht="20" customHeight="1">
      <c r="A20" s="83" t="s">
        <v>20</v>
      </c>
      <c r="B20" s="9">
        <f>'現金流量折現法(PE+EPS)'!B32</f>
        <v>105.36960000000002</v>
      </c>
      <c r="C20" s="9">
        <f>'現金流量折現法(PE+EPS)'!C32</f>
        <v>121.34155851540986</v>
      </c>
      <c r="D20" s="9">
        <f>'現金流量折現法(PE+EPS)'!D32</f>
        <v>176.27787128440119</v>
      </c>
      <c r="F20" s="102">
        <v>17</v>
      </c>
      <c r="G20" s="56">
        <v>18.079999999999998</v>
      </c>
      <c r="I20" s="85">
        <v>43008</v>
      </c>
      <c r="J20" s="68">
        <v>25.06</v>
      </c>
      <c r="K20" s="137" t="s">
        <v>85</v>
      </c>
      <c r="L20" s="111">
        <f>'EPS &amp; PE 成長率法'!G2</f>
        <v>6.63</v>
      </c>
      <c r="M20" s="114">
        <f>'EPS &amp; PE 成長率法'!H2</f>
        <v>2.2400000000000002</v>
      </c>
      <c r="N20" s="111">
        <f>'EPS &amp; PE 成長率法'!I2</f>
        <v>12.44</v>
      </c>
      <c r="O20" s="114">
        <f>'EPS &amp; PE 成長率法'!J2</f>
        <v>10.93</v>
      </c>
      <c r="P20" s="114">
        <f>'EPS &amp; PE 成長率法'!K2</f>
        <v>9.9700000000000006</v>
      </c>
      <c r="Q20" s="114">
        <f>'EPS &amp; PE 成長率法'!L2</f>
        <v>12.81</v>
      </c>
      <c r="R20" s="114">
        <f>'EPS &amp; PE 成長率法'!M2</f>
        <v>91.97</v>
      </c>
      <c r="S20" s="111">
        <f>'EPS &amp; PE 成長率法'!N2</f>
        <v>14.68</v>
      </c>
    </row>
    <row r="21" spans="1:19" ht="18" customHeight="1">
      <c r="A21" s="78"/>
      <c r="C21"/>
      <c r="D21"/>
      <c r="F21" s="102">
        <v>18</v>
      </c>
      <c r="G21" s="56">
        <v>15.88</v>
      </c>
      <c r="I21" s="85">
        <v>42916</v>
      </c>
      <c r="J21" s="68">
        <v>27.09</v>
      </c>
      <c r="K21" s="137"/>
      <c r="L21" s="111">
        <f>'EPS &amp; PE 成長率法'!G3</f>
        <v>-37.53</v>
      </c>
      <c r="M21" s="114">
        <f>'EPS &amp; PE 成長率法'!H3</f>
        <v>-20.420000000000002</v>
      </c>
      <c r="N21" s="111">
        <f>'EPS &amp; PE 成長率法'!I3</f>
        <v>-16.100000000000001</v>
      </c>
      <c r="O21" s="114">
        <f>'EPS &amp; PE 成長率法'!J3</f>
        <v>-12.99</v>
      </c>
      <c r="P21" s="114">
        <f>'EPS &amp; PE 成長率法'!K3</f>
        <v>-7.37</v>
      </c>
      <c r="Q21" s="114">
        <f>'EPS &amp; PE 成長率法'!L3</f>
        <v>72.66</v>
      </c>
      <c r="R21" s="114">
        <f>'EPS &amp; PE 成長率法'!M3</f>
        <v>-1.44</v>
      </c>
      <c r="S21" s="111"/>
    </row>
    <row r="22" spans="1:19" ht="18" customHeight="1">
      <c r="A22" s="82" t="s">
        <v>49</v>
      </c>
      <c r="F22" s="102">
        <v>19</v>
      </c>
      <c r="G22" s="56">
        <v>15.78</v>
      </c>
      <c r="I22" s="85">
        <v>42825</v>
      </c>
      <c r="J22" s="68">
        <v>26.47</v>
      </c>
      <c r="K22" s="137"/>
      <c r="L22" s="111">
        <f>'EPS &amp; PE 成長率法'!G4</f>
        <v>14.02</v>
      </c>
      <c r="M22" s="114">
        <f>'EPS &amp; PE 成長率法'!H4</f>
        <v>11.34</v>
      </c>
      <c r="N22" s="111">
        <f>'EPS &amp; PE 成長率法'!I4</f>
        <v>9.92</v>
      </c>
      <c r="O22" s="114">
        <f>'EPS &amp; PE 成長率法'!J4</f>
        <v>13.72</v>
      </c>
      <c r="P22" s="114">
        <f>'EPS &amp; PE 成長率法'!K4</f>
        <v>125.01</v>
      </c>
      <c r="Q22" s="114">
        <f>'EPS &amp; PE 成長率法'!L4</f>
        <v>15.85</v>
      </c>
      <c r="R22" s="114">
        <f>'EPS &amp; PE 成長率法'!M4</f>
        <v>15.31</v>
      </c>
      <c r="S22" s="111">
        <f>'EPS &amp; PE 成長率法'!N4</f>
        <v>16.760000000000002</v>
      </c>
    </row>
    <row r="23" spans="1:19" ht="20" customHeight="1">
      <c r="A23" s="83" t="s">
        <v>11</v>
      </c>
      <c r="B23" s="20" t="s">
        <v>15</v>
      </c>
      <c r="C23" s="20" t="s">
        <v>16</v>
      </c>
      <c r="D23" s="20" t="s">
        <v>17</v>
      </c>
      <c r="F23" s="102">
        <v>20</v>
      </c>
      <c r="G23" s="56">
        <v>15.32</v>
      </c>
      <c r="I23" s="46">
        <v>42735</v>
      </c>
      <c r="J23" s="30">
        <v>25.83</v>
      </c>
      <c r="K23" s="137"/>
      <c r="L23" s="111">
        <f>'EPS &amp; PE 成長率法'!G5</f>
        <v>19.47</v>
      </c>
      <c r="M23" s="114">
        <f>'EPS &amp; PE 成長率法'!H5</f>
        <v>15.51</v>
      </c>
      <c r="N23" s="111">
        <f>'EPS &amp; PE 成長率法'!I5</f>
        <v>19.14</v>
      </c>
      <c r="O23" s="114">
        <f>'EPS &amp; PE 成長率法'!J5</f>
        <v>162.07</v>
      </c>
      <c r="P23" s="114">
        <f>'EPS &amp; PE 成長率法'!K5</f>
        <v>20.079999999999998</v>
      </c>
      <c r="Q23" s="114">
        <f>'EPS &amp; PE 成長率法'!L5</f>
        <v>18.920000000000002</v>
      </c>
      <c r="R23" s="114">
        <f>'EPS &amp; PE 成長率法'!M5</f>
        <v>20.170000000000002</v>
      </c>
      <c r="S23" s="111"/>
    </row>
    <row r="24" spans="1:19" ht="18" customHeight="1">
      <c r="A24" s="83" t="s">
        <v>73</v>
      </c>
      <c r="B24" s="99">
        <f>'EPS &amp; PE 成長率法'!G19-1</f>
        <v>0.10121111111111114</v>
      </c>
      <c r="C24" s="99">
        <f>'EPS &amp; PE 成長率法'!H19-1</f>
        <v>0.1084857142857143</v>
      </c>
      <c r="D24" s="99">
        <f>'EPS &amp; PE 成長率法'!I19-1</f>
        <v>0.15720000000000001</v>
      </c>
      <c r="F24" s="102">
        <v>21</v>
      </c>
      <c r="G24" s="56">
        <v>14.44</v>
      </c>
      <c r="I24" s="46">
        <v>42643</v>
      </c>
      <c r="J24" s="30">
        <v>25.73</v>
      </c>
      <c r="K24" s="137"/>
      <c r="L24" s="111">
        <f>'EPS &amp; PE 成長率法'!G6</f>
        <v>2.68</v>
      </c>
      <c r="M24" s="114">
        <f>'EPS &amp; PE 成長率法'!H6</f>
        <v>9.91</v>
      </c>
      <c r="N24" s="111"/>
      <c r="O24" s="114">
        <f>'EPS &amp; PE 成長率法'!J6</f>
        <v>13.95</v>
      </c>
      <c r="P24" s="114">
        <f>'EPS &amp; PE 成長率法'!K6</f>
        <v>13.54</v>
      </c>
      <c r="Q24" s="114">
        <f>'EPS &amp; PE 成長率法'!L6</f>
        <v>15.55</v>
      </c>
      <c r="R24" s="114">
        <f>'EPS &amp; PE 成長率法'!M6</f>
        <v>25.23</v>
      </c>
    </row>
    <row r="25" spans="1:19" ht="20" customHeight="1">
      <c r="A25" s="83" t="s">
        <v>41</v>
      </c>
      <c r="B25" s="9">
        <f>'EPS &amp; PE 成長率法'!G21</f>
        <v>92.501733333333334</v>
      </c>
      <c r="C25" s="9">
        <f>'EPS &amp; PE 成長率法'!H21</f>
        <v>94.043928000000008</v>
      </c>
      <c r="D25" s="9">
        <f>'EPS &amp; PE 成長率法'!I21</f>
        <v>99.148896000000008</v>
      </c>
      <c r="F25" s="102">
        <v>22</v>
      </c>
      <c r="G25" s="56">
        <v>13.74</v>
      </c>
      <c r="I25" s="46">
        <v>42551</v>
      </c>
      <c r="J25" s="30">
        <v>28.72</v>
      </c>
      <c r="K25" s="137"/>
      <c r="L25" s="111">
        <f>'EPS &amp; PE 成長率法'!G7</f>
        <v>12.07</v>
      </c>
      <c r="M25" s="114">
        <f>'EPS &amp; PE 成長率法'!H7</f>
        <v>271.27</v>
      </c>
      <c r="N25" s="111">
        <f>'EPS &amp; PE 成長率法'!I7</f>
        <v>16.12</v>
      </c>
      <c r="O25" s="114">
        <f>'EPS &amp; PE 成長率法'!J7</f>
        <v>15.27</v>
      </c>
      <c r="P25" s="114">
        <f>'EPS &amp; PE 成長率法'!K7</f>
        <v>17.350000000000001</v>
      </c>
      <c r="Q25" s="114">
        <f>'EPS &amp; PE 成長率法'!L7</f>
        <v>28.22</v>
      </c>
      <c r="R25" s="115"/>
    </row>
    <row r="26" spans="1:19" ht="18" customHeight="1">
      <c r="A26" s="83" t="s">
        <v>57</v>
      </c>
      <c r="B26" s="9">
        <f>'EPS &amp; PE 成長率法'!G23</f>
        <v>81.768058826580031</v>
      </c>
      <c r="C26" s="9">
        <f>'EPS &amp; PE 成長率法'!H23</f>
        <v>91.652259355260242</v>
      </c>
      <c r="D26" s="9">
        <f>'EPS &amp; PE 成長率法'!I23</f>
        <v>123.32377017264284</v>
      </c>
      <c r="F26" s="102">
        <v>23</v>
      </c>
      <c r="G26" s="56">
        <v>13.23</v>
      </c>
      <c r="I26" s="46">
        <v>42460</v>
      </c>
      <c r="J26" s="30">
        <v>31.68</v>
      </c>
      <c r="K26" s="137"/>
      <c r="L26" s="111"/>
      <c r="M26" s="114">
        <f>'EPS &amp; PE 成長率法'!H8</f>
        <v>19.25</v>
      </c>
      <c r="N26" s="111">
        <f>'EPS &amp; PE 成長率法'!I8</f>
        <v>17.579999999999998</v>
      </c>
      <c r="O26" s="114">
        <f>'EPS &amp; PE 成長率法'!J8</f>
        <v>19.66</v>
      </c>
      <c r="P26" s="114">
        <f>'EPS &amp; PE 成長率法'!K8</f>
        <v>32.049999999999997</v>
      </c>
      <c r="Q26" s="115"/>
      <c r="R26" s="115"/>
    </row>
    <row r="27" spans="1:19" ht="18" customHeight="1">
      <c r="F27" s="102">
        <v>24</v>
      </c>
      <c r="G27" s="56">
        <v>12.96</v>
      </c>
      <c r="I27" s="46">
        <v>42369</v>
      </c>
      <c r="J27" s="30">
        <v>32.92</v>
      </c>
      <c r="K27" s="137"/>
      <c r="L27" s="111">
        <f>'EPS &amp; PE 成長率法'!G9</f>
        <v>14.47</v>
      </c>
      <c r="M27" s="114">
        <f>'EPS &amp; PE 成長率法'!H9</f>
        <v>13.62</v>
      </c>
      <c r="N27" s="111">
        <f>'EPS &amp; PE 成長率法'!I9</f>
        <v>16.84</v>
      </c>
      <c r="O27" s="114">
        <f>'EPS &amp; PE 成長率法'!J9</f>
        <v>31.59</v>
      </c>
      <c r="P27" s="115"/>
      <c r="Q27" s="115"/>
      <c r="R27" s="115"/>
    </row>
    <row r="28" spans="1:19" ht="22">
      <c r="C28"/>
      <c r="F28" s="102">
        <v>25</v>
      </c>
      <c r="G28" s="56">
        <v>12.38</v>
      </c>
      <c r="I28" s="46">
        <v>42277</v>
      </c>
      <c r="J28" s="30">
        <v>27.82</v>
      </c>
      <c r="K28" s="137"/>
      <c r="L28" s="111"/>
      <c r="M28" s="114">
        <f>'EPS &amp; PE 成長率法'!H10</f>
        <v>-64.36</v>
      </c>
      <c r="N28" s="111"/>
    </row>
    <row r="29" spans="1:19" ht="18" customHeight="1">
      <c r="F29" s="102">
        <v>26</v>
      </c>
      <c r="G29" s="56">
        <v>11.76</v>
      </c>
      <c r="I29" s="46">
        <v>42185</v>
      </c>
      <c r="J29" s="30">
        <v>26.84</v>
      </c>
      <c r="K29" s="137"/>
      <c r="L29" s="111">
        <f>'EPS &amp; PE 成長率法'!G11</f>
        <v>13.23</v>
      </c>
      <c r="M29" s="114">
        <f>'EPS &amp; PE 成長率法'!H11</f>
        <v>36.4</v>
      </c>
    </row>
    <row r="30" spans="1:19" ht="20" customHeight="1">
      <c r="F30" s="102">
        <v>27</v>
      </c>
      <c r="G30" s="56">
        <v>10.93</v>
      </c>
      <c r="I30" s="46">
        <v>42094</v>
      </c>
      <c r="J30" s="30">
        <v>24.67</v>
      </c>
      <c r="K30" s="137"/>
      <c r="L30" s="111">
        <f>'EPS &amp; PE 成長率法'!G12</f>
        <v>46.05</v>
      </c>
      <c r="O30" s="69"/>
      <c r="P30" s="69"/>
      <c r="Q30" s="69"/>
      <c r="R30" s="69"/>
    </row>
    <row r="31" spans="1:19" ht="22">
      <c r="F31" s="102">
        <v>28</v>
      </c>
      <c r="G31" s="56">
        <v>10.35</v>
      </c>
      <c r="I31" s="46">
        <v>42004</v>
      </c>
      <c r="J31" s="30">
        <v>21.94</v>
      </c>
    </row>
    <row r="32" spans="1:19" ht="22">
      <c r="A32" s="29"/>
      <c r="B32" s="29"/>
      <c r="F32" s="102">
        <v>29</v>
      </c>
      <c r="G32" s="56">
        <v>9.09</v>
      </c>
      <c r="I32" s="46">
        <v>41912</v>
      </c>
      <c r="J32" s="30">
        <v>24.47</v>
      </c>
    </row>
    <row r="33" spans="6:26" ht="22">
      <c r="F33" s="102">
        <v>30</v>
      </c>
      <c r="G33" s="56">
        <v>7.91</v>
      </c>
      <c r="I33" s="46">
        <v>41820</v>
      </c>
      <c r="J33" s="30">
        <v>26.37</v>
      </c>
    </row>
    <row r="34" spans="6:26" ht="22">
      <c r="F34" s="102">
        <v>31</v>
      </c>
      <c r="G34" s="56">
        <v>6.15</v>
      </c>
      <c r="I34" s="46">
        <v>41729</v>
      </c>
      <c r="J34" s="30">
        <v>26.13</v>
      </c>
    </row>
    <row r="35" spans="6:26" ht="22">
      <c r="F35" s="102">
        <v>32</v>
      </c>
      <c r="G35" s="56">
        <v>4.1100000000000003</v>
      </c>
      <c r="I35" s="46">
        <v>41639</v>
      </c>
      <c r="J35" s="30">
        <v>28.4</v>
      </c>
    </row>
    <row r="36" spans="6:26" ht="22">
      <c r="F36" s="102">
        <v>33</v>
      </c>
      <c r="G36" s="56">
        <v>1.22</v>
      </c>
      <c r="I36" s="46">
        <v>41547</v>
      </c>
      <c r="J36" s="30">
        <v>29.51</v>
      </c>
    </row>
    <row r="37" spans="6:26" ht="18">
      <c r="I37" s="46">
        <v>41455</v>
      </c>
      <c r="J37" s="30">
        <v>27.08</v>
      </c>
    </row>
    <row r="38" spans="6:26" ht="18">
      <c r="I38" s="46">
        <v>41364</v>
      </c>
      <c r="J38" s="30">
        <v>24.9</v>
      </c>
    </row>
    <row r="39" spans="6:26" ht="18">
      <c r="I39" s="46">
        <v>41274</v>
      </c>
      <c r="J39" s="30">
        <v>24.74</v>
      </c>
    </row>
    <row r="40" spans="6:26" ht="18">
      <c r="I40" s="46">
        <v>41182</v>
      </c>
      <c r="J40" s="30">
        <v>24.21</v>
      </c>
    </row>
    <row r="41" spans="6:26" ht="18">
      <c r="I41" s="46">
        <v>41090</v>
      </c>
      <c r="J41" s="30">
        <v>25.21</v>
      </c>
      <c r="W41" s="116" t="s">
        <v>95</v>
      </c>
      <c r="X41" s="116" t="s">
        <v>6</v>
      </c>
      <c r="Y41" s="126" t="s">
        <v>86</v>
      </c>
    </row>
    <row r="42" spans="6:26" ht="18">
      <c r="I42" s="46">
        <v>40999</v>
      </c>
      <c r="J42" s="30">
        <v>27.41</v>
      </c>
      <c r="W42" s="65">
        <v>89</v>
      </c>
      <c r="X42" s="65">
        <v>3.56</v>
      </c>
      <c r="Y42" s="127">
        <f>Y44*X42</f>
        <v>85.398451917093865</v>
      </c>
    </row>
    <row r="43" spans="6:26" ht="18">
      <c r="I43" s="46">
        <v>40908</v>
      </c>
      <c r="J43" s="30">
        <v>23.29</v>
      </c>
      <c r="W43" s="143" t="s">
        <v>96</v>
      </c>
      <c r="X43" s="144"/>
      <c r="Y43" s="29"/>
    </row>
    <row r="44" spans="6:26" ht="18">
      <c r="I44" s="46">
        <v>40816</v>
      </c>
      <c r="J44" s="30">
        <v>19.39</v>
      </c>
      <c r="W44" s="145">
        <f>W42/X42</f>
        <v>25</v>
      </c>
      <c r="X44" s="146"/>
      <c r="Y44" s="128">
        <f>10^Y45</f>
        <v>23.988329190194907</v>
      </c>
    </row>
    <row r="45" spans="6:26" ht="18">
      <c r="I45" s="46">
        <v>40724</v>
      </c>
      <c r="J45" s="30">
        <v>21.8</v>
      </c>
      <c r="W45" s="147">
        <f>LOG10(W44)</f>
        <v>1.3979400086720377</v>
      </c>
      <c r="X45" s="147"/>
      <c r="Y45" s="125">
        <v>1.38</v>
      </c>
      <c r="Z45" s="129" t="s">
        <v>97</v>
      </c>
    </row>
    <row r="46" spans="6:26" ht="18">
      <c r="I46" s="46">
        <v>40633</v>
      </c>
      <c r="J46" s="30">
        <v>21.6</v>
      </c>
    </row>
    <row r="47" spans="6:26" ht="18">
      <c r="I47" s="46">
        <v>40543</v>
      </c>
      <c r="J47" s="30">
        <v>19.53</v>
      </c>
    </row>
    <row r="48" spans="6:26" ht="18">
      <c r="I48" s="46">
        <v>40451</v>
      </c>
      <c r="J48" s="30">
        <v>17.079999999999998</v>
      </c>
      <c r="K48" s="11"/>
    </row>
    <row r="49" spans="9:13" ht="18">
      <c r="I49" s="46">
        <v>40359</v>
      </c>
      <c r="J49" s="30">
        <v>18.73</v>
      </c>
      <c r="K49" s="11"/>
    </row>
    <row r="50" spans="9:13" ht="18" customHeight="1">
      <c r="I50" s="46">
        <v>40268</v>
      </c>
      <c r="J50" s="30">
        <v>19.940000000000001</v>
      </c>
      <c r="K50" s="11"/>
    </row>
    <row r="51" spans="9:13" ht="18">
      <c r="I51" s="46">
        <v>40178</v>
      </c>
      <c r="J51" s="30">
        <v>25.26</v>
      </c>
      <c r="K51" s="11"/>
    </row>
    <row r="52" spans="9:13" ht="18" customHeight="1">
      <c r="I52" s="46"/>
      <c r="J52" s="30"/>
      <c r="K52" s="11"/>
    </row>
    <row r="53" spans="9:13" ht="18" customHeight="1">
      <c r="I53" s="12"/>
      <c r="K53" s="11"/>
    </row>
    <row r="54" spans="9:13" ht="18" customHeight="1">
      <c r="I54" s="12"/>
      <c r="K54" s="11"/>
    </row>
    <row r="55" spans="9:13" ht="18">
      <c r="I55" s="12"/>
      <c r="K55" s="11"/>
    </row>
    <row r="56" spans="9:13" ht="18" customHeight="1">
      <c r="I56" s="12"/>
      <c r="J56" s="10"/>
      <c r="K56" s="10"/>
      <c r="L56" s="10"/>
      <c r="M56" s="10"/>
    </row>
    <row r="57" spans="9:13" ht="18" customHeight="1">
      <c r="I57" s="12"/>
      <c r="J57" s="10"/>
      <c r="K57" s="11"/>
      <c r="L57" s="10"/>
      <c r="M57" s="10"/>
    </row>
    <row r="58" spans="9:13" ht="18">
      <c r="I58" s="12"/>
      <c r="J58" s="10"/>
      <c r="K58" s="11"/>
      <c r="L58" s="10"/>
      <c r="M58" s="10"/>
    </row>
    <row r="59" spans="9:13" ht="18">
      <c r="I59" s="12"/>
      <c r="J59" s="10"/>
      <c r="K59" s="11"/>
      <c r="L59" s="10"/>
      <c r="M59" s="10"/>
    </row>
    <row r="60" spans="9:13" ht="18">
      <c r="I60" s="12"/>
      <c r="J60" s="10"/>
      <c r="K60" s="11"/>
      <c r="L60" s="10"/>
      <c r="M60" s="10"/>
    </row>
    <row r="61" spans="9:13" ht="18">
      <c r="I61" s="12"/>
      <c r="J61" s="10"/>
      <c r="K61" s="11"/>
      <c r="L61" s="10"/>
      <c r="M61" s="10"/>
    </row>
    <row r="62" spans="9:13" ht="18">
      <c r="I62" s="12"/>
      <c r="J62" s="10"/>
      <c r="K62" s="11"/>
      <c r="L62" s="10"/>
      <c r="M62" s="10"/>
    </row>
    <row r="63" spans="9:13" ht="18">
      <c r="I63" s="12"/>
      <c r="J63" s="10"/>
      <c r="K63" s="11"/>
      <c r="L63" s="10"/>
      <c r="M63" s="10"/>
    </row>
    <row r="64" spans="9:13" ht="18">
      <c r="I64" s="12"/>
      <c r="J64" s="10"/>
      <c r="K64" s="11"/>
      <c r="L64" s="10"/>
      <c r="M64" s="10"/>
    </row>
    <row r="65" spans="9:13" ht="18">
      <c r="I65" s="12"/>
      <c r="J65" s="10"/>
      <c r="K65" s="11"/>
      <c r="L65" s="10"/>
      <c r="M65" s="10"/>
    </row>
    <row r="66" spans="9:13" ht="18">
      <c r="I66" s="12"/>
      <c r="J66" s="10"/>
      <c r="K66" s="11"/>
      <c r="L66" s="10"/>
      <c r="M66" s="10"/>
    </row>
    <row r="67" spans="9:13" ht="18">
      <c r="I67" s="12"/>
      <c r="J67" s="10"/>
      <c r="K67" s="11"/>
      <c r="L67" s="10"/>
      <c r="M67" s="10"/>
    </row>
    <row r="68" spans="9:13" ht="18" customHeight="1">
      <c r="I68" s="12"/>
      <c r="J68" s="10"/>
      <c r="K68" s="11"/>
      <c r="L68" s="10"/>
      <c r="M68" s="10"/>
    </row>
    <row r="69" spans="9:13" ht="18" customHeight="1">
      <c r="I69" s="12"/>
      <c r="J69" s="10"/>
      <c r="K69" s="11"/>
      <c r="L69" s="10"/>
      <c r="M69" s="10"/>
    </row>
    <row r="70" spans="9:13" ht="18">
      <c r="I70" s="12"/>
      <c r="J70" s="10"/>
      <c r="K70" s="11"/>
      <c r="L70" s="10"/>
      <c r="M70" s="10"/>
    </row>
    <row r="71" spans="9:13" ht="18" customHeight="1">
      <c r="I71" s="12"/>
      <c r="J71" s="10"/>
      <c r="K71" s="11"/>
      <c r="L71" s="10"/>
      <c r="M71" s="10"/>
    </row>
    <row r="72" spans="9:13" ht="18" customHeight="1">
      <c r="I72" s="12"/>
      <c r="J72" s="10"/>
      <c r="K72" s="11"/>
      <c r="L72" s="10"/>
      <c r="M72" s="10"/>
    </row>
    <row r="73" spans="9:13" ht="18">
      <c r="I73" s="12"/>
      <c r="J73" s="10"/>
      <c r="K73" s="11"/>
      <c r="L73" s="10"/>
      <c r="M73" s="10"/>
    </row>
    <row r="74" spans="9:13" ht="18">
      <c r="I74" s="12"/>
      <c r="J74" s="10"/>
      <c r="K74" s="11"/>
      <c r="L74" s="10"/>
      <c r="M74" s="10"/>
    </row>
    <row r="75" spans="9:13" ht="18">
      <c r="I75" s="12"/>
      <c r="J75" s="10"/>
      <c r="K75" s="11"/>
      <c r="L75" s="10"/>
      <c r="M75" s="10"/>
    </row>
    <row r="76" spans="9:13" ht="18">
      <c r="I76" s="12"/>
      <c r="J76" s="10"/>
      <c r="K76" s="11"/>
      <c r="L76" s="10"/>
      <c r="M76" s="10"/>
    </row>
    <row r="77" spans="9:13" ht="18">
      <c r="I77" s="12"/>
      <c r="J77" s="10"/>
      <c r="K77" s="11"/>
      <c r="L77" s="10"/>
      <c r="M77" s="10"/>
    </row>
    <row r="78" spans="9:13" ht="18">
      <c r="I78" s="12"/>
      <c r="J78" s="10"/>
      <c r="K78" s="11"/>
      <c r="L78" s="10"/>
      <c r="M78" s="10"/>
    </row>
    <row r="79" spans="9:13" ht="18">
      <c r="I79" s="12"/>
      <c r="J79" s="10"/>
      <c r="K79" s="11"/>
      <c r="L79" s="10"/>
      <c r="M79" s="10"/>
    </row>
    <row r="80" spans="9:13" ht="18">
      <c r="I80" s="12"/>
      <c r="J80" s="10"/>
      <c r="K80" s="11"/>
      <c r="L80" s="10"/>
      <c r="M80" s="10"/>
    </row>
    <row r="81" spans="9:13" ht="18">
      <c r="I81" s="12"/>
      <c r="J81" s="10"/>
      <c r="K81" s="11"/>
      <c r="L81" s="10"/>
      <c r="M81" s="10"/>
    </row>
    <row r="82" spans="9:13" ht="18">
      <c r="I82" s="12"/>
      <c r="J82" s="10"/>
      <c r="K82" s="11"/>
      <c r="L82" s="10"/>
      <c r="M82" s="10"/>
    </row>
    <row r="83" spans="9:13" ht="18">
      <c r="I83" s="12"/>
      <c r="J83" s="10"/>
      <c r="K83" s="11"/>
      <c r="L83" s="10"/>
      <c r="M83" s="10"/>
    </row>
    <row r="84" spans="9:13" ht="18">
      <c r="I84" s="12"/>
      <c r="J84" s="10"/>
      <c r="K84" s="11"/>
      <c r="L84" s="10"/>
      <c r="M84" s="10"/>
    </row>
    <row r="85" spans="9:13" ht="18">
      <c r="I85" s="12"/>
      <c r="J85" s="10"/>
      <c r="K85" s="11"/>
      <c r="L85" s="10"/>
      <c r="M85" s="10"/>
    </row>
    <row r="86" spans="9:13" ht="18">
      <c r="I86" s="12"/>
      <c r="J86" s="10"/>
      <c r="K86" s="11"/>
      <c r="L86" s="10"/>
      <c r="M86" s="10"/>
    </row>
    <row r="87" spans="9:13" ht="18">
      <c r="I87" s="12"/>
      <c r="J87" s="10"/>
      <c r="K87" s="11"/>
      <c r="L87" s="10"/>
      <c r="M87" s="10"/>
    </row>
    <row r="88" spans="9:13" ht="18">
      <c r="I88" s="12"/>
      <c r="J88" s="10"/>
      <c r="K88" s="11"/>
      <c r="L88" s="10"/>
      <c r="M88" s="10"/>
    </row>
    <row r="89" spans="9:13" ht="18">
      <c r="I89" s="12"/>
      <c r="J89" s="10"/>
      <c r="K89" s="11"/>
      <c r="L89" s="10"/>
      <c r="M89" s="10"/>
    </row>
    <row r="90" spans="9:13" ht="18">
      <c r="I90" s="12"/>
      <c r="J90" s="10"/>
      <c r="K90" s="11"/>
      <c r="L90" s="10"/>
      <c r="M90" s="10"/>
    </row>
    <row r="91" spans="9:13" ht="18">
      <c r="I91" s="12"/>
      <c r="J91" s="10"/>
      <c r="K91" s="11"/>
      <c r="L91" s="10"/>
      <c r="M91" s="10"/>
    </row>
    <row r="92" spans="9:13" ht="18">
      <c r="I92" s="12"/>
      <c r="J92" s="10"/>
      <c r="K92" s="11"/>
      <c r="L92" s="10"/>
      <c r="M92" s="10"/>
    </row>
    <row r="93" spans="9:13" ht="18">
      <c r="I93" s="12"/>
      <c r="J93" s="10"/>
      <c r="K93" s="11"/>
      <c r="L93" s="10"/>
      <c r="M93" s="10"/>
    </row>
    <row r="94" spans="9:13" ht="18">
      <c r="I94" s="12"/>
      <c r="J94" s="10"/>
      <c r="K94" s="11"/>
      <c r="L94" s="10"/>
      <c r="M94" s="10"/>
    </row>
    <row r="95" spans="9:13" ht="18">
      <c r="I95" s="12"/>
      <c r="J95" s="10"/>
      <c r="K95" s="11"/>
      <c r="L95" s="10"/>
      <c r="M95" s="10"/>
    </row>
    <row r="96" spans="9:13" ht="18">
      <c r="I96" s="12"/>
      <c r="J96" s="10"/>
      <c r="K96" s="11"/>
      <c r="L96" s="10"/>
      <c r="M96" s="10"/>
    </row>
    <row r="97" spans="9:13" ht="18">
      <c r="I97" s="12"/>
      <c r="J97" s="10"/>
      <c r="K97" s="11"/>
      <c r="L97" s="10"/>
      <c r="M97" s="10"/>
    </row>
    <row r="98" spans="9:13" ht="18">
      <c r="I98" s="12"/>
      <c r="J98" s="10"/>
      <c r="K98" s="11"/>
      <c r="L98" s="10"/>
      <c r="M98" s="10"/>
    </row>
    <row r="99" spans="9:13" ht="18">
      <c r="I99" s="12"/>
      <c r="J99" s="10"/>
      <c r="K99" s="11"/>
      <c r="L99" s="10"/>
      <c r="M99" s="10"/>
    </row>
    <row r="100" spans="9:13" ht="18">
      <c r="I100" s="12"/>
      <c r="J100" s="10"/>
      <c r="K100" s="11"/>
      <c r="L100" s="10"/>
      <c r="M100" s="10"/>
    </row>
    <row r="101" spans="9:13" ht="18">
      <c r="I101" s="12"/>
      <c r="J101" s="10"/>
      <c r="K101" s="11"/>
      <c r="L101" s="10"/>
      <c r="M101" s="10"/>
    </row>
    <row r="102" spans="9:13" ht="18">
      <c r="I102" s="12"/>
      <c r="J102" s="10"/>
      <c r="K102" s="11"/>
      <c r="L102" s="10"/>
      <c r="M102" s="10"/>
    </row>
    <row r="103" spans="9:13" ht="18">
      <c r="I103" s="12"/>
      <c r="J103" s="10"/>
      <c r="K103" s="11"/>
      <c r="L103" s="10"/>
      <c r="M103" s="10"/>
    </row>
    <row r="104" spans="9:13" ht="18">
      <c r="I104" s="12"/>
      <c r="J104" s="10"/>
      <c r="K104" s="11"/>
      <c r="L104" s="10"/>
      <c r="M104" s="10"/>
    </row>
    <row r="105" spans="9:13" ht="18">
      <c r="I105" s="12"/>
      <c r="J105" s="10"/>
      <c r="K105" s="11"/>
      <c r="L105" s="10"/>
      <c r="M105" s="10"/>
    </row>
    <row r="106" spans="9:13" ht="18">
      <c r="I106" s="12"/>
      <c r="J106" s="10"/>
      <c r="K106" s="11"/>
      <c r="L106" s="10"/>
      <c r="M106" s="10"/>
    </row>
    <row r="107" spans="9:13" ht="18">
      <c r="I107" s="12"/>
      <c r="J107" s="10"/>
      <c r="K107" s="11"/>
      <c r="L107" s="10"/>
      <c r="M107" s="10"/>
    </row>
  </sheetData>
  <mergeCells count="14">
    <mergeCell ref="W43:X43"/>
    <mergeCell ref="W44:X44"/>
    <mergeCell ref="W45:X45"/>
    <mergeCell ref="F1:G1"/>
    <mergeCell ref="F2:F3"/>
    <mergeCell ref="G2:G3"/>
    <mergeCell ref="N14:O14"/>
    <mergeCell ref="N13:O13"/>
    <mergeCell ref="A14:B14"/>
    <mergeCell ref="A13:B13"/>
    <mergeCell ref="K20:K30"/>
    <mergeCell ref="K3:K4"/>
    <mergeCell ref="L15:M16"/>
    <mergeCell ref="L17:M17"/>
  </mergeCells>
  <phoneticPr fontId="2" type="noConversion"/>
  <hyperlinks>
    <hyperlink ref="A14:B14" r:id="rId1" display="https://www.gurufocus.com/stock/MCD/dcf" xr:uid="{6FF18A12-6AE7-BF40-AB12-EAE59040EFA9}"/>
    <hyperlink ref="A14" r:id="rId2" xr:uid="{8015311B-E140-7B44-8FAD-2C22D6CE458D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B96A8-9DC3-8742-B644-8AED8F135768}">
  <dimension ref="B1:L56"/>
  <sheetViews>
    <sheetView topLeftCell="A11" zoomScale="64" workbookViewId="0">
      <selection activeCell="U23" sqref="U23"/>
    </sheetView>
  </sheetViews>
  <sheetFormatPr baseColWidth="10" defaultRowHeight="15"/>
  <cols>
    <col min="2" max="2" width="14.1640625" style="29" bestFit="1" customWidth="1"/>
    <col min="3" max="3" width="15" style="29" bestFit="1" customWidth="1"/>
    <col min="4" max="4" width="17.1640625" style="29" bestFit="1" customWidth="1"/>
    <col min="5" max="5" width="11.6640625" style="29" bestFit="1" customWidth="1"/>
    <col min="7" max="7" width="14.1640625" style="29" bestFit="1" customWidth="1"/>
    <col min="9" max="9" width="14.1640625" style="29" bestFit="1" customWidth="1"/>
    <col min="11" max="11" width="14.1640625" style="29" bestFit="1" customWidth="1"/>
  </cols>
  <sheetData>
    <row r="1" spans="2:12" ht="17" thickTop="1" thickBot="1">
      <c r="L1" s="122" t="s">
        <v>37</v>
      </c>
    </row>
    <row r="2" spans="2:12" ht="17" thickTop="1" thickBot="1">
      <c r="L2" s="123">
        <f>STDEV(L7:L56)</f>
        <v>9.1703914839401796E-2</v>
      </c>
    </row>
    <row r="3" spans="2:12" ht="17" thickTop="1" thickBot="1">
      <c r="L3" s="124" t="s">
        <v>94</v>
      </c>
    </row>
    <row r="4" spans="2:12" ht="17" thickTop="1" thickBot="1">
      <c r="L4" s="123">
        <f>AVERAGE(L7:L56)</f>
        <v>1.390587235376646</v>
      </c>
    </row>
    <row r="5" spans="2:12" ht="19" thickTop="1">
      <c r="B5" s="117" t="s">
        <v>87</v>
      </c>
      <c r="C5" s="117" t="s">
        <v>88</v>
      </c>
      <c r="D5" s="117" t="s">
        <v>89</v>
      </c>
      <c r="E5" s="117" t="s">
        <v>90</v>
      </c>
      <c r="G5" s="117" t="s">
        <v>87</v>
      </c>
      <c r="H5" s="121" t="s">
        <v>91</v>
      </c>
      <c r="I5" s="117" t="s">
        <v>87</v>
      </c>
      <c r="J5" s="121" t="s">
        <v>92</v>
      </c>
      <c r="K5" s="117" t="s">
        <v>87</v>
      </c>
      <c r="L5" s="121" t="s">
        <v>93</v>
      </c>
    </row>
    <row r="6" spans="2:12" ht="18">
      <c r="B6" s="118">
        <v>44768</v>
      </c>
      <c r="C6" s="119">
        <v>80.31</v>
      </c>
      <c r="D6" s="119"/>
      <c r="E6" s="119">
        <v>21.53</v>
      </c>
      <c r="G6" s="118">
        <v>44768</v>
      </c>
      <c r="I6" s="118">
        <v>44768</v>
      </c>
      <c r="K6" s="118">
        <v>44768</v>
      </c>
    </row>
    <row r="7" spans="2:12" ht="18">
      <c r="B7" s="118">
        <v>44651</v>
      </c>
      <c r="C7" s="119">
        <v>90.34</v>
      </c>
      <c r="D7" s="120">
        <v>3.73</v>
      </c>
      <c r="E7" s="119">
        <v>24.22</v>
      </c>
      <c r="G7" s="118">
        <v>44651</v>
      </c>
      <c r="H7">
        <f>LOG10(C7)</f>
        <v>1.9558800862253753</v>
      </c>
      <c r="I7" s="118">
        <v>44651</v>
      </c>
      <c r="J7">
        <f>LOG10(D7)</f>
        <v>0.57170883180868759</v>
      </c>
      <c r="K7" s="118">
        <v>44651</v>
      </c>
      <c r="L7">
        <f>LOG10(E7)</f>
        <v>1.3841741388070334</v>
      </c>
    </row>
    <row r="8" spans="2:12" ht="18">
      <c r="B8" s="118">
        <v>44561</v>
      </c>
      <c r="C8" s="119">
        <v>115.56</v>
      </c>
      <c r="D8" s="120">
        <v>3.71</v>
      </c>
      <c r="E8" s="119">
        <v>31.15</v>
      </c>
      <c r="G8" s="118">
        <v>44561</v>
      </c>
      <c r="H8">
        <f t="shared" ref="H8:H56" si="0">LOG10(C8)</f>
        <v>2.0628075331721591</v>
      </c>
      <c r="I8" s="118">
        <v>44561</v>
      </c>
      <c r="J8">
        <f t="shared" ref="J8:J56" si="1">LOG10(D8)</f>
        <v>0.56937390961504586</v>
      </c>
      <c r="K8" s="118">
        <v>44561</v>
      </c>
      <c r="L8">
        <f t="shared" ref="L8:L56" si="2">LOG10(E8)</f>
        <v>1.4934580509951885</v>
      </c>
    </row>
    <row r="9" spans="2:12" ht="18">
      <c r="B9" s="118">
        <v>44469</v>
      </c>
      <c r="C9" s="119">
        <v>108.51</v>
      </c>
      <c r="D9" s="120">
        <v>3.55</v>
      </c>
      <c r="E9" s="119">
        <v>30.57</v>
      </c>
      <c r="G9" s="118">
        <v>44469</v>
      </c>
      <c r="H9">
        <f t="shared" si="0"/>
        <v>2.0354697634812822</v>
      </c>
      <c r="I9" s="118">
        <v>44469</v>
      </c>
      <c r="J9">
        <f t="shared" si="1"/>
        <v>0.5502283530550941</v>
      </c>
      <c r="K9" s="118">
        <v>44469</v>
      </c>
      <c r="L9">
        <f t="shared" si="2"/>
        <v>1.4852954387260888</v>
      </c>
    </row>
    <row r="10" spans="2:12" ht="18">
      <c r="B10" s="118">
        <v>44377</v>
      </c>
      <c r="C10" s="119">
        <v>109.56</v>
      </c>
      <c r="D10" s="120">
        <v>2.39</v>
      </c>
      <c r="E10" s="119">
        <v>45.84</v>
      </c>
      <c r="G10" s="118">
        <v>44377</v>
      </c>
      <c r="H10">
        <f t="shared" si="0"/>
        <v>2.0396520235819238</v>
      </c>
      <c r="I10" s="118">
        <v>44377</v>
      </c>
      <c r="J10">
        <f t="shared" si="1"/>
        <v>0.37839790094813769</v>
      </c>
      <c r="K10" s="118">
        <v>44377</v>
      </c>
      <c r="L10">
        <f t="shared" si="2"/>
        <v>1.6612446089593336</v>
      </c>
    </row>
    <row r="11" spans="2:12" ht="18">
      <c r="B11" s="118">
        <v>44286</v>
      </c>
      <c r="C11" s="119">
        <v>106.64</v>
      </c>
      <c r="D11" s="120">
        <v>0.84</v>
      </c>
      <c r="E11" s="119">
        <v>126.95</v>
      </c>
      <c r="G11" s="118">
        <v>44286</v>
      </c>
      <c r="H11">
        <f t="shared" si="0"/>
        <v>2.0279201364058026</v>
      </c>
      <c r="I11" s="118">
        <v>44286</v>
      </c>
      <c r="K11" s="118">
        <v>44286</v>
      </c>
    </row>
    <row r="12" spans="2:12" ht="18">
      <c r="B12" s="118">
        <v>44196</v>
      </c>
      <c r="C12" s="119">
        <v>103.96</v>
      </c>
      <c r="D12" s="120">
        <v>0.56000000000000005</v>
      </c>
      <c r="E12" s="119">
        <v>185.64</v>
      </c>
      <c r="G12" s="118">
        <v>44196</v>
      </c>
      <c r="H12">
        <f t="shared" si="0"/>
        <v>2.0168662708289751</v>
      </c>
      <c r="I12" s="118">
        <v>44196</v>
      </c>
      <c r="K12" s="118">
        <v>44196</v>
      </c>
    </row>
    <row r="13" spans="2:12" ht="18">
      <c r="B13" s="118">
        <v>44104</v>
      </c>
      <c r="C13" s="119">
        <v>83.09</v>
      </c>
      <c r="D13" s="120">
        <v>0.77</v>
      </c>
      <c r="E13" s="119">
        <v>107.91</v>
      </c>
      <c r="G13" s="118">
        <v>44104</v>
      </c>
      <c r="H13">
        <f t="shared" si="0"/>
        <v>1.919548758968848</v>
      </c>
      <c r="I13" s="118">
        <v>44104</v>
      </c>
      <c r="K13" s="118">
        <v>44104</v>
      </c>
    </row>
    <row r="14" spans="2:12" ht="18">
      <c r="B14" s="118">
        <v>44012</v>
      </c>
      <c r="C14" s="119">
        <v>70.790000000000006</v>
      </c>
      <c r="D14" s="120">
        <v>1.1100000000000001</v>
      </c>
      <c r="E14" s="119">
        <v>63.77</v>
      </c>
      <c r="G14" s="118">
        <v>44012</v>
      </c>
      <c r="H14">
        <f t="shared" si="0"/>
        <v>1.8499719123288501</v>
      </c>
      <c r="I14" s="118">
        <v>44012</v>
      </c>
      <c r="K14" s="118">
        <v>44012</v>
      </c>
    </row>
    <row r="15" spans="2:12" ht="18">
      <c r="B15" s="118">
        <v>43921</v>
      </c>
      <c r="C15" s="119">
        <v>62.9</v>
      </c>
      <c r="D15" s="120">
        <v>2.81</v>
      </c>
      <c r="E15" s="119">
        <v>22.38</v>
      </c>
      <c r="G15" s="118">
        <v>43921</v>
      </c>
      <c r="H15">
        <f t="shared" si="0"/>
        <v>1.7986506454452689</v>
      </c>
      <c r="I15" s="118">
        <v>43921</v>
      </c>
      <c r="J15">
        <f t="shared" si="1"/>
        <v>0.44870631990507992</v>
      </c>
      <c r="K15" s="118">
        <v>43921</v>
      </c>
      <c r="L15">
        <f t="shared" si="2"/>
        <v>1.3498600821923312</v>
      </c>
    </row>
    <row r="16" spans="2:12" ht="18">
      <c r="B16" s="118">
        <v>43830</v>
      </c>
      <c r="C16" s="119">
        <v>83.72</v>
      </c>
      <c r="D16" s="120">
        <v>3.06</v>
      </c>
      <c r="E16" s="119">
        <v>27.36</v>
      </c>
      <c r="G16" s="118">
        <v>43830</v>
      </c>
      <c r="H16">
        <f t="shared" si="0"/>
        <v>1.9228292196666488</v>
      </c>
      <c r="I16" s="118">
        <v>43830</v>
      </c>
      <c r="J16">
        <f t="shared" si="1"/>
        <v>0.48572142648158001</v>
      </c>
      <c r="K16" s="118">
        <v>43830</v>
      </c>
      <c r="L16">
        <f t="shared" si="2"/>
        <v>1.4371160930480786</v>
      </c>
    </row>
    <row r="17" spans="2:12" ht="18">
      <c r="B17" s="118">
        <v>43738</v>
      </c>
      <c r="C17" s="119">
        <v>83.79</v>
      </c>
      <c r="D17" s="120">
        <v>2.93</v>
      </c>
      <c r="E17" s="119">
        <v>28.6</v>
      </c>
      <c r="G17" s="118">
        <v>43738</v>
      </c>
      <c r="H17">
        <f t="shared" si="0"/>
        <v>1.9231921904206675</v>
      </c>
      <c r="I17" s="118">
        <v>43738</v>
      </c>
      <c r="J17">
        <f t="shared" si="1"/>
        <v>0.4668676203541095</v>
      </c>
      <c r="K17" s="118">
        <v>43738</v>
      </c>
      <c r="L17">
        <f t="shared" si="2"/>
        <v>1.4563660331290431</v>
      </c>
    </row>
    <row r="18" spans="2:12" ht="18">
      <c r="B18" s="118">
        <v>43646</v>
      </c>
      <c r="C18" s="119">
        <v>79.14</v>
      </c>
      <c r="D18" s="120">
        <v>2.82</v>
      </c>
      <c r="E18" s="119">
        <v>28.06</v>
      </c>
      <c r="G18" s="118">
        <v>43646</v>
      </c>
      <c r="H18">
        <f t="shared" si="0"/>
        <v>1.8983960459300089</v>
      </c>
      <c r="I18" s="118">
        <v>43646</v>
      </c>
      <c r="J18">
        <f t="shared" si="1"/>
        <v>0.45024910831936105</v>
      </c>
      <c r="K18" s="118">
        <v>43646</v>
      </c>
      <c r="L18">
        <f t="shared" si="2"/>
        <v>1.448087666692341</v>
      </c>
    </row>
    <row r="19" spans="2:12" ht="18">
      <c r="B19" s="118">
        <v>43555</v>
      </c>
      <c r="C19" s="119">
        <v>70.180000000000007</v>
      </c>
      <c r="D19" s="120">
        <v>2.31</v>
      </c>
      <c r="E19" s="119">
        <v>30.38</v>
      </c>
      <c r="G19" s="118">
        <v>43555</v>
      </c>
      <c r="H19">
        <f t="shared" si="0"/>
        <v>1.8462133638793874</v>
      </c>
      <c r="I19" s="118">
        <v>43555</v>
      </c>
      <c r="J19">
        <f t="shared" si="1"/>
        <v>0.36361197989214433</v>
      </c>
      <c r="K19" s="118">
        <v>43555</v>
      </c>
      <c r="L19">
        <f t="shared" si="2"/>
        <v>1.4825877695267675</v>
      </c>
    </row>
    <row r="20" spans="2:12" ht="18">
      <c r="B20" s="118">
        <v>43465</v>
      </c>
      <c r="C20" s="119">
        <v>60.48</v>
      </c>
      <c r="D20" s="120">
        <v>2.25</v>
      </c>
      <c r="E20" s="119">
        <v>26.88</v>
      </c>
      <c r="G20" s="118">
        <v>43465</v>
      </c>
      <c r="H20">
        <f t="shared" si="0"/>
        <v>1.7816117824931501</v>
      </c>
      <c r="I20" s="118">
        <v>43465</v>
      </c>
      <c r="J20">
        <f t="shared" si="1"/>
        <v>0.35218251811136247</v>
      </c>
      <c r="K20" s="118">
        <v>43465</v>
      </c>
      <c r="L20">
        <f t="shared" si="2"/>
        <v>1.4294292643817876</v>
      </c>
    </row>
    <row r="21" spans="2:12" ht="18">
      <c r="B21" s="118">
        <v>43373</v>
      </c>
      <c r="C21" s="119">
        <v>53.09</v>
      </c>
      <c r="D21" s="120">
        <v>3.21</v>
      </c>
      <c r="E21" s="119">
        <v>16.54</v>
      </c>
      <c r="G21" s="118">
        <v>43373</v>
      </c>
      <c r="H21">
        <f t="shared" si="0"/>
        <v>1.7250127253411569</v>
      </c>
      <c r="I21" s="118">
        <v>43373</v>
      </c>
      <c r="J21">
        <f t="shared" si="1"/>
        <v>0.5065050324048721</v>
      </c>
      <c r="K21" s="118">
        <v>43373</v>
      </c>
      <c r="L21">
        <f t="shared" si="2"/>
        <v>1.2185355052165279</v>
      </c>
    </row>
    <row r="22" spans="2:12" ht="18">
      <c r="B22" s="118">
        <v>43281</v>
      </c>
      <c r="C22" s="119">
        <v>45.31</v>
      </c>
      <c r="D22" s="120">
        <v>3.19</v>
      </c>
      <c r="E22" s="119">
        <v>14.21</v>
      </c>
      <c r="G22" s="118">
        <v>43281</v>
      </c>
      <c r="H22">
        <f t="shared" si="0"/>
        <v>1.6561940621791857</v>
      </c>
      <c r="I22" s="118">
        <v>43281</v>
      </c>
      <c r="J22">
        <f t="shared" si="1"/>
        <v>0.50379068305718111</v>
      </c>
      <c r="K22" s="118">
        <v>43281</v>
      </c>
      <c r="L22">
        <f t="shared" si="2"/>
        <v>1.1525940779274697</v>
      </c>
    </row>
    <row r="23" spans="2:12" ht="18">
      <c r="B23" s="118">
        <v>43190</v>
      </c>
      <c r="C23" s="119">
        <v>53.42</v>
      </c>
      <c r="D23" s="120">
        <v>3.05</v>
      </c>
      <c r="E23" s="119">
        <v>17.510000000000002</v>
      </c>
      <c r="G23" s="118">
        <v>43190</v>
      </c>
      <c r="H23">
        <f t="shared" si="0"/>
        <v>1.727703883685354</v>
      </c>
      <c r="I23" s="118">
        <v>43190</v>
      </c>
      <c r="J23">
        <f t="shared" si="1"/>
        <v>0.48429983934678583</v>
      </c>
      <c r="K23" s="118">
        <v>43190</v>
      </c>
      <c r="L23">
        <f t="shared" si="2"/>
        <v>1.2432861460834461</v>
      </c>
    </row>
    <row r="24" spans="2:12" ht="18">
      <c r="B24" s="118">
        <v>43100</v>
      </c>
      <c r="C24" s="119">
        <v>52.7</v>
      </c>
      <c r="D24" s="120">
        <v>3.03</v>
      </c>
      <c r="E24" s="119">
        <v>17.39</v>
      </c>
      <c r="G24" s="118">
        <v>43100</v>
      </c>
      <c r="H24">
        <f t="shared" si="0"/>
        <v>1.7218106152125465</v>
      </c>
      <c r="I24" s="118">
        <v>43100</v>
      </c>
      <c r="J24">
        <f t="shared" si="1"/>
        <v>0.48144262850230496</v>
      </c>
      <c r="K24" s="118">
        <v>43100</v>
      </c>
      <c r="L24">
        <f t="shared" si="2"/>
        <v>1.2402995820027125</v>
      </c>
    </row>
    <row r="25" spans="2:12" ht="18">
      <c r="B25" s="118">
        <v>43008</v>
      </c>
      <c r="C25" s="119">
        <v>49.03</v>
      </c>
      <c r="D25" s="120">
        <v>1.97</v>
      </c>
      <c r="E25" s="119">
        <v>24.89</v>
      </c>
      <c r="G25" s="118">
        <v>43008</v>
      </c>
      <c r="H25">
        <f t="shared" si="0"/>
        <v>1.6904618932461783</v>
      </c>
      <c r="I25" s="118">
        <v>43008</v>
      </c>
      <c r="J25">
        <f t="shared" si="1"/>
        <v>0.2944662261615929</v>
      </c>
      <c r="K25" s="118">
        <v>43008</v>
      </c>
      <c r="L25">
        <f t="shared" si="2"/>
        <v>1.3960248966085933</v>
      </c>
    </row>
    <row r="26" spans="2:12" ht="18">
      <c r="B26" s="118">
        <v>42916</v>
      </c>
      <c r="C26" s="119">
        <v>52.99</v>
      </c>
      <c r="D26" s="120">
        <v>1.97</v>
      </c>
      <c r="E26" s="119">
        <v>26.9</v>
      </c>
      <c r="G26" s="118">
        <v>42916</v>
      </c>
      <c r="H26">
        <f t="shared" si="0"/>
        <v>1.7241939195143297</v>
      </c>
      <c r="I26" s="118">
        <v>42916</v>
      </c>
      <c r="J26">
        <f t="shared" si="1"/>
        <v>0.2944662261615929</v>
      </c>
      <c r="K26" s="118">
        <v>42916</v>
      </c>
      <c r="L26">
        <f t="shared" si="2"/>
        <v>1.4297522800024081</v>
      </c>
    </row>
    <row r="27" spans="2:12" ht="18">
      <c r="B27" s="118">
        <v>42825</v>
      </c>
      <c r="C27" s="119">
        <v>52.84</v>
      </c>
      <c r="D27" s="120">
        <v>2.0099999999999998</v>
      </c>
      <c r="E27" s="119">
        <v>26.29</v>
      </c>
      <c r="G27" s="118">
        <v>42825</v>
      </c>
      <c r="H27">
        <f t="shared" si="0"/>
        <v>1.7229628089424895</v>
      </c>
      <c r="I27" s="118">
        <v>42825</v>
      </c>
      <c r="J27">
        <f t="shared" si="1"/>
        <v>0.30319605742048883</v>
      </c>
      <c r="K27" s="118">
        <v>42825</v>
      </c>
      <c r="L27">
        <f t="shared" si="2"/>
        <v>1.4197905861063627</v>
      </c>
    </row>
    <row r="28" spans="2:12" ht="18">
      <c r="B28" s="118">
        <v>42735</v>
      </c>
      <c r="C28" s="119">
        <v>50.02</v>
      </c>
      <c r="D28" s="120">
        <v>1.95</v>
      </c>
      <c r="E28" s="119">
        <v>25.65</v>
      </c>
      <c r="G28" s="118">
        <v>42735</v>
      </c>
      <c r="H28">
        <f t="shared" si="0"/>
        <v>1.6991436873944838</v>
      </c>
      <c r="I28" s="118">
        <v>42735</v>
      </c>
      <c r="J28">
        <f t="shared" si="1"/>
        <v>0.29003461136251801</v>
      </c>
      <c r="K28" s="118">
        <v>42735</v>
      </c>
      <c r="L28">
        <f t="shared" si="2"/>
        <v>1.409087369447835</v>
      </c>
    </row>
    <row r="29" spans="2:12" ht="18">
      <c r="B29" s="118">
        <v>42643</v>
      </c>
      <c r="C29" s="119">
        <v>48.55</v>
      </c>
      <c r="D29" s="120">
        <v>1.9</v>
      </c>
      <c r="E29" s="119">
        <v>25.55</v>
      </c>
      <c r="G29" s="118">
        <v>42643</v>
      </c>
      <c r="H29">
        <f t="shared" si="0"/>
        <v>1.6861892342440237</v>
      </c>
      <c r="I29" s="118">
        <v>42643</v>
      </c>
      <c r="J29">
        <f t="shared" si="1"/>
        <v>0.27875360095282892</v>
      </c>
      <c r="K29" s="118">
        <v>42643</v>
      </c>
      <c r="L29">
        <f t="shared" si="2"/>
        <v>1.4073909044707316</v>
      </c>
    </row>
    <row r="30" spans="2:12" ht="18">
      <c r="B30" s="118">
        <v>42551</v>
      </c>
      <c r="C30" s="119">
        <v>51.05</v>
      </c>
      <c r="D30" s="120">
        <v>1.79</v>
      </c>
      <c r="E30" s="119">
        <v>28.52</v>
      </c>
      <c r="G30" s="118">
        <v>42551</v>
      </c>
      <c r="H30">
        <f t="shared" si="0"/>
        <v>1.707995746422929</v>
      </c>
      <c r="I30" s="118">
        <v>42551</v>
      </c>
      <c r="J30">
        <f t="shared" si="1"/>
        <v>0.2528530309798932</v>
      </c>
      <c r="K30" s="118">
        <v>42551</v>
      </c>
      <c r="L30">
        <f t="shared" si="2"/>
        <v>1.455149521179828</v>
      </c>
    </row>
    <row r="31" spans="2:12" ht="18">
      <c r="B31" s="118">
        <v>42460</v>
      </c>
      <c r="C31" s="119">
        <v>53.16</v>
      </c>
      <c r="D31" s="120">
        <v>1.69</v>
      </c>
      <c r="E31" s="119">
        <v>31.46</v>
      </c>
      <c r="G31" s="118">
        <v>42460</v>
      </c>
      <c r="H31">
        <f t="shared" si="0"/>
        <v>1.7255849722706944</v>
      </c>
      <c r="I31" s="118">
        <v>42460</v>
      </c>
      <c r="J31">
        <f t="shared" si="1"/>
        <v>0.22788670461367352</v>
      </c>
      <c r="K31" s="118">
        <v>42460</v>
      </c>
      <c r="L31">
        <f t="shared" si="2"/>
        <v>1.497758718287268</v>
      </c>
    </row>
    <row r="32" spans="2:12" ht="18">
      <c r="B32" s="118">
        <v>42369</v>
      </c>
      <c r="C32" s="119">
        <v>53.28</v>
      </c>
      <c r="D32" s="120">
        <v>1.63</v>
      </c>
      <c r="E32" s="119">
        <v>32.69</v>
      </c>
      <c r="G32" s="118">
        <v>42369</v>
      </c>
      <c r="H32">
        <f t="shared" si="0"/>
        <v>1.7265642161622448</v>
      </c>
      <c r="I32" s="118">
        <v>42369</v>
      </c>
      <c r="J32">
        <f t="shared" si="1"/>
        <v>0.21218760440395779</v>
      </c>
      <c r="K32" s="118">
        <v>42369</v>
      </c>
      <c r="L32">
        <f t="shared" si="2"/>
        <v>1.514414920580369</v>
      </c>
    </row>
    <row r="33" spans="2:12" ht="18">
      <c r="B33" s="118">
        <v>42277</v>
      </c>
      <c r="C33" s="119">
        <v>50.29</v>
      </c>
      <c r="D33" s="120">
        <v>1.82</v>
      </c>
      <c r="E33" s="119">
        <v>27.63</v>
      </c>
      <c r="G33" s="118">
        <v>42277</v>
      </c>
      <c r="H33">
        <f t="shared" si="0"/>
        <v>1.701481635620927</v>
      </c>
      <c r="I33" s="118">
        <v>42277</v>
      </c>
      <c r="J33">
        <f t="shared" si="1"/>
        <v>0.26007138798507479</v>
      </c>
      <c r="K33" s="118">
        <v>42277</v>
      </c>
      <c r="L33">
        <f t="shared" si="2"/>
        <v>1.4413808849165113</v>
      </c>
    </row>
    <row r="34" spans="2:12" ht="18">
      <c r="B34" s="118">
        <v>42185</v>
      </c>
      <c r="C34" s="119">
        <v>47.3</v>
      </c>
      <c r="D34" s="120">
        <v>1.78</v>
      </c>
      <c r="E34" s="119">
        <v>26.65</v>
      </c>
      <c r="G34" s="118">
        <v>42185</v>
      </c>
      <c r="H34">
        <f t="shared" si="0"/>
        <v>1.6748611407378116</v>
      </c>
      <c r="I34" s="118">
        <v>42185</v>
      </c>
      <c r="J34">
        <f t="shared" si="1"/>
        <v>0.250420002308894</v>
      </c>
      <c r="K34" s="118">
        <v>42185</v>
      </c>
      <c r="L34">
        <f t="shared" si="2"/>
        <v>1.4256972133625911</v>
      </c>
    </row>
    <row r="35" spans="2:12" ht="18">
      <c r="B35" s="118">
        <v>42094</v>
      </c>
      <c r="C35" s="119">
        <v>41.64</v>
      </c>
      <c r="D35" s="120">
        <v>1.7</v>
      </c>
      <c r="E35" s="119">
        <v>24.5</v>
      </c>
      <c r="G35" s="118">
        <v>42094</v>
      </c>
      <c r="H35">
        <f t="shared" si="0"/>
        <v>1.6195107208384985</v>
      </c>
      <c r="I35" s="118">
        <v>42094</v>
      </c>
      <c r="J35">
        <f t="shared" si="1"/>
        <v>0.23044892137827391</v>
      </c>
      <c r="K35" s="118">
        <v>42094</v>
      </c>
      <c r="L35">
        <f t="shared" si="2"/>
        <v>1.3891660843645324</v>
      </c>
    </row>
    <row r="36" spans="2:12" ht="18">
      <c r="B36" s="118">
        <v>42004</v>
      </c>
      <c r="C36" s="119">
        <v>35.950000000000003</v>
      </c>
      <c r="D36" s="120">
        <v>1.65</v>
      </c>
      <c r="E36" s="119">
        <v>21.79</v>
      </c>
      <c r="G36" s="118">
        <v>42004</v>
      </c>
      <c r="H36">
        <f t="shared" si="0"/>
        <v>1.5556988947189014</v>
      </c>
      <c r="I36" s="118">
        <v>42004</v>
      </c>
      <c r="J36">
        <f t="shared" si="1"/>
        <v>0.21748394421390627</v>
      </c>
      <c r="K36" s="118">
        <v>42004</v>
      </c>
      <c r="L36">
        <f t="shared" si="2"/>
        <v>1.3382572302462556</v>
      </c>
    </row>
    <row r="37" spans="2:12" ht="18">
      <c r="B37" s="118">
        <v>41912</v>
      </c>
      <c r="C37" s="119">
        <v>32.93</v>
      </c>
      <c r="D37" s="120">
        <v>1.36</v>
      </c>
      <c r="E37" s="119">
        <v>24.3</v>
      </c>
      <c r="G37" s="118">
        <v>41912</v>
      </c>
      <c r="H37">
        <f t="shared" si="0"/>
        <v>1.5175917307119078</v>
      </c>
      <c r="I37" s="118">
        <v>41912</v>
      </c>
      <c r="J37">
        <f t="shared" si="1"/>
        <v>0.13353890837021754</v>
      </c>
      <c r="K37" s="118">
        <v>41912</v>
      </c>
      <c r="L37">
        <f t="shared" si="2"/>
        <v>1.3856062735983121</v>
      </c>
    </row>
    <row r="38" spans="2:12" ht="18">
      <c r="B38" s="118">
        <v>41820</v>
      </c>
      <c r="C38" s="119">
        <v>33.65</v>
      </c>
      <c r="D38" s="120">
        <v>1.29</v>
      </c>
      <c r="E38" s="119">
        <v>26.19</v>
      </c>
      <c r="G38" s="118">
        <v>41820</v>
      </c>
      <c r="H38">
        <f t="shared" si="0"/>
        <v>1.5269850685599957</v>
      </c>
      <c r="I38" s="118">
        <v>41820</v>
      </c>
      <c r="J38">
        <f t="shared" si="1"/>
        <v>0.11058971029924898</v>
      </c>
      <c r="K38" s="118">
        <v>41820</v>
      </c>
      <c r="L38">
        <f t="shared" si="2"/>
        <v>1.4181354984252321</v>
      </c>
    </row>
    <row r="39" spans="2:12" ht="18">
      <c r="B39" s="118">
        <v>41729</v>
      </c>
      <c r="C39" s="119">
        <v>31.79</v>
      </c>
      <c r="D39" s="120">
        <v>1.23</v>
      </c>
      <c r="E39" s="119">
        <v>25.95</v>
      </c>
      <c r="G39" s="118">
        <v>41729</v>
      </c>
      <c r="H39">
        <f t="shared" si="0"/>
        <v>1.5022905279147729</v>
      </c>
      <c r="I39" s="118">
        <v>41729</v>
      </c>
      <c r="J39">
        <f t="shared" si="1"/>
        <v>8.9905111439397931E-2</v>
      </c>
      <c r="K39" s="118">
        <v>41729</v>
      </c>
      <c r="L39">
        <f t="shared" si="2"/>
        <v>1.4141373621844766</v>
      </c>
    </row>
    <row r="40" spans="2:12" ht="18">
      <c r="B40" s="118">
        <v>41639</v>
      </c>
      <c r="C40" s="119">
        <v>33.840000000000003</v>
      </c>
      <c r="D40" s="120">
        <v>1.2</v>
      </c>
      <c r="E40" s="119">
        <v>28.2</v>
      </c>
      <c r="G40" s="118">
        <v>41639</v>
      </c>
      <c r="H40">
        <f t="shared" si="0"/>
        <v>1.529430354366986</v>
      </c>
      <c r="I40" s="118">
        <v>41639</v>
      </c>
      <c r="J40">
        <f t="shared" si="1"/>
        <v>7.9181246047624818E-2</v>
      </c>
      <c r="K40" s="118">
        <v>41639</v>
      </c>
      <c r="L40">
        <f t="shared" si="2"/>
        <v>1.4502491083193612</v>
      </c>
    </row>
    <row r="41" spans="2:12" ht="18">
      <c r="B41" s="118">
        <v>41547</v>
      </c>
      <c r="C41" s="119">
        <v>33.119999999999997</v>
      </c>
      <c r="D41" s="120">
        <v>1.1299999999999999</v>
      </c>
      <c r="E41" s="119">
        <v>29.31</v>
      </c>
      <c r="G41" s="118">
        <v>41547</v>
      </c>
      <c r="H41">
        <f t="shared" si="0"/>
        <v>1.5200903281128424</v>
      </c>
      <c r="I41" s="118">
        <v>41547</v>
      </c>
      <c r="J41">
        <f t="shared" si="1"/>
        <v>5.3078443483419682E-2</v>
      </c>
      <c r="K41" s="118">
        <v>41547</v>
      </c>
      <c r="L41">
        <f t="shared" si="2"/>
        <v>1.4670158184384354</v>
      </c>
    </row>
    <row r="42" spans="2:12" ht="18">
      <c r="B42" s="118">
        <v>41455</v>
      </c>
      <c r="C42" s="119">
        <v>28.11</v>
      </c>
      <c r="D42" s="120">
        <v>1.05</v>
      </c>
      <c r="E42" s="119">
        <v>26.9</v>
      </c>
      <c r="G42" s="118">
        <v>41455</v>
      </c>
      <c r="H42">
        <f t="shared" si="0"/>
        <v>1.4488608456074408</v>
      </c>
      <c r="I42" s="118">
        <v>41455</v>
      </c>
      <c r="J42">
        <f t="shared" si="1"/>
        <v>2.1189299069938092E-2</v>
      </c>
      <c r="K42" s="118">
        <v>41455</v>
      </c>
      <c r="L42">
        <f t="shared" si="2"/>
        <v>1.4297522800024081</v>
      </c>
    </row>
    <row r="43" spans="2:12" ht="18">
      <c r="B43" s="118">
        <v>41364</v>
      </c>
      <c r="C43" s="119">
        <v>24.35</v>
      </c>
      <c r="D43" s="120">
        <v>0.99</v>
      </c>
      <c r="E43" s="119">
        <v>24.72</v>
      </c>
      <c r="G43" s="118">
        <v>41364</v>
      </c>
      <c r="H43">
        <f t="shared" si="0"/>
        <v>1.3864989655506532</v>
      </c>
      <c r="I43" s="118">
        <v>41364</v>
      </c>
      <c r="J43">
        <f t="shared" si="1"/>
        <v>-4.3648054024500883E-3</v>
      </c>
      <c r="K43" s="118">
        <v>41364</v>
      </c>
      <c r="L43">
        <f t="shared" si="2"/>
        <v>1.3930484664167782</v>
      </c>
    </row>
    <row r="44" spans="2:12" ht="18">
      <c r="B44" s="118">
        <v>41274</v>
      </c>
      <c r="C44" s="119">
        <v>22.85</v>
      </c>
      <c r="D44" s="120">
        <v>0.93</v>
      </c>
      <c r="E44" s="119">
        <v>24.57</v>
      </c>
      <c r="G44" s="118">
        <v>41274</v>
      </c>
      <c r="H44">
        <f t="shared" si="0"/>
        <v>1.3588862044058692</v>
      </c>
      <c r="I44" s="118">
        <v>41274</v>
      </c>
      <c r="J44">
        <f t="shared" si="1"/>
        <v>-3.1517051446064863E-2</v>
      </c>
      <c r="K44" s="118">
        <v>41274</v>
      </c>
      <c r="L44">
        <f t="shared" si="2"/>
        <v>1.390405156480081</v>
      </c>
    </row>
    <row r="45" spans="2:12" ht="18">
      <c r="B45" s="118">
        <v>41182</v>
      </c>
      <c r="C45" s="119">
        <v>21.51</v>
      </c>
      <c r="D45" s="120">
        <v>0.9</v>
      </c>
      <c r="E45" s="119">
        <v>24.04</v>
      </c>
      <c r="G45" s="118">
        <v>41182</v>
      </c>
      <c r="H45">
        <f t="shared" si="0"/>
        <v>1.3326404103874625</v>
      </c>
      <c r="I45" s="118">
        <v>41182</v>
      </c>
      <c r="J45">
        <f t="shared" si="1"/>
        <v>-4.5757490560675115E-2</v>
      </c>
      <c r="K45" s="118">
        <v>41182</v>
      </c>
      <c r="L45">
        <f t="shared" si="2"/>
        <v>1.3809344633307019</v>
      </c>
    </row>
    <row r="46" spans="2:12" ht="18">
      <c r="B46" s="118">
        <v>41090</v>
      </c>
      <c r="C46" s="119">
        <v>22.53</v>
      </c>
      <c r="D46" s="120">
        <v>0.9</v>
      </c>
      <c r="E46" s="119">
        <v>25.04</v>
      </c>
      <c r="G46" s="118">
        <v>41090</v>
      </c>
      <c r="H46">
        <f t="shared" si="0"/>
        <v>1.3527611917238309</v>
      </c>
      <c r="I46" s="118">
        <v>41090</v>
      </c>
      <c r="J46">
        <f t="shared" si="1"/>
        <v>-4.5757490560675115E-2</v>
      </c>
      <c r="K46" s="118">
        <v>41090</v>
      </c>
      <c r="L46">
        <f t="shared" si="2"/>
        <v>1.3986343245383921</v>
      </c>
    </row>
    <row r="47" spans="2:12" ht="18">
      <c r="B47" s="118">
        <v>40999</v>
      </c>
      <c r="C47" s="119">
        <v>23.55</v>
      </c>
      <c r="D47" s="120">
        <v>0.87</v>
      </c>
      <c r="E47" s="119">
        <v>27.22</v>
      </c>
      <c r="G47" s="118">
        <v>40999</v>
      </c>
      <c r="H47">
        <f t="shared" si="0"/>
        <v>1.3719909114649149</v>
      </c>
      <c r="I47" s="118">
        <v>40999</v>
      </c>
      <c r="J47">
        <f t="shared" si="1"/>
        <v>-6.0480747381381476E-2</v>
      </c>
      <c r="K47" s="118">
        <v>40999</v>
      </c>
      <c r="L47">
        <f t="shared" si="2"/>
        <v>1.4348881208673159</v>
      </c>
    </row>
    <row r="48" spans="2:12" ht="18">
      <c r="B48" s="118">
        <v>40908</v>
      </c>
      <c r="C48" s="119">
        <v>19.32</v>
      </c>
      <c r="D48" s="120">
        <v>0.84</v>
      </c>
      <c r="E48" s="119">
        <v>23.13</v>
      </c>
      <c r="G48" s="118">
        <v>40908</v>
      </c>
      <c r="H48">
        <f t="shared" si="0"/>
        <v>1.2860071220794747</v>
      </c>
      <c r="I48" s="118">
        <v>40908</v>
      </c>
      <c r="J48">
        <f t="shared" si="1"/>
        <v>-7.5720713938118356E-2</v>
      </c>
      <c r="K48" s="118">
        <v>40908</v>
      </c>
      <c r="L48">
        <f t="shared" si="2"/>
        <v>1.3641756327706194</v>
      </c>
    </row>
    <row r="49" spans="2:12" ht="18">
      <c r="B49" s="118">
        <v>40816</v>
      </c>
      <c r="C49" s="119">
        <v>15.59</v>
      </c>
      <c r="D49" s="120">
        <v>0.81</v>
      </c>
      <c r="E49" s="119">
        <v>19.25</v>
      </c>
      <c r="G49" s="118">
        <v>40816</v>
      </c>
      <c r="H49">
        <f t="shared" si="0"/>
        <v>1.1928461151888416</v>
      </c>
      <c r="I49" s="118">
        <v>40816</v>
      </c>
      <c r="J49">
        <f t="shared" si="1"/>
        <v>-9.1514981121350217E-2</v>
      </c>
      <c r="K49" s="118">
        <v>40816</v>
      </c>
      <c r="L49">
        <f t="shared" si="2"/>
        <v>1.2844307338445196</v>
      </c>
    </row>
    <row r="50" spans="2:12" ht="18">
      <c r="B50" s="118">
        <v>40724</v>
      </c>
      <c r="C50" s="119">
        <v>16.45</v>
      </c>
      <c r="D50" s="120">
        <v>0.76</v>
      </c>
      <c r="E50" s="119">
        <v>21.65</v>
      </c>
      <c r="G50" s="118">
        <v>40724</v>
      </c>
      <c r="H50">
        <f t="shared" si="0"/>
        <v>1.216165902285993</v>
      </c>
      <c r="I50" s="118">
        <v>40724</v>
      </c>
      <c r="J50">
        <f t="shared" si="1"/>
        <v>-0.11918640771920865</v>
      </c>
      <c r="K50" s="118">
        <v>40724</v>
      </c>
      <c r="L50">
        <f t="shared" si="2"/>
        <v>1.3354579006893843</v>
      </c>
    </row>
    <row r="51" spans="2:12" ht="18">
      <c r="B51" s="118">
        <v>40633</v>
      </c>
      <c r="C51" s="119">
        <v>15.34</v>
      </c>
      <c r="D51" s="120">
        <v>0.72</v>
      </c>
      <c r="E51" s="119">
        <v>21.45</v>
      </c>
      <c r="G51" s="118">
        <v>40633</v>
      </c>
      <c r="H51">
        <f t="shared" si="0"/>
        <v>1.1858253596129622</v>
      </c>
      <c r="I51" s="118">
        <v>40633</v>
      </c>
      <c r="J51">
        <f t="shared" si="1"/>
        <v>-0.14266750356873156</v>
      </c>
      <c r="K51" s="118">
        <v>40633</v>
      </c>
      <c r="L51">
        <f t="shared" si="2"/>
        <v>1.331427296520743</v>
      </c>
    </row>
    <row r="52" spans="2:12" ht="18">
      <c r="B52" s="118">
        <v>40543</v>
      </c>
      <c r="C52" s="119">
        <v>13.28</v>
      </c>
      <c r="D52" s="120">
        <v>0.69</v>
      </c>
      <c r="E52" s="119">
        <v>19.39</v>
      </c>
      <c r="G52" s="118">
        <v>40543</v>
      </c>
      <c r="H52">
        <f t="shared" si="0"/>
        <v>1.1231980750319988</v>
      </c>
      <c r="I52" s="118">
        <v>40543</v>
      </c>
      <c r="J52">
        <f t="shared" si="1"/>
        <v>-0.16115090926274472</v>
      </c>
      <c r="K52" s="118">
        <v>40543</v>
      </c>
      <c r="L52">
        <f t="shared" si="2"/>
        <v>1.2875778090787053</v>
      </c>
    </row>
    <row r="53" spans="2:12" ht="18">
      <c r="B53" s="118">
        <v>40451</v>
      </c>
      <c r="C53" s="119">
        <v>10.52</v>
      </c>
      <c r="D53" s="120">
        <v>0.62</v>
      </c>
      <c r="E53" s="119">
        <v>16.96</v>
      </c>
      <c r="G53" s="118">
        <v>40451</v>
      </c>
      <c r="H53">
        <f t="shared" si="0"/>
        <v>1.0220157398177203</v>
      </c>
      <c r="I53" s="118">
        <v>40451</v>
      </c>
      <c r="J53">
        <f t="shared" si="1"/>
        <v>-0.20760831050174613</v>
      </c>
      <c r="K53" s="118">
        <v>40451</v>
      </c>
      <c r="L53">
        <f t="shared" si="2"/>
        <v>1.229425847920695</v>
      </c>
    </row>
    <row r="54" spans="2:12" ht="18">
      <c r="B54" s="118">
        <v>40359</v>
      </c>
      <c r="C54" s="119">
        <v>9.9499999999999993</v>
      </c>
      <c r="D54" s="120">
        <v>0.54</v>
      </c>
      <c r="E54" s="119">
        <v>18.600000000000001</v>
      </c>
      <c r="G54" s="118">
        <v>40359</v>
      </c>
      <c r="H54">
        <f t="shared" si="0"/>
        <v>0.99782308074572545</v>
      </c>
      <c r="I54" s="118">
        <v>40359</v>
      </c>
      <c r="J54">
        <f t="shared" si="1"/>
        <v>-0.26760624017703144</v>
      </c>
      <c r="K54" s="118">
        <v>40359</v>
      </c>
      <c r="L54">
        <f t="shared" si="2"/>
        <v>1.2695129442179163</v>
      </c>
    </row>
    <row r="55" spans="2:12" ht="18">
      <c r="B55" s="118">
        <v>40268</v>
      </c>
      <c r="C55" s="119">
        <v>9.9</v>
      </c>
      <c r="D55" s="120">
        <v>0.5</v>
      </c>
      <c r="E55" s="119">
        <v>19.8</v>
      </c>
      <c r="G55" s="118">
        <v>40268</v>
      </c>
      <c r="H55">
        <f t="shared" si="0"/>
        <v>0.9956351945975499</v>
      </c>
      <c r="I55" s="118">
        <v>40268</v>
      </c>
      <c r="J55">
        <f t="shared" si="1"/>
        <v>-0.3010299956639812</v>
      </c>
      <c r="K55" s="118">
        <v>40268</v>
      </c>
      <c r="L55">
        <f t="shared" si="2"/>
        <v>1.2966651902615312</v>
      </c>
    </row>
    <row r="56" spans="2:12" ht="18">
      <c r="B56" s="118">
        <v>40178</v>
      </c>
      <c r="C56" s="119">
        <v>9.4</v>
      </c>
      <c r="D56" s="120">
        <v>0.38</v>
      </c>
      <c r="E56" s="119">
        <v>25.08</v>
      </c>
      <c r="G56" s="118">
        <v>40178</v>
      </c>
      <c r="H56">
        <f t="shared" si="0"/>
        <v>0.97312785359969867</v>
      </c>
      <c r="I56" s="118">
        <v>40178</v>
      </c>
      <c r="J56">
        <f t="shared" si="1"/>
        <v>-0.42021640338318983</v>
      </c>
      <c r="K56" s="118">
        <v>40178</v>
      </c>
      <c r="L56">
        <f t="shared" si="2"/>
        <v>1.3993275321586789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043B-7D63-7F44-AEF4-52150E660F40}">
  <dimension ref="A1:M160"/>
  <sheetViews>
    <sheetView tabSelected="1" topLeftCell="AC37" zoomScale="290" workbookViewId="0">
      <selection activeCell="AG43" sqref="AG43"/>
    </sheetView>
  </sheetViews>
  <sheetFormatPr baseColWidth="10" defaultRowHeight="15"/>
  <cols>
    <col min="1" max="1" width="10.83203125" customWidth="1"/>
    <col min="2" max="2" width="13.5" style="23" customWidth="1"/>
    <col min="3" max="3" width="18.1640625" bestFit="1" customWidth="1"/>
    <col min="4" max="4" width="15" bestFit="1" customWidth="1"/>
    <col min="5" max="5" width="17.1640625" bestFit="1" customWidth="1"/>
    <col min="6" max="6" width="11.6640625" bestFit="1" customWidth="1"/>
    <col min="8" max="8" width="13.5" style="29" customWidth="1"/>
    <col min="9" max="9" width="10.83203125" style="29"/>
    <col min="10" max="10" width="13.5" style="29" customWidth="1"/>
    <col min="11" max="11" width="10.83203125" style="29"/>
    <col min="12" max="12" width="13.5" style="29" customWidth="1"/>
    <col min="13" max="13" width="10.83203125" style="29"/>
  </cols>
  <sheetData>
    <row r="1" spans="1:13" ht="17" thickTop="1" thickBot="1">
      <c r="M1" s="122" t="s">
        <v>37</v>
      </c>
    </row>
    <row r="2" spans="1:13" ht="17" thickTop="1" thickBot="1">
      <c r="M2" s="123">
        <f>STDEV(M6:M160)</f>
        <v>0.2324779026264</v>
      </c>
    </row>
    <row r="3" spans="1:13" ht="17" thickTop="1" thickBot="1">
      <c r="M3" s="124" t="s">
        <v>94</v>
      </c>
    </row>
    <row r="4" spans="1:13" ht="17" thickTop="1" thickBot="1">
      <c r="M4" s="123">
        <f>AVERAGE(M6:M160)</f>
        <v>1.5188734508639019</v>
      </c>
    </row>
    <row r="5" spans="1:13" ht="19" thickTop="1">
      <c r="C5" s="121" t="s">
        <v>87</v>
      </c>
      <c r="D5" s="121" t="s">
        <v>89</v>
      </c>
      <c r="E5" s="121" t="s">
        <v>88</v>
      </c>
      <c r="F5" s="121" t="s">
        <v>90</v>
      </c>
      <c r="H5" s="121" t="s">
        <v>87</v>
      </c>
      <c r="I5" s="121" t="s">
        <v>92</v>
      </c>
      <c r="J5" s="121" t="s">
        <v>87</v>
      </c>
      <c r="K5" s="121" t="s">
        <v>91</v>
      </c>
      <c r="L5" s="121" t="s">
        <v>87</v>
      </c>
      <c r="M5" s="121" t="s">
        <v>93</v>
      </c>
    </row>
    <row r="6" spans="1:13" ht="23">
      <c r="A6" t="str">
        <f>RIGHT(C6,4)&amp;"/"&amp;LEFT(C6,4)</f>
        <v>2022/8/5/</v>
      </c>
      <c r="B6" s="132">
        <v>44778</v>
      </c>
      <c r="C6" s="130" t="s">
        <v>98</v>
      </c>
      <c r="D6" s="131">
        <v>3.56</v>
      </c>
      <c r="E6" s="131">
        <v>85.73</v>
      </c>
      <c r="F6" s="130">
        <v>24.11</v>
      </c>
      <c r="H6" s="133">
        <v>44778</v>
      </c>
      <c r="I6" s="29">
        <f>LOG10(D6)</f>
        <v>0.55144999797287519</v>
      </c>
      <c r="J6" s="133">
        <v>44778</v>
      </c>
      <c r="K6" s="29">
        <f>LOG10(E6)</f>
        <v>1.9331328237267342</v>
      </c>
      <c r="L6" s="133">
        <v>44778</v>
      </c>
      <c r="M6" s="29">
        <f>LOG10(F6)</f>
        <v>1.3821972103774536</v>
      </c>
    </row>
    <row r="7" spans="1:13" ht="23">
      <c r="A7" t="str">
        <f t="shared" ref="A7:A70" si="0">RIGHT(C7,4)&amp;"/"&amp;LEFT(C7,4)</f>
        <v>2022/8/4/</v>
      </c>
      <c r="B7" s="132">
        <v>44777</v>
      </c>
      <c r="C7" s="130" t="s">
        <v>99</v>
      </c>
      <c r="D7" s="131">
        <v>3.56</v>
      </c>
      <c r="E7" s="131">
        <v>86.88</v>
      </c>
      <c r="F7" s="130">
        <v>24.43</v>
      </c>
      <c r="H7" s="133">
        <v>44777</v>
      </c>
      <c r="I7" s="29">
        <f t="shared" ref="I7:I70" si="1">LOG10(D7)</f>
        <v>0.55144999797287519</v>
      </c>
      <c r="J7" s="133">
        <v>44777</v>
      </c>
      <c r="K7" s="29">
        <f t="shared" ref="K7:K70" si="2">LOG10(E7)</f>
        <v>1.9389198122447717</v>
      </c>
      <c r="L7" s="133">
        <v>44777</v>
      </c>
      <c r="M7" s="29">
        <f t="shared" ref="M7:M70" si="3">LOG10(F7)</f>
        <v>1.3879234669734368</v>
      </c>
    </row>
    <row r="8" spans="1:13" ht="23">
      <c r="A8" t="str">
        <f t="shared" si="0"/>
        <v>2022/8/3/</v>
      </c>
      <c r="B8" s="132">
        <v>44776</v>
      </c>
      <c r="C8" s="130" t="s">
        <v>100</v>
      </c>
      <c r="D8" s="131">
        <v>3.56</v>
      </c>
      <c r="E8" s="131">
        <v>87.27</v>
      </c>
      <c r="F8" s="130">
        <v>24.54</v>
      </c>
      <c r="H8" s="133">
        <v>44776</v>
      </c>
      <c r="I8" s="29">
        <f t="shared" si="1"/>
        <v>0.55144999797287519</v>
      </c>
      <c r="J8" s="133">
        <v>44776</v>
      </c>
      <c r="K8" s="29">
        <f t="shared" si="2"/>
        <v>1.9408649759667216</v>
      </c>
      <c r="L8" s="133">
        <v>44776</v>
      </c>
      <c r="M8" s="29">
        <f t="shared" si="3"/>
        <v>1.3898745583909855</v>
      </c>
    </row>
    <row r="9" spans="1:13" ht="23">
      <c r="A9" t="str">
        <f t="shared" si="0"/>
        <v>2022/8/2/</v>
      </c>
      <c r="B9" s="132">
        <v>44775</v>
      </c>
      <c r="C9" s="130" t="s">
        <v>101</v>
      </c>
      <c r="D9" s="131">
        <v>3.56</v>
      </c>
      <c r="E9" s="131">
        <v>83.71</v>
      </c>
      <c r="F9" s="130">
        <v>23.54</v>
      </c>
      <c r="H9" s="133">
        <v>44775</v>
      </c>
      <c r="I9" s="29">
        <f t="shared" si="1"/>
        <v>0.55144999797287519</v>
      </c>
      <c r="J9" s="133">
        <v>44775</v>
      </c>
      <c r="K9" s="29">
        <f t="shared" si="2"/>
        <v>1.9227773419287979</v>
      </c>
      <c r="L9" s="133">
        <v>44775</v>
      </c>
      <c r="M9" s="29">
        <f t="shared" si="3"/>
        <v>1.3718064585074159</v>
      </c>
    </row>
    <row r="10" spans="1:13" ht="23">
      <c r="A10" t="str">
        <f t="shared" si="0"/>
        <v>2022/8/1/</v>
      </c>
      <c r="B10" s="132">
        <v>44774</v>
      </c>
      <c r="C10" s="130" t="s">
        <v>102</v>
      </c>
      <c r="D10" s="131">
        <v>3.56</v>
      </c>
      <c r="E10" s="131">
        <v>84.91</v>
      </c>
      <c r="F10" s="130">
        <v>23.88</v>
      </c>
      <c r="H10" s="133">
        <v>44774</v>
      </c>
      <c r="I10" s="29">
        <f t="shared" si="1"/>
        <v>0.55144999797287519</v>
      </c>
      <c r="J10" s="133">
        <v>44774</v>
      </c>
      <c r="K10" s="29">
        <f t="shared" si="2"/>
        <v>1.9289588408808298</v>
      </c>
      <c r="L10" s="133">
        <v>44774</v>
      </c>
      <c r="M10" s="29">
        <f t="shared" si="3"/>
        <v>1.3780343224573315</v>
      </c>
    </row>
    <row r="11" spans="1:13" ht="23">
      <c r="A11" t="str">
        <f t="shared" si="0"/>
        <v>2022/7/21</v>
      </c>
      <c r="B11" s="132">
        <v>44763</v>
      </c>
      <c r="C11" s="130" t="s">
        <v>103</v>
      </c>
      <c r="D11" s="131">
        <v>3.56</v>
      </c>
      <c r="E11" s="131">
        <v>83.54</v>
      </c>
      <c r="F11" s="130">
        <v>23.49</v>
      </c>
      <c r="H11" s="133">
        <v>44763</v>
      </c>
      <c r="I11" s="29">
        <f t="shared" si="1"/>
        <v>0.55144999797287519</v>
      </c>
      <c r="J11" s="133">
        <v>44763</v>
      </c>
      <c r="K11" s="29">
        <f t="shared" si="2"/>
        <v>1.9218944709291024</v>
      </c>
      <c r="L11" s="133">
        <v>44763</v>
      </c>
      <c r="M11" s="29">
        <f t="shared" si="3"/>
        <v>1.3708830167776058</v>
      </c>
    </row>
    <row r="12" spans="1:13" ht="23">
      <c r="A12" t="str">
        <f t="shared" si="0"/>
        <v>2022/7/12</v>
      </c>
      <c r="B12" s="23" t="s">
        <v>253</v>
      </c>
      <c r="C12" s="130" t="s">
        <v>104</v>
      </c>
      <c r="D12" s="131">
        <v>3.56</v>
      </c>
      <c r="E12" s="131">
        <v>77.760000000000005</v>
      </c>
      <c r="F12" s="130">
        <v>21.86</v>
      </c>
      <c r="H12" s="133">
        <v>44754</v>
      </c>
      <c r="I12" s="29">
        <f t="shared" si="1"/>
        <v>0.55144999797287519</v>
      </c>
      <c r="J12" s="133">
        <v>44754</v>
      </c>
      <c r="K12" s="29">
        <f t="shared" si="2"/>
        <v>1.8907562519182182</v>
      </c>
      <c r="L12" s="133">
        <v>44754</v>
      </c>
      <c r="M12" s="29">
        <f t="shared" si="3"/>
        <v>1.3396501576136839</v>
      </c>
    </row>
    <row r="13" spans="1:13" ht="23">
      <c r="A13" t="str">
        <f t="shared" si="0"/>
        <v>2022/7/7/</v>
      </c>
      <c r="B13" s="132">
        <v>44749</v>
      </c>
      <c r="C13" s="130" t="s">
        <v>105</v>
      </c>
      <c r="D13" s="131">
        <v>3.56</v>
      </c>
      <c r="E13" s="131">
        <v>79.239999999999995</v>
      </c>
      <c r="F13" s="130">
        <v>22.28</v>
      </c>
      <c r="H13" s="133">
        <v>44749</v>
      </c>
      <c r="I13" s="29">
        <f t="shared" si="1"/>
        <v>0.55144999797287519</v>
      </c>
      <c r="J13" s="133">
        <v>44749</v>
      </c>
      <c r="K13" s="29">
        <f t="shared" si="2"/>
        <v>1.8989444668665094</v>
      </c>
      <c r="L13" s="133">
        <v>44749</v>
      </c>
      <c r="M13" s="29">
        <f t="shared" si="3"/>
        <v>1.3479151865016914</v>
      </c>
    </row>
    <row r="14" spans="1:13" ht="23">
      <c r="A14" t="str">
        <f t="shared" si="0"/>
        <v>2022/7/6/</v>
      </c>
      <c r="B14" s="132">
        <v>44748</v>
      </c>
      <c r="C14" s="130" t="s">
        <v>106</v>
      </c>
      <c r="D14" s="131">
        <v>3.56</v>
      </c>
      <c r="E14" s="131">
        <v>78.86</v>
      </c>
      <c r="F14" s="130">
        <v>22.17</v>
      </c>
      <c r="H14" s="133">
        <v>44748</v>
      </c>
      <c r="I14" s="29">
        <f t="shared" si="1"/>
        <v>0.55144999797287519</v>
      </c>
      <c r="J14" s="133">
        <v>44748</v>
      </c>
      <c r="K14" s="29">
        <f t="shared" si="2"/>
        <v>1.8968567727372043</v>
      </c>
      <c r="L14" s="133">
        <v>44748</v>
      </c>
      <c r="M14" s="29">
        <f t="shared" si="3"/>
        <v>1.3457656931144881</v>
      </c>
    </row>
    <row r="15" spans="1:13" ht="23">
      <c r="A15" t="str">
        <f t="shared" si="0"/>
        <v>2022/7/5/</v>
      </c>
      <c r="B15" s="132">
        <v>44747</v>
      </c>
      <c r="C15" s="130" t="s">
        <v>107</v>
      </c>
      <c r="D15" s="131">
        <v>3.56</v>
      </c>
      <c r="E15" s="131">
        <v>79.52</v>
      </c>
      <c r="F15" s="130">
        <v>22.36</v>
      </c>
      <c r="H15" s="133">
        <v>44747</v>
      </c>
      <c r="I15" s="29">
        <f t="shared" si="1"/>
        <v>0.55144999797287519</v>
      </c>
      <c r="J15" s="133">
        <v>44747</v>
      </c>
      <c r="K15" s="29">
        <f t="shared" si="2"/>
        <v>1.900476371389257</v>
      </c>
      <c r="L15" s="133">
        <v>44747</v>
      </c>
      <c r="M15" s="29">
        <f t="shared" si="3"/>
        <v>1.3494717992143856</v>
      </c>
    </row>
    <row r="16" spans="1:13" ht="23">
      <c r="A16" t="str">
        <f t="shared" si="0"/>
        <v>2022/6/30</v>
      </c>
      <c r="B16" s="23" t="s">
        <v>254</v>
      </c>
      <c r="C16" s="130" t="s">
        <v>108</v>
      </c>
      <c r="D16" s="131">
        <v>3.74</v>
      </c>
      <c r="E16" s="131">
        <v>76.39</v>
      </c>
      <c r="F16" s="130">
        <v>20.45</v>
      </c>
      <c r="H16" s="133">
        <v>44742</v>
      </c>
      <c r="I16" s="29">
        <f t="shared" si="1"/>
        <v>0.57287160220048017</v>
      </c>
      <c r="J16" s="133">
        <v>44742</v>
      </c>
      <c r="K16" s="29">
        <f t="shared" si="2"/>
        <v>1.8830365100276798</v>
      </c>
      <c r="L16" s="133">
        <v>44742</v>
      </c>
      <c r="M16" s="29">
        <f t="shared" si="3"/>
        <v>1.3106933123433606</v>
      </c>
    </row>
    <row r="17" spans="1:13" ht="23">
      <c r="A17" t="str">
        <f t="shared" si="0"/>
        <v>2022/6/21</v>
      </c>
      <c r="B17" s="23" t="s">
        <v>255</v>
      </c>
      <c r="C17" s="130" t="s">
        <v>109</v>
      </c>
      <c r="D17" s="131">
        <v>3.74</v>
      </c>
      <c r="E17" s="131">
        <v>72.959999999999994</v>
      </c>
      <c r="F17" s="130">
        <v>19.53</v>
      </c>
      <c r="H17" s="133">
        <v>44733</v>
      </c>
      <c r="I17" s="29">
        <f t="shared" si="1"/>
        <v>0.57287160220048017</v>
      </c>
      <c r="J17" s="133">
        <v>44733</v>
      </c>
      <c r="K17" s="29">
        <f t="shared" si="2"/>
        <v>1.8630848253203598</v>
      </c>
      <c r="L17" s="133">
        <v>44733</v>
      </c>
      <c r="M17" s="29">
        <f t="shared" si="3"/>
        <v>1.2907022432878543</v>
      </c>
    </row>
    <row r="18" spans="1:13" ht="23">
      <c r="A18" t="str">
        <f t="shared" si="0"/>
        <v>2022/6/9/</v>
      </c>
      <c r="B18" s="132">
        <v>44721</v>
      </c>
      <c r="C18" s="130" t="s">
        <v>110</v>
      </c>
      <c r="D18" s="131">
        <v>3.74</v>
      </c>
      <c r="E18" s="131">
        <v>78.91</v>
      </c>
      <c r="F18" s="130">
        <v>21.12</v>
      </c>
      <c r="H18" s="133">
        <v>44721</v>
      </c>
      <c r="I18" s="29">
        <f t="shared" si="1"/>
        <v>0.57287160220048017</v>
      </c>
      <c r="J18" s="133">
        <v>44721</v>
      </c>
      <c r="K18" s="29">
        <f t="shared" si="2"/>
        <v>1.8971320433820944</v>
      </c>
      <c r="L18" s="133">
        <v>44721</v>
      </c>
      <c r="M18" s="29">
        <f t="shared" si="3"/>
        <v>1.3246939138617746</v>
      </c>
    </row>
    <row r="19" spans="1:13" ht="23">
      <c r="A19" t="str">
        <f t="shared" si="0"/>
        <v>2022/5/31</v>
      </c>
      <c r="B19" s="23" t="s">
        <v>256</v>
      </c>
      <c r="C19" s="130" t="s">
        <v>111</v>
      </c>
      <c r="D19" s="131">
        <v>3.74</v>
      </c>
      <c r="E19" s="131">
        <v>78.5</v>
      </c>
      <c r="F19" s="130">
        <v>21.01</v>
      </c>
      <c r="H19" s="133">
        <v>44712</v>
      </c>
      <c r="I19" s="29">
        <f t="shared" si="1"/>
        <v>0.57287160220048017</v>
      </c>
      <c r="J19" s="133">
        <v>44712</v>
      </c>
      <c r="K19" s="29">
        <f t="shared" si="2"/>
        <v>1.8948696567452525</v>
      </c>
      <c r="L19" s="133">
        <v>44712</v>
      </c>
      <c r="M19" s="29">
        <f t="shared" si="3"/>
        <v>1.3224260524059526</v>
      </c>
    </row>
    <row r="20" spans="1:13" ht="23">
      <c r="A20" t="str">
        <f t="shared" si="0"/>
        <v>2022/5/19</v>
      </c>
      <c r="B20" s="23" t="s">
        <v>257</v>
      </c>
      <c r="C20" s="130" t="s">
        <v>112</v>
      </c>
      <c r="D20" s="131">
        <v>3.74</v>
      </c>
      <c r="E20" s="131">
        <v>71.930000000000007</v>
      </c>
      <c r="F20" s="130">
        <v>19.260000000000002</v>
      </c>
      <c r="H20" s="133">
        <v>44700</v>
      </c>
      <c r="I20" s="29">
        <f t="shared" si="1"/>
        <v>0.57287160220048017</v>
      </c>
      <c r="J20" s="133">
        <v>44700</v>
      </c>
      <c r="K20" s="29">
        <f t="shared" si="2"/>
        <v>1.8569100603007862</v>
      </c>
      <c r="L20" s="133">
        <v>44700</v>
      </c>
      <c r="M20" s="29">
        <f t="shared" si="3"/>
        <v>1.2846562827885157</v>
      </c>
    </row>
    <row r="21" spans="1:13" ht="23">
      <c r="A21" t="str">
        <f t="shared" si="0"/>
        <v>2022/5/10</v>
      </c>
      <c r="B21" s="23" t="s">
        <v>258</v>
      </c>
      <c r="C21" s="130" t="s">
        <v>113</v>
      </c>
      <c r="D21" s="131">
        <v>3.74</v>
      </c>
      <c r="E21" s="131">
        <v>71.86</v>
      </c>
      <c r="F21" s="130">
        <v>19.239999999999998</v>
      </c>
      <c r="H21" s="133">
        <v>44691</v>
      </c>
      <c r="I21" s="29">
        <f t="shared" si="1"/>
        <v>0.57287160220048017</v>
      </c>
      <c r="J21" s="133">
        <v>44691</v>
      </c>
      <c r="K21" s="29">
        <f t="shared" si="2"/>
        <v>1.8564872128686307</v>
      </c>
      <c r="L21" s="133">
        <v>44691</v>
      </c>
      <c r="M21" s="29">
        <f t="shared" si="3"/>
        <v>1.2842050677017942</v>
      </c>
    </row>
    <row r="22" spans="1:13" ht="23">
      <c r="A22" t="str">
        <f t="shared" si="0"/>
        <v>2022/5/9/</v>
      </c>
      <c r="B22" s="132">
        <v>44690</v>
      </c>
      <c r="C22" s="130" t="s">
        <v>114</v>
      </c>
      <c r="D22" s="131">
        <v>3.74</v>
      </c>
      <c r="E22" s="131">
        <v>73.489999999999995</v>
      </c>
      <c r="F22" s="130">
        <v>19.670000000000002</v>
      </c>
      <c r="H22" s="133">
        <v>44690</v>
      </c>
      <c r="I22" s="29">
        <f t="shared" si="1"/>
        <v>0.57287160220048017</v>
      </c>
      <c r="J22" s="133">
        <v>44690</v>
      </c>
      <c r="K22" s="29">
        <f t="shared" si="2"/>
        <v>1.8662282473796472</v>
      </c>
      <c r="L22" s="133">
        <v>44690</v>
      </c>
      <c r="M22" s="29">
        <f t="shared" si="3"/>
        <v>1.2938043599193367</v>
      </c>
    </row>
    <row r="23" spans="1:13" ht="23">
      <c r="A23" t="str">
        <f t="shared" si="0"/>
        <v>2022/5/6/</v>
      </c>
      <c r="B23" s="132">
        <v>44687</v>
      </c>
      <c r="C23" s="130" t="s">
        <v>115</v>
      </c>
      <c r="D23" s="131">
        <v>3.74</v>
      </c>
      <c r="E23" s="131">
        <v>76.52</v>
      </c>
      <c r="F23" s="130">
        <v>20.48</v>
      </c>
      <c r="H23" s="133">
        <v>44687</v>
      </c>
      <c r="I23" s="29">
        <f t="shared" si="1"/>
        <v>0.57287160220048017</v>
      </c>
      <c r="J23" s="133">
        <v>44687</v>
      </c>
      <c r="K23" s="29">
        <f t="shared" si="2"/>
        <v>1.8837749613552581</v>
      </c>
      <c r="L23" s="133">
        <v>44687</v>
      </c>
      <c r="M23" s="29">
        <f t="shared" si="3"/>
        <v>1.3113299523037931</v>
      </c>
    </row>
    <row r="24" spans="1:13" ht="23">
      <c r="A24" t="str">
        <f t="shared" si="0"/>
        <v>2022/5/5/</v>
      </c>
      <c r="B24" s="132">
        <v>44686</v>
      </c>
      <c r="C24" s="130" t="s">
        <v>116</v>
      </c>
      <c r="D24" s="131">
        <v>3.74</v>
      </c>
      <c r="E24" s="131">
        <v>77.48</v>
      </c>
      <c r="F24" s="130">
        <v>20.74</v>
      </c>
      <c r="H24" s="133">
        <v>44686</v>
      </c>
      <c r="I24" s="29">
        <f t="shared" si="1"/>
        <v>0.57287160220048017</v>
      </c>
      <c r="J24" s="133">
        <v>44686</v>
      </c>
      <c r="K24" s="29">
        <f t="shared" si="2"/>
        <v>1.8891896120470733</v>
      </c>
      <c r="L24" s="133">
        <v>44686</v>
      </c>
      <c r="M24" s="29">
        <f t="shared" si="3"/>
        <v>1.3168087520530221</v>
      </c>
    </row>
    <row r="25" spans="1:13" ht="23">
      <c r="A25" t="str">
        <f t="shared" si="0"/>
        <v>2022/4/29</v>
      </c>
      <c r="B25" s="132">
        <v>44680</v>
      </c>
      <c r="C25" s="130" t="s">
        <v>117</v>
      </c>
      <c r="D25" s="131">
        <v>3.74</v>
      </c>
      <c r="E25" s="131">
        <v>74.64</v>
      </c>
      <c r="F25" s="130">
        <v>19.98</v>
      </c>
      <c r="H25" s="133">
        <v>44680</v>
      </c>
      <c r="I25" s="29">
        <f t="shared" si="1"/>
        <v>0.57287160220048017</v>
      </c>
      <c r="J25" s="133">
        <v>44680</v>
      </c>
      <c r="K25" s="29">
        <f t="shared" si="2"/>
        <v>1.8729716307384436</v>
      </c>
      <c r="L25" s="133">
        <v>44680</v>
      </c>
      <c r="M25" s="29">
        <f t="shared" si="3"/>
        <v>1.3005954838899636</v>
      </c>
    </row>
    <row r="26" spans="1:13" ht="23">
      <c r="A26" t="str">
        <f t="shared" si="0"/>
        <v>2022/4/20</v>
      </c>
      <c r="B26" s="23" t="s">
        <v>259</v>
      </c>
      <c r="C26" s="130" t="s">
        <v>118</v>
      </c>
      <c r="D26" s="131">
        <v>3.74</v>
      </c>
      <c r="E26" s="131">
        <v>80.17</v>
      </c>
      <c r="F26" s="130">
        <v>21.46</v>
      </c>
      <c r="H26" s="133">
        <v>44671</v>
      </c>
      <c r="I26" s="29">
        <f t="shared" si="1"/>
        <v>0.57287160220048017</v>
      </c>
      <c r="J26" s="133">
        <v>44671</v>
      </c>
      <c r="K26" s="29">
        <f t="shared" si="2"/>
        <v>1.9040118835973883</v>
      </c>
      <c r="L26" s="133">
        <v>44671</v>
      </c>
      <c r="M26" s="29">
        <f t="shared" si="3"/>
        <v>1.3316297176299323</v>
      </c>
    </row>
    <row r="27" spans="1:13" ht="23">
      <c r="A27" t="str">
        <f t="shared" si="0"/>
        <v>2022/4/8/</v>
      </c>
      <c r="B27" s="132">
        <v>44659</v>
      </c>
      <c r="C27" s="130" t="s">
        <v>119</v>
      </c>
      <c r="D27" s="131">
        <v>3.74</v>
      </c>
      <c r="E27" s="131">
        <v>81.52</v>
      </c>
      <c r="F27" s="130">
        <v>21.82</v>
      </c>
      <c r="H27" s="133">
        <v>44659</v>
      </c>
      <c r="I27" s="29">
        <f t="shared" si="1"/>
        <v>0.57287160220048017</v>
      </c>
      <c r="J27" s="133">
        <v>44659</v>
      </c>
      <c r="K27" s="29">
        <f t="shared" si="2"/>
        <v>1.91126417099837</v>
      </c>
      <c r="L27" s="133">
        <v>44659</v>
      </c>
      <c r="M27" s="29">
        <f t="shared" si="3"/>
        <v>1.338854746252323</v>
      </c>
    </row>
    <row r="28" spans="1:13" ht="23">
      <c r="A28" t="str">
        <f t="shared" si="0"/>
        <v>2022/3/30</v>
      </c>
      <c r="B28" s="23" t="s">
        <v>260</v>
      </c>
      <c r="C28" s="130" t="s">
        <v>120</v>
      </c>
      <c r="D28" s="131">
        <v>3.71</v>
      </c>
      <c r="E28" s="131">
        <v>91.03</v>
      </c>
      <c r="F28" s="130">
        <v>24.55</v>
      </c>
      <c r="H28" s="133">
        <v>44650</v>
      </c>
      <c r="I28" s="29">
        <f t="shared" si="1"/>
        <v>0.56937390961504586</v>
      </c>
      <c r="J28" s="133">
        <v>44650</v>
      </c>
      <c r="K28" s="29">
        <f t="shared" si="2"/>
        <v>1.9591845427311916</v>
      </c>
      <c r="L28" s="133">
        <v>44650</v>
      </c>
      <c r="M28" s="29">
        <f t="shared" si="3"/>
        <v>1.3900514964589874</v>
      </c>
    </row>
    <row r="29" spans="1:13" ht="23">
      <c r="A29" t="str">
        <f t="shared" si="0"/>
        <v>2022/3/21</v>
      </c>
      <c r="B29" s="23" t="s">
        <v>261</v>
      </c>
      <c r="C29" s="130" t="s">
        <v>121</v>
      </c>
      <c r="D29" s="131">
        <v>3.71</v>
      </c>
      <c r="E29" s="131">
        <v>86.86</v>
      </c>
      <c r="F29" s="130">
        <v>23.43</v>
      </c>
      <c r="H29" s="133">
        <v>44641</v>
      </c>
      <c r="I29" s="29">
        <f t="shared" si="1"/>
        <v>0.56937390961504586</v>
      </c>
      <c r="J29" s="133">
        <v>44641</v>
      </c>
      <c r="K29" s="29">
        <f t="shared" si="2"/>
        <v>1.9388198250262103</v>
      </c>
      <c r="L29" s="133">
        <v>44641</v>
      </c>
      <c r="M29" s="29">
        <f t="shared" si="3"/>
        <v>1.3697722885969628</v>
      </c>
    </row>
    <row r="30" spans="1:13" ht="23">
      <c r="A30" t="str">
        <f t="shared" si="0"/>
        <v>2022/3/10</v>
      </c>
      <c r="B30" s="23" t="s">
        <v>262</v>
      </c>
      <c r="C30" s="130" t="s">
        <v>122</v>
      </c>
      <c r="D30" s="131">
        <v>3.71</v>
      </c>
      <c r="E30" s="131">
        <v>87.16</v>
      </c>
      <c r="F30" s="130">
        <v>23.51</v>
      </c>
      <c r="H30" s="133">
        <v>44630</v>
      </c>
      <c r="I30" s="29">
        <f t="shared" si="1"/>
        <v>0.56937390961504586</v>
      </c>
      <c r="J30" s="133">
        <v>44630</v>
      </c>
      <c r="K30" s="29">
        <f t="shared" si="2"/>
        <v>1.9403172215742179</v>
      </c>
      <c r="L30" s="133">
        <v>44630</v>
      </c>
      <c r="M30" s="29">
        <f t="shared" si="3"/>
        <v>1.3712526291249394</v>
      </c>
    </row>
    <row r="31" spans="1:13" ht="23">
      <c r="A31" t="str">
        <f t="shared" si="0"/>
        <v>2022/3/1/</v>
      </c>
      <c r="B31" s="132">
        <v>44621</v>
      </c>
      <c r="C31" s="130" t="s">
        <v>123</v>
      </c>
      <c r="D31" s="131">
        <v>3.71</v>
      </c>
      <c r="E31" s="131">
        <v>90.14</v>
      </c>
      <c r="F31" s="130">
        <v>24.31</v>
      </c>
      <c r="H31" s="133">
        <v>44621</v>
      </c>
      <c r="I31" s="29">
        <f t="shared" si="1"/>
        <v>0.56937390961504586</v>
      </c>
      <c r="J31" s="133">
        <v>44621</v>
      </c>
      <c r="K31" s="29">
        <f t="shared" si="2"/>
        <v>1.9549175537349588</v>
      </c>
      <c r="L31" s="133">
        <v>44621</v>
      </c>
      <c r="M31" s="29">
        <f t="shared" si="3"/>
        <v>1.3857849588433357</v>
      </c>
    </row>
    <row r="32" spans="1:13" ht="23">
      <c r="A32" t="str">
        <f t="shared" si="0"/>
        <v>2022/2/17</v>
      </c>
      <c r="B32" s="23" t="s">
        <v>263</v>
      </c>
      <c r="C32" s="130" t="s">
        <v>124</v>
      </c>
      <c r="D32" s="131">
        <v>3.71</v>
      </c>
      <c r="E32" s="131">
        <v>93.05</v>
      </c>
      <c r="F32" s="130">
        <v>25.1</v>
      </c>
      <c r="H32" s="133">
        <v>44609</v>
      </c>
      <c r="I32" s="29">
        <f t="shared" si="1"/>
        <v>0.56937390961504586</v>
      </c>
      <c r="J32" s="133">
        <v>44609</v>
      </c>
      <c r="K32" s="29">
        <f t="shared" si="2"/>
        <v>1.9687163774667857</v>
      </c>
      <c r="L32" s="133">
        <v>44609</v>
      </c>
      <c r="M32" s="29">
        <f t="shared" si="3"/>
        <v>1.3996737214810382</v>
      </c>
    </row>
    <row r="33" spans="1:13" ht="23">
      <c r="A33" t="str">
        <f t="shared" si="0"/>
        <v>2022/2/9/</v>
      </c>
      <c r="B33" s="132">
        <v>44601</v>
      </c>
      <c r="C33" s="130" t="s">
        <v>125</v>
      </c>
      <c r="D33" s="131">
        <v>3.71</v>
      </c>
      <c r="E33" s="131">
        <v>97.13</v>
      </c>
      <c r="F33" s="130">
        <v>26.2</v>
      </c>
      <c r="H33" s="133">
        <v>44601</v>
      </c>
      <c r="I33" s="29">
        <f t="shared" si="1"/>
        <v>0.56937390961504586</v>
      </c>
      <c r="J33" s="133">
        <v>44601</v>
      </c>
      <c r="K33" s="29">
        <f t="shared" si="2"/>
        <v>1.9873533887357937</v>
      </c>
      <c r="L33" s="133">
        <v>44601</v>
      </c>
      <c r="M33" s="29">
        <f t="shared" si="3"/>
        <v>1.4183012913197455</v>
      </c>
    </row>
    <row r="34" spans="1:13" ht="23">
      <c r="A34" t="str">
        <f t="shared" si="0"/>
        <v>2022/2/8/</v>
      </c>
      <c r="B34" s="132">
        <v>44600</v>
      </c>
      <c r="C34" s="130" t="s">
        <v>126</v>
      </c>
      <c r="D34" s="131">
        <v>3.71</v>
      </c>
      <c r="E34" s="131">
        <v>94.92</v>
      </c>
      <c r="F34" s="130">
        <v>25.6</v>
      </c>
      <c r="H34" s="133">
        <v>44600</v>
      </c>
      <c r="I34" s="29">
        <f t="shared" si="1"/>
        <v>0.56937390961504586</v>
      </c>
      <c r="J34" s="133">
        <v>44600</v>
      </c>
      <c r="K34" s="29">
        <f t="shared" si="2"/>
        <v>1.9773577295453013</v>
      </c>
      <c r="L34" s="133">
        <v>44600</v>
      </c>
      <c r="M34" s="29">
        <f t="shared" si="3"/>
        <v>1.4082399653118496</v>
      </c>
    </row>
    <row r="35" spans="1:13" ht="23">
      <c r="A35" t="str">
        <f t="shared" si="0"/>
        <v>2022/2/7/</v>
      </c>
      <c r="B35" s="132">
        <v>44599</v>
      </c>
      <c r="C35" s="130" t="s">
        <v>127</v>
      </c>
      <c r="D35" s="131">
        <v>3.71</v>
      </c>
      <c r="E35" s="131">
        <v>95.19</v>
      </c>
      <c r="F35" s="130">
        <v>25.67</v>
      </c>
      <c r="H35" s="133">
        <v>44599</v>
      </c>
      <c r="I35" s="29">
        <f t="shared" si="1"/>
        <v>0.56937390961504586</v>
      </c>
      <c r="J35" s="133">
        <v>44599</v>
      </c>
      <c r="K35" s="29">
        <f t="shared" si="2"/>
        <v>1.9785913268200748</v>
      </c>
      <c r="L35" s="133">
        <v>44599</v>
      </c>
      <c r="M35" s="29">
        <f t="shared" si="3"/>
        <v>1.4094258686714434</v>
      </c>
    </row>
    <row r="36" spans="1:13" ht="23">
      <c r="A36" t="str">
        <f t="shared" si="0"/>
        <v>2022/2/4/</v>
      </c>
      <c r="B36" s="132">
        <v>44596</v>
      </c>
      <c r="C36" s="130" t="s">
        <v>128</v>
      </c>
      <c r="D36" s="131">
        <v>3.71</v>
      </c>
      <c r="E36" s="131">
        <v>95</v>
      </c>
      <c r="F36" s="130">
        <v>25.62</v>
      </c>
      <c r="H36" s="133">
        <v>44596</v>
      </c>
      <c r="I36" s="29">
        <f t="shared" si="1"/>
        <v>0.56937390961504586</v>
      </c>
      <c r="J36" s="133">
        <v>44596</v>
      </c>
      <c r="K36" s="29">
        <f t="shared" si="2"/>
        <v>1.9777236052888478</v>
      </c>
      <c r="L36" s="133">
        <v>44596</v>
      </c>
      <c r="M36" s="29">
        <f t="shared" si="3"/>
        <v>1.4085791254086675</v>
      </c>
    </row>
    <row r="37" spans="1:13" ht="23">
      <c r="A37" t="str">
        <f t="shared" si="0"/>
        <v>2022/2/3/</v>
      </c>
      <c r="B37" s="132">
        <v>44595</v>
      </c>
      <c r="C37" s="130" t="s">
        <v>129</v>
      </c>
      <c r="D37" s="131">
        <v>3.71</v>
      </c>
      <c r="E37" s="131">
        <v>95.94</v>
      </c>
      <c r="F37" s="130">
        <v>25.88</v>
      </c>
      <c r="H37" s="133">
        <v>44595</v>
      </c>
      <c r="I37" s="29">
        <f t="shared" si="1"/>
        <v>0.56937390961504586</v>
      </c>
      <c r="J37" s="133">
        <v>44595</v>
      </c>
      <c r="K37" s="29">
        <f t="shared" si="2"/>
        <v>1.9819997141298784</v>
      </c>
      <c r="L37" s="133">
        <v>44595</v>
      </c>
      <c r="M37" s="29">
        <f t="shared" si="3"/>
        <v>1.4129642719966629</v>
      </c>
    </row>
    <row r="38" spans="1:13" ht="23">
      <c r="A38" t="str">
        <f t="shared" si="0"/>
        <v>2022/2/2/</v>
      </c>
      <c r="B38" s="132">
        <v>44594</v>
      </c>
      <c r="C38" s="130" t="s">
        <v>130</v>
      </c>
      <c r="D38" s="131">
        <v>3.71</v>
      </c>
      <c r="E38" s="131">
        <v>97.73</v>
      </c>
      <c r="F38" s="130">
        <v>26.36</v>
      </c>
      <c r="H38" s="133">
        <v>44594</v>
      </c>
      <c r="I38" s="29">
        <f t="shared" si="1"/>
        <v>0.56937390961504586</v>
      </c>
      <c r="J38" s="133">
        <v>44594</v>
      </c>
      <c r="K38" s="29">
        <f t="shared" si="2"/>
        <v>1.9900278987702946</v>
      </c>
      <c r="L38" s="133">
        <v>44594</v>
      </c>
      <c r="M38" s="29">
        <f t="shared" si="3"/>
        <v>1.4209454059219722</v>
      </c>
    </row>
    <row r="39" spans="1:13" ht="23">
      <c r="A39" t="str">
        <f t="shared" si="0"/>
        <v>2022/1/28</v>
      </c>
      <c r="B39" s="23" t="s">
        <v>264</v>
      </c>
      <c r="C39" s="130" t="s">
        <v>131</v>
      </c>
      <c r="D39" s="131">
        <v>3.71</v>
      </c>
      <c r="E39" s="131">
        <v>97.21</v>
      </c>
      <c r="F39" s="130">
        <v>26.22</v>
      </c>
      <c r="H39" s="133">
        <v>44589</v>
      </c>
      <c r="I39" s="29">
        <f t="shared" si="1"/>
        <v>0.56937390961504586</v>
      </c>
      <c r="J39" s="133">
        <v>44589</v>
      </c>
      <c r="K39" s="29">
        <f t="shared" si="2"/>
        <v>1.9877109431303059</v>
      </c>
      <c r="L39" s="133">
        <v>44589</v>
      </c>
      <c r="M39" s="29">
        <f t="shared" si="3"/>
        <v>1.4186326873540656</v>
      </c>
    </row>
    <row r="40" spans="1:13" ht="23">
      <c r="A40" t="str">
        <f t="shared" si="0"/>
        <v>2022/1/19</v>
      </c>
      <c r="B40" s="23" t="s">
        <v>265</v>
      </c>
      <c r="C40" s="130" t="s">
        <v>132</v>
      </c>
      <c r="D40" s="131">
        <v>3.71</v>
      </c>
      <c r="E40" s="131">
        <v>96.87</v>
      </c>
      <c r="F40" s="130">
        <v>26.13</v>
      </c>
      <c r="H40" s="133">
        <v>44580</v>
      </c>
      <c r="I40" s="29">
        <f t="shared" si="1"/>
        <v>0.56937390961504586</v>
      </c>
      <c r="J40" s="133">
        <v>44580</v>
      </c>
      <c r="K40" s="29">
        <f t="shared" si="2"/>
        <v>1.986189299736824</v>
      </c>
      <c r="L40" s="133">
        <v>44580</v>
      </c>
      <c r="M40" s="29">
        <f t="shared" si="3"/>
        <v>1.4171394097273255</v>
      </c>
    </row>
    <row r="41" spans="1:13" ht="23">
      <c r="A41" t="str">
        <f t="shared" si="0"/>
        <v>2022/1/7/</v>
      </c>
      <c r="B41" s="132">
        <v>44568</v>
      </c>
      <c r="C41" s="130" t="s">
        <v>133</v>
      </c>
      <c r="D41" s="131">
        <v>3.71</v>
      </c>
      <c r="E41" s="131">
        <v>107.57</v>
      </c>
      <c r="F41" s="130">
        <v>29.01</v>
      </c>
      <c r="H41" s="133">
        <v>44568</v>
      </c>
      <c r="I41" s="29">
        <f t="shared" si="1"/>
        <v>0.56937390961504586</v>
      </c>
      <c r="J41" s="133">
        <v>44568</v>
      </c>
      <c r="K41" s="29">
        <f t="shared" si="2"/>
        <v>2.0316911686251462</v>
      </c>
      <c r="L41" s="133">
        <v>44568</v>
      </c>
      <c r="M41" s="29">
        <f t="shared" si="3"/>
        <v>1.462547728802664</v>
      </c>
    </row>
    <row r="42" spans="1:13" ht="23">
      <c r="A42" t="str">
        <f t="shared" si="0"/>
        <v>2021/12/2</v>
      </c>
      <c r="B42" s="23" t="s">
        <v>266</v>
      </c>
      <c r="C42" s="130" t="s">
        <v>134</v>
      </c>
      <c r="D42" s="131">
        <v>3.54</v>
      </c>
      <c r="E42" s="131">
        <v>116.38</v>
      </c>
      <c r="F42" s="130">
        <v>32.869999999999997</v>
      </c>
      <c r="H42" s="133">
        <v>44532</v>
      </c>
      <c r="I42" s="29">
        <f t="shared" si="1"/>
        <v>0.54900326202578786</v>
      </c>
      <c r="J42" s="133">
        <v>44532</v>
      </c>
      <c r="K42" s="29">
        <f t="shared" si="2"/>
        <v>2.0658783528573919</v>
      </c>
      <c r="L42" s="133">
        <v>44532</v>
      </c>
      <c r="M42" s="29">
        <f t="shared" si="3"/>
        <v>1.5167997040816243</v>
      </c>
    </row>
    <row r="43" spans="1:13" ht="23">
      <c r="A43" t="str">
        <f t="shared" si="0"/>
        <v>2021/12/1</v>
      </c>
      <c r="B43" s="23" t="s">
        <v>267</v>
      </c>
      <c r="C43" s="130" t="s">
        <v>135</v>
      </c>
      <c r="D43" s="131">
        <v>3.54</v>
      </c>
      <c r="E43" s="131">
        <v>108.63</v>
      </c>
      <c r="F43" s="130">
        <v>30.69</v>
      </c>
      <c r="H43" s="133">
        <v>44531</v>
      </c>
      <c r="I43" s="29">
        <f t="shared" si="1"/>
        <v>0.54900326202578786</v>
      </c>
      <c r="J43" s="133">
        <v>44531</v>
      </c>
      <c r="K43" s="29">
        <f t="shared" si="2"/>
        <v>2.0359497795366739</v>
      </c>
      <c r="L43" s="133">
        <v>44531</v>
      </c>
      <c r="M43" s="29">
        <f t="shared" si="3"/>
        <v>1.4869968884318225</v>
      </c>
    </row>
    <row r="44" spans="1:13" ht="23">
      <c r="A44" t="str">
        <f t="shared" si="0"/>
        <v>2021/12/8</v>
      </c>
      <c r="B44" s="23" t="s">
        <v>268</v>
      </c>
      <c r="C44" s="130" t="s">
        <v>136</v>
      </c>
      <c r="D44" s="131">
        <v>3.54</v>
      </c>
      <c r="E44" s="131">
        <v>116.25</v>
      </c>
      <c r="F44" s="130">
        <v>32.840000000000003</v>
      </c>
      <c r="H44" s="133">
        <v>44538</v>
      </c>
      <c r="I44" s="29">
        <f t="shared" si="1"/>
        <v>0.54900326202578786</v>
      </c>
      <c r="J44" s="133">
        <v>44538</v>
      </c>
      <c r="K44" s="29">
        <f t="shared" si="2"/>
        <v>2.0653929615619915</v>
      </c>
      <c r="L44" s="133">
        <v>44538</v>
      </c>
      <c r="M44" s="29">
        <f t="shared" si="3"/>
        <v>1.5164031484474032</v>
      </c>
    </row>
    <row r="45" spans="1:13" ht="23">
      <c r="A45" t="str">
        <f t="shared" si="0"/>
        <v>2021/11/2</v>
      </c>
      <c r="B45" s="23" t="s">
        <v>269</v>
      </c>
      <c r="C45" s="130" t="s">
        <v>137</v>
      </c>
      <c r="D45" s="131">
        <v>3.54</v>
      </c>
      <c r="E45" s="131">
        <v>110.73</v>
      </c>
      <c r="F45" s="130">
        <v>31.28</v>
      </c>
      <c r="H45" s="133">
        <v>44502</v>
      </c>
      <c r="I45" s="29">
        <f t="shared" si="1"/>
        <v>0.54900326202578786</v>
      </c>
      <c r="J45" s="133">
        <v>44502</v>
      </c>
      <c r="K45" s="29">
        <f t="shared" si="2"/>
        <v>2.0442652999153195</v>
      </c>
      <c r="L45" s="133">
        <v>44502</v>
      </c>
      <c r="M45" s="29">
        <f t="shared" si="3"/>
        <v>1.4952667443878105</v>
      </c>
    </row>
    <row r="46" spans="1:13" ht="23">
      <c r="A46" t="str">
        <f t="shared" si="0"/>
        <v>2021/11/1</v>
      </c>
      <c r="B46" s="23" t="s">
        <v>270</v>
      </c>
      <c r="C46" s="130" t="s">
        <v>138</v>
      </c>
      <c r="D46" s="131">
        <v>3.54</v>
      </c>
      <c r="E46" s="131">
        <v>112.52</v>
      </c>
      <c r="F46" s="130">
        <v>31.78</v>
      </c>
      <c r="H46" s="133">
        <v>44501</v>
      </c>
      <c r="I46" s="29">
        <f t="shared" si="1"/>
        <v>0.54900326202578786</v>
      </c>
      <c r="J46" s="133">
        <v>44501</v>
      </c>
      <c r="K46" s="29">
        <f t="shared" si="2"/>
        <v>2.0512297234931633</v>
      </c>
      <c r="L46" s="133">
        <v>44501</v>
      </c>
      <c r="M46" s="29">
        <f t="shared" si="3"/>
        <v>1.5021538928713607</v>
      </c>
    </row>
    <row r="47" spans="1:13" ht="23">
      <c r="A47" t="str">
        <f t="shared" si="0"/>
        <v>2021/11/8</v>
      </c>
      <c r="B47" s="23" t="s">
        <v>271</v>
      </c>
      <c r="C47" s="130" t="s">
        <v>139</v>
      </c>
      <c r="D47" s="131">
        <v>3.54</v>
      </c>
      <c r="E47" s="131">
        <v>115.16</v>
      </c>
      <c r="F47" s="130">
        <v>32.53</v>
      </c>
      <c r="H47" s="133">
        <v>44508</v>
      </c>
      <c r="I47" s="29">
        <f t="shared" si="1"/>
        <v>0.54900326202578786</v>
      </c>
      <c r="J47" s="133">
        <v>44508</v>
      </c>
      <c r="K47" s="29">
        <f t="shared" si="2"/>
        <v>2.0613016562060444</v>
      </c>
      <c r="L47" s="133">
        <v>44508</v>
      </c>
      <c r="M47" s="29">
        <f t="shared" si="3"/>
        <v>1.5122840632818535</v>
      </c>
    </row>
    <row r="48" spans="1:13" ht="23">
      <c r="A48" t="str">
        <f t="shared" si="0"/>
        <v>2021/10/2</v>
      </c>
      <c r="B48" s="23" t="s">
        <v>272</v>
      </c>
      <c r="C48" s="130" t="s">
        <v>140</v>
      </c>
      <c r="D48" s="131">
        <v>3.54</v>
      </c>
      <c r="E48" s="131">
        <v>113.2</v>
      </c>
      <c r="F48" s="130">
        <v>31.98</v>
      </c>
      <c r="H48" s="133">
        <v>44471</v>
      </c>
      <c r="I48" s="29">
        <f t="shared" si="1"/>
        <v>0.54900326202578786</v>
      </c>
      <c r="J48" s="133">
        <v>44471</v>
      </c>
      <c r="K48" s="29">
        <f t="shared" si="2"/>
        <v>2.0538464268522527</v>
      </c>
      <c r="L48" s="133">
        <v>44471</v>
      </c>
      <c r="M48" s="29">
        <f t="shared" si="3"/>
        <v>1.5048784594102158</v>
      </c>
    </row>
    <row r="49" spans="1:13" ht="23">
      <c r="A49" t="str">
        <f t="shared" si="0"/>
        <v>2021/10/1</v>
      </c>
      <c r="B49" s="23" t="s">
        <v>273</v>
      </c>
      <c r="C49" s="130" t="s">
        <v>141</v>
      </c>
      <c r="D49" s="131">
        <v>3.54</v>
      </c>
      <c r="E49" s="131">
        <v>113.49</v>
      </c>
      <c r="F49" s="130">
        <v>32.06</v>
      </c>
      <c r="H49" s="133">
        <v>44470</v>
      </c>
      <c r="I49" s="29">
        <f t="shared" si="1"/>
        <v>0.54900326202578786</v>
      </c>
      <c r="J49" s="133">
        <v>44470</v>
      </c>
      <c r="K49" s="29">
        <f t="shared" si="2"/>
        <v>2.0549575960124065</v>
      </c>
      <c r="L49" s="133">
        <v>44470</v>
      </c>
      <c r="M49" s="29">
        <f t="shared" si="3"/>
        <v>1.5059635180181261</v>
      </c>
    </row>
    <row r="50" spans="1:13" ht="23">
      <c r="A50" t="str">
        <f t="shared" si="0"/>
        <v>2021/10/8</v>
      </c>
      <c r="B50" s="23" t="s">
        <v>274</v>
      </c>
      <c r="C50" s="130" t="s">
        <v>142</v>
      </c>
      <c r="D50" s="131">
        <v>3.54</v>
      </c>
      <c r="E50" s="131">
        <v>111.22</v>
      </c>
      <c r="F50" s="130">
        <v>31.42</v>
      </c>
      <c r="H50" s="133">
        <v>44477</v>
      </c>
      <c r="I50" s="29">
        <f t="shared" si="1"/>
        <v>0.54900326202578786</v>
      </c>
      <c r="J50" s="133">
        <v>44477</v>
      </c>
      <c r="K50" s="29">
        <f t="shared" si="2"/>
        <v>2.0461828907408814</v>
      </c>
      <c r="L50" s="133">
        <v>44477</v>
      </c>
      <c r="M50" s="29">
        <f t="shared" si="3"/>
        <v>1.4972061807039545</v>
      </c>
    </row>
    <row r="51" spans="1:13" ht="23">
      <c r="A51" t="str">
        <f t="shared" si="0"/>
        <v>2021/9/29</v>
      </c>
      <c r="B51" s="23" t="s">
        <v>275</v>
      </c>
      <c r="C51" s="130" t="s">
        <v>143</v>
      </c>
      <c r="D51" s="131">
        <v>2.39</v>
      </c>
      <c r="E51" s="131">
        <v>112.17</v>
      </c>
      <c r="F51" s="130">
        <v>46.98</v>
      </c>
      <c r="H51" s="133">
        <v>44468</v>
      </c>
      <c r="I51" s="29">
        <f t="shared" si="1"/>
        <v>0.37839790094813769</v>
      </c>
      <c r="J51" s="133">
        <v>44468</v>
      </c>
      <c r="K51" s="29">
        <f t="shared" si="2"/>
        <v>2.0498767198738821</v>
      </c>
      <c r="L51" s="133">
        <v>44468</v>
      </c>
      <c r="M51" s="29">
        <f t="shared" si="3"/>
        <v>1.6719130124415871</v>
      </c>
    </row>
    <row r="52" spans="1:13" ht="23">
      <c r="A52" t="str">
        <f t="shared" si="0"/>
        <v>2021/9/20</v>
      </c>
      <c r="B52" s="23" t="s">
        <v>276</v>
      </c>
      <c r="C52" s="130" t="s">
        <v>144</v>
      </c>
      <c r="D52" s="131">
        <v>2.39</v>
      </c>
      <c r="E52" s="131">
        <v>111.82</v>
      </c>
      <c r="F52" s="130">
        <v>46.83</v>
      </c>
      <c r="H52" s="133">
        <v>44459</v>
      </c>
      <c r="I52" s="29">
        <f t="shared" si="1"/>
        <v>0.37839790094813769</v>
      </c>
      <c r="J52" s="133">
        <v>44459</v>
      </c>
      <c r="K52" s="29">
        <f t="shared" si="2"/>
        <v>2.048519487922654</v>
      </c>
      <c r="L52" s="133">
        <v>44459</v>
      </c>
      <c r="M52" s="29">
        <f t="shared" si="3"/>
        <v>1.67052415778208</v>
      </c>
    </row>
    <row r="53" spans="1:13" ht="23">
      <c r="A53" t="str">
        <f t="shared" si="0"/>
        <v>2021/9/9/</v>
      </c>
      <c r="B53" s="132">
        <v>44448</v>
      </c>
      <c r="C53" s="130" t="s">
        <v>145</v>
      </c>
      <c r="D53" s="131">
        <v>2.39</v>
      </c>
      <c r="E53" s="131">
        <v>118.79</v>
      </c>
      <c r="F53" s="130">
        <v>49.75</v>
      </c>
      <c r="H53" s="133">
        <v>44448</v>
      </c>
      <c r="I53" s="29">
        <f t="shared" si="1"/>
        <v>0.37839790094813769</v>
      </c>
      <c r="J53" s="133">
        <v>44448</v>
      </c>
      <c r="K53" s="29">
        <f t="shared" si="2"/>
        <v>2.0747798823319328</v>
      </c>
      <c r="L53" s="133">
        <v>44448</v>
      </c>
      <c r="M53" s="29">
        <f t="shared" si="3"/>
        <v>1.6967930850817443</v>
      </c>
    </row>
    <row r="54" spans="1:13" ht="23">
      <c r="A54" t="str">
        <f t="shared" si="0"/>
        <v>2021/8/30</v>
      </c>
      <c r="B54" s="23" t="s">
        <v>277</v>
      </c>
      <c r="C54" s="130" t="s">
        <v>146</v>
      </c>
      <c r="D54" s="131">
        <v>2.39</v>
      </c>
      <c r="E54" s="131">
        <v>115.61</v>
      </c>
      <c r="F54" s="130">
        <v>48.42</v>
      </c>
      <c r="H54" s="133">
        <v>44438</v>
      </c>
      <c r="I54" s="29">
        <f t="shared" si="1"/>
        <v>0.37839790094813769</v>
      </c>
      <c r="J54" s="133">
        <v>44438</v>
      </c>
      <c r="K54" s="29">
        <f t="shared" si="2"/>
        <v>2.0629954011864671</v>
      </c>
      <c r="L54" s="133">
        <v>44438</v>
      </c>
      <c r="M54" s="29">
        <f t="shared" si="3"/>
        <v>1.6850247851057141</v>
      </c>
    </row>
    <row r="55" spans="1:13" ht="23">
      <c r="A55" t="str">
        <f t="shared" si="0"/>
        <v>2021/8/19</v>
      </c>
      <c r="B55" s="23" t="s">
        <v>278</v>
      </c>
      <c r="C55" s="130" t="s">
        <v>147</v>
      </c>
      <c r="D55" s="131">
        <v>2.39</v>
      </c>
      <c r="E55" s="131">
        <v>114.32</v>
      </c>
      <c r="F55" s="130">
        <v>47.88</v>
      </c>
      <c r="H55" s="133">
        <v>44427</v>
      </c>
      <c r="I55" s="29">
        <f t="shared" si="1"/>
        <v>0.37839790094813769</v>
      </c>
      <c r="J55" s="133">
        <v>44427</v>
      </c>
      <c r="K55" s="29">
        <f t="shared" si="2"/>
        <v>2.0581222157829138</v>
      </c>
      <c r="L55" s="133">
        <v>44427</v>
      </c>
      <c r="M55" s="29">
        <f t="shared" si="3"/>
        <v>1.6801541417343731</v>
      </c>
    </row>
    <row r="56" spans="1:13" ht="23">
      <c r="A56" t="str">
        <f t="shared" si="0"/>
        <v>2021/8/10</v>
      </c>
      <c r="B56" s="23" t="s">
        <v>279</v>
      </c>
      <c r="C56" s="130" t="s">
        <v>148</v>
      </c>
      <c r="D56" s="131">
        <v>2.39</v>
      </c>
      <c r="E56" s="131">
        <v>116.39</v>
      </c>
      <c r="F56" s="130">
        <v>48.74</v>
      </c>
      <c r="H56" s="133">
        <v>44418</v>
      </c>
      <c r="I56" s="29">
        <f t="shared" si="1"/>
        <v>0.37839790094813769</v>
      </c>
      <c r="J56" s="133">
        <v>44418</v>
      </c>
      <c r="K56" s="29">
        <f t="shared" si="2"/>
        <v>2.065915668188592</v>
      </c>
      <c r="L56" s="133">
        <v>44418</v>
      </c>
      <c r="M56" s="29">
        <f t="shared" si="3"/>
        <v>1.6878855248487055</v>
      </c>
    </row>
    <row r="57" spans="1:13" ht="23">
      <c r="A57" t="str">
        <f t="shared" si="0"/>
        <v>2021/8/6/</v>
      </c>
      <c r="B57" s="132">
        <v>44414</v>
      </c>
      <c r="C57" s="130" t="s">
        <v>149</v>
      </c>
      <c r="D57" s="131">
        <v>2.39</v>
      </c>
      <c r="E57" s="131">
        <v>119.05</v>
      </c>
      <c r="F57" s="130">
        <v>49.86</v>
      </c>
      <c r="H57" s="133">
        <v>44414</v>
      </c>
      <c r="I57" s="29">
        <f t="shared" si="1"/>
        <v>0.37839790094813769</v>
      </c>
      <c r="J57" s="133">
        <v>44414</v>
      </c>
      <c r="K57" s="29">
        <f t="shared" si="2"/>
        <v>2.0757293997408985</v>
      </c>
      <c r="L57" s="133">
        <v>44414</v>
      </c>
      <c r="M57" s="29">
        <f t="shared" si="3"/>
        <v>1.6977522741677546</v>
      </c>
    </row>
    <row r="58" spans="1:13" ht="23">
      <c r="A58" t="str">
        <f t="shared" si="0"/>
        <v>2021/8/5/</v>
      </c>
      <c r="B58" s="132">
        <v>44413</v>
      </c>
      <c r="C58" s="130" t="s">
        <v>150</v>
      </c>
      <c r="D58" s="131">
        <v>2.39</v>
      </c>
      <c r="E58" s="131">
        <v>119.03</v>
      </c>
      <c r="F58" s="130">
        <v>49.85</v>
      </c>
      <c r="H58" s="133">
        <v>44413</v>
      </c>
      <c r="I58" s="29">
        <f t="shared" si="1"/>
        <v>0.37839790094813769</v>
      </c>
      <c r="J58" s="133">
        <v>44413</v>
      </c>
      <c r="K58" s="29">
        <f t="shared" si="2"/>
        <v>2.0756564335979339</v>
      </c>
      <c r="L58" s="133">
        <v>44413</v>
      </c>
      <c r="M58" s="29">
        <f t="shared" si="3"/>
        <v>1.6976651626476746</v>
      </c>
    </row>
    <row r="59" spans="1:13" ht="23">
      <c r="A59" t="str">
        <f t="shared" si="0"/>
        <v>2021/8/4/</v>
      </c>
      <c r="B59" s="132">
        <v>44412</v>
      </c>
      <c r="C59" s="130" t="s">
        <v>151</v>
      </c>
      <c r="D59" s="131">
        <v>2.39</v>
      </c>
      <c r="E59" s="131">
        <v>118.25</v>
      </c>
      <c r="F59" s="130">
        <v>49.52</v>
      </c>
      <c r="H59" s="133">
        <v>44412</v>
      </c>
      <c r="I59" s="29">
        <f t="shared" si="1"/>
        <v>0.37839790094813769</v>
      </c>
      <c r="J59" s="133">
        <v>44412</v>
      </c>
      <c r="K59" s="29">
        <f t="shared" si="2"/>
        <v>2.0728011494098491</v>
      </c>
      <c r="L59" s="133">
        <v>44412</v>
      </c>
      <c r="M59" s="29">
        <f t="shared" si="3"/>
        <v>1.6947806360120616</v>
      </c>
    </row>
    <row r="60" spans="1:13" ht="23">
      <c r="A60" t="str">
        <f t="shared" si="0"/>
        <v>2021/8/3/</v>
      </c>
      <c r="B60" s="132">
        <v>44411</v>
      </c>
      <c r="C60" s="130" t="s">
        <v>152</v>
      </c>
      <c r="D60" s="131">
        <v>2.39</v>
      </c>
      <c r="E60" s="131">
        <v>119.13</v>
      </c>
      <c r="F60" s="130">
        <v>49.89</v>
      </c>
      <c r="H60" s="133">
        <v>44411</v>
      </c>
      <c r="I60" s="29">
        <f t="shared" si="1"/>
        <v>0.37839790094813769</v>
      </c>
      <c r="J60" s="133">
        <v>44411</v>
      </c>
      <c r="K60" s="29">
        <f t="shared" si="2"/>
        <v>2.0760211417835452</v>
      </c>
      <c r="L60" s="133">
        <v>44411</v>
      </c>
      <c r="M60" s="29">
        <f t="shared" si="3"/>
        <v>1.6980135039391817</v>
      </c>
    </row>
    <row r="61" spans="1:13" ht="23">
      <c r="A61" t="str">
        <f t="shared" si="0"/>
        <v>2021/8/2/</v>
      </c>
      <c r="B61" s="132">
        <v>44410</v>
      </c>
      <c r="C61" s="130" t="s">
        <v>153</v>
      </c>
      <c r="D61" s="131">
        <v>2.39</v>
      </c>
      <c r="E61" s="131">
        <v>120.37</v>
      </c>
      <c r="F61" s="130">
        <v>50.41</v>
      </c>
      <c r="H61" s="133">
        <v>44410</v>
      </c>
      <c r="I61" s="29">
        <f t="shared" si="1"/>
        <v>0.37839790094813769</v>
      </c>
      <c r="J61" s="133">
        <v>44410</v>
      </c>
      <c r="K61" s="29">
        <f t="shared" si="2"/>
        <v>2.0805182605271177</v>
      </c>
      <c r="L61" s="133">
        <v>44410</v>
      </c>
      <c r="M61" s="29">
        <f t="shared" si="3"/>
        <v>1.7025166974381505</v>
      </c>
    </row>
    <row r="62" spans="1:13" ht="23">
      <c r="A62" t="str">
        <f t="shared" si="0"/>
        <v>2021/7/30</v>
      </c>
      <c r="B62" s="132">
        <v>44407</v>
      </c>
      <c r="C62" s="130" t="s">
        <v>154</v>
      </c>
      <c r="D62" s="131">
        <v>2.39</v>
      </c>
      <c r="E62" s="131">
        <v>121.43</v>
      </c>
      <c r="F62" s="130">
        <v>50.85</v>
      </c>
      <c r="H62" s="133">
        <v>44407</v>
      </c>
      <c r="I62" s="29">
        <f t="shared" si="1"/>
        <v>0.37839790094813769</v>
      </c>
      <c r="J62" s="133">
        <v>44407</v>
      </c>
      <c r="K62" s="29">
        <f t="shared" si="2"/>
        <v>2.0843259950168269</v>
      </c>
      <c r="L62" s="133">
        <v>44407</v>
      </c>
      <c r="M62" s="29">
        <f t="shared" si="3"/>
        <v>1.7062909572587635</v>
      </c>
    </row>
    <row r="63" spans="1:13" ht="23">
      <c r="A63" t="str">
        <f t="shared" si="0"/>
        <v>2021/7/9/</v>
      </c>
      <c r="B63" s="132">
        <v>44386</v>
      </c>
      <c r="C63" s="130" t="s">
        <v>155</v>
      </c>
      <c r="D63" s="131">
        <v>2.39</v>
      </c>
      <c r="E63" s="131">
        <v>117.47</v>
      </c>
      <c r="F63" s="130">
        <v>49.2</v>
      </c>
      <c r="H63" s="133">
        <v>44386</v>
      </c>
      <c r="I63" s="29">
        <f t="shared" si="1"/>
        <v>0.37839790094813769</v>
      </c>
      <c r="J63" s="133">
        <v>44386</v>
      </c>
      <c r="K63" s="29">
        <f t="shared" si="2"/>
        <v>2.0699269687524722</v>
      </c>
      <c r="L63" s="133">
        <v>44386</v>
      </c>
      <c r="M63" s="29">
        <f t="shared" si="3"/>
        <v>1.6919651027673603</v>
      </c>
    </row>
    <row r="64" spans="1:13" ht="23">
      <c r="A64" t="str">
        <f t="shared" si="0"/>
        <v>2021/6/17</v>
      </c>
      <c r="B64" s="23" t="s">
        <v>280</v>
      </c>
      <c r="C64" s="130" t="s">
        <v>156</v>
      </c>
      <c r="D64" s="131">
        <v>0.83</v>
      </c>
      <c r="E64" s="131">
        <v>111.39</v>
      </c>
      <c r="F64" s="130">
        <v>133.41999999999999</v>
      </c>
      <c r="H64" s="133">
        <v>44364</v>
      </c>
      <c r="I64" s="29">
        <f t="shared" si="1"/>
        <v>-8.092190762392612E-2</v>
      </c>
      <c r="J64" s="133">
        <v>44364</v>
      </c>
      <c r="K64" s="29">
        <f t="shared" si="2"/>
        <v>2.0468462039458215</v>
      </c>
      <c r="L64" s="133">
        <v>44364</v>
      </c>
      <c r="M64" s="29">
        <f t="shared" si="3"/>
        <v>2.1252209363165644</v>
      </c>
    </row>
    <row r="65" spans="1:13" ht="23">
      <c r="A65" t="str">
        <f t="shared" si="0"/>
        <v>2021/5/26</v>
      </c>
      <c r="B65" s="23" t="s">
        <v>281</v>
      </c>
      <c r="C65" s="130" t="s">
        <v>157</v>
      </c>
      <c r="D65" s="131">
        <v>0.83</v>
      </c>
      <c r="E65" s="131">
        <v>112.85</v>
      </c>
      <c r="F65" s="130">
        <v>135.16999999999999</v>
      </c>
      <c r="H65" s="133">
        <v>44342</v>
      </c>
      <c r="I65" s="29">
        <f t="shared" si="1"/>
        <v>-8.092190762392612E-2</v>
      </c>
      <c r="J65" s="133">
        <v>44342</v>
      </c>
      <c r="K65" s="29">
        <f t="shared" si="2"/>
        <v>2.0525015634137809</v>
      </c>
      <c r="L65" s="133">
        <v>44342</v>
      </c>
      <c r="M65" s="29">
        <f t="shared" si="3"/>
        <v>2.1308803137936514</v>
      </c>
    </row>
    <row r="66" spans="1:13" ht="23">
      <c r="A66" t="str">
        <f t="shared" si="0"/>
        <v>2021/5/5/</v>
      </c>
      <c r="B66" s="132">
        <v>44321</v>
      </c>
      <c r="C66" s="130" t="s">
        <v>158</v>
      </c>
      <c r="D66" s="131">
        <v>0.83</v>
      </c>
      <c r="E66" s="131">
        <v>113.48</v>
      </c>
      <c r="F66" s="130">
        <v>135.91999999999999</v>
      </c>
      <c r="H66" s="133">
        <v>44321</v>
      </c>
      <c r="I66" s="29">
        <f t="shared" si="1"/>
        <v>-8.092190762392612E-2</v>
      </c>
      <c r="J66" s="133">
        <v>44321</v>
      </c>
      <c r="K66" s="29">
        <f t="shared" si="2"/>
        <v>2.0549193271238146</v>
      </c>
      <c r="L66" s="133">
        <v>44321</v>
      </c>
      <c r="M66" s="29">
        <f t="shared" si="3"/>
        <v>2.1332833658609891</v>
      </c>
    </row>
    <row r="67" spans="1:13" ht="23">
      <c r="A67" t="str">
        <f t="shared" si="0"/>
        <v>2021/4/14</v>
      </c>
      <c r="B67" s="23" t="s">
        <v>282</v>
      </c>
      <c r="C67" s="130" t="s">
        <v>159</v>
      </c>
      <c r="D67" s="131">
        <v>0.83</v>
      </c>
      <c r="E67" s="131">
        <v>115.16</v>
      </c>
      <c r="F67" s="130">
        <v>137.93</v>
      </c>
      <c r="H67" s="133">
        <v>44300</v>
      </c>
      <c r="I67" s="29">
        <f t="shared" si="1"/>
        <v>-8.092190762392612E-2</v>
      </c>
      <c r="J67" s="133">
        <v>44300</v>
      </c>
      <c r="K67" s="29">
        <f t="shared" si="2"/>
        <v>2.0613016562060444</v>
      </c>
      <c r="L67" s="133">
        <v>44300</v>
      </c>
      <c r="M67" s="29">
        <f t="shared" si="3"/>
        <v>2.1396587362081774</v>
      </c>
    </row>
    <row r="68" spans="1:13" ht="23">
      <c r="A68" t="str">
        <f t="shared" si="0"/>
        <v>2021/3/23</v>
      </c>
      <c r="B68" s="23" t="s">
        <v>283</v>
      </c>
      <c r="C68" s="130" t="s">
        <v>160</v>
      </c>
      <c r="D68" s="131">
        <v>0.56000000000000005</v>
      </c>
      <c r="E68" s="131">
        <v>106.25</v>
      </c>
      <c r="F68" s="130">
        <v>190.93</v>
      </c>
      <c r="H68" s="133">
        <v>44278</v>
      </c>
      <c r="I68" s="29">
        <f t="shared" si="1"/>
        <v>-0.25181197299379954</v>
      </c>
      <c r="J68" s="133">
        <v>44278</v>
      </c>
      <c r="K68" s="29">
        <f t="shared" si="2"/>
        <v>2.0263289387223491</v>
      </c>
      <c r="L68" s="133">
        <v>44278</v>
      </c>
      <c r="M68" s="29">
        <f t="shared" si="3"/>
        <v>2.2808741725572155</v>
      </c>
    </row>
    <row r="69" spans="1:13" ht="23">
      <c r="A69" t="str">
        <f t="shared" si="0"/>
        <v>2021/3/2/</v>
      </c>
      <c r="B69" s="132">
        <v>44257</v>
      </c>
      <c r="C69" s="130" t="s">
        <v>161</v>
      </c>
      <c r="D69" s="131">
        <v>0.56000000000000005</v>
      </c>
      <c r="E69" s="131">
        <v>107.2</v>
      </c>
      <c r="F69" s="130">
        <v>192.64</v>
      </c>
      <c r="H69" s="133">
        <v>44257</v>
      </c>
      <c r="I69" s="29">
        <f t="shared" si="1"/>
        <v>-0.25181197299379954</v>
      </c>
      <c r="J69" s="133">
        <v>44257</v>
      </c>
      <c r="K69" s="29">
        <f t="shared" si="2"/>
        <v>2.030194785356751</v>
      </c>
      <c r="L69" s="133">
        <v>44257</v>
      </c>
      <c r="M69" s="29">
        <f t="shared" si="3"/>
        <v>2.2847464695777306</v>
      </c>
    </row>
    <row r="70" spans="1:13" ht="23">
      <c r="A70" t="str">
        <f t="shared" si="0"/>
        <v>2021/2/8/</v>
      </c>
      <c r="B70" s="132">
        <v>44235</v>
      </c>
      <c r="C70" s="130" t="s">
        <v>162</v>
      </c>
      <c r="D70" s="131">
        <v>0.56000000000000005</v>
      </c>
      <c r="E70" s="131">
        <v>106.26</v>
      </c>
      <c r="F70" s="130">
        <v>190.95</v>
      </c>
      <c r="H70" s="133">
        <v>44235</v>
      </c>
      <c r="I70" s="29">
        <f t="shared" si="1"/>
        <v>-0.25181197299379954</v>
      </c>
      <c r="J70" s="133">
        <v>44235</v>
      </c>
      <c r="K70" s="29">
        <f t="shared" si="2"/>
        <v>2.0263698115737183</v>
      </c>
      <c r="L70" s="133">
        <v>44235</v>
      </c>
      <c r="M70" s="29">
        <f t="shared" si="3"/>
        <v>2.2809196627093367</v>
      </c>
    </row>
    <row r="71" spans="1:13" ht="23">
      <c r="A71" t="str">
        <f t="shared" ref="A71:A134" si="4">RIGHT(C71,4)&amp;"/"&amp;LEFT(C71,4)</f>
        <v>2021/1/15</v>
      </c>
      <c r="B71" s="23" t="s">
        <v>284</v>
      </c>
      <c r="C71" s="130" t="s">
        <v>163</v>
      </c>
      <c r="D71" s="131">
        <v>0.56000000000000005</v>
      </c>
      <c r="E71" s="131">
        <v>102.33</v>
      </c>
      <c r="F71" s="130">
        <v>183.89</v>
      </c>
      <c r="H71" s="133">
        <v>44211</v>
      </c>
      <c r="I71" s="29">
        <f t="shared" ref="I71:I134" si="5">LOG10(D71)</f>
        <v>-0.25181197299379954</v>
      </c>
      <c r="J71" s="133">
        <v>44211</v>
      </c>
      <c r="K71" s="29">
        <f t="shared" ref="K71:K134" si="6">LOG10(E71)</f>
        <v>2.0100029741270595</v>
      </c>
      <c r="L71" s="133">
        <v>44211</v>
      </c>
      <c r="M71" s="29">
        <f t="shared" ref="M71:M134" si="7">LOG10(F71)</f>
        <v>2.2645581128003269</v>
      </c>
    </row>
    <row r="72" spans="1:13" ht="23">
      <c r="A72" t="str">
        <f t="shared" si="4"/>
        <v>2020/12/2</v>
      </c>
      <c r="B72" s="23" t="s">
        <v>285</v>
      </c>
      <c r="C72" s="130" t="s">
        <v>164</v>
      </c>
      <c r="D72" s="131">
        <v>0.77</v>
      </c>
      <c r="E72" s="131">
        <v>102.06</v>
      </c>
      <c r="F72" s="130">
        <v>131.83000000000001</v>
      </c>
      <c r="H72" s="133">
        <v>44167</v>
      </c>
      <c r="I72" s="29">
        <f t="shared" si="5"/>
        <v>-0.11350927482751812</v>
      </c>
      <c r="J72" s="133">
        <v>44167</v>
      </c>
      <c r="K72" s="29">
        <f t="shared" si="6"/>
        <v>2.0088555639962125</v>
      </c>
      <c r="L72" s="133">
        <v>44167</v>
      </c>
      <c r="M72" s="29">
        <f t="shared" si="7"/>
        <v>2.1200142520780672</v>
      </c>
    </row>
    <row r="73" spans="1:13" ht="23">
      <c r="A73" t="str">
        <f t="shared" si="4"/>
        <v>2020/12/2</v>
      </c>
      <c r="B73" s="23" t="s">
        <v>285</v>
      </c>
      <c r="C73" s="130" t="s">
        <v>165</v>
      </c>
      <c r="D73" s="131">
        <v>0.77</v>
      </c>
      <c r="E73" s="131">
        <v>98.91</v>
      </c>
      <c r="F73" s="130">
        <v>127.76</v>
      </c>
      <c r="H73" s="133">
        <v>44167</v>
      </c>
      <c r="I73" s="29">
        <f t="shared" si="5"/>
        <v>-0.11350927482751812</v>
      </c>
      <c r="J73" s="133">
        <v>44167</v>
      </c>
      <c r="K73" s="29">
        <f t="shared" si="6"/>
        <v>1.9952402018628155</v>
      </c>
      <c r="L73" s="133">
        <v>44167</v>
      </c>
      <c r="M73" s="29">
        <f t="shared" si="7"/>
        <v>2.1063949031304263</v>
      </c>
    </row>
    <row r="74" spans="1:13" ht="23">
      <c r="A74" t="str">
        <f t="shared" si="4"/>
        <v>2020/11/1</v>
      </c>
      <c r="B74" s="23" t="s">
        <v>286</v>
      </c>
      <c r="C74" s="130" t="s">
        <v>166</v>
      </c>
      <c r="D74" s="131">
        <v>0.77</v>
      </c>
      <c r="E74" s="131">
        <v>93.92</v>
      </c>
      <c r="F74" s="130">
        <v>121.31</v>
      </c>
      <c r="H74" s="133">
        <v>44136</v>
      </c>
      <c r="I74" s="29">
        <f t="shared" si="5"/>
        <v>-0.11350927482751812</v>
      </c>
      <c r="J74" s="133">
        <v>44136</v>
      </c>
      <c r="K74" s="29">
        <f t="shared" si="6"/>
        <v>1.9727580839035392</v>
      </c>
      <c r="L74" s="133">
        <v>44136</v>
      </c>
      <c r="M74" s="29">
        <f t="shared" si="7"/>
        <v>2.0838966027281738</v>
      </c>
    </row>
    <row r="75" spans="1:13" ht="23">
      <c r="A75" t="str">
        <f t="shared" si="4"/>
        <v>2020/10/2</v>
      </c>
      <c r="B75" s="23" t="s">
        <v>287</v>
      </c>
      <c r="C75" s="130" t="s">
        <v>167</v>
      </c>
      <c r="D75" s="131">
        <v>0.77</v>
      </c>
      <c r="E75" s="131">
        <v>88.51</v>
      </c>
      <c r="F75" s="130">
        <v>114.33</v>
      </c>
      <c r="H75" s="133">
        <v>44106</v>
      </c>
      <c r="I75" s="29">
        <f t="shared" si="5"/>
        <v>-0.11350927482751812</v>
      </c>
      <c r="J75" s="133">
        <v>44106</v>
      </c>
      <c r="K75" s="29">
        <f t="shared" si="6"/>
        <v>1.9469923407483722</v>
      </c>
      <c r="L75" s="133">
        <v>44106</v>
      </c>
      <c r="M75" s="29">
        <f t="shared" si="7"/>
        <v>2.0581602034918296</v>
      </c>
    </row>
    <row r="76" spans="1:13" ht="23">
      <c r="A76" t="str">
        <f t="shared" si="4"/>
        <v>2020/9/29</v>
      </c>
      <c r="B76" s="23" t="s">
        <v>288</v>
      </c>
      <c r="C76" s="130" t="s">
        <v>168</v>
      </c>
      <c r="D76" s="131">
        <v>0.77</v>
      </c>
      <c r="E76" s="131">
        <v>84.8</v>
      </c>
      <c r="F76" s="130">
        <v>109.53</v>
      </c>
      <c r="H76" s="133">
        <v>44103</v>
      </c>
      <c r="I76" s="29">
        <f t="shared" si="5"/>
        <v>-0.11350927482751812</v>
      </c>
      <c r="J76" s="133">
        <v>44103</v>
      </c>
      <c r="K76" s="29">
        <f t="shared" si="6"/>
        <v>1.9283958522567137</v>
      </c>
      <c r="L76" s="133">
        <v>44103</v>
      </c>
      <c r="M76" s="29">
        <f t="shared" si="7"/>
        <v>2.03953308766939</v>
      </c>
    </row>
    <row r="77" spans="1:13" ht="23">
      <c r="A77" t="str">
        <f t="shared" si="4"/>
        <v>2020/9/8/</v>
      </c>
      <c r="B77" s="132">
        <v>44082</v>
      </c>
      <c r="C77" s="130" t="s">
        <v>169</v>
      </c>
      <c r="D77" s="131">
        <v>1.1100000000000001</v>
      </c>
      <c r="E77" s="131">
        <v>85.41</v>
      </c>
      <c r="F77" s="130">
        <v>77.150000000000006</v>
      </c>
      <c r="H77" s="133">
        <v>44082</v>
      </c>
      <c r="I77" s="29">
        <f t="shared" si="5"/>
        <v>4.5322978786657475E-2</v>
      </c>
      <c r="J77" s="133">
        <v>44082</v>
      </c>
      <c r="K77" s="29">
        <f t="shared" si="6"/>
        <v>1.9315087218666176</v>
      </c>
      <c r="L77" s="133">
        <v>44082</v>
      </c>
      <c r="M77" s="29">
        <f t="shared" si="7"/>
        <v>1.887335930399167</v>
      </c>
    </row>
    <row r="78" spans="1:13" ht="23">
      <c r="A78" t="str">
        <f t="shared" si="4"/>
        <v>2020/8/17</v>
      </c>
      <c r="B78" s="23" t="s">
        <v>289</v>
      </c>
      <c r="C78" s="130" t="s">
        <v>170</v>
      </c>
      <c r="D78" s="131">
        <v>1.1100000000000001</v>
      </c>
      <c r="E78" s="131">
        <v>78.95</v>
      </c>
      <c r="F78" s="130">
        <v>71.31</v>
      </c>
      <c r="H78" s="133">
        <v>44060</v>
      </c>
      <c r="I78" s="29">
        <f t="shared" si="5"/>
        <v>4.5322978786657475E-2</v>
      </c>
      <c r="J78" s="133">
        <v>44060</v>
      </c>
      <c r="K78" s="29">
        <f t="shared" si="6"/>
        <v>1.8973521343443132</v>
      </c>
      <c r="L78" s="133">
        <v>44060</v>
      </c>
      <c r="M78" s="29">
        <f t="shared" si="7"/>
        <v>1.8531504364478428</v>
      </c>
    </row>
    <row r="79" spans="1:13" ht="23">
      <c r="A79" t="str">
        <f t="shared" si="4"/>
        <v>2020/7/27</v>
      </c>
      <c r="B79" s="23" t="s">
        <v>290</v>
      </c>
      <c r="C79" s="130" t="s">
        <v>171</v>
      </c>
      <c r="D79" s="131">
        <v>1.1100000000000001</v>
      </c>
      <c r="E79" s="131">
        <v>76.459999999999994</v>
      </c>
      <c r="F79" s="130">
        <v>69.06</v>
      </c>
      <c r="H79" s="133">
        <v>44039</v>
      </c>
      <c r="I79" s="29">
        <f t="shared" si="5"/>
        <v>4.5322978786657475E-2</v>
      </c>
      <c r="J79" s="133">
        <v>44039</v>
      </c>
      <c r="K79" s="29">
        <f t="shared" si="6"/>
        <v>1.8834342936830093</v>
      </c>
      <c r="L79" s="133">
        <v>44039</v>
      </c>
      <c r="M79" s="29">
        <f t="shared" si="7"/>
        <v>1.8392265740134355</v>
      </c>
    </row>
    <row r="80" spans="1:13" ht="23">
      <c r="A80" t="str">
        <f t="shared" si="4"/>
        <v>2020/7/6/</v>
      </c>
      <c r="B80" s="132">
        <v>44018</v>
      </c>
      <c r="C80" s="130" t="s">
        <v>172</v>
      </c>
      <c r="D80" s="131">
        <v>1.1100000000000001</v>
      </c>
      <c r="E80" s="131">
        <v>75.44</v>
      </c>
      <c r="F80" s="130">
        <v>68.14</v>
      </c>
      <c r="H80" s="133">
        <v>44018</v>
      </c>
      <c r="I80" s="29">
        <f t="shared" si="5"/>
        <v>4.5322978786657475E-2</v>
      </c>
      <c r="J80" s="133">
        <v>44018</v>
      </c>
      <c r="K80" s="29">
        <f t="shared" si="6"/>
        <v>1.8776016797292721</v>
      </c>
      <c r="L80" s="133">
        <v>44018</v>
      </c>
      <c r="M80" s="29">
        <f t="shared" si="7"/>
        <v>1.8334021292318585</v>
      </c>
    </row>
    <row r="81" spans="1:13" ht="23">
      <c r="A81" t="str">
        <f t="shared" si="4"/>
        <v>2020/6/12</v>
      </c>
      <c r="B81" s="23" t="s">
        <v>291</v>
      </c>
      <c r="C81" s="130" t="s">
        <v>173</v>
      </c>
      <c r="D81" s="131">
        <v>2.81</v>
      </c>
      <c r="E81" s="131">
        <v>76.38</v>
      </c>
      <c r="F81" s="130">
        <v>27.18</v>
      </c>
      <c r="H81" s="133">
        <v>43994</v>
      </c>
      <c r="I81" s="29">
        <f t="shared" si="5"/>
        <v>0.44870631990507992</v>
      </c>
      <c r="J81" s="133">
        <v>43994</v>
      </c>
      <c r="K81" s="29">
        <f t="shared" si="6"/>
        <v>1.8829796540372989</v>
      </c>
      <c r="L81" s="133">
        <v>43994</v>
      </c>
      <c r="M81" s="29">
        <f t="shared" si="7"/>
        <v>1.4342494523964755</v>
      </c>
    </row>
    <row r="82" spans="1:13" ht="23">
      <c r="A82" t="str">
        <f t="shared" si="4"/>
        <v>2020/5/21</v>
      </c>
      <c r="B82" s="23" t="s">
        <v>292</v>
      </c>
      <c r="C82" s="130" t="s">
        <v>174</v>
      </c>
      <c r="D82" s="131">
        <v>2.81</v>
      </c>
      <c r="E82" s="131">
        <v>78.05</v>
      </c>
      <c r="F82" s="130">
        <v>27.77</v>
      </c>
      <c r="H82" s="133">
        <v>43972</v>
      </c>
      <c r="I82" s="29">
        <f t="shared" si="5"/>
        <v>0.44870631990507992</v>
      </c>
      <c r="J82" s="133">
        <v>43972</v>
      </c>
      <c r="K82" s="29">
        <f t="shared" si="6"/>
        <v>1.8923729073984363</v>
      </c>
      <c r="L82" s="133">
        <v>43972</v>
      </c>
      <c r="M82" s="29">
        <f t="shared" si="7"/>
        <v>1.4435758797502576</v>
      </c>
    </row>
    <row r="83" spans="1:13" ht="23">
      <c r="A83" t="str">
        <f t="shared" si="4"/>
        <v>2020/4/30</v>
      </c>
      <c r="B83" s="23" t="s">
        <v>293</v>
      </c>
      <c r="C83" s="130" t="s">
        <v>175</v>
      </c>
      <c r="D83" s="131">
        <v>2.81</v>
      </c>
      <c r="E83" s="131">
        <v>76.73</v>
      </c>
      <c r="F83" s="130">
        <v>27.3</v>
      </c>
      <c r="H83" s="133">
        <v>43951</v>
      </c>
      <c r="I83" s="29">
        <f t="shared" si="5"/>
        <v>0.44870631990507992</v>
      </c>
      <c r="J83" s="133">
        <v>43951</v>
      </c>
      <c r="K83" s="29">
        <f t="shared" si="6"/>
        <v>1.8849651982007327</v>
      </c>
      <c r="L83" s="133">
        <v>43951</v>
      </c>
      <c r="M83" s="29">
        <f t="shared" si="7"/>
        <v>1.436162647040756</v>
      </c>
    </row>
    <row r="84" spans="1:13" ht="23">
      <c r="A84" t="str">
        <f t="shared" si="4"/>
        <v>2020/4/8/</v>
      </c>
      <c r="B84" s="132">
        <v>43929</v>
      </c>
      <c r="C84" s="130" t="s">
        <v>176</v>
      </c>
      <c r="D84" s="131">
        <v>2.81</v>
      </c>
      <c r="E84" s="131">
        <v>71.569999999999993</v>
      </c>
      <c r="F84" s="130">
        <v>25.47</v>
      </c>
      <c r="H84" s="133">
        <v>43929</v>
      </c>
      <c r="I84" s="29">
        <f t="shared" si="5"/>
        <v>0.44870631990507992</v>
      </c>
      <c r="J84" s="133">
        <v>43929</v>
      </c>
      <c r="K84" s="29">
        <f t="shared" si="6"/>
        <v>1.8547310172139422</v>
      </c>
      <c r="L84" s="133">
        <v>43929</v>
      </c>
      <c r="M84" s="29">
        <f t="shared" si="7"/>
        <v>1.4060289449636152</v>
      </c>
    </row>
    <row r="85" spans="1:13" ht="23">
      <c r="A85" t="str">
        <f t="shared" si="4"/>
        <v>2020/3/18</v>
      </c>
      <c r="B85" s="23" t="s">
        <v>294</v>
      </c>
      <c r="C85" s="130" t="s">
        <v>177</v>
      </c>
      <c r="D85" s="131">
        <v>3.06</v>
      </c>
      <c r="E85" s="131">
        <v>56.33</v>
      </c>
      <c r="F85" s="130">
        <v>18.39</v>
      </c>
      <c r="H85" s="133">
        <v>43908</v>
      </c>
      <c r="I85" s="29">
        <f t="shared" si="5"/>
        <v>0.48572142648158001</v>
      </c>
      <c r="J85" s="133">
        <v>43908</v>
      </c>
      <c r="K85" s="29">
        <f t="shared" si="6"/>
        <v>1.7507397512353509</v>
      </c>
      <c r="L85" s="133">
        <v>43908</v>
      </c>
      <c r="M85" s="29">
        <f t="shared" si="7"/>
        <v>1.2645817292380774</v>
      </c>
    </row>
    <row r="86" spans="1:13" ht="23">
      <c r="A86" t="str">
        <f t="shared" si="4"/>
        <v>2020/2/26</v>
      </c>
      <c r="B86" s="23" t="s">
        <v>295</v>
      </c>
      <c r="C86" s="130" t="s">
        <v>178</v>
      </c>
      <c r="D86" s="131">
        <v>3.06</v>
      </c>
      <c r="E86" s="131">
        <v>80.67</v>
      </c>
      <c r="F86" s="130">
        <v>26.34</v>
      </c>
      <c r="H86" s="133">
        <v>43887</v>
      </c>
      <c r="I86" s="29">
        <f t="shared" si="5"/>
        <v>0.48572142648158001</v>
      </c>
      <c r="J86" s="133">
        <v>43887</v>
      </c>
      <c r="K86" s="29">
        <f t="shared" si="6"/>
        <v>1.9067120569429641</v>
      </c>
      <c r="L86" s="133">
        <v>43887</v>
      </c>
      <c r="M86" s="29">
        <f t="shared" si="7"/>
        <v>1.4206157706257649</v>
      </c>
    </row>
    <row r="87" spans="1:13" ht="23">
      <c r="A87" t="str">
        <f t="shared" si="4"/>
        <v>2020/2/4/</v>
      </c>
      <c r="B87" s="132">
        <v>43865</v>
      </c>
      <c r="C87" s="130" t="s">
        <v>179</v>
      </c>
      <c r="D87" s="131">
        <v>3.06</v>
      </c>
      <c r="E87" s="131">
        <v>88.38</v>
      </c>
      <c r="F87" s="130">
        <v>28.86</v>
      </c>
      <c r="H87" s="133">
        <v>43865</v>
      </c>
      <c r="I87" s="29">
        <f t="shared" si="5"/>
        <v>0.48572142648158001</v>
      </c>
      <c r="J87" s="133">
        <v>43865</v>
      </c>
      <c r="K87" s="29">
        <f t="shared" si="6"/>
        <v>1.9463539972262744</v>
      </c>
      <c r="L87" s="133">
        <v>43865</v>
      </c>
      <c r="M87" s="29">
        <f t="shared" si="7"/>
        <v>1.4602963267574753</v>
      </c>
    </row>
    <row r="88" spans="1:13" ht="23">
      <c r="A88" t="str">
        <f t="shared" si="4"/>
        <v>2020/1/13</v>
      </c>
      <c r="B88" s="23" t="s">
        <v>296</v>
      </c>
      <c r="C88" s="130" t="s">
        <v>180</v>
      </c>
      <c r="D88" s="131">
        <v>3.06</v>
      </c>
      <c r="E88" s="131">
        <v>91.08</v>
      </c>
      <c r="F88" s="130">
        <v>29.74</v>
      </c>
      <c r="H88" s="133">
        <v>43843</v>
      </c>
      <c r="I88" s="29">
        <f t="shared" si="5"/>
        <v>0.48572142648158001</v>
      </c>
      <c r="J88" s="133">
        <v>43843</v>
      </c>
      <c r="K88" s="29">
        <f t="shared" si="6"/>
        <v>1.9594230219431052</v>
      </c>
      <c r="L88" s="133">
        <v>43843</v>
      </c>
      <c r="M88" s="29">
        <f t="shared" si="7"/>
        <v>1.4733409641859354</v>
      </c>
    </row>
    <row r="89" spans="1:13" ht="23">
      <c r="A89" t="str">
        <f t="shared" si="4"/>
        <v>2019/12/1</v>
      </c>
      <c r="B89" s="23" t="s">
        <v>297</v>
      </c>
      <c r="C89" s="130" t="s">
        <v>181</v>
      </c>
      <c r="D89" s="131">
        <v>2.93</v>
      </c>
      <c r="E89" s="131">
        <v>88.52</v>
      </c>
      <c r="F89" s="130">
        <v>30.26</v>
      </c>
      <c r="H89" s="133">
        <v>43800</v>
      </c>
      <c r="I89" s="29">
        <f t="shared" si="5"/>
        <v>0.4668676203541095</v>
      </c>
      <c r="J89" s="133">
        <v>43800</v>
      </c>
      <c r="K89" s="29">
        <f t="shared" si="6"/>
        <v>1.9470414052552203</v>
      </c>
      <c r="L89" s="133">
        <v>43800</v>
      </c>
      <c r="M89" s="29">
        <f t="shared" si="7"/>
        <v>1.4808689236871679</v>
      </c>
    </row>
    <row r="90" spans="1:13" ht="23">
      <c r="A90" t="str">
        <f t="shared" si="4"/>
        <v>2019/11/2</v>
      </c>
      <c r="B90" s="23" t="s">
        <v>298</v>
      </c>
      <c r="C90" s="130" t="s">
        <v>182</v>
      </c>
      <c r="D90" s="131">
        <v>2.93</v>
      </c>
      <c r="E90" s="131">
        <v>85.77</v>
      </c>
      <c r="F90" s="130">
        <v>29.32</v>
      </c>
      <c r="H90" s="133">
        <v>43771</v>
      </c>
      <c r="I90" s="29">
        <f t="shared" si="5"/>
        <v>0.4668676203541095</v>
      </c>
      <c r="J90" s="133">
        <v>43771</v>
      </c>
      <c r="K90" s="29">
        <f t="shared" si="6"/>
        <v>1.9333354100776512</v>
      </c>
      <c r="L90" s="133">
        <v>43771</v>
      </c>
      <c r="M90" s="29">
        <f t="shared" si="7"/>
        <v>1.4671639659690903</v>
      </c>
    </row>
    <row r="91" spans="1:13" ht="23">
      <c r="A91" t="str">
        <f t="shared" si="4"/>
        <v>2019/11/6</v>
      </c>
      <c r="B91" s="23" t="s">
        <v>299</v>
      </c>
      <c r="C91" s="130" t="s">
        <v>183</v>
      </c>
      <c r="D91" s="131">
        <v>2.93</v>
      </c>
      <c r="E91" s="131">
        <v>82.99</v>
      </c>
      <c r="F91" s="130">
        <v>28.37</v>
      </c>
      <c r="H91" s="133">
        <v>43775</v>
      </c>
      <c r="I91" s="29">
        <f t="shared" si="5"/>
        <v>0.4668676203541095</v>
      </c>
      <c r="J91" s="133">
        <v>43775</v>
      </c>
      <c r="K91" s="29">
        <f t="shared" si="6"/>
        <v>1.9190257645873603</v>
      </c>
      <c r="L91" s="133">
        <v>43775</v>
      </c>
      <c r="M91" s="29">
        <f t="shared" si="7"/>
        <v>1.4528593357958524</v>
      </c>
    </row>
    <row r="92" spans="1:13" ht="23">
      <c r="A92" t="str">
        <f t="shared" si="4"/>
        <v>2019/10/1</v>
      </c>
      <c r="B92" s="23" t="s">
        <v>300</v>
      </c>
      <c r="C92" s="130" t="s">
        <v>184</v>
      </c>
      <c r="D92" s="131">
        <v>2.93</v>
      </c>
      <c r="E92" s="131">
        <v>86.71</v>
      </c>
      <c r="F92" s="130">
        <v>29.64</v>
      </c>
      <c r="H92" s="133">
        <v>43739</v>
      </c>
      <c r="I92" s="29">
        <f t="shared" si="5"/>
        <v>0.4668676203541095</v>
      </c>
      <c r="J92" s="133">
        <v>43739</v>
      </c>
      <c r="K92" s="29">
        <f t="shared" si="6"/>
        <v>1.9380691862233856</v>
      </c>
      <c r="L92" s="133">
        <v>43739</v>
      </c>
      <c r="M92" s="29">
        <f t="shared" si="7"/>
        <v>1.4718781993072905</v>
      </c>
    </row>
    <row r="93" spans="1:13" ht="23">
      <c r="A93" t="str">
        <f t="shared" si="4"/>
        <v>2019/9/25</v>
      </c>
      <c r="B93" s="23" t="s">
        <v>301</v>
      </c>
      <c r="C93" s="130" t="s">
        <v>185</v>
      </c>
      <c r="D93" s="131">
        <v>2.82</v>
      </c>
      <c r="E93" s="131">
        <v>90.35</v>
      </c>
      <c r="F93" s="130">
        <v>32.04</v>
      </c>
      <c r="H93" s="133">
        <v>43733</v>
      </c>
      <c r="I93" s="29">
        <f t="shared" si="5"/>
        <v>0.45024910831936105</v>
      </c>
      <c r="J93" s="133">
        <v>43733</v>
      </c>
      <c r="K93" s="29">
        <f t="shared" si="6"/>
        <v>1.9559281568969507</v>
      </c>
      <c r="L93" s="133">
        <v>43733</v>
      </c>
      <c r="M93" s="29">
        <f t="shared" si="7"/>
        <v>1.5056925074122001</v>
      </c>
    </row>
    <row r="94" spans="1:13" ht="23">
      <c r="A94" t="str">
        <f t="shared" si="4"/>
        <v>2019/9/4/</v>
      </c>
      <c r="B94" s="132">
        <v>43712</v>
      </c>
      <c r="C94" s="130" t="s">
        <v>186</v>
      </c>
      <c r="D94" s="131">
        <v>2.82</v>
      </c>
      <c r="E94" s="131">
        <v>96.11</v>
      </c>
      <c r="F94" s="130">
        <v>34.08</v>
      </c>
      <c r="H94" s="133">
        <v>43712</v>
      </c>
      <c r="I94" s="29">
        <f t="shared" si="5"/>
        <v>0.45024910831936105</v>
      </c>
      <c r="J94" s="133">
        <v>43712</v>
      </c>
      <c r="K94" s="29">
        <f t="shared" si="6"/>
        <v>1.982768577251012</v>
      </c>
      <c r="L94" s="133">
        <v>43712</v>
      </c>
      <c r="M94" s="29">
        <f t="shared" si="7"/>
        <v>1.5324995860946624</v>
      </c>
    </row>
    <row r="95" spans="1:13" ht="23">
      <c r="A95" t="str">
        <f t="shared" si="4"/>
        <v>2019/8/13</v>
      </c>
      <c r="B95" s="23" t="s">
        <v>302</v>
      </c>
      <c r="C95" s="130" t="s">
        <v>187</v>
      </c>
      <c r="D95" s="131">
        <v>2.82</v>
      </c>
      <c r="E95" s="131">
        <v>96.63</v>
      </c>
      <c r="F95" s="130">
        <v>34.270000000000003</v>
      </c>
      <c r="H95" s="133">
        <v>43690</v>
      </c>
      <c r="I95" s="29">
        <f t="shared" si="5"/>
        <v>0.45024910831936105</v>
      </c>
      <c r="J95" s="133">
        <v>43690</v>
      </c>
      <c r="K95" s="29">
        <f t="shared" si="6"/>
        <v>1.9851119795393537</v>
      </c>
      <c r="L95" s="133">
        <v>43690</v>
      </c>
      <c r="M95" s="29">
        <f t="shared" si="7"/>
        <v>1.5349141044298669</v>
      </c>
    </row>
    <row r="96" spans="1:13" ht="23">
      <c r="A96" t="str">
        <f t="shared" si="4"/>
        <v>2019/8/9/</v>
      </c>
      <c r="B96" s="132">
        <v>43686</v>
      </c>
      <c r="C96" s="130" t="s">
        <v>188</v>
      </c>
      <c r="D96" s="131">
        <v>2.82</v>
      </c>
      <c r="E96" s="131">
        <v>96.3</v>
      </c>
      <c r="F96" s="130">
        <v>34.15</v>
      </c>
      <c r="H96" s="133">
        <v>43686</v>
      </c>
      <c r="I96" s="29">
        <f t="shared" si="5"/>
        <v>0.45024910831936105</v>
      </c>
      <c r="J96" s="133">
        <v>43686</v>
      </c>
      <c r="K96" s="29">
        <f t="shared" si="6"/>
        <v>1.9836262871245345</v>
      </c>
      <c r="L96" s="133">
        <v>43686</v>
      </c>
      <c r="M96" s="29">
        <f t="shared" si="7"/>
        <v>1.5333907080175513</v>
      </c>
    </row>
    <row r="97" spans="1:13" ht="23">
      <c r="A97" t="str">
        <f t="shared" si="4"/>
        <v>2019/8/8/</v>
      </c>
      <c r="B97" s="132">
        <v>43685</v>
      </c>
      <c r="C97" s="130" t="s">
        <v>189</v>
      </c>
      <c r="D97" s="131">
        <v>2.82</v>
      </c>
      <c r="E97" s="131">
        <v>96.27</v>
      </c>
      <c r="F97" s="130">
        <v>34.14</v>
      </c>
      <c r="H97" s="133">
        <v>43685</v>
      </c>
      <c r="I97" s="29">
        <f t="shared" si="5"/>
        <v>0.45024910831936105</v>
      </c>
      <c r="J97" s="133">
        <v>43685</v>
      </c>
      <c r="K97" s="29">
        <f t="shared" si="6"/>
        <v>1.9834909718151665</v>
      </c>
      <c r="L97" s="133">
        <v>43685</v>
      </c>
      <c r="M97" s="29">
        <f t="shared" si="7"/>
        <v>1.5332635167787148</v>
      </c>
    </row>
    <row r="98" spans="1:13" ht="23">
      <c r="A98" t="str">
        <f t="shared" si="4"/>
        <v>2019/8/7/</v>
      </c>
      <c r="B98" s="132">
        <v>43684</v>
      </c>
      <c r="C98" s="130" t="s">
        <v>190</v>
      </c>
      <c r="D98" s="131">
        <v>2.82</v>
      </c>
      <c r="E98" s="131">
        <v>95.22</v>
      </c>
      <c r="F98" s="130">
        <v>33.770000000000003</v>
      </c>
      <c r="H98" s="133">
        <v>43684</v>
      </c>
      <c r="I98" s="29">
        <f t="shared" si="5"/>
        <v>0.45024910831936105</v>
      </c>
      <c r="J98" s="133">
        <v>43684</v>
      </c>
      <c r="K98" s="29">
        <f t="shared" si="6"/>
        <v>1.9787281771384919</v>
      </c>
      <c r="L98" s="133">
        <v>43684</v>
      </c>
      <c r="M98" s="29">
        <f t="shared" si="7"/>
        <v>1.5285310606354117</v>
      </c>
    </row>
    <row r="99" spans="1:13" ht="23">
      <c r="A99" t="str">
        <f t="shared" si="4"/>
        <v>2019/8/6/</v>
      </c>
      <c r="B99" s="132">
        <v>43683</v>
      </c>
      <c r="C99" s="130" t="s">
        <v>191</v>
      </c>
      <c r="D99" s="131">
        <v>2.82</v>
      </c>
      <c r="E99" s="131">
        <v>95.34</v>
      </c>
      <c r="F99" s="130">
        <v>33.81</v>
      </c>
      <c r="H99" s="133">
        <v>43683</v>
      </c>
      <c r="I99" s="29">
        <f t="shared" si="5"/>
        <v>0.45024910831936105</v>
      </c>
      <c r="J99" s="133">
        <v>43683</v>
      </c>
      <c r="K99" s="29">
        <f t="shared" si="6"/>
        <v>1.9792751475910233</v>
      </c>
      <c r="L99" s="133">
        <v>43683</v>
      </c>
      <c r="M99" s="29">
        <f t="shared" si="7"/>
        <v>1.5290451707657691</v>
      </c>
    </row>
    <row r="100" spans="1:13" ht="23">
      <c r="A100" t="str">
        <f t="shared" si="4"/>
        <v>2019/8/5/</v>
      </c>
      <c r="B100" s="132">
        <v>43682</v>
      </c>
      <c r="C100" s="130" t="s">
        <v>192</v>
      </c>
      <c r="D100" s="131">
        <v>2.82</v>
      </c>
      <c r="E100" s="131">
        <v>93.7</v>
      </c>
      <c r="F100" s="130">
        <v>33.229999999999997</v>
      </c>
      <c r="H100" s="133">
        <v>43682</v>
      </c>
      <c r="I100" s="29">
        <f t="shared" si="5"/>
        <v>0.45024910831936105</v>
      </c>
      <c r="J100" s="133">
        <v>43682</v>
      </c>
      <c r="K100" s="29">
        <f t="shared" si="6"/>
        <v>1.9717395908877782</v>
      </c>
      <c r="L100" s="133">
        <v>43682</v>
      </c>
      <c r="M100" s="29">
        <f t="shared" si="7"/>
        <v>1.5215303412787109</v>
      </c>
    </row>
    <row r="101" spans="1:13" ht="23">
      <c r="A101" t="str">
        <f t="shared" si="4"/>
        <v>2019/8/2/</v>
      </c>
      <c r="B101" s="132">
        <v>43679</v>
      </c>
      <c r="C101" s="130" t="s">
        <v>193</v>
      </c>
      <c r="D101" s="131">
        <v>2.82</v>
      </c>
      <c r="E101" s="131">
        <v>95.51</v>
      </c>
      <c r="F101" s="130">
        <v>33.869999999999997</v>
      </c>
      <c r="H101" s="133">
        <v>43679</v>
      </c>
      <c r="I101" s="29">
        <f t="shared" si="5"/>
        <v>0.45024910831936105</v>
      </c>
      <c r="J101" s="133">
        <v>43679</v>
      </c>
      <c r="K101" s="29">
        <f t="shared" si="6"/>
        <v>1.9800488450649567</v>
      </c>
      <c r="L101" s="133">
        <v>43679</v>
      </c>
      <c r="M101" s="29">
        <f t="shared" si="7"/>
        <v>1.5298151966446303</v>
      </c>
    </row>
    <row r="102" spans="1:13" ht="23">
      <c r="A102" t="str">
        <f t="shared" si="4"/>
        <v>2019/8/1/</v>
      </c>
      <c r="B102" s="132">
        <v>43678</v>
      </c>
      <c r="C102" s="130" t="s">
        <v>194</v>
      </c>
      <c r="D102" s="131">
        <v>2.82</v>
      </c>
      <c r="E102" s="131">
        <v>95.38</v>
      </c>
      <c r="F102" s="130">
        <v>33.83</v>
      </c>
      <c r="H102" s="133">
        <v>43678</v>
      </c>
      <c r="I102" s="29">
        <f t="shared" si="5"/>
        <v>0.45024910831936105</v>
      </c>
      <c r="J102" s="133">
        <v>43678</v>
      </c>
      <c r="K102" s="29">
        <f t="shared" si="6"/>
        <v>1.9794573180978483</v>
      </c>
      <c r="L102" s="133">
        <v>43678</v>
      </c>
      <c r="M102" s="29">
        <f t="shared" si="7"/>
        <v>1.5293019977879805</v>
      </c>
    </row>
    <row r="103" spans="1:13" ht="23">
      <c r="A103" t="str">
        <f t="shared" si="4"/>
        <v>2019/7/31</v>
      </c>
      <c r="B103" s="23" t="s">
        <v>303</v>
      </c>
      <c r="C103" s="130" t="s">
        <v>195</v>
      </c>
      <c r="D103" s="131">
        <v>2.82</v>
      </c>
      <c r="E103" s="131">
        <v>94.69</v>
      </c>
      <c r="F103" s="130">
        <v>33.58</v>
      </c>
      <c r="H103" s="133">
        <v>43677</v>
      </c>
      <c r="I103" s="29">
        <f t="shared" si="5"/>
        <v>0.45024910831936105</v>
      </c>
      <c r="J103" s="133">
        <v>43677</v>
      </c>
      <c r="K103" s="29">
        <f t="shared" si="6"/>
        <v>1.9763041165520028</v>
      </c>
      <c r="L103" s="133">
        <v>43677</v>
      </c>
      <c r="M103" s="29">
        <f t="shared" si="7"/>
        <v>1.52608069180203</v>
      </c>
    </row>
    <row r="104" spans="1:13" ht="23">
      <c r="A104" t="str">
        <f t="shared" si="4"/>
        <v>2019/7/30</v>
      </c>
      <c r="B104" s="23" t="s">
        <v>304</v>
      </c>
      <c r="C104" s="130" t="s">
        <v>196</v>
      </c>
      <c r="D104" s="131">
        <v>2.82</v>
      </c>
      <c r="E104" s="131">
        <v>96.65</v>
      </c>
      <c r="F104" s="130">
        <v>34.28</v>
      </c>
      <c r="H104" s="133">
        <v>43676</v>
      </c>
      <c r="I104" s="29">
        <f t="shared" si="5"/>
        <v>0.45024910831936105</v>
      </c>
      <c r="J104" s="133">
        <v>43676</v>
      </c>
      <c r="K104" s="29">
        <f t="shared" si="6"/>
        <v>1.9852018583645719</v>
      </c>
      <c r="L104" s="133">
        <v>43676</v>
      </c>
      <c r="M104" s="29">
        <f t="shared" si="7"/>
        <v>1.5350408132511606</v>
      </c>
    </row>
    <row r="105" spans="1:13" ht="23">
      <c r="A105" t="str">
        <f t="shared" si="4"/>
        <v>2019/7/23</v>
      </c>
      <c r="B105" s="23" t="s">
        <v>305</v>
      </c>
      <c r="C105" s="130" t="s">
        <v>197</v>
      </c>
      <c r="D105" s="131">
        <v>2.82</v>
      </c>
      <c r="E105" s="131">
        <v>90.11</v>
      </c>
      <c r="F105" s="130">
        <v>31.96</v>
      </c>
      <c r="H105" s="133">
        <v>43669</v>
      </c>
      <c r="I105" s="29">
        <f t="shared" si="5"/>
        <v>0.45024910831936105</v>
      </c>
      <c r="J105" s="133">
        <v>43669</v>
      </c>
      <c r="K105" s="29">
        <f t="shared" si="6"/>
        <v>1.954772989689717</v>
      </c>
      <c r="L105" s="133">
        <v>43669</v>
      </c>
      <c r="M105" s="29">
        <f t="shared" si="7"/>
        <v>1.5046067706419537</v>
      </c>
    </row>
    <row r="106" spans="1:13" ht="23">
      <c r="A106" t="str">
        <f t="shared" si="4"/>
        <v>2019/6/7/</v>
      </c>
      <c r="B106" s="132">
        <v>43623</v>
      </c>
      <c r="C106" s="130" t="s">
        <v>198</v>
      </c>
      <c r="D106" s="131">
        <v>2.31</v>
      </c>
      <c r="E106" s="131">
        <v>82.48</v>
      </c>
      <c r="F106" s="130">
        <v>35.69</v>
      </c>
      <c r="H106" s="133">
        <v>43623</v>
      </c>
      <c r="I106" s="29">
        <f t="shared" si="5"/>
        <v>0.36361197989214433</v>
      </c>
      <c r="J106" s="133">
        <v>43623</v>
      </c>
      <c r="K106" s="29">
        <f t="shared" si="6"/>
        <v>1.9163486522754603</v>
      </c>
      <c r="L106" s="133">
        <v>43623</v>
      </c>
      <c r="M106" s="29">
        <f t="shared" si="7"/>
        <v>1.5525465479556604</v>
      </c>
    </row>
    <row r="107" spans="1:13" ht="23">
      <c r="A107" t="str">
        <f t="shared" si="4"/>
        <v>2019/4/24</v>
      </c>
      <c r="B107" s="23" t="s">
        <v>306</v>
      </c>
      <c r="C107" s="130" t="s">
        <v>199</v>
      </c>
      <c r="D107" s="131">
        <v>2.31</v>
      </c>
      <c r="E107" s="131">
        <v>76.39</v>
      </c>
      <c r="F107" s="130">
        <v>33.049999999999997</v>
      </c>
      <c r="H107" s="133">
        <v>43579</v>
      </c>
      <c r="I107" s="29">
        <f t="shared" si="5"/>
        <v>0.36361197989214433</v>
      </c>
      <c r="J107" s="133">
        <v>43579</v>
      </c>
      <c r="K107" s="29">
        <f t="shared" si="6"/>
        <v>1.8830365100276798</v>
      </c>
      <c r="L107" s="133">
        <v>43579</v>
      </c>
      <c r="M107" s="29">
        <f t="shared" si="7"/>
        <v>1.5191714638216589</v>
      </c>
    </row>
    <row r="108" spans="1:13" ht="23">
      <c r="A108" t="str">
        <f t="shared" si="4"/>
        <v>2019/3/11</v>
      </c>
      <c r="B108" s="23" t="s">
        <v>307</v>
      </c>
      <c r="C108" s="130" t="s">
        <v>200</v>
      </c>
      <c r="D108" s="131">
        <v>2.25</v>
      </c>
      <c r="E108" s="131">
        <v>69.680000000000007</v>
      </c>
      <c r="F108" s="130">
        <v>30.97</v>
      </c>
      <c r="H108" s="133">
        <v>43535</v>
      </c>
      <c r="I108" s="29">
        <f t="shared" si="5"/>
        <v>0.35218251811136247</v>
      </c>
      <c r="J108" s="133">
        <v>43535</v>
      </c>
      <c r="K108" s="29">
        <f t="shared" si="6"/>
        <v>1.8431081419996069</v>
      </c>
      <c r="L108" s="133">
        <v>43535</v>
      </c>
      <c r="M108" s="29">
        <f t="shared" si="7"/>
        <v>1.4909412053567868</v>
      </c>
    </row>
    <row r="109" spans="1:13" ht="23">
      <c r="A109" t="str">
        <f t="shared" si="4"/>
        <v>2019/1/24</v>
      </c>
      <c r="B109" s="23" t="s">
        <v>308</v>
      </c>
      <c r="C109" s="130" t="s">
        <v>201</v>
      </c>
      <c r="D109" s="131">
        <v>2.25</v>
      </c>
      <c r="E109" s="131">
        <v>64.739999999999995</v>
      </c>
      <c r="F109" s="130">
        <v>28.77</v>
      </c>
      <c r="H109" s="133">
        <v>43489</v>
      </c>
      <c r="I109" s="29">
        <f t="shared" si="5"/>
        <v>0.35218251811136247</v>
      </c>
      <c r="J109" s="133">
        <v>43489</v>
      </c>
      <c r="K109" s="29">
        <f t="shared" si="6"/>
        <v>1.8111726950665543</v>
      </c>
      <c r="L109" s="133">
        <v>43489</v>
      </c>
      <c r="M109" s="29">
        <f t="shared" si="7"/>
        <v>1.458939861890326</v>
      </c>
    </row>
    <row r="110" spans="1:13" ht="23">
      <c r="A110" t="str">
        <f t="shared" si="4"/>
        <v>2018/12/7</v>
      </c>
      <c r="B110" s="23" t="s">
        <v>309</v>
      </c>
      <c r="C110" s="130" t="s">
        <v>202</v>
      </c>
      <c r="D110" s="131">
        <v>3.21</v>
      </c>
      <c r="E110" s="131">
        <v>65.47</v>
      </c>
      <c r="F110" s="130">
        <v>20.38</v>
      </c>
      <c r="H110" s="133">
        <v>43441</v>
      </c>
      <c r="I110" s="29">
        <f t="shared" si="5"/>
        <v>0.5065050324048721</v>
      </c>
      <c r="J110" s="133">
        <v>43441</v>
      </c>
      <c r="K110" s="29">
        <f t="shared" si="6"/>
        <v>1.8160423409219966</v>
      </c>
      <c r="L110" s="133">
        <v>43441</v>
      </c>
      <c r="M110" s="29">
        <f t="shared" si="7"/>
        <v>1.3092041796704075</v>
      </c>
    </row>
    <row r="111" spans="1:13" ht="23">
      <c r="A111" t="str">
        <f t="shared" si="4"/>
        <v>2018/10/2</v>
      </c>
      <c r="B111" s="23" t="s">
        <v>310</v>
      </c>
      <c r="C111" s="130" t="s">
        <v>203</v>
      </c>
      <c r="D111" s="131">
        <v>3.21</v>
      </c>
      <c r="E111" s="131">
        <v>58.81</v>
      </c>
      <c r="F111" s="130">
        <v>18.309999999999999</v>
      </c>
      <c r="H111" s="133">
        <v>43375</v>
      </c>
      <c r="I111" s="29">
        <f t="shared" si="5"/>
        <v>0.5065050324048721</v>
      </c>
      <c r="J111" s="133">
        <v>43375</v>
      </c>
      <c r="K111" s="29">
        <f t="shared" si="6"/>
        <v>1.7694511794020376</v>
      </c>
      <c r="L111" s="133">
        <v>43375</v>
      </c>
      <c r="M111" s="29">
        <f t="shared" si="7"/>
        <v>1.2626883443016965</v>
      </c>
    </row>
    <row r="112" spans="1:13" ht="23">
      <c r="A112" t="str">
        <f t="shared" si="4"/>
        <v>2018/9/10</v>
      </c>
      <c r="B112" s="23" t="s">
        <v>311</v>
      </c>
      <c r="C112" s="130" t="s">
        <v>204</v>
      </c>
      <c r="D112" s="131">
        <v>3.2</v>
      </c>
      <c r="E112" s="131">
        <v>54.97</v>
      </c>
      <c r="F112" s="130">
        <v>17.2</v>
      </c>
      <c r="H112" s="133">
        <v>43353</v>
      </c>
      <c r="I112" s="29">
        <f t="shared" si="5"/>
        <v>0.50514997831990605</v>
      </c>
      <c r="J112" s="133">
        <v>43353</v>
      </c>
      <c r="K112" s="29">
        <f t="shared" si="6"/>
        <v>1.7401257369657306</v>
      </c>
      <c r="L112" s="133">
        <v>43353</v>
      </c>
      <c r="M112" s="29">
        <f t="shared" si="7"/>
        <v>1.2355284469075489</v>
      </c>
    </row>
    <row r="113" spans="1:13" ht="23">
      <c r="A113" t="str">
        <f t="shared" si="4"/>
        <v>2018/7/26</v>
      </c>
      <c r="B113" s="23" t="s">
        <v>312</v>
      </c>
      <c r="C113" s="130" t="s">
        <v>205</v>
      </c>
      <c r="D113" s="131">
        <v>3.2</v>
      </c>
      <c r="E113" s="131">
        <v>51.45</v>
      </c>
      <c r="F113" s="130">
        <v>16.100000000000001</v>
      </c>
      <c r="H113" s="133">
        <v>43307</v>
      </c>
      <c r="I113" s="29">
        <f t="shared" si="5"/>
        <v>0.50514997831990605</v>
      </c>
      <c r="J113" s="133">
        <v>43307</v>
      </c>
      <c r="K113" s="29">
        <f t="shared" si="6"/>
        <v>1.7113853790984517</v>
      </c>
      <c r="L113" s="133">
        <v>43307</v>
      </c>
      <c r="M113" s="29">
        <f t="shared" si="7"/>
        <v>1.2068258760318498</v>
      </c>
    </row>
    <row r="114" spans="1:13" ht="23">
      <c r="A114" t="str">
        <f t="shared" si="4"/>
        <v>2018/6/12</v>
      </c>
      <c r="B114" s="23" t="s">
        <v>313</v>
      </c>
      <c r="C114" s="130" t="s">
        <v>206</v>
      </c>
      <c r="D114" s="131">
        <v>3.06</v>
      </c>
      <c r="E114" s="131">
        <v>56.48</v>
      </c>
      <c r="F114" s="130">
        <v>18.489999999999998</v>
      </c>
      <c r="H114" s="133">
        <v>43263</v>
      </c>
      <c r="I114" s="29">
        <f t="shared" si="5"/>
        <v>0.48572142648158001</v>
      </c>
      <c r="J114" s="133">
        <v>43263</v>
      </c>
      <c r="K114" s="29">
        <f t="shared" si="6"/>
        <v>1.7518946880437474</v>
      </c>
      <c r="L114" s="133">
        <v>43263</v>
      </c>
      <c r="M114" s="29">
        <f t="shared" si="7"/>
        <v>1.2669369111591731</v>
      </c>
    </row>
    <row r="115" spans="1:13" ht="23">
      <c r="A115" t="str">
        <f t="shared" si="4"/>
        <v>2018/4/27</v>
      </c>
      <c r="B115" s="23" t="s">
        <v>314</v>
      </c>
      <c r="C115" s="130" t="s">
        <v>207</v>
      </c>
      <c r="D115" s="131">
        <v>3.06</v>
      </c>
      <c r="E115" s="131">
        <v>58.36</v>
      </c>
      <c r="F115" s="130">
        <v>19.100000000000001</v>
      </c>
      <c r="H115" s="133">
        <v>43217</v>
      </c>
      <c r="I115" s="29">
        <f t="shared" si="5"/>
        <v>0.48572142648158001</v>
      </c>
      <c r="J115" s="133">
        <v>43217</v>
      </c>
      <c r="K115" s="29">
        <f t="shared" si="6"/>
        <v>1.766115283221414</v>
      </c>
      <c r="L115" s="133">
        <v>43217</v>
      </c>
      <c r="M115" s="29">
        <f t="shared" si="7"/>
        <v>1.2810333672477277</v>
      </c>
    </row>
    <row r="116" spans="1:13" ht="23">
      <c r="A116" t="str">
        <f t="shared" si="4"/>
        <v>2018/3/14</v>
      </c>
      <c r="B116" s="23" t="s">
        <v>315</v>
      </c>
      <c r="C116" s="130" t="s">
        <v>208</v>
      </c>
      <c r="D116" s="131">
        <v>3.03</v>
      </c>
      <c r="E116" s="131">
        <v>58.83</v>
      </c>
      <c r="F116" s="130">
        <v>19.41</v>
      </c>
      <c r="H116" s="133">
        <v>43173</v>
      </c>
      <c r="I116" s="29">
        <f t="shared" si="5"/>
        <v>0.48144262850230496</v>
      </c>
      <c r="J116" s="133">
        <v>43173</v>
      </c>
      <c r="K116" s="29">
        <f t="shared" si="6"/>
        <v>1.7695988483874465</v>
      </c>
      <c r="L116" s="133">
        <v>43173</v>
      </c>
      <c r="M116" s="29">
        <f t="shared" si="7"/>
        <v>1.2880255353883627</v>
      </c>
    </row>
    <row r="117" spans="1:13" ht="23">
      <c r="A117" t="str">
        <f t="shared" si="4"/>
        <v>2018/1/29</v>
      </c>
      <c r="B117" s="23" t="s">
        <v>316</v>
      </c>
      <c r="C117" s="130" t="s">
        <v>209</v>
      </c>
      <c r="D117" s="131">
        <v>3.03</v>
      </c>
      <c r="E117" s="131">
        <v>57.02</v>
      </c>
      <c r="F117" s="130">
        <v>18.809999999999999</v>
      </c>
      <c r="H117" s="133">
        <v>43129</v>
      </c>
      <c r="I117" s="29">
        <f t="shared" si="5"/>
        <v>0.48144262850230496</v>
      </c>
      <c r="J117" s="133">
        <v>43129</v>
      </c>
      <c r="K117" s="29">
        <f t="shared" si="6"/>
        <v>1.7560272129734411</v>
      </c>
      <c r="L117" s="133">
        <v>43129</v>
      </c>
      <c r="M117" s="29">
        <f t="shared" si="7"/>
        <v>1.2743887955503788</v>
      </c>
    </row>
    <row r="118" spans="1:13" ht="23">
      <c r="A118" t="str">
        <f t="shared" si="4"/>
        <v>2017/12/1</v>
      </c>
      <c r="B118" s="23" t="s">
        <v>317</v>
      </c>
      <c r="C118" s="130" t="s">
        <v>210</v>
      </c>
      <c r="D118" s="131">
        <v>1.97</v>
      </c>
      <c r="E118" s="131">
        <v>59.27</v>
      </c>
      <c r="F118" s="130">
        <v>30.02</v>
      </c>
      <c r="H118" s="133">
        <v>43070</v>
      </c>
      <c r="I118" s="29">
        <f t="shared" si="5"/>
        <v>0.2944662261615929</v>
      </c>
      <c r="J118" s="133">
        <v>43070</v>
      </c>
      <c r="K118" s="29">
        <f t="shared" si="6"/>
        <v>1.7728349272390183</v>
      </c>
      <c r="L118" s="133">
        <v>43070</v>
      </c>
      <c r="M118" s="29">
        <f t="shared" si="7"/>
        <v>1.4774106879072515</v>
      </c>
    </row>
    <row r="119" spans="1:13" ht="23">
      <c r="A119" t="str">
        <f t="shared" si="4"/>
        <v>2017/10/2</v>
      </c>
      <c r="B119" s="23" t="s">
        <v>318</v>
      </c>
      <c r="C119" s="130" t="s">
        <v>211</v>
      </c>
      <c r="D119" s="131">
        <v>1.97</v>
      </c>
      <c r="E119" s="131">
        <v>54.88</v>
      </c>
      <c r="F119" s="130">
        <v>27.8</v>
      </c>
      <c r="H119" s="133">
        <v>43010</v>
      </c>
      <c r="I119" s="29">
        <f t="shared" si="5"/>
        <v>0.2944662261615929</v>
      </c>
      <c r="J119" s="133">
        <v>43010</v>
      </c>
      <c r="K119" s="29">
        <f t="shared" si="6"/>
        <v>1.7394141026986953</v>
      </c>
      <c r="L119" s="133">
        <v>43010</v>
      </c>
      <c r="M119" s="29">
        <f t="shared" si="7"/>
        <v>1.4440447959180762</v>
      </c>
    </row>
    <row r="120" spans="1:13" ht="23">
      <c r="A120" t="str">
        <f t="shared" si="4"/>
        <v>2017/9/14</v>
      </c>
      <c r="B120" s="23" t="s">
        <v>319</v>
      </c>
      <c r="C120" s="130" t="s">
        <v>212</v>
      </c>
      <c r="D120" s="131">
        <v>1.97</v>
      </c>
      <c r="E120" s="131">
        <v>54.53</v>
      </c>
      <c r="F120" s="130">
        <v>27.64</v>
      </c>
      <c r="H120" s="133">
        <v>42992</v>
      </c>
      <c r="I120" s="29">
        <f t="shared" si="5"/>
        <v>0.2944662261615929</v>
      </c>
      <c r="J120" s="133">
        <v>42992</v>
      </c>
      <c r="K120" s="29">
        <f t="shared" si="6"/>
        <v>1.7366354976868212</v>
      </c>
      <c r="L120" s="133">
        <v>42992</v>
      </c>
      <c r="M120" s="29">
        <f t="shared" si="7"/>
        <v>1.4415380387021608</v>
      </c>
    </row>
    <row r="121" spans="1:13" ht="23">
      <c r="A121" t="str">
        <f t="shared" si="4"/>
        <v>2017/8/11</v>
      </c>
      <c r="B121" s="23" t="s">
        <v>320</v>
      </c>
      <c r="C121" s="130" t="s">
        <v>213</v>
      </c>
      <c r="D121" s="131">
        <v>1.97</v>
      </c>
      <c r="E121" s="131">
        <v>53.18</v>
      </c>
      <c r="F121" s="130">
        <v>26.96</v>
      </c>
      <c r="H121" s="133">
        <v>42958</v>
      </c>
      <c r="I121" s="29">
        <f t="shared" si="5"/>
        <v>0.2944662261615929</v>
      </c>
      <c r="J121" s="133">
        <v>42958</v>
      </c>
      <c r="K121" s="29">
        <f t="shared" si="6"/>
        <v>1.7257483329955483</v>
      </c>
      <c r="L121" s="133">
        <v>42958</v>
      </c>
      <c r="M121" s="29">
        <f t="shared" si="7"/>
        <v>1.4307198878632823</v>
      </c>
    </row>
    <row r="122" spans="1:13" ht="23">
      <c r="A122" t="str">
        <f t="shared" si="4"/>
        <v>2017/8/10</v>
      </c>
      <c r="B122" s="23" t="s">
        <v>321</v>
      </c>
      <c r="C122" s="130" t="s">
        <v>214</v>
      </c>
      <c r="D122" s="131">
        <v>1.97</v>
      </c>
      <c r="E122" s="131">
        <v>53.07</v>
      </c>
      <c r="F122" s="130">
        <v>26.9</v>
      </c>
      <c r="H122" s="133">
        <v>42957</v>
      </c>
      <c r="I122" s="29">
        <f t="shared" si="5"/>
        <v>0.2944662261615929</v>
      </c>
      <c r="J122" s="133">
        <v>42957</v>
      </c>
      <c r="K122" s="29">
        <f t="shared" si="6"/>
        <v>1.7248490876293856</v>
      </c>
      <c r="L122" s="133">
        <v>42957</v>
      </c>
      <c r="M122" s="29">
        <f t="shared" si="7"/>
        <v>1.4297522800024081</v>
      </c>
    </row>
    <row r="123" spans="1:13" ht="23">
      <c r="A123" t="str">
        <f t="shared" si="4"/>
        <v>2017/8/9/</v>
      </c>
      <c r="B123" s="132">
        <v>42956</v>
      </c>
      <c r="C123" s="130" t="s">
        <v>215</v>
      </c>
      <c r="D123" s="131">
        <v>1.97</v>
      </c>
      <c r="E123" s="131">
        <v>53.74</v>
      </c>
      <c r="F123" s="130">
        <v>27.24</v>
      </c>
      <c r="H123" s="133">
        <v>42956</v>
      </c>
      <c r="I123" s="29">
        <f t="shared" si="5"/>
        <v>0.2944662261615929</v>
      </c>
      <c r="J123" s="133">
        <v>42956</v>
      </c>
      <c r="K123" s="29">
        <f t="shared" si="6"/>
        <v>1.7302976620971497</v>
      </c>
      <c r="L123" s="133">
        <v>42956</v>
      </c>
      <c r="M123" s="29">
        <f t="shared" si="7"/>
        <v>1.4352071032407476</v>
      </c>
    </row>
    <row r="124" spans="1:13" ht="23">
      <c r="A124" t="str">
        <f t="shared" si="4"/>
        <v>2017/8/8/</v>
      </c>
      <c r="B124" s="132">
        <v>42955</v>
      </c>
      <c r="C124" s="130" t="s">
        <v>216</v>
      </c>
      <c r="D124" s="131">
        <v>1.97</v>
      </c>
      <c r="E124" s="131">
        <v>54.52</v>
      </c>
      <c r="F124" s="130">
        <v>27.64</v>
      </c>
      <c r="H124" s="133">
        <v>42955</v>
      </c>
      <c r="I124" s="29">
        <f t="shared" si="5"/>
        <v>0.2944662261615929</v>
      </c>
      <c r="J124" s="133">
        <v>42955</v>
      </c>
      <c r="K124" s="29">
        <f t="shared" si="6"/>
        <v>1.7365558471626359</v>
      </c>
      <c r="L124" s="133">
        <v>42955</v>
      </c>
      <c r="M124" s="29">
        <f t="shared" si="7"/>
        <v>1.4415380387021608</v>
      </c>
    </row>
    <row r="125" spans="1:13" ht="23">
      <c r="A125" t="str">
        <f t="shared" si="4"/>
        <v>2017/8/7/</v>
      </c>
      <c r="B125" s="132">
        <v>42954</v>
      </c>
      <c r="C125" s="130" t="s">
        <v>217</v>
      </c>
      <c r="D125" s="131">
        <v>1.97</v>
      </c>
      <c r="E125" s="131">
        <v>55.63</v>
      </c>
      <c r="F125" s="130">
        <v>28.2</v>
      </c>
      <c r="H125" s="133">
        <v>42954</v>
      </c>
      <c r="I125" s="29">
        <f t="shared" si="5"/>
        <v>0.2944662261615929</v>
      </c>
      <c r="J125" s="133">
        <v>42954</v>
      </c>
      <c r="K125" s="29">
        <f t="shared" si="6"/>
        <v>1.7453090599408281</v>
      </c>
      <c r="L125" s="133">
        <v>42954</v>
      </c>
      <c r="M125" s="29">
        <f t="shared" si="7"/>
        <v>1.4502491083193612</v>
      </c>
    </row>
    <row r="126" spans="1:13" ht="23">
      <c r="A126" t="str">
        <f t="shared" si="4"/>
        <v>2017/8/4/</v>
      </c>
      <c r="B126" s="132">
        <v>42951</v>
      </c>
      <c r="C126" s="130" t="s">
        <v>218</v>
      </c>
      <c r="D126" s="131">
        <v>1.97</v>
      </c>
      <c r="E126" s="131">
        <v>55.44</v>
      </c>
      <c r="F126" s="130">
        <v>28.1</v>
      </c>
      <c r="H126" s="133">
        <v>42951</v>
      </c>
      <c r="I126" s="29">
        <f t="shared" si="5"/>
        <v>0.2944662261615929</v>
      </c>
      <c r="J126" s="133">
        <v>42951</v>
      </c>
      <c r="K126" s="29">
        <f t="shared" si="6"/>
        <v>1.7438232216037504</v>
      </c>
      <c r="L126" s="133">
        <v>42951</v>
      </c>
      <c r="M126" s="29">
        <f t="shared" si="7"/>
        <v>1.4487063199050798</v>
      </c>
    </row>
    <row r="127" spans="1:13" ht="23">
      <c r="A127" t="str">
        <f t="shared" si="4"/>
        <v>2017/8/3/</v>
      </c>
      <c r="B127" s="132">
        <v>42950</v>
      </c>
      <c r="C127" s="130" t="s">
        <v>219</v>
      </c>
      <c r="D127" s="131">
        <v>1.97</v>
      </c>
      <c r="E127" s="131">
        <v>55.68</v>
      </c>
      <c r="F127" s="130">
        <v>28.22</v>
      </c>
      <c r="H127" s="133">
        <v>42950</v>
      </c>
      <c r="I127" s="29">
        <f t="shared" si="5"/>
        <v>0.2944662261615929</v>
      </c>
      <c r="J127" s="133">
        <v>42950</v>
      </c>
      <c r="K127" s="29">
        <f t="shared" si="6"/>
        <v>1.7456992266025058</v>
      </c>
      <c r="L127" s="133">
        <v>42950</v>
      </c>
      <c r="M127" s="29">
        <f t="shared" si="7"/>
        <v>1.4505570094183291</v>
      </c>
    </row>
    <row r="128" spans="1:13" ht="23">
      <c r="A128" t="str">
        <f t="shared" si="4"/>
        <v>2017/8/2/</v>
      </c>
      <c r="B128" s="132">
        <v>42949</v>
      </c>
      <c r="C128" s="130" t="s">
        <v>220</v>
      </c>
      <c r="D128" s="131">
        <v>1.97</v>
      </c>
      <c r="E128" s="131">
        <v>55.43</v>
      </c>
      <c r="F128" s="130">
        <v>28.1</v>
      </c>
      <c r="H128" s="133">
        <v>42949</v>
      </c>
      <c r="I128" s="29">
        <f t="shared" si="5"/>
        <v>0.2944662261615929</v>
      </c>
      <c r="J128" s="133">
        <v>42949</v>
      </c>
      <c r="K128" s="29">
        <f t="shared" si="6"/>
        <v>1.7437448785924612</v>
      </c>
      <c r="L128" s="133">
        <v>42949</v>
      </c>
      <c r="M128" s="29">
        <f t="shared" si="7"/>
        <v>1.4487063199050798</v>
      </c>
    </row>
    <row r="129" spans="1:13" ht="23">
      <c r="A129" t="str">
        <f t="shared" si="4"/>
        <v>2017/8/1/</v>
      </c>
      <c r="B129" s="132">
        <v>42948</v>
      </c>
      <c r="C129" s="130" t="s">
        <v>221</v>
      </c>
      <c r="D129" s="131">
        <v>1.97</v>
      </c>
      <c r="E129" s="131">
        <v>54.73</v>
      </c>
      <c r="F129" s="130">
        <v>27.74</v>
      </c>
      <c r="H129" s="133">
        <v>42948</v>
      </c>
      <c r="I129" s="29">
        <f t="shared" si="5"/>
        <v>0.2944662261615929</v>
      </c>
      <c r="J129" s="133">
        <v>42948</v>
      </c>
      <c r="K129" s="29">
        <f t="shared" si="6"/>
        <v>1.738225448142505</v>
      </c>
      <c r="L129" s="133">
        <v>42948</v>
      </c>
      <c r="M129" s="29">
        <f t="shared" si="7"/>
        <v>1.443106456737266</v>
      </c>
    </row>
    <row r="130" spans="1:13" ht="23">
      <c r="A130" t="str">
        <f t="shared" si="4"/>
        <v>2017/7/31</v>
      </c>
      <c r="B130" s="23" t="s">
        <v>322</v>
      </c>
      <c r="C130" s="130" t="s">
        <v>222</v>
      </c>
      <c r="D130" s="131">
        <v>1.97</v>
      </c>
      <c r="E130" s="131">
        <v>53.98</v>
      </c>
      <c r="F130" s="130">
        <v>27.36</v>
      </c>
      <c r="H130" s="133">
        <v>42947</v>
      </c>
      <c r="I130" s="29">
        <f t="shared" si="5"/>
        <v>0.2944662261615929</v>
      </c>
      <c r="J130" s="133">
        <v>42947</v>
      </c>
      <c r="K130" s="29">
        <f t="shared" si="6"/>
        <v>1.7322328802204978</v>
      </c>
      <c r="L130" s="133">
        <v>42947</v>
      </c>
      <c r="M130" s="29">
        <f t="shared" si="7"/>
        <v>1.4371160930480786</v>
      </c>
    </row>
    <row r="131" spans="1:13" ht="23">
      <c r="A131" t="str">
        <f t="shared" si="4"/>
        <v>2017/3/23</v>
      </c>
      <c r="B131" s="23" t="s">
        <v>323</v>
      </c>
      <c r="C131" s="130" t="s">
        <v>223</v>
      </c>
      <c r="D131" s="131">
        <v>1.95</v>
      </c>
      <c r="E131" s="131">
        <v>55.85</v>
      </c>
      <c r="F131" s="130">
        <v>28.64</v>
      </c>
      <c r="H131" s="133">
        <v>42817</v>
      </c>
      <c r="I131" s="29">
        <f t="shared" si="5"/>
        <v>0.29003461136251801</v>
      </c>
      <c r="J131" s="133">
        <v>42817</v>
      </c>
      <c r="K131" s="29">
        <f t="shared" si="6"/>
        <v>1.7470231774516278</v>
      </c>
      <c r="L131" s="133">
        <v>42817</v>
      </c>
      <c r="M131" s="29">
        <f t="shared" si="7"/>
        <v>1.4569730136358179</v>
      </c>
    </row>
    <row r="132" spans="1:13" ht="23">
      <c r="A132" t="str">
        <f t="shared" si="4"/>
        <v>2016/11/1</v>
      </c>
      <c r="B132" s="23" t="s">
        <v>324</v>
      </c>
      <c r="C132" s="130" t="s">
        <v>224</v>
      </c>
      <c r="D132" s="131">
        <v>1.9</v>
      </c>
      <c r="E132" s="131">
        <v>53.57</v>
      </c>
      <c r="F132" s="130">
        <v>28.25</v>
      </c>
      <c r="H132" s="133">
        <v>42675</v>
      </c>
      <c r="I132" s="29">
        <f t="shared" si="5"/>
        <v>0.27875360095282892</v>
      </c>
      <c r="J132" s="133">
        <v>42675</v>
      </c>
      <c r="K132" s="29">
        <f t="shared" si="6"/>
        <v>1.7289216463728594</v>
      </c>
      <c r="L132" s="133">
        <v>42675</v>
      </c>
      <c r="M132" s="29">
        <f t="shared" si="7"/>
        <v>1.4510184521554574</v>
      </c>
    </row>
    <row r="133" spans="1:13" ht="23">
      <c r="A133" t="str">
        <f t="shared" si="4"/>
        <v>2016/7/6/</v>
      </c>
      <c r="B133" s="132">
        <v>42557</v>
      </c>
      <c r="C133" s="130" t="s">
        <v>225</v>
      </c>
      <c r="D133" s="131">
        <v>1.79</v>
      </c>
      <c r="E133" s="131">
        <v>56.75</v>
      </c>
      <c r="F133" s="130">
        <v>31.75</v>
      </c>
      <c r="H133" s="133">
        <v>42557</v>
      </c>
      <c r="I133" s="29">
        <f t="shared" si="5"/>
        <v>0.2528530309798932</v>
      </c>
      <c r="J133" s="133">
        <v>42557</v>
      </c>
      <c r="K133" s="29">
        <f t="shared" si="6"/>
        <v>1.7539658658651602</v>
      </c>
      <c r="L133" s="133">
        <v>42557</v>
      </c>
      <c r="M133" s="29">
        <f t="shared" si="7"/>
        <v>1.5017437296279945</v>
      </c>
    </row>
    <row r="134" spans="1:13" ht="23">
      <c r="A134" t="str">
        <f t="shared" si="4"/>
        <v>2016/2/26</v>
      </c>
      <c r="B134" s="23" t="s">
        <v>325</v>
      </c>
      <c r="C134" s="130" t="s">
        <v>226</v>
      </c>
      <c r="D134" s="131">
        <v>1.63</v>
      </c>
      <c r="E134" s="131">
        <v>58.34</v>
      </c>
      <c r="F134" s="130">
        <v>35.770000000000003</v>
      </c>
      <c r="H134" s="133">
        <v>42426</v>
      </c>
      <c r="I134" s="29">
        <f t="shared" si="5"/>
        <v>0.21218760440395779</v>
      </c>
      <c r="J134" s="133">
        <v>42426</v>
      </c>
      <c r="K134" s="29">
        <f t="shared" si="6"/>
        <v>1.7659664247857139</v>
      </c>
      <c r="L134" s="133">
        <v>42426</v>
      </c>
      <c r="M134" s="29">
        <f t="shared" si="7"/>
        <v>1.5535189401489695</v>
      </c>
    </row>
    <row r="135" spans="1:13" ht="23">
      <c r="A135" t="str">
        <f t="shared" ref="A135:A160" si="8">RIGHT(C135,4)&amp;"/"&amp;LEFT(C135,4)</f>
        <v>2015/10/1</v>
      </c>
      <c r="B135" s="23" t="s">
        <v>326</v>
      </c>
      <c r="C135" s="130" t="s">
        <v>227</v>
      </c>
      <c r="D135" s="131">
        <v>1.82</v>
      </c>
      <c r="E135" s="131">
        <v>59.93</v>
      </c>
      <c r="F135" s="130">
        <v>32.89</v>
      </c>
      <c r="H135" s="133">
        <v>42278</v>
      </c>
      <c r="I135" s="29">
        <f t="shared" ref="I135:I160" si="9">LOG10(D135)</f>
        <v>0.26007138798507479</v>
      </c>
      <c r="J135" s="133">
        <v>42278</v>
      </c>
      <c r="K135" s="29">
        <f t="shared" ref="K135:K160" si="10">LOG10(E135)</f>
        <v>1.7776442776964849</v>
      </c>
      <c r="L135" s="133">
        <v>42278</v>
      </c>
      <c r="M135" s="29">
        <f t="shared" ref="M135:M160" si="11">LOG10(F135)</f>
        <v>1.5170638734826547</v>
      </c>
    </row>
    <row r="136" spans="1:13" ht="23">
      <c r="A136" t="str">
        <f t="shared" si="8"/>
        <v>2015/6/10</v>
      </c>
      <c r="B136" s="23" t="s">
        <v>327</v>
      </c>
      <c r="C136" s="130" t="s">
        <v>228</v>
      </c>
      <c r="D136" s="131">
        <v>1.7</v>
      </c>
      <c r="E136" s="131">
        <v>52.69</v>
      </c>
      <c r="F136" s="130">
        <v>31.03</v>
      </c>
      <c r="H136" s="133">
        <v>42165</v>
      </c>
      <c r="I136" s="29">
        <f t="shared" si="9"/>
        <v>0.23044892137827391</v>
      </c>
      <c r="J136" s="133">
        <v>42165</v>
      </c>
      <c r="K136" s="29">
        <f t="shared" si="10"/>
        <v>1.7217281985727881</v>
      </c>
      <c r="L136" s="133">
        <v>42165</v>
      </c>
      <c r="M136" s="29">
        <f t="shared" si="11"/>
        <v>1.4917817755841658</v>
      </c>
    </row>
    <row r="137" spans="1:13" ht="23">
      <c r="A137" t="str">
        <f t="shared" si="8"/>
        <v>2015/1/30</v>
      </c>
      <c r="B137" s="23" t="s">
        <v>328</v>
      </c>
      <c r="C137" s="130" t="s">
        <v>229</v>
      </c>
      <c r="D137" s="131">
        <v>1.65</v>
      </c>
      <c r="E137" s="131">
        <v>43.77</v>
      </c>
      <c r="F137" s="130">
        <v>26.48</v>
      </c>
      <c r="H137" s="133">
        <v>42034</v>
      </c>
      <c r="I137" s="29">
        <f t="shared" si="9"/>
        <v>0.21748394421390627</v>
      </c>
      <c r="J137" s="133">
        <v>42034</v>
      </c>
      <c r="K137" s="29">
        <f t="shared" si="10"/>
        <v>1.6411765466131141</v>
      </c>
      <c r="L137" s="133">
        <v>42034</v>
      </c>
      <c r="M137" s="29">
        <f t="shared" si="11"/>
        <v>1.4229179807676624</v>
      </c>
    </row>
    <row r="138" spans="1:13" ht="23">
      <c r="A138" t="str">
        <f t="shared" si="8"/>
        <v>2014/9/22</v>
      </c>
      <c r="B138" s="23" t="s">
        <v>329</v>
      </c>
      <c r="C138" s="130" t="s">
        <v>230</v>
      </c>
      <c r="D138" s="131">
        <v>0.12</v>
      </c>
      <c r="E138" s="131">
        <v>37.299999999999997</v>
      </c>
      <c r="F138" s="130">
        <v>315.64</v>
      </c>
      <c r="H138" s="133">
        <v>41904</v>
      </c>
      <c r="I138" s="29">
        <f t="shared" si="9"/>
        <v>-0.92081875395237522</v>
      </c>
      <c r="J138" s="133">
        <v>41904</v>
      </c>
      <c r="K138" s="29">
        <f t="shared" si="10"/>
        <v>1.5717088318086876</v>
      </c>
      <c r="L138" s="133">
        <v>41904</v>
      </c>
    </row>
    <row r="139" spans="1:13" ht="23">
      <c r="A139" t="str">
        <f t="shared" si="8"/>
        <v>2014/5/14</v>
      </c>
      <c r="B139" s="23" t="s">
        <v>330</v>
      </c>
      <c r="C139" s="130" t="s">
        <v>231</v>
      </c>
      <c r="D139" s="131">
        <v>0.06</v>
      </c>
      <c r="E139" s="131">
        <v>35.090000000000003</v>
      </c>
      <c r="F139" s="130">
        <v>631.47</v>
      </c>
      <c r="H139" s="133">
        <v>41773</v>
      </c>
      <c r="I139" s="29">
        <f t="shared" si="9"/>
        <v>-1.2218487496163564</v>
      </c>
      <c r="J139" s="133">
        <v>41773</v>
      </c>
      <c r="K139" s="29">
        <f t="shared" si="10"/>
        <v>1.5451833682154061</v>
      </c>
      <c r="L139" s="133">
        <v>41773</v>
      </c>
    </row>
    <row r="140" spans="1:13" ht="23">
      <c r="A140" t="str">
        <f t="shared" si="8"/>
        <v>2014/1/3/</v>
      </c>
      <c r="B140" s="132">
        <v>41642</v>
      </c>
      <c r="C140" s="130" t="s">
        <v>232</v>
      </c>
      <c r="D140" s="131">
        <v>0.03</v>
      </c>
      <c r="E140" s="131">
        <v>38.479999999999997</v>
      </c>
      <c r="F140" s="130">
        <v>1253.68</v>
      </c>
      <c r="H140" s="133">
        <v>41642</v>
      </c>
      <c r="I140" s="29">
        <f t="shared" si="9"/>
        <v>-1.5228787452803376</v>
      </c>
      <c r="J140" s="133">
        <v>41642</v>
      </c>
      <c r="K140" s="29">
        <f t="shared" si="10"/>
        <v>1.5852350633657752</v>
      </c>
      <c r="L140" s="133">
        <v>41642</v>
      </c>
    </row>
    <row r="141" spans="1:13" ht="23">
      <c r="A141" t="str">
        <f t="shared" si="8"/>
        <v>2013/8/26</v>
      </c>
      <c r="B141" s="23" t="s">
        <v>331</v>
      </c>
      <c r="C141" s="130" t="s">
        <v>233</v>
      </c>
      <c r="D141" s="131">
        <v>1.05</v>
      </c>
      <c r="E141" s="131">
        <v>35.94</v>
      </c>
      <c r="F141" s="130">
        <v>34.35</v>
      </c>
      <c r="H141" s="133">
        <v>41512</v>
      </c>
      <c r="I141" s="29">
        <f t="shared" si="9"/>
        <v>2.1189299069938092E-2</v>
      </c>
      <c r="J141" s="133">
        <v>41512</v>
      </c>
      <c r="K141" s="29">
        <f t="shared" si="10"/>
        <v>1.5555780727729549</v>
      </c>
      <c r="L141" s="133">
        <v>41512</v>
      </c>
      <c r="M141" s="29">
        <f t="shared" si="11"/>
        <v>1.5359267413955693</v>
      </c>
    </row>
    <row r="142" spans="1:13" ht="23">
      <c r="A142" t="str">
        <f t="shared" si="8"/>
        <v>2013/4/18</v>
      </c>
      <c r="B142" s="23" t="s">
        <v>332</v>
      </c>
      <c r="C142" s="130" t="s">
        <v>234</v>
      </c>
      <c r="D142" s="131">
        <v>0.99</v>
      </c>
      <c r="E142" s="131">
        <v>28.86</v>
      </c>
      <c r="F142" s="130">
        <v>29.26</v>
      </c>
      <c r="H142" s="133">
        <v>41382</v>
      </c>
      <c r="I142" s="29">
        <f t="shared" si="9"/>
        <v>-4.3648054024500883E-3</v>
      </c>
      <c r="J142" s="133">
        <v>41382</v>
      </c>
      <c r="K142" s="29">
        <f t="shared" si="10"/>
        <v>1.4602963267574753</v>
      </c>
      <c r="L142" s="133">
        <v>41382</v>
      </c>
      <c r="M142" s="29">
        <f t="shared" si="11"/>
        <v>1.466274321789292</v>
      </c>
    </row>
    <row r="143" spans="1:13" ht="23">
      <c r="A143" t="str">
        <f t="shared" si="8"/>
        <v>2012/12/6</v>
      </c>
      <c r="B143" s="23" t="s">
        <v>333</v>
      </c>
      <c r="C143" s="130" t="s">
        <v>235</v>
      </c>
      <c r="D143" s="131">
        <v>0.9</v>
      </c>
      <c r="E143" s="131">
        <v>26.85</v>
      </c>
      <c r="F143" s="130">
        <v>29.99</v>
      </c>
      <c r="H143" s="133">
        <v>41249</v>
      </c>
      <c r="I143" s="29">
        <f t="shared" si="9"/>
        <v>-4.5757490560675115E-2</v>
      </c>
      <c r="J143" s="133">
        <v>41249</v>
      </c>
      <c r="K143" s="29">
        <f t="shared" si="10"/>
        <v>1.4289442900355744</v>
      </c>
      <c r="L143" s="133">
        <v>41249</v>
      </c>
      <c r="M143" s="29">
        <f t="shared" si="11"/>
        <v>1.476976465759527</v>
      </c>
    </row>
    <row r="144" spans="1:13" ht="23">
      <c r="A144" t="str">
        <f t="shared" si="8"/>
        <v>2012/8/10</v>
      </c>
      <c r="B144" s="23" t="s">
        <v>334</v>
      </c>
      <c r="C144" s="130" t="s">
        <v>236</v>
      </c>
      <c r="D144" s="131">
        <v>0.9</v>
      </c>
      <c r="E144" s="131">
        <v>22.79</v>
      </c>
      <c r="F144" s="130">
        <v>25.41</v>
      </c>
      <c r="H144" s="133">
        <v>41131</v>
      </c>
      <c r="I144" s="29">
        <f t="shared" si="9"/>
        <v>-4.5757490560675115E-2</v>
      </c>
      <c r="J144" s="133">
        <v>41131</v>
      </c>
      <c r="K144" s="29">
        <f t="shared" si="10"/>
        <v>1.3577443251803756</v>
      </c>
      <c r="L144" s="133">
        <v>41131</v>
      </c>
      <c r="M144" s="29">
        <f t="shared" si="11"/>
        <v>1.4050046650503694</v>
      </c>
    </row>
    <row r="145" spans="1:13" ht="23">
      <c r="A145" t="str">
        <f t="shared" si="8"/>
        <v>2012/8/9/</v>
      </c>
      <c r="B145" s="132">
        <v>41130</v>
      </c>
      <c r="C145" s="130" t="s">
        <v>237</v>
      </c>
      <c r="D145" s="131">
        <v>0.9</v>
      </c>
      <c r="E145" s="131">
        <v>22.56</v>
      </c>
      <c r="F145" s="130">
        <v>25.16</v>
      </c>
      <c r="H145" s="133">
        <v>41130</v>
      </c>
      <c r="I145" s="29">
        <f t="shared" si="9"/>
        <v>-4.5757490560675115E-2</v>
      </c>
      <c r="J145" s="133">
        <v>41130</v>
      </c>
      <c r="K145" s="29">
        <f t="shared" si="10"/>
        <v>1.3533390953113047</v>
      </c>
      <c r="L145" s="133">
        <v>41130</v>
      </c>
      <c r="M145" s="29">
        <f t="shared" si="11"/>
        <v>1.4007106367732314</v>
      </c>
    </row>
    <row r="146" spans="1:13" ht="23">
      <c r="A146" t="str">
        <f t="shared" si="8"/>
        <v>2012/8/8/</v>
      </c>
      <c r="B146" s="132">
        <v>41129</v>
      </c>
      <c r="C146" s="130" t="s">
        <v>238</v>
      </c>
      <c r="D146" s="131">
        <v>0.9</v>
      </c>
      <c r="E146" s="131">
        <v>22.65</v>
      </c>
      <c r="F146" s="130">
        <v>25.26</v>
      </c>
      <c r="H146" s="133">
        <v>41129</v>
      </c>
      <c r="I146" s="29">
        <f t="shared" si="9"/>
        <v>-4.5757490560675115E-2</v>
      </c>
      <c r="J146" s="133">
        <v>41129</v>
      </c>
      <c r="K146" s="29">
        <f t="shared" si="10"/>
        <v>1.3550682063488506</v>
      </c>
      <c r="L146" s="133">
        <v>41129</v>
      </c>
      <c r="M146" s="29">
        <f t="shared" si="11"/>
        <v>1.4024333462193119</v>
      </c>
    </row>
    <row r="147" spans="1:13" ht="23">
      <c r="A147" t="str">
        <f t="shared" si="8"/>
        <v>2012/8/7/</v>
      </c>
      <c r="B147" s="132">
        <v>41128</v>
      </c>
      <c r="C147" s="130" t="s">
        <v>239</v>
      </c>
      <c r="D147" s="131">
        <v>0.9</v>
      </c>
      <c r="E147" s="131">
        <v>22.66</v>
      </c>
      <c r="F147" s="130">
        <v>25.27</v>
      </c>
      <c r="H147" s="133">
        <v>41128</v>
      </c>
      <c r="I147" s="29">
        <f t="shared" si="9"/>
        <v>-4.5757490560675115E-2</v>
      </c>
      <c r="J147" s="133">
        <v>41128</v>
      </c>
      <c r="K147" s="29">
        <f t="shared" si="10"/>
        <v>1.3552599055273784</v>
      </c>
      <c r="L147" s="133">
        <v>41128</v>
      </c>
      <c r="M147" s="29">
        <f t="shared" si="11"/>
        <v>1.4026052419199146</v>
      </c>
    </row>
    <row r="148" spans="1:13" ht="23">
      <c r="A148" t="str">
        <f t="shared" si="8"/>
        <v>2012/8/6/</v>
      </c>
      <c r="B148" s="132">
        <v>41127</v>
      </c>
      <c r="C148" s="130" t="s">
        <v>240</v>
      </c>
      <c r="D148" s="131">
        <v>0.9</v>
      </c>
      <c r="E148" s="131">
        <v>21.74</v>
      </c>
      <c r="F148" s="130">
        <v>24.25</v>
      </c>
      <c r="H148" s="133">
        <v>41127</v>
      </c>
      <c r="I148" s="29">
        <f t="shared" si="9"/>
        <v>-4.5757490560675115E-2</v>
      </c>
      <c r="J148" s="133">
        <v>41127</v>
      </c>
      <c r="K148" s="29">
        <f t="shared" si="10"/>
        <v>1.3372595397502758</v>
      </c>
      <c r="L148" s="133">
        <v>41127</v>
      </c>
      <c r="M148" s="29">
        <f t="shared" si="11"/>
        <v>1.3847117429382825</v>
      </c>
    </row>
    <row r="149" spans="1:13" ht="23">
      <c r="A149" t="str">
        <f t="shared" si="8"/>
        <v>2012/8/3/</v>
      </c>
      <c r="B149" s="132">
        <v>41124</v>
      </c>
      <c r="C149" s="130" t="s">
        <v>241</v>
      </c>
      <c r="D149" s="131">
        <v>0.9</v>
      </c>
      <c r="E149" s="131">
        <v>21.96</v>
      </c>
      <c r="F149" s="130">
        <v>24.49</v>
      </c>
      <c r="H149" s="133">
        <v>41124</v>
      </c>
      <c r="I149" s="29">
        <f t="shared" si="9"/>
        <v>-4.5757490560675115E-2</v>
      </c>
      <c r="J149" s="133">
        <v>41124</v>
      </c>
      <c r="K149" s="29">
        <f t="shared" si="10"/>
        <v>1.3416323357780544</v>
      </c>
      <c r="L149" s="133">
        <v>41124</v>
      </c>
      <c r="M149" s="29">
        <f t="shared" si="11"/>
        <v>1.388988785124714</v>
      </c>
    </row>
    <row r="150" spans="1:13" ht="23">
      <c r="A150" t="str">
        <f t="shared" si="8"/>
        <v>2012/8/2/</v>
      </c>
      <c r="B150" s="132">
        <v>41123</v>
      </c>
      <c r="C150" s="130" t="s">
        <v>242</v>
      </c>
      <c r="D150" s="131">
        <v>0.9</v>
      </c>
      <c r="E150" s="131">
        <v>21.58</v>
      </c>
      <c r="F150" s="130">
        <v>24.07</v>
      </c>
      <c r="H150" s="133">
        <v>41123</v>
      </c>
      <c r="I150" s="29">
        <f t="shared" si="9"/>
        <v>-4.5757490560675115E-2</v>
      </c>
      <c r="J150" s="133">
        <v>41123</v>
      </c>
      <c r="K150" s="29">
        <f t="shared" si="10"/>
        <v>1.3340514403468919</v>
      </c>
      <c r="L150" s="133">
        <v>41123</v>
      </c>
      <c r="M150" s="29">
        <f t="shared" si="11"/>
        <v>1.38147609027503</v>
      </c>
    </row>
    <row r="151" spans="1:13" ht="23">
      <c r="A151" t="str">
        <f t="shared" si="8"/>
        <v>2012/8/1/</v>
      </c>
      <c r="B151" s="132">
        <v>41122</v>
      </c>
      <c r="C151" s="130" t="s">
        <v>243</v>
      </c>
      <c r="D151" s="131">
        <v>0.9</v>
      </c>
      <c r="E151" s="131">
        <v>21.89</v>
      </c>
      <c r="F151" s="130">
        <v>24.41</v>
      </c>
      <c r="H151" s="133">
        <v>41122</v>
      </c>
      <c r="I151" s="29">
        <f t="shared" si="9"/>
        <v>-4.5757490560675115E-2</v>
      </c>
      <c r="J151" s="133">
        <v>41122</v>
      </c>
      <c r="K151" s="29">
        <f t="shared" si="10"/>
        <v>1.3402457615679317</v>
      </c>
      <c r="L151" s="133">
        <v>41122</v>
      </c>
      <c r="M151" s="29">
        <f t="shared" si="11"/>
        <v>1.3875677794171886</v>
      </c>
    </row>
    <row r="152" spans="1:13" ht="23">
      <c r="A152" t="str">
        <f t="shared" si="8"/>
        <v>2012/7/31</v>
      </c>
      <c r="B152" s="23" t="s">
        <v>335</v>
      </c>
      <c r="C152" s="130" t="s">
        <v>244</v>
      </c>
      <c r="D152" s="131">
        <v>0.9</v>
      </c>
      <c r="E152" s="131">
        <v>22.64</v>
      </c>
      <c r="F152" s="130">
        <v>25.25</v>
      </c>
      <c r="H152" s="133">
        <v>41121</v>
      </c>
      <c r="I152" s="29">
        <f t="shared" si="9"/>
        <v>-4.5757490560675115E-2</v>
      </c>
      <c r="J152" s="133">
        <v>41121</v>
      </c>
      <c r="K152" s="29">
        <f t="shared" si="10"/>
        <v>1.3548764225162337</v>
      </c>
      <c r="L152" s="133">
        <v>41121</v>
      </c>
      <c r="M152" s="29">
        <f t="shared" si="11"/>
        <v>1.4022613824546801</v>
      </c>
    </row>
    <row r="153" spans="1:13" ht="23">
      <c r="A153" t="str">
        <f t="shared" si="8"/>
        <v>2012/7/27</v>
      </c>
      <c r="B153" s="23" t="s">
        <v>336</v>
      </c>
      <c r="C153" s="130" t="s">
        <v>245</v>
      </c>
      <c r="D153" s="131">
        <v>0.9</v>
      </c>
      <c r="E153" s="131">
        <v>23.74</v>
      </c>
      <c r="F153" s="130">
        <v>26.47</v>
      </c>
      <c r="H153" s="133">
        <v>41117</v>
      </c>
      <c r="I153" s="29">
        <f t="shared" si="9"/>
        <v>-4.5757490560675115E-2</v>
      </c>
      <c r="J153" s="133">
        <v>41117</v>
      </c>
      <c r="K153" s="29">
        <f t="shared" si="10"/>
        <v>1.3754807146185724</v>
      </c>
      <c r="L153" s="133">
        <v>41117</v>
      </c>
      <c r="M153" s="29">
        <f t="shared" si="11"/>
        <v>1.4227539413013481</v>
      </c>
    </row>
    <row r="154" spans="1:13" ht="23">
      <c r="A154" t="str">
        <f t="shared" si="8"/>
        <v>2012/3/20</v>
      </c>
      <c r="B154" s="23" t="s">
        <v>337</v>
      </c>
      <c r="C154" s="130" t="s">
        <v>246</v>
      </c>
      <c r="D154" s="131">
        <v>0.83</v>
      </c>
      <c r="E154" s="131">
        <v>26.87</v>
      </c>
      <c r="F154" s="130">
        <v>32.29</v>
      </c>
      <c r="H154" s="133">
        <v>40988</v>
      </c>
      <c r="I154" s="29">
        <f t="shared" si="9"/>
        <v>-8.092190762392612E-2</v>
      </c>
      <c r="J154" s="133">
        <v>40988</v>
      </c>
      <c r="K154" s="29">
        <f t="shared" si="10"/>
        <v>1.4292676664331685</v>
      </c>
      <c r="L154" s="133">
        <v>40988</v>
      </c>
      <c r="M154" s="29">
        <f t="shared" si="11"/>
        <v>1.5090680450171616</v>
      </c>
    </row>
    <row r="155" spans="1:13" ht="23">
      <c r="A155" t="str">
        <f t="shared" si="8"/>
        <v>2011/11/8</v>
      </c>
      <c r="B155" s="23" t="s">
        <v>338</v>
      </c>
      <c r="C155" s="130" t="s">
        <v>247</v>
      </c>
      <c r="D155" s="131">
        <v>0.81</v>
      </c>
      <c r="E155" s="131">
        <v>22.18</v>
      </c>
      <c r="F155" s="130">
        <v>27.4</v>
      </c>
      <c r="H155" s="133">
        <v>40855</v>
      </c>
      <c r="I155" s="29">
        <f t="shared" si="9"/>
        <v>-9.1514981121350217E-2</v>
      </c>
      <c r="J155" s="133">
        <v>40855</v>
      </c>
      <c r="K155" s="29">
        <f t="shared" si="10"/>
        <v>1.3459615418131412</v>
      </c>
      <c r="L155" s="133">
        <v>40855</v>
      </c>
      <c r="M155" s="29">
        <f t="shared" si="11"/>
        <v>1.4377505628203879</v>
      </c>
    </row>
    <row r="156" spans="1:13" ht="23">
      <c r="A156" t="str">
        <f t="shared" si="8"/>
        <v>2011/7/1/</v>
      </c>
      <c r="B156" s="132">
        <v>40725</v>
      </c>
      <c r="C156" s="130" t="s">
        <v>248</v>
      </c>
      <c r="D156" s="131">
        <v>0.71</v>
      </c>
      <c r="E156" s="131">
        <v>20.100000000000001</v>
      </c>
      <c r="F156" s="130">
        <v>28.13</v>
      </c>
      <c r="H156" s="133">
        <v>40725</v>
      </c>
      <c r="I156" s="29">
        <f t="shared" si="9"/>
        <v>-0.14874165128092473</v>
      </c>
      <c r="J156" s="133">
        <v>40725</v>
      </c>
      <c r="K156" s="29">
        <f t="shared" si="10"/>
        <v>1.3031960574204888</v>
      </c>
      <c r="L156" s="133">
        <v>40725</v>
      </c>
      <c r="M156" s="29">
        <f t="shared" si="11"/>
        <v>1.4491697321652008</v>
      </c>
    </row>
    <row r="157" spans="1:13" ht="23">
      <c r="A157" t="str">
        <f t="shared" si="8"/>
        <v>2011/2/23</v>
      </c>
      <c r="B157" s="23" t="s">
        <v>339</v>
      </c>
      <c r="C157" s="130" t="s">
        <v>249</v>
      </c>
      <c r="D157" s="131">
        <v>0.69</v>
      </c>
      <c r="E157" s="131">
        <v>15.96</v>
      </c>
      <c r="F157" s="130">
        <v>23.24</v>
      </c>
      <c r="H157" s="133">
        <v>40597</v>
      </c>
      <c r="I157" s="29">
        <f t="shared" si="9"/>
        <v>-0.16115090926274472</v>
      </c>
      <c r="J157" s="133">
        <v>40597</v>
      </c>
      <c r="K157" s="29">
        <f t="shared" si="10"/>
        <v>1.2030328870147107</v>
      </c>
      <c r="L157" s="133">
        <v>40597</v>
      </c>
      <c r="M157" s="29">
        <f t="shared" si="11"/>
        <v>1.3662361237182932</v>
      </c>
    </row>
    <row r="158" spans="1:13" ht="23">
      <c r="A158" t="str">
        <f t="shared" si="8"/>
        <v>2010/10/1</v>
      </c>
      <c r="B158" s="23" t="s">
        <v>340</v>
      </c>
      <c r="C158" s="130" t="s">
        <v>250</v>
      </c>
      <c r="D158" s="131">
        <v>0.62</v>
      </c>
      <c r="E158" s="131">
        <v>13.71</v>
      </c>
      <c r="F158" s="130">
        <v>22.16</v>
      </c>
      <c r="H158" s="133">
        <v>40452</v>
      </c>
      <c r="I158" s="29">
        <f t="shared" si="9"/>
        <v>-0.20760831050174613</v>
      </c>
      <c r="J158" s="133">
        <v>40452</v>
      </c>
      <c r="K158" s="29">
        <f t="shared" si="10"/>
        <v>1.1370374547895128</v>
      </c>
      <c r="L158" s="133">
        <v>40452</v>
      </c>
      <c r="M158" s="29">
        <f t="shared" si="11"/>
        <v>1.3455697560563922</v>
      </c>
    </row>
    <row r="159" spans="1:13" ht="23">
      <c r="A159" t="str">
        <f t="shared" si="8"/>
        <v>2010/6/8/</v>
      </c>
      <c r="B159" s="132">
        <v>40337</v>
      </c>
      <c r="C159" s="130" t="s">
        <v>251</v>
      </c>
      <c r="D159" s="131">
        <v>0.5</v>
      </c>
      <c r="E159" s="131">
        <v>12.93</v>
      </c>
      <c r="F159" s="130">
        <v>25.83</v>
      </c>
      <c r="H159" s="133">
        <v>40337</v>
      </c>
      <c r="I159" s="29">
        <f t="shared" si="9"/>
        <v>-0.3010299956639812</v>
      </c>
      <c r="J159" s="133">
        <v>40337</v>
      </c>
      <c r="K159" s="29">
        <f t="shared" si="10"/>
        <v>1.1115985248803941</v>
      </c>
      <c r="L159" s="133">
        <v>40337</v>
      </c>
      <c r="M159" s="29">
        <f t="shared" si="11"/>
        <v>1.4121244061733171</v>
      </c>
    </row>
    <row r="160" spans="1:13" ht="23">
      <c r="A160" t="str">
        <f t="shared" si="8"/>
        <v>2010/1/28</v>
      </c>
      <c r="B160" s="23" t="s">
        <v>341</v>
      </c>
      <c r="C160" s="130" t="s">
        <v>252</v>
      </c>
      <c r="D160" s="131">
        <v>0.38</v>
      </c>
      <c r="E160" s="131">
        <v>11.04</v>
      </c>
      <c r="F160" s="130">
        <v>29.39</v>
      </c>
      <c r="H160" s="133">
        <v>40206</v>
      </c>
      <c r="I160" s="29">
        <f t="shared" si="9"/>
        <v>-0.42021640338318983</v>
      </c>
      <c r="J160" s="133">
        <v>40206</v>
      </c>
      <c r="K160" s="29">
        <f t="shared" si="10"/>
        <v>1.04296907339318</v>
      </c>
      <c r="L160" s="133">
        <v>40206</v>
      </c>
      <c r="M160" s="29">
        <f t="shared" si="11"/>
        <v>1.4681995860726125</v>
      </c>
    </row>
  </sheetData>
  <phoneticPr fontId="2" type="noConversion"/>
  <hyperlinks>
    <hyperlink ref="D6" r:id="rId1" display="https://www.financecharts.com/stocks/SBUX/income-statement/eps-diluted-ttm" xr:uid="{151344FB-67BC-A649-A056-DD0ACE08498D}"/>
    <hyperlink ref="E6" r:id="rId2" display="https://www.financecharts.com/stocks/SBUX/summary/price" xr:uid="{0D2AFAFE-E5CD-274D-8C3B-BC99611386AC}"/>
    <hyperlink ref="D7" r:id="rId3" display="https://www.financecharts.com/stocks/SBUX/income-statement/eps-diluted-ttm" xr:uid="{24B017F8-1DE6-C24D-93EA-CEDE7BF2B8B5}"/>
    <hyperlink ref="E7" r:id="rId4" display="https://www.financecharts.com/stocks/SBUX/summary/price" xr:uid="{8C72D00B-0E0C-FB42-97E6-2CA26FD9B3B2}"/>
    <hyperlink ref="D8" r:id="rId5" display="https://www.financecharts.com/stocks/SBUX/income-statement/eps-diluted-ttm" xr:uid="{24EE139D-999E-A44B-99C1-D198024111DB}"/>
    <hyperlink ref="E8" r:id="rId6" display="https://www.financecharts.com/stocks/SBUX/summary/price" xr:uid="{058E61C3-34F8-F04F-B634-8BA97182B702}"/>
    <hyperlink ref="D9" r:id="rId7" display="https://www.financecharts.com/stocks/SBUX/income-statement/eps-diluted-ttm" xr:uid="{3216C06A-00E5-A448-8959-466E2FD3F1A8}"/>
    <hyperlink ref="E9" r:id="rId8" display="https://www.financecharts.com/stocks/SBUX/summary/price" xr:uid="{FD893B0C-244F-914F-8F99-8054785397DD}"/>
    <hyperlink ref="D10" r:id="rId9" display="https://www.financecharts.com/stocks/SBUX/income-statement/eps-diluted-ttm" xr:uid="{223D585B-30F2-0F42-8B3E-B7DB430986E0}"/>
    <hyperlink ref="E10" r:id="rId10" display="https://www.financecharts.com/stocks/SBUX/summary/price" xr:uid="{BADE033C-11C6-2F4E-9602-AB2FC69BD735}"/>
    <hyperlink ref="D11" r:id="rId11" display="https://www.financecharts.com/stocks/SBUX/income-statement/eps-diluted-ttm" xr:uid="{4734A84A-FCB1-6742-8F76-3F4CE63C18B0}"/>
    <hyperlink ref="E11" r:id="rId12" display="https://www.financecharts.com/stocks/SBUX/summary/price" xr:uid="{40E5E507-61C2-F448-97B6-F0ADDAF56546}"/>
    <hyperlink ref="D12" r:id="rId13" display="https://www.financecharts.com/stocks/SBUX/income-statement/eps-diluted-ttm" xr:uid="{8771E9C4-DEF5-7A42-9AA2-0CF47028A404}"/>
    <hyperlink ref="E12" r:id="rId14" display="https://www.financecharts.com/stocks/SBUX/summary/price" xr:uid="{5E57E348-58DE-B74D-AE2B-482721615755}"/>
    <hyperlink ref="D13" r:id="rId15" display="https://www.financecharts.com/stocks/SBUX/income-statement/eps-diluted-ttm" xr:uid="{9F07DEF9-A128-D94D-8BD8-8B340ADE046A}"/>
    <hyperlink ref="E13" r:id="rId16" display="https://www.financecharts.com/stocks/SBUX/summary/price" xr:uid="{B9792E45-62C4-864C-8BB9-03E187E7BC03}"/>
    <hyperlink ref="D14" r:id="rId17" display="https://www.financecharts.com/stocks/SBUX/income-statement/eps-diluted-ttm" xr:uid="{2043E5F1-0B7A-994E-98B8-8370F2075640}"/>
    <hyperlink ref="E14" r:id="rId18" display="https://www.financecharts.com/stocks/SBUX/summary/price" xr:uid="{5675E265-A7E6-A54E-ADFC-5EA2B5D74590}"/>
    <hyperlink ref="D15" r:id="rId19" display="https://www.financecharts.com/stocks/SBUX/income-statement/eps-diluted-ttm" xr:uid="{0DAD90FC-9934-5F4B-A799-1606FC000B0C}"/>
    <hyperlink ref="E15" r:id="rId20" display="https://www.financecharts.com/stocks/SBUX/summary/price" xr:uid="{5FD1AE94-B2EC-DF4B-AFBA-2B43D55A15A6}"/>
    <hyperlink ref="D16" r:id="rId21" display="https://www.financecharts.com/stocks/SBUX/income-statement/eps-diluted-ttm" xr:uid="{167B81C4-BFE7-3447-AF00-E15E6067EC96}"/>
    <hyperlink ref="E16" r:id="rId22" display="https://www.financecharts.com/stocks/SBUX/summary/price" xr:uid="{3DFFA54D-17BD-0249-A2C1-29A4F1959E01}"/>
    <hyperlink ref="D17" r:id="rId23" display="https://www.financecharts.com/stocks/SBUX/income-statement/eps-diluted-ttm" xr:uid="{C2E94CDC-E38B-2447-AB3F-8E7ACADF135D}"/>
    <hyperlink ref="E17" r:id="rId24" display="https://www.financecharts.com/stocks/SBUX/summary/price" xr:uid="{F709CA47-30EA-2346-9AC9-341825E74962}"/>
    <hyperlink ref="D18" r:id="rId25" display="https://www.financecharts.com/stocks/SBUX/income-statement/eps-diluted-ttm" xr:uid="{97806EDC-A93B-3D4C-80CB-8540C8D5A924}"/>
    <hyperlink ref="E18" r:id="rId26" display="https://www.financecharts.com/stocks/SBUX/summary/price" xr:uid="{34646B21-2E8D-974F-A74A-06A44ACD147C}"/>
    <hyperlink ref="D19" r:id="rId27" display="https://www.financecharts.com/stocks/SBUX/income-statement/eps-diluted-ttm" xr:uid="{7889A542-428E-E24C-A459-70D1E217984A}"/>
    <hyperlink ref="E19" r:id="rId28" display="https://www.financecharts.com/stocks/SBUX/summary/price" xr:uid="{D24D3159-BB0E-9B4D-9A08-4F77E8458A3F}"/>
    <hyperlink ref="D20" r:id="rId29" display="https://www.financecharts.com/stocks/SBUX/income-statement/eps-diluted-ttm" xr:uid="{2305FCAC-3B1E-6F4D-8E3D-A97CA0BEA52B}"/>
    <hyperlink ref="E20" r:id="rId30" display="https://www.financecharts.com/stocks/SBUX/summary/price" xr:uid="{7DD0116F-CA12-1F4C-BCCF-5EB4A66A41F7}"/>
    <hyperlink ref="D21" r:id="rId31" display="https://www.financecharts.com/stocks/SBUX/income-statement/eps-diluted-ttm" xr:uid="{947F7032-A5E8-0A45-AE6B-4B874B6E3E8A}"/>
    <hyperlink ref="E21" r:id="rId32" display="https://www.financecharts.com/stocks/SBUX/summary/price" xr:uid="{6FE2B6AE-340F-DC44-8EAD-3CA16DB40697}"/>
    <hyperlink ref="D22" r:id="rId33" display="https://www.financecharts.com/stocks/SBUX/income-statement/eps-diluted-ttm" xr:uid="{DA5EBD57-E97B-FD46-B617-F9EFE9AE2AC4}"/>
    <hyperlink ref="E22" r:id="rId34" display="https://www.financecharts.com/stocks/SBUX/summary/price" xr:uid="{F5ECA617-D4D0-B74D-A9EA-CC67C0B81F27}"/>
    <hyperlink ref="D23" r:id="rId35" display="https://www.financecharts.com/stocks/SBUX/income-statement/eps-diluted-ttm" xr:uid="{5A60A617-8215-3048-BA11-3B8B5164BAA8}"/>
    <hyperlink ref="E23" r:id="rId36" display="https://www.financecharts.com/stocks/SBUX/summary/price" xr:uid="{34B2E105-24E6-1443-A01B-11F20AF22D8F}"/>
    <hyperlink ref="D24" r:id="rId37" display="https://www.financecharts.com/stocks/SBUX/income-statement/eps-diluted-ttm" xr:uid="{3884ACFA-B5D8-4042-A74C-6C2E1909B0EB}"/>
    <hyperlink ref="E24" r:id="rId38" display="https://www.financecharts.com/stocks/SBUX/summary/price" xr:uid="{D4755372-7404-3242-99A5-F48FC131602E}"/>
    <hyperlink ref="D25" r:id="rId39" display="https://www.financecharts.com/stocks/SBUX/income-statement/eps-diluted-ttm" xr:uid="{9A1BB0BA-F055-9746-A0AC-C427DAF4307F}"/>
    <hyperlink ref="E25" r:id="rId40" display="https://www.financecharts.com/stocks/SBUX/summary/price" xr:uid="{59CF5588-69D5-FD44-8FF2-4F0C5DD21A81}"/>
    <hyperlink ref="D26" r:id="rId41" display="https://www.financecharts.com/stocks/SBUX/income-statement/eps-diluted-ttm" xr:uid="{89C602F3-4EF5-9A47-ACF1-3FCEDEF85556}"/>
    <hyperlink ref="E26" r:id="rId42" display="https://www.financecharts.com/stocks/SBUX/summary/price" xr:uid="{59ED27F7-F192-294E-8DDD-1351058E3A53}"/>
    <hyperlink ref="D27" r:id="rId43" display="https://www.financecharts.com/stocks/SBUX/income-statement/eps-diluted-ttm" xr:uid="{FCE59A5F-1DE1-004B-8E0F-2E8A435A74E8}"/>
    <hyperlink ref="E27" r:id="rId44" display="https://www.financecharts.com/stocks/SBUX/summary/price" xr:uid="{88AF42F4-9910-A541-974D-F08E0A5FC69E}"/>
    <hyperlink ref="D28" r:id="rId45" display="https://www.financecharts.com/stocks/SBUX/income-statement/eps-diluted-ttm" xr:uid="{1699D619-2904-A749-B31F-7004348AC45F}"/>
    <hyperlink ref="E28" r:id="rId46" display="https://www.financecharts.com/stocks/SBUX/summary/price" xr:uid="{5139BEF6-FEE8-8042-8E2F-BD46E016EF71}"/>
    <hyperlink ref="D29" r:id="rId47" display="https://www.financecharts.com/stocks/SBUX/income-statement/eps-diluted-ttm" xr:uid="{BE84BE68-D82B-0E4C-BEDF-6241F9340358}"/>
    <hyperlink ref="E29" r:id="rId48" display="https://www.financecharts.com/stocks/SBUX/summary/price" xr:uid="{6BE3F60F-ADFD-D348-AEE3-0CC3D0357BAC}"/>
    <hyperlink ref="D30" r:id="rId49" display="https://www.financecharts.com/stocks/SBUX/income-statement/eps-diluted-ttm" xr:uid="{E7B20F3F-176C-D044-BBE0-0FA109221E75}"/>
    <hyperlink ref="E30" r:id="rId50" display="https://www.financecharts.com/stocks/SBUX/summary/price" xr:uid="{4BE0B361-44D8-E54B-86D4-DEC8B4514312}"/>
    <hyperlink ref="D31" r:id="rId51" display="https://www.financecharts.com/stocks/SBUX/income-statement/eps-diluted-ttm" xr:uid="{712DC043-B61F-D54A-9941-C3ED253F5F43}"/>
    <hyperlink ref="E31" r:id="rId52" display="https://www.financecharts.com/stocks/SBUX/summary/price" xr:uid="{E840ABFE-E8C6-B04A-A3EC-56C7991CB7A0}"/>
    <hyperlink ref="D32" r:id="rId53" display="https://www.financecharts.com/stocks/SBUX/income-statement/eps-diluted-ttm" xr:uid="{A1A4791A-4166-C240-B6BA-BA7FDE7C99AF}"/>
    <hyperlink ref="E32" r:id="rId54" display="https://www.financecharts.com/stocks/SBUX/summary/price" xr:uid="{CEDF6566-60B0-D64C-BBFB-34CE26E8C304}"/>
    <hyperlink ref="D33" r:id="rId55" display="https://www.financecharts.com/stocks/SBUX/income-statement/eps-diluted-ttm" xr:uid="{C2A54EDE-13FD-F84C-AD02-8165F7733762}"/>
    <hyperlink ref="E33" r:id="rId56" display="https://www.financecharts.com/stocks/SBUX/summary/price" xr:uid="{30992446-5070-AA40-914A-36FB585475A1}"/>
    <hyperlink ref="D34" r:id="rId57" display="https://www.financecharts.com/stocks/SBUX/income-statement/eps-diluted-ttm" xr:uid="{0AFFB5F9-3B9E-1949-97DA-A042B60667C7}"/>
    <hyperlink ref="E34" r:id="rId58" display="https://www.financecharts.com/stocks/SBUX/summary/price" xr:uid="{05088044-6793-D448-882A-BBE49773FE7A}"/>
    <hyperlink ref="D35" r:id="rId59" display="https://www.financecharts.com/stocks/SBUX/income-statement/eps-diluted-ttm" xr:uid="{72DE0E1E-1B26-2E4C-9CFF-60E9A9127A1D}"/>
    <hyperlink ref="E35" r:id="rId60" display="https://www.financecharts.com/stocks/SBUX/summary/price" xr:uid="{6B705BB8-5A22-D148-9468-8B8000A6FAE0}"/>
    <hyperlink ref="D36" r:id="rId61" display="https://www.financecharts.com/stocks/SBUX/income-statement/eps-diluted-ttm" xr:uid="{6440814F-D458-1D40-B365-64FB26532BFA}"/>
    <hyperlink ref="E36" r:id="rId62" display="https://www.financecharts.com/stocks/SBUX/summary/price" xr:uid="{A11244C0-211D-E745-ABF6-03AD231721A5}"/>
    <hyperlink ref="D37" r:id="rId63" display="https://www.financecharts.com/stocks/SBUX/income-statement/eps-diluted-ttm" xr:uid="{2B7F68C4-5F7D-9A4D-98C6-5C3783A6A869}"/>
    <hyperlink ref="E37" r:id="rId64" display="https://www.financecharts.com/stocks/SBUX/summary/price" xr:uid="{3E2A4C7F-CDF5-DD4B-A8BA-9C9D9BCB823E}"/>
    <hyperlink ref="D38" r:id="rId65" display="https://www.financecharts.com/stocks/SBUX/income-statement/eps-diluted-ttm" xr:uid="{F1BC7BAE-93F2-7F40-916C-5B7915B7EFD0}"/>
    <hyperlink ref="E38" r:id="rId66" display="https://www.financecharts.com/stocks/SBUX/summary/price" xr:uid="{45EC8786-0767-234A-834F-52B5A6755B67}"/>
    <hyperlink ref="D39" r:id="rId67" display="https://www.financecharts.com/stocks/SBUX/income-statement/eps-diluted-ttm" xr:uid="{2CE2FCED-65FE-8549-9671-07BF7DC036C0}"/>
    <hyperlink ref="E39" r:id="rId68" display="https://www.financecharts.com/stocks/SBUX/summary/price" xr:uid="{1CDF6A24-6EF0-EC4F-9ADD-EA8447283A26}"/>
    <hyperlink ref="D40" r:id="rId69" display="https://www.financecharts.com/stocks/SBUX/income-statement/eps-diluted-ttm" xr:uid="{DB375C71-64C6-4A4A-958F-DFE4A396D02C}"/>
    <hyperlink ref="E40" r:id="rId70" display="https://www.financecharts.com/stocks/SBUX/summary/price" xr:uid="{295B8910-FECD-2C49-970D-455EC74A95F0}"/>
    <hyperlink ref="D41" r:id="rId71" display="https://www.financecharts.com/stocks/SBUX/income-statement/eps-diluted-ttm" xr:uid="{530CEDD9-65DC-6147-A88C-ECFCB23ACF58}"/>
    <hyperlink ref="E41" r:id="rId72" display="https://www.financecharts.com/stocks/SBUX/summary/price" xr:uid="{BCC09930-7A57-4A49-A352-594EB631E70C}"/>
    <hyperlink ref="D42" r:id="rId73" display="https://www.financecharts.com/stocks/SBUX/income-statement/eps-diluted-ttm" xr:uid="{4361052E-9914-DC47-8341-64EE75AF318E}"/>
    <hyperlink ref="E42" r:id="rId74" display="https://www.financecharts.com/stocks/SBUX/summary/price" xr:uid="{948E6DEC-90EE-BA44-B4DB-0525E3BF2DF9}"/>
    <hyperlink ref="D43" r:id="rId75" display="https://www.financecharts.com/stocks/SBUX/income-statement/eps-diluted-ttm" xr:uid="{28FDF13A-E193-1145-AD68-2D37DF83768E}"/>
    <hyperlink ref="E43" r:id="rId76" display="https://www.financecharts.com/stocks/SBUX/summary/price" xr:uid="{A04B7A03-3B09-A243-A5AD-5EBF34471F3E}"/>
    <hyperlink ref="D44" r:id="rId77" display="https://www.financecharts.com/stocks/SBUX/income-statement/eps-diluted-ttm" xr:uid="{FEDA15C7-106A-3E47-83E7-0D04AB40E200}"/>
    <hyperlink ref="E44" r:id="rId78" display="https://www.financecharts.com/stocks/SBUX/summary/price" xr:uid="{ECC3D4B6-3517-AB4A-8B6D-45984A469A4E}"/>
    <hyperlink ref="D45" r:id="rId79" display="https://www.financecharts.com/stocks/SBUX/income-statement/eps-diluted-ttm" xr:uid="{D8E46CF2-793A-354A-A248-1AAE62820EE9}"/>
    <hyperlink ref="E45" r:id="rId80" display="https://www.financecharts.com/stocks/SBUX/summary/price" xr:uid="{56BBD4B0-0849-9E4C-BA0D-F5591FA80E47}"/>
    <hyperlink ref="D46" r:id="rId81" display="https://www.financecharts.com/stocks/SBUX/income-statement/eps-diluted-ttm" xr:uid="{88028615-484B-4B41-9735-82C989727451}"/>
    <hyperlink ref="E46" r:id="rId82" display="https://www.financecharts.com/stocks/SBUX/summary/price" xr:uid="{FA5C022F-5937-0B40-A564-4F21B5A63809}"/>
    <hyperlink ref="D47" r:id="rId83" display="https://www.financecharts.com/stocks/SBUX/income-statement/eps-diluted-ttm" xr:uid="{6B158121-96BA-AE4A-904F-5D3F5762452D}"/>
    <hyperlink ref="E47" r:id="rId84" display="https://www.financecharts.com/stocks/SBUX/summary/price" xr:uid="{F152AB02-EAFB-7640-A9CD-C7E36E2484DD}"/>
    <hyperlink ref="D48" r:id="rId85" display="https://www.financecharts.com/stocks/SBUX/income-statement/eps-diluted-ttm" xr:uid="{D6FB38BD-4FA1-5D4B-B570-C7D73B60DB74}"/>
    <hyperlink ref="E48" r:id="rId86" display="https://www.financecharts.com/stocks/SBUX/summary/price" xr:uid="{08B95F28-8CD7-7D4F-A527-FEC189ADAA8D}"/>
    <hyperlink ref="D49" r:id="rId87" display="https://www.financecharts.com/stocks/SBUX/income-statement/eps-diluted-ttm" xr:uid="{E37E5CA4-766F-4442-95C9-B7154D51190F}"/>
    <hyperlink ref="E49" r:id="rId88" display="https://www.financecharts.com/stocks/SBUX/summary/price" xr:uid="{A7BA8446-0728-1744-9823-2EC32ED0E8DE}"/>
    <hyperlink ref="D50" r:id="rId89" display="https://www.financecharts.com/stocks/SBUX/income-statement/eps-diluted-ttm" xr:uid="{01E4A9D2-0447-A64A-A6C4-1E4A2E6B91AC}"/>
    <hyperlink ref="E50" r:id="rId90" display="https://www.financecharts.com/stocks/SBUX/summary/price" xr:uid="{87BF3123-2F39-714B-B0B1-D051321036B7}"/>
    <hyperlink ref="D51" r:id="rId91" display="https://www.financecharts.com/stocks/SBUX/income-statement/eps-diluted-ttm" xr:uid="{C2403ED0-4B1F-B640-B603-BB8E4E198765}"/>
    <hyperlink ref="E51" r:id="rId92" display="https://www.financecharts.com/stocks/SBUX/summary/price" xr:uid="{445E69F7-98E2-464A-956E-AFD56184A36C}"/>
    <hyperlink ref="D52" r:id="rId93" display="https://www.financecharts.com/stocks/SBUX/income-statement/eps-diluted-ttm" xr:uid="{3A938BC9-2FCB-F24C-BC52-2144AD9A7A5D}"/>
    <hyperlink ref="E52" r:id="rId94" display="https://www.financecharts.com/stocks/SBUX/summary/price" xr:uid="{D129874D-EE21-6242-95DE-C68551D69855}"/>
    <hyperlink ref="D53" r:id="rId95" display="https://www.financecharts.com/stocks/SBUX/income-statement/eps-diluted-ttm" xr:uid="{9C2946F9-6741-0B47-A85F-D78C6F398DA8}"/>
    <hyperlink ref="E53" r:id="rId96" display="https://www.financecharts.com/stocks/SBUX/summary/price" xr:uid="{D0DD55B3-0BD1-CC49-8990-88F4788519B5}"/>
    <hyperlink ref="D54" r:id="rId97" display="https://www.financecharts.com/stocks/SBUX/income-statement/eps-diluted-ttm" xr:uid="{CF625B88-6055-084B-B7CA-D8EC3F81D78A}"/>
    <hyperlink ref="E54" r:id="rId98" display="https://www.financecharts.com/stocks/SBUX/summary/price" xr:uid="{99B2C40D-BBF0-E844-8B24-94491697A7FD}"/>
    <hyperlink ref="D55" r:id="rId99" display="https://www.financecharts.com/stocks/SBUX/income-statement/eps-diluted-ttm" xr:uid="{95AF609D-B9E6-8D43-99E3-90F69C6D0DF1}"/>
    <hyperlink ref="E55" r:id="rId100" display="https://www.financecharts.com/stocks/SBUX/summary/price" xr:uid="{A7085C2B-E1FA-4146-9081-F1AF21795A26}"/>
    <hyperlink ref="D56" r:id="rId101" display="https://www.financecharts.com/stocks/SBUX/income-statement/eps-diluted-ttm" xr:uid="{7F68890F-5D54-5449-820B-32A6759143AF}"/>
    <hyperlink ref="E56" r:id="rId102" display="https://www.financecharts.com/stocks/SBUX/summary/price" xr:uid="{F8282920-FCB6-EB45-91E7-8A0FE00A9A7A}"/>
    <hyperlink ref="D57" r:id="rId103" display="https://www.financecharts.com/stocks/SBUX/income-statement/eps-diluted-ttm" xr:uid="{48469372-6F96-8140-A14D-3F549E446708}"/>
    <hyperlink ref="E57" r:id="rId104" display="https://www.financecharts.com/stocks/SBUX/summary/price" xr:uid="{1B563793-98F9-BF44-ACD7-668AE058D5C3}"/>
    <hyperlink ref="D58" r:id="rId105" display="https://www.financecharts.com/stocks/SBUX/income-statement/eps-diluted-ttm" xr:uid="{96D39B2E-49DF-DA4A-8FD4-827087F697C8}"/>
    <hyperlink ref="E58" r:id="rId106" display="https://www.financecharts.com/stocks/SBUX/summary/price" xr:uid="{F370AE63-27EE-1E49-83EC-025A55786992}"/>
    <hyperlink ref="D59" r:id="rId107" display="https://www.financecharts.com/stocks/SBUX/income-statement/eps-diluted-ttm" xr:uid="{86EE3038-C9C5-D546-8CE8-F19555EAEDC1}"/>
    <hyperlink ref="E59" r:id="rId108" display="https://www.financecharts.com/stocks/SBUX/summary/price" xr:uid="{24E66394-E53A-204E-856F-B546CE2454F3}"/>
    <hyperlink ref="D60" r:id="rId109" display="https://www.financecharts.com/stocks/SBUX/income-statement/eps-diluted-ttm" xr:uid="{3B64A495-194B-A24B-AD62-56B410FD03C1}"/>
    <hyperlink ref="E60" r:id="rId110" display="https://www.financecharts.com/stocks/SBUX/summary/price" xr:uid="{9F73DBD7-5B08-504E-A5E6-801F7AAF44BA}"/>
    <hyperlink ref="D61" r:id="rId111" display="https://www.financecharts.com/stocks/SBUX/income-statement/eps-diluted-ttm" xr:uid="{C74FE32E-F38F-484F-B080-E73D362D2ED2}"/>
    <hyperlink ref="E61" r:id="rId112" display="https://www.financecharts.com/stocks/SBUX/summary/price" xr:uid="{ADF98E80-368A-0049-B9F9-7C901C7C848A}"/>
    <hyperlink ref="D62" r:id="rId113" display="https://www.financecharts.com/stocks/SBUX/income-statement/eps-diluted-ttm" xr:uid="{3F584EEB-F186-6344-B078-025DE7C83659}"/>
    <hyperlink ref="E62" r:id="rId114" display="https://www.financecharts.com/stocks/SBUX/summary/price" xr:uid="{20F15B62-6186-1048-B246-28472052D40E}"/>
    <hyperlink ref="D63" r:id="rId115" display="https://www.financecharts.com/stocks/SBUX/income-statement/eps-diluted-ttm" xr:uid="{D976DD5A-8AE9-4B44-8585-F94CFA053A7D}"/>
    <hyperlink ref="E63" r:id="rId116" display="https://www.financecharts.com/stocks/SBUX/summary/price" xr:uid="{A6A7BE99-1A97-1A4E-AC8C-89CAB60F6158}"/>
    <hyperlink ref="D64" r:id="rId117" display="https://www.financecharts.com/stocks/SBUX/income-statement/eps-diluted-ttm" xr:uid="{B0999F8A-0FF5-3648-9099-94DD75E1C5EB}"/>
    <hyperlink ref="E64" r:id="rId118" display="https://www.financecharts.com/stocks/SBUX/summary/price" xr:uid="{7A128772-2588-FA41-A880-9DBE921F81EA}"/>
    <hyperlink ref="D65" r:id="rId119" display="https://www.financecharts.com/stocks/SBUX/income-statement/eps-diluted-ttm" xr:uid="{55809F0F-8924-7A4A-ADA7-4D8BA8758188}"/>
    <hyperlink ref="E65" r:id="rId120" display="https://www.financecharts.com/stocks/SBUX/summary/price" xr:uid="{51857E53-A974-EA43-A83E-C73028B2A0EA}"/>
    <hyperlink ref="D66" r:id="rId121" display="https://www.financecharts.com/stocks/SBUX/income-statement/eps-diluted-ttm" xr:uid="{961A3E69-0BA7-6B4E-9941-BF625F64F09A}"/>
    <hyperlink ref="E66" r:id="rId122" display="https://www.financecharts.com/stocks/SBUX/summary/price" xr:uid="{2820A80E-F52A-8742-8739-CEB9EA57E9B7}"/>
    <hyperlink ref="D67" r:id="rId123" display="https://www.financecharts.com/stocks/SBUX/income-statement/eps-diluted-ttm" xr:uid="{2D99D7E2-099B-6842-8334-0D050A8E0264}"/>
    <hyperlink ref="E67" r:id="rId124" display="https://www.financecharts.com/stocks/SBUX/summary/price" xr:uid="{970B7B37-2C8F-8A41-8564-8E6D7774C255}"/>
    <hyperlink ref="D68" r:id="rId125" display="https://www.financecharts.com/stocks/SBUX/income-statement/eps-diluted-ttm" xr:uid="{D32AB310-6C71-7046-91C5-CEAFD557C6AE}"/>
    <hyperlink ref="E68" r:id="rId126" display="https://www.financecharts.com/stocks/SBUX/summary/price" xr:uid="{94F24DCB-7B7D-EC43-8354-FD1AAA94B6F1}"/>
    <hyperlink ref="D69" r:id="rId127" display="https://www.financecharts.com/stocks/SBUX/income-statement/eps-diluted-ttm" xr:uid="{DF15B576-137C-ED40-AE5A-43C432E28D1D}"/>
    <hyperlink ref="E69" r:id="rId128" display="https://www.financecharts.com/stocks/SBUX/summary/price" xr:uid="{0CFAD192-10C2-F54F-8271-4BC6FAE1B4CC}"/>
    <hyperlink ref="D70" r:id="rId129" display="https://www.financecharts.com/stocks/SBUX/income-statement/eps-diluted-ttm" xr:uid="{B3B1EB26-5C38-9744-B5A5-5839E8FAD693}"/>
    <hyperlink ref="E70" r:id="rId130" display="https://www.financecharts.com/stocks/SBUX/summary/price" xr:uid="{7FF681A6-42D6-AA45-8D47-03F1DD0EC771}"/>
    <hyperlink ref="D71" r:id="rId131" display="https://www.financecharts.com/stocks/SBUX/income-statement/eps-diluted-ttm" xr:uid="{2EC462FB-B24B-B540-A178-517228CE47B5}"/>
    <hyperlink ref="E71" r:id="rId132" display="https://www.financecharts.com/stocks/SBUX/summary/price" xr:uid="{A68B7732-2F1F-DB4A-84CD-DDF62927DA49}"/>
    <hyperlink ref="D72" r:id="rId133" display="https://www.financecharts.com/stocks/SBUX/income-statement/eps-diluted-ttm" xr:uid="{4A22FC81-953E-B44F-B509-08D10BEBBC18}"/>
    <hyperlink ref="E72" r:id="rId134" display="https://www.financecharts.com/stocks/SBUX/summary/price" xr:uid="{993D2934-2CA8-6D4A-A443-9F3859412DE3}"/>
    <hyperlink ref="D73" r:id="rId135" display="https://www.financecharts.com/stocks/SBUX/income-statement/eps-diluted-ttm" xr:uid="{57B682D2-35AD-9748-9DD6-B794D67C6FAD}"/>
    <hyperlink ref="E73" r:id="rId136" display="https://www.financecharts.com/stocks/SBUX/summary/price" xr:uid="{AC6C8874-BD12-7949-9968-05BB4FBCD491}"/>
    <hyperlink ref="D74" r:id="rId137" display="https://www.financecharts.com/stocks/SBUX/income-statement/eps-diluted-ttm" xr:uid="{5A25F58D-DFAA-074C-BF14-4C19A94B2EA0}"/>
    <hyperlink ref="E74" r:id="rId138" display="https://www.financecharts.com/stocks/SBUX/summary/price" xr:uid="{4C51495B-26EA-F243-8225-127348F4B706}"/>
    <hyperlink ref="D75" r:id="rId139" display="https://www.financecharts.com/stocks/SBUX/income-statement/eps-diluted-ttm" xr:uid="{8C8CA2E8-7E97-0D44-82CA-C5D137BF956E}"/>
    <hyperlink ref="E75" r:id="rId140" display="https://www.financecharts.com/stocks/SBUX/summary/price" xr:uid="{630A9CDB-BF92-FC4B-9ADA-2D7D06D72791}"/>
    <hyperlink ref="D76" r:id="rId141" display="https://www.financecharts.com/stocks/SBUX/income-statement/eps-diluted-ttm" xr:uid="{F0772E57-D118-CC4E-9510-847DE1668DC9}"/>
    <hyperlink ref="E76" r:id="rId142" display="https://www.financecharts.com/stocks/SBUX/summary/price" xr:uid="{FF916393-CA59-0348-B0F8-826F81E6F963}"/>
    <hyperlink ref="D77" r:id="rId143" display="https://www.financecharts.com/stocks/SBUX/income-statement/eps-diluted-ttm" xr:uid="{221C088F-A3AF-2C49-9A43-8E2D4C79D18B}"/>
    <hyperlink ref="E77" r:id="rId144" display="https://www.financecharts.com/stocks/SBUX/summary/price" xr:uid="{651E6C4E-294E-3140-97C6-03C2ADA3ECE1}"/>
    <hyperlink ref="D78" r:id="rId145" display="https://www.financecharts.com/stocks/SBUX/income-statement/eps-diluted-ttm" xr:uid="{3A611B09-53FC-664E-A469-150B8C7F1C6C}"/>
    <hyperlink ref="E78" r:id="rId146" display="https://www.financecharts.com/stocks/SBUX/summary/price" xr:uid="{5113CBCD-D3C6-494D-8D49-E5F438B9F76A}"/>
    <hyperlink ref="D79" r:id="rId147" display="https://www.financecharts.com/stocks/SBUX/income-statement/eps-diluted-ttm" xr:uid="{0F8E18C5-FD96-8F42-AF1D-FC67F0656EED}"/>
    <hyperlink ref="E79" r:id="rId148" display="https://www.financecharts.com/stocks/SBUX/summary/price" xr:uid="{B74117D1-838A-7841-A4AF-0C4A3034C934}"/>
    <hyperlink ref="D80" r:id="rId149" display="https://www.financecharts.com/stocks/SBUX/income-statement/eps-diluted-ttm" xr:uid="{5088C534-987B-C644-ABB0-1086DE68870C}"/>
    <hyperlink ref="E80" r:id="rId150" display="https://www.financecharts.com/stocks/SBUX/summary/price" xr:uid="{8A03C1F0-FF22-5E4A-A1A3-BC818217D0C8}"/>
    <hyperlink ref="D81" r:id="rId151" display="https://www.financecharts.com/stocks/SBUX/income-statement/eps-diluted-ttm" xr:uid="{902661A5-D063-C340-B586-2EB16368AD43}"/>
    <hyperlink ref="E81" r:id="rId152" display="https://www.financecharts.com/stocks/SBUX/summary/price" xr:uid="{68FA9D66-F755-5946-8A6D-ECBC6CE93680}"/>
    <hyperlink ref="D82" r:id="rId153" display="https://www.financecharts.com/stocks/SBUX/income-statement/eps-diluted-ttm" xr:uid="{7F0E3455-34DF-AC43-B32E-EE26FDCBA646}"/>
    <hyperlink ref="E82" r:id="rId154" display="https://www.financecharts.com/stocks/SBUX/summary/price" xr:uid="{A339F6FA-93E4-6049-ADA1-74AA922A8400}"/>
    <hyperlink ref="D83" r:id="rId155" display="https://www.financecharts.com/stocks/SBUX/income-statement/eps-diluted-ttm" xr:uid="{33D234E2-9565-FC46-B481-88FE923D60E4}"/>
    <hyperlink ref="E83" r:id="rId156" display="https://www.financecharts.com/stocks/SBUX/summary/price" xr:uid="{7B7689A1-8D2B-0A4E-AA9C-724AA1BAC87C}"/>
    <hyperlink ref="D84" r:id="rId157" display="https://www.financecharts.com/stocks/SBUX/income-statement/eps-diluted-ttm" xr:uid="{47AD4349-B534-C549-A674-3B3A3EB1D656}"/>
    <hyperlink ref="E84" r:id="rId158" display="https://www.financecharts.com/stocks/SBUX/summary/price" xr:uid="{E05C8989-D6AF-BF42-B100-1E19BDE91AD7}"/>
    <hyperlink ref="D85" r:id="rId159" display="https://www.financecharts.com/stocks/SBUX/income-statement/eps-diluted-ttm" xr:uid="{1905AE19-02F9-4143-8CD9-FBA7E7D64610}"/>
    <hyperlink ref="E85" r:id="rId160" display="https://www.financecharts.com/stocks/SBUX/summary/price" xr:uid="{E3C221FF-34F6-114D-8B9A-A9563AFF534D}"/>
    <hyperlink ref="D86" r:id="rId161" display="https://www.financecharts.com/stocks/SBUX/income-statement/eps-diluted-ttm" xr:uid="{62C63599-382A-5440-AD8C-31CA90EF7C76}"/>
    <hyperlink ref="E86" r:id="rId162" display="https://www.financecharts.com/stocks/SBUX/summary/price" xr:uid="{55E9D433-74D7-5F43-B8BB-A0FC96B51985}"/>
    <hyperlink ref="D87" r:id="rId163" display="https://www.financecharts.com/stocks/SBUX/income-statement/eps-diluted-ttm" xr:uid="{FA13A46C-5608-5E49-8DC3-D76912387A12}"/>
    <hyperlink ref="E87" r:id="rId164" display="https://www.financecharts.com/stocks/SBUX/summary/price" xr:uid="{99EB9DD8-DC70-D342-A419-1BBEC298B6DD}"/>
    <hyperlink ref="D88" r:id="rId165" display="https://www.financecharts.com/stocks/SBUX/income-statement/eps-diluted-ttm" xr:uid="{6728F467-2508-5346-A42D-551E65A2550D}"/>
    <hyperlink ref="E88" r:id="rId166" display="https://www.financecharts.com/stocks/SBUX/summary/price" xr:uid="{13FF83C7-4CE7-054A-B12D-4B2D841755F5}"/>
    <hyperlink ref="D89" r:id="rId167" display="https://www.financecharts.com/stocks/SBUX/income-statement/eps-diluted-ttm" xr:uid="{6C2DA675-007D-B443-BE5A-6FE06B4F4B4D}"/>
    <hyperlink ref="E89" r:id="rId168" display="https://www.financecharts.com/stocks/SBUX/summary/price" xr:uid="{02A1651F-F23A-E147-8276-5D83DE89BE55}"/>
    <hyperlink ref="D90" r:id="rId169" display="https://www.financecharts.com/stocks/SBUX/income-statement/eps-diluted-ttm" xr:uid="{0922B9BD-5F40-C843-AF83-293D9BA5D384}"/>
    <hyperlink ref="E90" r:id="rId170" display="https://www.financecharts.com/stocks/SBUX/summary/price" xr:uid="{E0A9B717-B477-5C45-9401-2A400B9E7660}"/>
    <hyperlink ref="D91" r:id="rId171" display="https://www.financecharts.com/stocks/SBUX/income-statement/eps-diluted-ttm" xr:uid="{E68A79C8-7012-EA47-B94E-C8624278E5C4}"/>
    <hyperlink ref="E91" r:id="rId172" display="https://www.financecharts.com/stocks/SBUX/summary/price" xr:uid="{57AEC621-6195-EB4B-9055-C7FA605C2527}"/>
    <hyperlink ref="D92" r:id="rId173" display="https://www.financecharts.com/stocks/SBUX/income-statement/eps-diluted-ttm" xr:uid="{C2F735ED-FF89-4F4D-BC86-5869B8984436}"/>
    <hyperlink ref="E92" r:id="rId174" display="https://www.financecharts.com/stocks/SBUX/summary/price" xr:uid="{87310006-7221-5141-895F-775BB9EBB051}"/>
    <hyperlink ref="D93" r:id="rId175" display="https://www.financecharts.com/stocks/SBUX/income-statement/eps-diluted-ttm" xr:uid="{8749FA33-1D77-A54E-94A7-CD0AF1579037}"/>
    <hyperlink ref="E93" r:id="rId176" display="https://www.financecharts.com/stocks/SBUX/summary/price" xr:uid="{9EB84A12-7749-1849-A1A7-35F0E246A435}"/>
    <hyperlink ref="D94" r:id="rId177" display="https://www.financecharts.com/stocks/SBUX/income-statement/eps-diluted-ttm" xr:uid="{9E11BB19-0959-F344-9CA1-6B0470C89C0B}"/>
    <hyperlink ref="E94" r:id="rId178" display="https://www.financecharts.com/stocks/SBUX/summary/price" xr:uid="{52C988BB-80D9-3F4A-92E3-2BEAE7A4B937}"/>
    <hyperlink ref="D95" r:id="rId179" display="https://www.financecharts.com/stocks/SBUX/income-statement/eps-diluted-ttm" xr:uid="{42D33C39-1936-CF4A-BEAF-14C93FEF0AC4}"/>
    <hyperlink ref="E95" r:id="rId180" display="https://www.financecharts.com/stocks/SBUX/summary/price" xr:uid="{2CD071E8-6F74-1E43-BFEA-F72919D964C5}"/>
    <hyperlink ref="D96" r:id="rId181" display="https://www.financecharts.com/stocks/SBUX/income-statement/eps-diluted-ttm" xr:uid="{5B424297-B6EB-B943-89B5-E83CFD604533}"/>
    <hyperlink ref="E96" r:id="rId182" display="https://www.financecharts.com/stocks/SBUX/summary/price" xr:uid="{2E7BB27A-5512-B74D-BB5D-3168149DC396}"/>
    <hyperlink ref="D97" r:id="rId183" display="https://www.financecharts.com/stocks/SBUX/income-statement/eps-diluted-ttm" xr:uid="{52841FC1-DDFE-E24C-AC34-6A18424DE944}"/>
    <hyperlink ref="E97" r:id="rId184" display="https://www.financecharts.com/stocks/SBUX/summary/price" xr:uid="{CF204FD1-4545-FB4E-8A86-A380DF148794}"/>
    <hyperlink ref="D98" r:id="rId185" display="https://www.financecharts.com/stocks/SBUX/income-statement/eps-diluted-ttm" xr:uid="{0F706226-F4AD-714C-B902-68CDD453CFED}"/>
    <hyperlink ref="E98" r:id="rId186" display="https://www.financecharts.com/stocks/SBUX/summary/price" xr:uid="{545DA5A6-9515-E34A-B684-D94E6A93CF10}"/>
    <hyperlink ref="D99" r:id="rId187" display="https://www.financecharts.com/stocks/SBUX/income-statement/eps-diluted-ttm" xr:uid="{656564CA-39B6-3442-AC85-826A432746BB}"/>
    <hyperlink ref="E99" r:id="rId188" display="https://www.financecharts.com/stocks/SBUX/summary/price" xr:uid="{1D1F25F9-9A49-8F4D-87A1-9C806E90BC30}"/>
    <hyperlink ref="D100" r:id="rId189" display="https://www.financecharts.com/stocks/SBUX/income-statement/eps-diluted-ttm" xr:uid="{62A4573A-1A2D-0347-BE0C-3E972F6790CB}"/>
    <hyperlink ref="E100" r:id="rId190" display="https://www.financecharts.com/stocks/SBUX/summary/price" xr:uid="{51739DA4-90A9-A44A-B997-F8DBE6B25700}"/>
    <hyperlink ref="D101" r:id="rId191" display="https://www.financecharts.com/stocks/SBUX/income-statement/eps-diluted-ttm" xr:uid="{243ABF73-D450-444A-8BF8-5E3BFD1D56E8}"/>
    <hyperlink ref="E101" r:id="rId192" display="https://www.financecharts.com/stocks/SBUX/summary/price" xr:uid="{0604CB9D-043B-1A4C-AAF6-EF3A43658B58}"/>
    <hyperlink ref="D102" r:id="rId193" display="https://www.financecharts.com/stocks/SBUX/income-statement/eps-diluted-ttm" xr:uid="{E5A84EF9-B862-A444-802C-36BB20559D37}"/>
    <hyperlink ref="E102" r:id="rId194" display="https://www.financecharts.com/stocks/SBUX/summary/price" xr:uid="{64C7BA43-4A12-7047-93ED-7F19E3A9C854}"/>
    <hyperlink ref="D103" r:id="rId195" display="https://www.financecharts.com/stocks/SBUX/income-statement/eps-diluted-ttm" xr:uid="{9A725FF9-26B3-F54E-ABF2-25DE00D37FCE}"/>
    <hyperlink ref="E103" r:id="rId196" display="https://www.financecharts.com/stocks/SBUX/summary/price" xr:uid="{7511BFCC-8A83-664B-B333-F924F2EF9964}"/>
    <hyperlink ref="D104" r:id="rId197" display="https://www.financecharts.com/stocks/SBUX/income-statement/eps-diluted-ttm" xr:uid="{779DF466-F751-F54F-A116-F54D7418982D}"/>
    <hyperlink ref="E104" r:id="rId198" display="https://www.financecharts.com/stocks/SBUX/summary/price" xr:uid="{B50A0785-B6AF-2A49-BB7E-DA1E17799E76}"/>
    <hyperlink ref="D105" r:id="rId199" display="https://www.financecharts.com/stocks/SBUX/income-statement/eps-diluted-ttm" xr:uid="{007A3325-B222-D74F-9DE7-3F186F739B40}"/>
    <hyperlink ref="E105" r:id="rId200" display="https://www.financecharts.com/stocks/SBUX/summary/price" xr:uid="{D93EE2E4-E504-0F43-AA52-3B6D30FADF0A}"/>
    <hyperlink ref="D106" r:id="rId201" display="https://www.financecharts.com/stocks/SBUX/income-statement/eps-diluted-ttm" xr:uid="{E70E84B9-8690-FA49-A49F-5DDC8250C170}"/>
    <hyperlink ref="E106" r:id="rId202" display="https://www.financecharts.com/stocks/SBUX/summary/price" xr:uid="{181DE949-26CA-4642-BD27-7590754D38BF}"/>
    <hyperlink ref="D107" r:id="rId203" display="https://www.financecharts.com/stocks/SBUX/income-statement/eps-diluted-ttm" xr:uid="{C95E4013-2AE7-B144-A642-555B3504EDDD}"/>
    <hyperlink ref="E107" r:id="rId204" display="https://www.financecharts.com/stocks/SBUX/summary/price" xr:uid="{8F944856-E124-E344-815F-1A147C1D13AB}"/>
    <hyperlink ref="D108" r:id="rId205" display="https://www.financecharts.com/stocks/SBUX/income-statement/eps-diluted-ttm" xr:uid="{3DB9A3D4-1F58-5940-B49F-B303D1C0B6C8}"/>
    <hyperlink ref="E108" r:id="rId206" display="https://www.financecharts.com/stocks/SBUX/summary/price" xr:uid="{1CC20A98-229C-9A4A-9D25-0205D2282661}"/>
    <hyperlink ref="D109" r:id="rId207" display="https://www.financecharts.com/stocks/SBUX/income-statement/eps-diluted-ttm" xr:uid="{6E62ADF8-9001-B54A-A30D-1D609FC041CE}"/>
    <hyperlink ref="E109" r:id="rId208" display="https://www.financecharts.com/stocks/SBUX/summary/price" xr:uid="{56190D1C-3631-3C4B-A283-B7907A5058BF}"/>
    <hyperlink ref="D110" r:id="rId209" display="https://www.financecharts.com/stocks/SBUX/income-statement/eps-diluted-ttm" xr:uid="{279B044C-2506-8543-B5C1-451677AABCDC}"/>
    <hyperlink ref="E110" r:id="rId210" display="https://www.financecharts.com/stocks/SBUX/summary/price" xr:uid="{FC179A12-FF56-4E48-92C5-869174AA626B}"/>
    <hyperlink ref="D111" r:id="rId211" display="https://www.financecharts.com/stocks/SBUX/income-statement/eps-diluted-ttm" xr:uid="{2C6D27A5-E02B-8740-AE6D-6BCCCCE02035}"/>
    <hyperlink ref="E111" r:id="rId212" display="https://www.financecharts.com/stocks/SBUX/summary/price" xr:uid="{C7BA1A92-DEF1-D848-A1FB-80D5DFB6E8EE}"/>
    <hyperlink ref="D112" r:id="rId213" display="https://www.financecharts.com/stocks/SBUX/income-statement/eps-diluted-ttm" xr:uid="{E1CC72AB-F1CC-3E46-B253-0D59BD23BA0B}"/>
    <hyperlink ref="E112" r:id="rId214" display="https://www.financecharts.com/stocks/SBUX/summary/price" xr:uid="{AD9AAB63-EA85-F44F-8EA8-D172FB2FE8D2}"/>
    <hyperlink ref="D113" r:id="rId215" display="https://www.financecharts.com/stocks/SBUX/income-statement/eps-diluted-ttm" xr:uid="{E0A56D3C-0F7F-B341-A3E8-A9697382B4B0}"/>
    <hyperlink ref="E113" r:id="rId216" display="https://www.financecharts.com/stocks/SBUX/summary/price" xr:uid="{09BD8B67-1BF6-A448-A731-57D75C9ACB67}"/>
    <hyperlink ref="D114" r:id="rId217" display="https://www.financecharts.com/stocks/SBUX/income-statement/eps-diluted-ttm" xr:uid="{0ABF4384-9459-5C43-8D43-977396D26902}"/>
    <hyperlink ref="E114" r:id="rId218" display="https://www.financecharts.com/stocks/SBUX/summary/price" xr:uid="{5AFBB852-BC04-6441-9224-C66F3CAE1987}"/>
    <hyperlink ref="D115" r:id="rId219" display="https://www.financecharts.com/stocks/SBUX/income-statement/eps-diluted-ttm" xr:uid="{C01061B3-DCBB-7F43-A337-D1BC2B597948}"/>
    <hyperlink ref="E115" r:id="rId220" display="https://www.financecharts.com/stocks/SBUX/summary/price" xr:uid="{9271FFFB-1AAB-8343-B5F7-731D39F527E4}"/>
    <hyperlink ref="D116" r:id="rId221" display="https://www.financecharts.com/stocks/SBUX/income-statement/eps-diluted-ttm" xr:uid="{5A148265-7173-9740-B4D2-A8F53A342942}"/>
    <hyperlink ref="E116" r:id="rId222" display="https://www.financecharts.com/stocks/SBUX/summary/price" xr:uid="{042C36AC-3EB5-9040-BBAA-29E461B66588}"/>
    <hyperlink ref="D117" r:id="rId223" display="https://www.financecharts.com/stocks/SBUX/income-statement/eps-diluted-ttm" xr:uid="{1E71D81A-B51B-8343-973B-B6DDF9548EFF}"/>
    <hyperlink ref="E117" r:id="rId224" display="https://www.financecharts.com/stocks/SBUX/summary/price" xr:uid="{2C95A3F5-BBC7-2346-BAB6-10E19B918F5F}"/>
    <hyperlink ref="D118" r:id="rId225" display="https://www.financecharts.com/stocks/SBUX/income-statement/eps-diluted-ttm" xr:uid="{72A8AA52-A9D5-7441-AE98-EB8BD7ADB339}"/>
    <hyperlink ref="E118" r:id="rId226" display="https://www.financecharts.com/stocks/SBUX/summary/price" xr:uid="{CF6066E0-2910-C243-9EB2-102DE012EC30}"/>
    <hyperlink ref="D119" r:id="rId227" display="https://www.financecharts.com/stocks/SBUX/income-statement/eps-diluted-ttm" xr:uid="{E3DBA1A4-5151-7840-AF65-78206E359B3B}"/>
    <hyperlink ref="E119" r:id="rId228" display="https://www.financecharts.com/stocks/SBUX/summary/price" xr:uid="{027541B8-EE15-7B4C-959E-47F977B8D5A5}"/>
    <hyperlink ref="D120" r:id="rId229" display="https://www.financecharts.com/stocks/SBUX/income-statement/eps-diluted-ttm" xr:uid="{F7F35358-011C-5249-941F-05FE887B63D3}"/>
    <hyperlink ref="E120" r:id="rId230" display="https://www.financecharts.com/stocks/SBUX/summary/price" xr:uid="{D78B3348-85D2-2546-9D03-B16C47752387}"/>
    <hyperlink ref="D121" r:id="rId231" display="https://www.financecharts.com/stocks/SBUX/income-statement/eps-diluted-ttm" xr:uid="{C4B6C5DE-719B-4846-9E38-4B2AF1DD847E}"/>
    <hyperlink ref="E121" r:id="rId232" display="https://www.financecharts.com/stocks/SBUX/summary/price" xr:uid="{5222F9A0-EAC1-7941-B641-D2C6648EDD77}"/>
    <hyperlink ref="D122" r:id="rId233" display="https://www.financecharts.com/stocks/SBUX/income-statement/eps-diluted-ttm" xr:uid="{46CD241B-28A8-7D42-A77D-264115717036}"/>
    <hyperlink ref="E122" r:id="rId234" display="https://www.financecharts.com/stocks/SBUX/summary/price" xr:uid="{608C4A4A-9159-4D4A-AAA6-B745F52F0269}"/>
    <hyperlink ref="D123" r:id="rId235" display="https://www.financecharts.com/stocks/SBUX/income-statement/eps-diluted-ttm" xr:uid="{577D60EE-55AF-F246-8C6F-087F8A6C744D}"/>
    <hyperlink ref="E123" r:id="rId236" display="https://www.financecharts.com/stocks/SBUX/summary/price" xr:uid="{779FA60F-3D45-B447-B094-DF939851AC0F}"/>
    <hyperlink ref="D124" r:id="rId237" display="https://www.financecharts.com/stocks/SBUX/income-statement/eps-diluted-ttm" xr:uid="{1967063B-698E-3542-854C-A0C8D2F4DAB4}"/>
    <hyperlink ref="E124" r:id="rId238" display="https://www.financecharts.com/stocks/SBUX/summary/price" xr:uid="{1A4D602E-B9F0-BA45-9F7F-5EB07867A1B1}"/>
    <hyperlink ref="D125" r:id="rId239" display="https://www.financecharts.com/stocks/SBUX/income-statement/eps-diluted-ttm" xr:uid="{A70F5DC7-09D8-CA46-B90C-AFEC1A0E09E4}"/>
    <hyperlink ref="E125" r:id="rId240" display="https://www.financecharts.com/stocks/SBUX/summary/price" xr:uid="{744FCCF0-3336-1443-9607-E3FAA859574B}"/>
    <hyperlink ref="D126" r:id="rId241" display="https://www.financecharts.com/stocks/SBUX/income-statement/eps-diluted-ttm" xr:uid="{7991DC85-652A-314C-8D86-81C526896106}"/>
    <hyperlink ref="E126" r:id="rId242" display="https://www.financecharts.com/stocks/SBUX/summary/price" xr:uid="{A3FE6859-AA48-2D45-BDD6-8CC26F3D4E05}"/>
    <hyperlink ref="D127" r:id="rId243" display="https://www.financecharts.com/stocks/SBUX/income-statement/eps-diluted-ttm" xr:uid="{5BDB3DD5-F271-5741-8256-B8B04132F6D9}"/>
    <hyperlink ref="E127" r:id="rId244" display="https://www.financecharts.com/stocks/SBUX/summary/price" xr:uid="{347F0333-4325-F344-9107-3049325EB663}"/>
    <hyperlink ref="D128" r:id="rId245" display="https://www.financecharts.com/stocks/SBUX/income-statement/eps-diluted-ttm" xr:uid="{B14D6C64-397F-1F41-881C-030456664EC8}"/>
    <hyperlink ref="E128" r:id="rId246" display="https://www.financecharts.com/stocks/SBUX/summary/price" xr:uid="{56D048E8-B9A3-2A4D-9AA8-844E89EC4D8F}"/>
    <hyperlink ref="D129" r:id="rId247" display="https://www.financecharts.com/stocks/SBUX/income-statement/eps-diluted-ttm" xr:uid="{4EB62D4B-ABEB-A243-ADD5-9EDFACFBF3BD}"/>
    <hyperlink ref="E129" r:id="rId248" display="https://www.financecharts.com/stocks/SBUX/summary/price" xr:uid="{6CDCBD5E-506B-9C48-B820-DBC2FA026EFB}"/>
    <hyperlink ref="D130" r:id="rId249" display="https://www.financecharts.com/stocks/SBUX/income-statement/eps-diluted-ttm" xr:uid="{95B07F22-A4C3-B749-9C70-C5E328ACB18D}"/>
    <hyperlink ref="E130" r:id="rId250" display="https://www.financecharts.com/stocks/SBUX/summary/price" xr:uid="{2BBEE1C2-3F4E-F94B-B063-0910E0E59216}"/>
    <hyperlink ref="D131" r:id="rId251" display="https://www.financecharts.com/stocks/SBUX/income-statement/eps-diluted-ttm" xr:uid="{0A08F428-B8A9-4644-AE88-3945A8213869}"/>
    <hyperlink ref="E131" r:id="rId252" display="https://www.financecharts.com/stocks/SBUX/summary/price" xr:uid="{29A9A5D9-D7F4-D74A-B46C-793A6F63B3C2}"/>
    <hyperlink ref="D132" r:id="rId253" display="https://www.financecharts.com/stocks/SBUX/income-statement/eps-diluted-ttm" xr:uid="{BA244FDF-3407-434A-9BE3-767C3E7FC8BC}"/>
    <hyperlink ref="E132" r:id="rId254" display="https://www.financecharts.com/stocks/SBUX/summary/price" xr:uid="{A4549FEE-6E1B-AC42-B9C1-41F646DA9D50}"/>
    <hyperlink ref="D133" r:id="rId255" display="https://www.financecharts.com/stocks/SBUX/income-statement/eps-diluted-ttm" xr:uid="{54EA830B-2C10-984C-88C3-EB396EF85115}"/>
    <hyperlink ref="E133" r:id="rId256" display="https://www.financecharts.com/stocks/SBUX/summary/price" xr:uid="{E8FEC68A-9DAC-B74C-BAA7-C732B9238C49}"/>
    <hyperlink ref="D134" r:id="rId257" display="https://www.financecharts.com/stocks/SBUX/income-statement/eps-diluted-ttm" xr:uid="{CD5EFF01-747F-5349-A396-C0067E8CCC0B}"/>
    <hyperlink ref="E134" r:id="rId258" display="https://www.financecharts.com/stocks/SBUX/summary/price" xr:uid="{8FF84D0B-76FF-B74C-A0CD-BA7CC7C34487}"/>
    <hyperlink ref="D135" r:id="rId259" display="https://www.financecharts.com/stocks/SBUX/income-statement/eps-diluted-ttm" xr:uid="{C30E05E5-0658-114B-9A8D-DC6B106B1CE1}"/>
    <hyperlink ref="E135" r:id="rId260" display="https://www.financecharts.com/stocks/SBUX/summary/price" xr:uid="{6A45D137-8666-A545-9884-7F22FDF52F08}"/>
    <hyperlink ref="D136" r:id="rId261" display="https://www.financecharts.com/stocks/SBUX/income-statement/eps-diluted-ttm" xr:uid="{3A93AAE7-C850-4C40-A6E5-426198B228CD}"/>
    <hyperlink ref="E136" r:id="rId262" display="https://www.financecharts.com/stocks/SBUX/summary/price" xr:uid="{0F971B93-DACB-C047-8CBE-11BE560A86E6}"/>
    <hyperlink ref="D137" r:id="rId263" display="https://www.financecharts.com/stocks/SBUX/income-statement/eps-diluted-ttm" xr:uid="{5673B68B-402A-C44E-B112-30C82038C22E}"/>
    <hyperlink ref="E137" r:id="rId264" display="https://www.financecharts.com/stocks/SBUX/summary/price" xr:uid="{9D138EA2-7699-BD4A-934B-F0C60FD18104}"/>
    <hyperlink ref="D138" r:id="rId265" display="https://www.financecharts.com/stocks/SBUX/income-statement/eps-diluted-ttm" xr:uid="{476283E9-2514-D040-A7F5-83EF5C3196D2}"/>
    <hyperlink ref="E138" r:id="rId266" display="https://www.financecharts.com/stocks/SBUX/summary/price" xr:uid="{E6EAA79C-E09F-9545-A0EC-4DB535C1E722}"/>
    <hyperlink ref="D139" r:id="rId267" display="https://www.financecharts.com/stocks/SBUX/income-statement/eps-diluted-ttm" xr:uid="{D54D36CA-FCD3-B34B-A6D5-7426F9007F3E}"/>
    <hyperlink ref="E139" r:id="rId268" display="https://www.financecharts.com/stocks/SBUX/summary/price" xr:uid="{1DCDF3ED-AB97-0F4B-9848-DC2F1FBC8F74}"/>
    <hyperlink ref="D140" r:id="rId269" display="https://www.financecharts.com/stocks/SBUX/income-statement/eps-diluted-ttm" xr:uid="{EEFA51BC-8DC4-D446-9069-A7EB2D9E8AE6}"/>
    <hyperlink ref="E140" r:id="rId270" display="https://www.financecharts.com/stocks/SBUX/summary/price" xr:uid="{E786CE4B-7145-9F4D-8E92-7102071028D5}"/>
    <hyperlink ref="D141" r:id="rId271" display="https://www.financecharts.com/stocks/SBUX/income-statement/eps-diluted-ttm" xr:uid="{17247622-EC96-874C-9CC2-F8F5BA9BDA4A}"/>
    <hyperlink ref="E141" r:id="rId272" display="https://www.financecharts.com/stocks/SBUX/summary/price" xr:uid="{6A4049E2-BEFC-E640-A696-5150773420AD}"/>
    <hyperlink ref="D142" r:id="rId273" display="https://www.financecharts.com/stocks/SBUX/income-statement/eps-diluted-ttm" xr:uid="{C69317C8-F695-3842-9F5C-8519A62682E8}"/>
    <hyperlink ref="E142" r:id="rId274" display="https://www.financecharts.com/stocks/SBUX/summary/price" xr:uid="{41069601-7D2E-E046-8C81-CF4F906D8298}"/>
    <hyperlink ref="D143" r:id="rId275" display="https://www.financecharts.com/stocks/SBUX/income-statement/eps-diluted-ttm" xr:uid="{3FD29C38-538A-334E-8FFF-D35AD5803037}"/>
    <hyperlink ref="E143" r:id="rId276" display="https://www.financecharts.com/stocks/SBUX/summary/price" xr:uid="{CCF37E56-C808-EF4A-A19F-AA7960BF176B}"/>
    <hyperlink ref="D144" r:id="rId277" display="https://www.financecharts.com/stocks/SBUX/income-statement/eps-diluted-ttm" xr:uid="{F41A3FBD-6D23-AA42-B7CD-BA8B0EB88232}"/>
    <hyperlink ref="E144" r:id="rId278" display="https://www.financecharts.com/stocks/SBUX/summary/price" xr:uid="{5FDAE4E1-2A47-8847-AB2F-D338E44F492D}"/>
    <hyperlink ref="D145" r:id="rId279" display="https://www.financecharts.com/stocks/SBUX/income-statement/eps-diluted-ttm" xr:uid="{F4DC8F65-EFAF-8F4B-B244-C7509D41E703}"/>
    <hyperlink ref="E145" r:id="rId280" display="https://www.financecharts.com/stocks/SBUX/summary/price" xr:uid="{155587E6-FCB1-884C-A2D1-C9E04D6B9409}"/>
    <hyperlink ref="D146" r:id="rId281" display="https://www.financecharts.com/stocks/SBUX/income-statement/eps-diluted-ttm" xr:uid="{5DF9392F-304F-3640-BA65-809F22C5FCC0}"/>
    <hyperlink ref="E146" r:id="rId282" display="https://www.financecharts.com/stocks/SBUX/summary/price" xr:uid="{F93B2267-5EF4-7E4D-96D7-30A47CF370A4}"/>
    <hyperlink ref="D147" r:id="rId283" display="https://www.financecharts.com/stocks/SBUX/income-statement/eps-diluted-ttm" xr:uid="{A920A270-3B7E-C346-81CA-6C28C1FDF218}"/>
    <hyperlink ref="E147" r:id="rId284" display="https://www.financecharts.com/stocks/SBUX/summary/price" xr:uid="{6FD9139F-5706-F948-8A48-91369A97640C}"/>
    <hyperlink ref="D148" r:id="rId285" display="https://www.financecharts.com/stocks/SBUX/income-statement/eps-diluted-ttm" xr:uid="{21B460E5-126C-DF43-8D4B-2F266ADF7A26}"/>
    <hyperlink ref="E148" r:id="rId286" display="https://www.financecharts.com/stocks/SBUX/summary/price" xr:uid="{D38B70E4-C14F-A440-A39A-3E9255811E88}"/>
    <hyperlink ref="D149" r:id="rId287" display="https://www.financecharts.com/stocks/SBUX/income-statement/eps-diluted-ttm" xr:uid="{947FF614-B5C0-2448-BBCC-E6F60E8B1E03}"/>
    <hyperlink ref="E149" r:id="rId288" display="https://www.financecharts.com/stocks/SBUX/summary/price" xr:uid="{F10F3BF5-E738-E54C-BAA9-7FE708D5BD49}"/>
    <hyperlink ref="D150" r:id="rId289" display="https://www.financecharts.com/stocks/SBUX/income-statement/eps-diluted-ttm" xr:uid="{115C2FD1-58D7-D546-BDE7-7669C98BBF09}"/>
    <hyperlink ref="E150" r:id="rId290" display="https://www.financecharts.com/stocks/SBUX/summary/price" xr:uid="{2BEF9D30-0AD6-A447-BB11-27F42D337423}"/>
    <hyperlink ref="D151" r:id="rId291" display="https://www.financecharts.com/stocks/SBUX/income-statement/eps-diluted-ttm" xr:uid="{8D287284-44A9-4E47-B9DE-25633C3BD04B}"/>
    <hyperlink ref="E151" r:id="rId292" display="https://www.financecharts.com/stocks/SBUX/summary/price" xr:uid="{6090C02A-7BAE-5746-B51A-655AA640EF72}"/>
    <hyperlink ref="D152" r:id="rId293" display="https://www.financecharts.com/stocks/SBUX/income-statement/eps-diluted-ttm" xr:uid="{8D1D4FAE-7890-E942-8687-4A629D649729}"/>
    <hyperlink ref="E152" r:id="rId294" display="https://www.financecharts.com/stocks/SBUX/summary/price" xr:uid="{714C6B98-2266-1140-89F4-3BF3A8D4295F}"/>
    <hyperlink ref="D153" r:id="rId295" display="https://www.financecharts.com/stocks/SBUX/income-statement/eps-diluted-ttm" xr:uid="{968B3132-D61F-E646-8BC5-71E8C04ED8F0}"/>
    <hyperlink ref="E153" r:id="rId296" display="https://www.financecharts.com/stocks/SBUX/summary/price" xr:uid="{E71A9BB7-E47C-3946-802A-441F46938952}"/>
    <hyperlink ref="D154" r:id="rId297" display="https://www.financecharts.com/stocks/SBUX/income-statement/eps-diluted-ttm" xr:uid="{E96BBEDD-302C-AD42-BEB1-5DB876338918}"/>
    <hyperlink ref="E154" r:id="rId298" display="https://www.financecharts.com/stocks/SBUX/summary/price" xr:uid="{FE21A226-FC9D-D644-ADEB-61AE914EAEA4}"/>
    <hyperlink ref="D155" r:id="rId299" display="https://www.financecharts.com/stocks/SBUX/income-statement/eps-diluted-ttm" xr:uid="{2A09B25F-F3D3-8B4E-A2E3-FD6EE1668E89}"/>
    <hyperlink ref="E155" r:id="rId300" display="https://www.financecharts.com/stocks/SBUX/summary/price" xr:uid="{BC93C6B4-3B0F-E24E-94E2-8D524752ECE4}"/>
    <hyperlink ref="D156" r:id="rId301" display="https://www.financecharts.com/stocks/SBUX/income-statement/eps-diluted-ttm" xr:uid="{7913F548-7047-B24E-824A-51DF6B0B575A}"/>
    <hyperlink ref="E156" r:id="rId302" display="https://www.financecharts.com/stocks/SBUX/summary/price" xr:uid="{B0E64D40-3728-604F-A182-CCE3371EF7A8}"/>
    <hyperlink ref="D157" r:id="rId303" display="https://www.financecharts.com/stocks/SBUX/income-statement/eps-diluted-ttm" xr:uid="{81BB1435-C616-8F42-AF8D-ACB86D5CD8D9}"/>
    <hyperlink ref="E157" r:id="rId304" display="https://www.financecharts.com/stocks/SBUX/summary/price" xr:uid="{5C767559-7882-F443-A83B-9E1DAFADAA40}"/>
    <hyperlink ref="D158" r:id="rId305" display="https://www.financecharts.com/stocks/SBUX/income-statement/eps-diluted-ttm" xr:uid="{A611F989-4BAA-9949-BBCC-97ABEBD241B5}"/>
    <hyperlink ref="E158" r:id="rId306" display="https://www.financecharts.com/stocks/SBUX/summary/price" xr:uid="{51E739B8-7E25-FC4A-A3F1-519F6BAAF72B}"/>
    <hyperlink ref="D159" r:id="rId307" display="https://www.financecharts.com/stocks/SBUX/income-statement/eps-diluted-ttm" xr:uid="{02DEAF85-E921-254F-B5D6-D38572504601}"/>
    <hyperlink ref="E159" r:id="rId308" display="https://www.financecharts.com/stocks/SBUX/summary/price" xr:uid="{4922AC88-D028-C44D-96EB-7AE6BFBD2294}"/>
    <hyperlink ref="D160" r:id="rId309" display="https://www.financecharts.com/stocks/SBUX/income-statement/eps-diluted-ttm" xr:uid="{F1E62979-B79E-1A40-8B8B-099DC20238CE}"/>
    <hyperlink ref="E160" r:id="rId310" display="https://www.financecharts.com/stocks/SBUX/summary/price" xr:uid="{9AD7FBDA-68F7-204C-B778-AA41FD3DEDCA}"/>
  </hyperlinks>
  <pageMargins left="0.7" right="0.7" top="0.75" bottom="0.75" header="0.3" footer="0.3"/>
  <drawing r:id="rId3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AC42-9AA1-0345-9370-E14DA0107421}">
  <dimension ref="A1:FY38"/>
  <sheetViews>
    <sheetView workbookViewId="0">
      <selection activeCell="O11" sqref="O11"/>
    </sheetView>
  </sheetViews>
  <sheetFormatPr baseColWidth="10" defaultRowHeight="15"/>
  <cols>
    <col min="1" max="1" width="25.83203125" customWidth="1"/>
    <col min="2" max="2" width="10.33203125" customWidth="1"/>
    <col min="3" max="3" width="8.33203125" style="37" customWidth="1"/>
    <col min="4" max="4" width="11.83203125" customWidth="1"/>
    <col min="7" max="7" width="11.33203125" customWidth="1"/>
    <col min="17" max="17" width="13" customWidth="1"/>
  </cols>
  <sheetData>
    <row r="1" spans="1:11" ht="20">
      <c r="A1" s="14" t="s">
        <v>22</v>
      </c>
      <c r="B1" s="48">
        <f>輸入!B1</f>
        <v>81.599999999999994</v>
      </c>
    </row>
    <row r="2" spans="1:11" ht="22" customHeight="1">
      <c r="A2" s="14" t="s">
        <v>7</v>
      </c>
      <c r="B2" s="8">
        <f>輸入!B2</f>
        <v>13</v>
      </c>
    </row>
    <row r="3" spans="1:11" ht="22" customHeight="1">
      <c r="A3" s="14" t="s">
        <v>8</v>
      </c>
      <c r="B3" s="8">
        <f>輸入!B3</f>
        <v>10</v>
      </c>
    </row>
    <row r="4" spans="1:11" ht="22" customHeight="1">
      <c r="A4" s="14" t="s">
        <v>9</v>
      </c>
      <c r="B4" s="8">
        <f>輸入!B4</f>
        <v>4</v>
      </c>
    </row>
    <row r="5" spans="1:11" ht="22" customHeight="1">
      <c r="A5" s="14" t="s">
        <v>10</v>
      </c>
      <c r="B5" s="8">
        <f>輸入!B5</f>
        <v>28</v>
      </c>
    </row>
    <row r="6" spans="1:11" ht="22">
      <c r="A6" s="14" t="s">
        <v>4</v>
      </c>
      <c r="B6" s="36">
        <f>輸入!B6</f>
        <v>0.6</v>
      </c>
    </row>
    <row r="7" spans="1:11" ht="22">
      <c r="A7" s="14" t="s">
        <v>21</v>
      </c>
      <c r="B7" s="36">
        <f>輸入!B7</f>
        <v>0</v>
      </c>
      <c r="C7" s="29">
        <f>輸入!C7</f>
        <v>1</v>
      </c>
    </row>
    <row r="8" spans="1:11" ht="22">
      <c r="A8" s="14" t="s">
        <v>6</v>
      </c>
      <c r="B8" s="8">
        <f>輸入!B8</f>
        <v>3</v>
      </c>
      <c r="C8" s="29"/>
    </row>
    <row r="9" spans="1:11" ht="22">
      <c r="A9" s="14" t="s">
        <v>24</v>
      </c>
      <c r="B9" s="8">
        <f>輸入!B9</f>
        <v>12</v>
      </c>
      <c r="C9" s="29">
        <f>(1+(B9/100))</f>
        <v>1.1200000000000001</v>
      </c>
    </row>
    <row r="10" spans="1:11" ht="22">
      <c r="A10" s="47" t="s">
        <v>38</v>
      </c>
      <c r="B10" s="49">
        <f>輸入!B10</f>
        <v>5</v>
      </c>
    </row>
    <row r="11" spans="1:11" ht="22">
      <c r="A11" s="47" t="s">
        <v>42</v>
      </c>
      <c r="B11" s="52">
        <f>輸入!B11</f>
        <v>0.15</v>
      </c>
    </row>
    <row r="12" spans="1:11" ht="22">
      <c r="A12" s="47" t="s">
        <v>44</v>
      </c>
      <c r="B12" s="52" t="e">
        <f>輸入!#REF!</f>
        <v>#REF!</v>
      </c>
    </row>
    <row r="15" spans="1:11">
      <c r="A15" s="1" t="s">
        <v>0</v>
      </c>
      <c r="B15" s="6">
        <v>1</v>
      </c>
      <c r="C15" s="6">
        <v>2</v>
      </c>
      <c r="D15" s="15">
        <v>3</v>
      </c>
      <c r="E15" s="6">
        <v>4</v>
      </c>
      <c r="F15" s="15">
        <v>5</v>
      </c>
      <c r="G15" s="6">
        <v>6</v>
      </c>
      <c r="H15" s="6">
        <v>7</v>
      </c>
      <c r="I15" s="6">
        <v>8</v>
      </c>
      <c r="J15" s="6">
        <v>9</v>
      </c>
      <c r="K15" s="15">
        <v>10</v>
      </c>
    </row>
    <row r="16" spans="1:11">
      <c r="A16" s="1" t="s">
        <v>1</v>
      </c>
      <c r="B16" s="7">
        <f>ROUND((1+($B2/100))^B$15,2)</f>
        <v>1.1299999999999999</v>
      </c>
      <c r="C16" s="7">
        <f t="shared" ref="C16:K16" si="0">ROUND((1+($B2/100))^C$15,2)</f>
        <v>1.28</v>
      </c>
      <c r="D16" s="16">
        <f t="shared" si="0"/>
        <v>1.44</v>
      </c>
      <c r="E16" s="7">
        <f t="shared" si="0"/>
        <v>1.63</v>
      </c>
      <c r="F16" s="16">
        <f t="shared" si="0"/>
        <v>1.84</v>
      </c>
      <c r="G16" s="7">
        <f t="shared" si="0"/>
        <v>2.08</v>
      </c>
      <c r="H16" s="7">
        <f t="shared" si="0"/>
        <v>2.35</v>
      </c>
      <c r="I16" s="7">
        <f t="shared" si="0"/>
        <v>2.66</v>
      </c>
      <c r="J16" s="7">
        <f t="shared" si="0"/>
        <v>3</v>
      </c>
      <c r="K16" s="16">
        <f t="shared" si="0"/>
        <v>3.39</v>
      </c>
    </row>
    <row r="17" spans="1:11">
      <c r="A17" s="1" t="s">
        <v>2</v>
      </c>
      <c r="B17" s="7">
        <f>ROUND((1+($B3/100))^B$15,2)</f>
        <v>1.1000000000000001</v>
      </c>
      <c r="C17" s="7">
        <f t="shared" ref="C17:K17" si="1">ROUND((1+($B3/100))^C$15,2)</f>
        <v>1.21</v>
      </c>
      <c r="D17" s="16">
        <f t="shared" si="1"/>
        <v>1.33</v>
      </c>
      <c r="E17" s="7">
        <f t="shared" si="1"/>
        <v>1.46</v>
      </c>
      <c r="F17" s="16">
        <f t="shared" si="1"/>
        <v>1.61</v>
      </c>
      <c r="G17" s="7">
        <f t="shared" si="1"/>
        <v>1.77</v>
      </c>
      <c r="H17" s="7">
        <f t="shared" si="1"/>
        <v>1.95</v>
      </c>
      <c r="I17" s="7">
        <f t="shared" si="1"/>
        <v>2.14</v>
      </c>
      <c r="J17" s="7">
        <f t="shared" si="1"/>
        <v>2.36</v>
      </c>
      <c r="K17" s="16">
        <f t="shared" si="1"/>
        <v>2.59</v>
      </c>
    </row>
    <row r="18" spans="1:11">
      <c r="A18" s="1" t="s">
        <v>3</v>
      </c>
      <c r="B18" s="7">
        <f>ROUND((1+($B4/100))^B$15,2)</f>
        <v>1.04</v>
      </c>
      <c r="C18" s="7">
        <f t="shared" ref="C18:K18" si="2">ROUND((1+($B4/100))^C$15,2)</f>
        <v>1.08</v>
      </c>
      <c r="D18" s="16">
        <f t="shared" si="2"/>
        <v>1.1200000000000001</v>
      </c>
      <c r="E18" s="7">
        <f t="shared" si="2"/>
        <v>1.17</v>
      </c>
      <c r="F18" s="16">
        <f t="shared" si="2"/>
        <v>1.22</v>
      </c>
      <c r="G18" s="7">
        <f t="shared" si="2"/>
        <v>1.27</v>
      </c>
      <c r="H18" s="7">
        <f t="shared" si="2"/>
        <v>1.32</v>
      </c>
      <c r="I18" s="7">
        <f t="shared" si="2"/>
        <v>1.37</v>
      </c>
      <c r="J18" s="7">
        <f t="shared" si="2"/>
        <v>1.42</v>
      </c>
      <c r="K18" s="16">
        <f t="shared" si="2"/>
        <v>1.48</v>
      </c>
    </row>
    <row r="19" spans="1:11">
      <c r="A19" s="1" t="s">
        <v>4</v>
      </c>
      <c r="B19" s="24">
        <f t="shared" ref="B19:K19" si="3">$B6*($C$7^(B23))</f>
        <v>0.6</v>
      </c>
      <c r="C19" s="24">
        <f t="shared" si="3"/>
        <v>0.6</v>
      </c>
      <c r="D19" s="25">
        <f t="shared" si="3"/>
        <v>0.6</v>
      </c>
      <c r="E19" s="24">
        <f t="shared" si="3"/>
        <v>0.6</v>
      </c>
      <c r="F19" s="25">
        <f t="shared" si="3"/>
        <v>0.6</v>
      </c>
      <c r="G19" s="24">
        <f t="shared" si="3"/>
        <v>0.6</v>
      </c>
      <c r="H19" s="24">
        <f t="shared" si="3"/>
        <v>0.6</v>
      </c>
      <c r="I19" s="24">
        <f t="shared" si="3"/>
        <v>0.6</v>
      </c>
      <c r="J19" s="24">
        <f t="shared" si="3"/>
        <v>0.6</v>
      </c>
      <c r="K19" s="25">
        <f t="shared" si="3"/>
        <v>0.6</v>
      </c>
    </row>
    <row r="20" spans="1:11">
      <c r="A20" s="1" t="s">
        <v>6</v>
      </c>
      <c r="B20" s="26">
        <f t="shared" ref="B20:K20" si="4">$B8*($C9^(B15))</f>
        <v>3.3600000000000003</v>
      </c>
      <c r="C20" s="38">
        <f t="shared" si="4"/>
        <v>3.7632000000000003</v>
      </c>
      <c r="D20" s="27">
        <f t="shared" si="4"/>
        <v>4.2147840000000016</v>
      </c>
      <c r="E20" s="26">
        <f t="shared" si="4"/>
        <v>4.7205580800000009</v>
      </c>
      <c r="F20" s="27">
        <f t="shared" si="4"/>
        <v>5.2870250496000013</v>
      </c>
      <c r="G20" s="26">
        <f t="shared" si="4"/>
        <v>5.921468055552003</v>
      </c>
      <c r="H20" s="26">
        <f t="shared" si="4"/>
        <v>6.6320442222182425</v>
      </c>
      <c r="I20" s="26">
        <f t="shared" si="4"/>
        <v>7.4278895288844327</v>
      </c>
      <c r="J20" s="26">
        <f t="shared" si="4"/>
        <v>8.3192362723505653</v>
      </c>
      <c r="K20" s="27">
        <f t="shared" si="4"/>
        <v>9.3175446250326335</v>
      </c>
    </row>
    <row r="23" spans="1:11">
      <c r="A23" s="2" t="s">
        <v>5</v>
      </c>
      <c r="B23" s="5">
        <v>1</v>
      </c>
      <c r="C23" s="5">
        <v>2</v>
      </c>
      <c r="D23" s="17">
        <v>3</v>
      </c>
      <c r="E23" s="5">
        <v>4</v>
      </c>
      <c r="F23" s="17">
        <v>5</v>
      </c>
      <c r="G23" s="5">
        <v>6</v>
      </c>
      <c r="H23" s="5">
        <v>7</v>
      </c>
      <c r="I23" s="5">
        <v>8</v>
      </c>
      <c r="J23" s="5">
        <v>9</v>
      </c>
      <c r="K23" s="17">
        <v>10</v>
      </c>
    </row>
    <row r="24" spans="1:11">
      <c r="A24" s="2" t="s">
        <v>1</v>
      </c>
      <c r="B24" s="3">
        <f t="shared" ref="B24:K24" si="5">ROUND(B$19/B16,2)</f>
        <v>0.53</v>
      </c>
      <c r="C24" s="3">
        <f t="shared" si="5"/>
        <v>0.47</v>
      </c>
      <c r="D24" s="18">
        <f t="shared" si="5"/>
        <v>0.42</v>
      </c>
      <c r="E24" s="3">
        <f t="shared" si="5"/>
        <v>0.37</v>
      </c>
      <c r="F24" s="18">
        <f t="shared" si="5"/>
        <v>0.33</v>
      </c>
      <c r="G24" s="3">
        <f t="shared" si="5"/>
        <v>0.28999999999999998</v>
      </c>
      <c r="H24" s="3">
        <f t="shared" si="5"/>
        <v>0.26</v>
      </c>
      <c r="I24" s="3">
        <f t="shared" si="5"/>
        <v>0.23</v>
      </c>
      <c r="J24" s="3">
        <f t="shared" si="5"/>
        <v>0.2</v>
      </c>
      <c r="K24" s="18">
        <f t="shared" si="5"/>
        <v>0.18</v>
      </c>
    </row>
    <row r="25" spans="1:11">
      <c r="A25" s="2" t="s">
        <v>2</v>
      </c>
      <c r="B25" s="3">
        <f t="shared" ref="B25:K25" si="6">ROUND(B$19/B17,2)</f>
        <v>0.55000000000000004</v>
      </c>
      <c r="C25" s="3">
        <f t="shared" si="6"/>
        <v>0.5</v>
      </c>
      <c r="D25" s="18">
        <f t="shared" si="6"/>
        <v>0.45</v>
      </c>
      <c r="E25" s="3">
        <f t="shared" si="6"/>
        <v>0.41</v>
      </c>
      <c r="F25" s="18">
        <f t="shared" si="6"/>
        <v>0.37</v>
      </c>
      <c r="G25" s="3">
        <f t="shared" si="6"/>
        <v>0.34</v>
      </c>
      <c r="H25" s="3">
        <f t="shared" si="6"/>
        <v>0.31</v>
      </c>
      <c r="I25" s="3">
        <f t="shared" si="6"/>
        <v>0.28000000000000003</v>
      </c>
      <c r="J25" s="3">
        <f t="shared" si="6"/>
        <v>0.25</v>
      </c>
      <c r="K25" s="18">
        <f t="shared" si="6"/>
        <v>0.23</v>
      </c>
    </row>
    <row r="26" spans="1:11">
      <c r="A26" s="2" t="s">
        <v>3</v>
      </c>
      <c r="B26" s="3">
        <f t="shared" ref="B26:K26" si="7">ROUND(B$19/B18,2)</f>
        <v>0.57999999999999996</v>
      </c>
      <c r="C26" s="3">
        <f t="shared" si="7"/>
        <v>0.56000000000000005</v>
      </c>
      <c r="D26" s="18">
        <f t="shared" si="7"/>
        <v>0.54</v>
      </c>
      <c r="E26" s="3">
        <f t="shared" si="7"/>
        <v>0.51</v>
      </c>
      <c r="F26" s="18">
        <f t="shared" si="7"/>
        <v>0.49</v>
      </c>
      <c r="G26" s="3">
        <f t="shared" si="7"/>
        <v>0.47</v>
      </c>
      <c r="H26" s="3">
        <f t="shared" si="7"/>
        <v>0.45</v>
      </c>
      <c r="I26" s="3">
        <f t="shared" si="7"/>
        <v>0.44</v>
      </c>
      <c r="J26" s="3">
        <f t="shared" si="7"/>
        <v>0.42</v>
      </c>
      <c r="K26" s="18">
        <f t="shared" si="7"/>
        <v>0.41</v>
      </c>
    </row>
    <row r="27" spans="1:11">
      <c r="F27" s="19"/>
      <c r="K27" s="19"/>
    </row>
    <row r="28" spans="1:11">
      <c r="F28" s="19"/>
      <c r="K28" s="19"/>
    </row>
    <row r="29" spans="1:11">
      <c r="A29" s="22" t="s">
        <v>11</v>
      </c>
      <c r="B29" s="20" t="s">
        <v>15</v>
      </c>
      <c r="C29" s="20" t="s">
        <v>16</v>
      </c>
      <c r="D29" s="20" t="s">
        <v>17</v>
      </c>
    </row>
    <row r="30" spans="1:11" ht="20">
      <c r="A30" s="22" t="s">
        <v>18</v>
      </c>
      <c r="B30" s="9">
        <f>($B$5/$D16)*$D$20</f>
        <v>81.954133333333374</v>
      </c>
      <c r="C30" s="21">
        <f>($B$5/$F16)*$F$20</f>
        <v>80.454729015652191</v>
      </c>
      <c r="D30" s="9">
        <f>($B$5/$K16)*$K$20</f>
        <v>76.959070649237077</v>
      </c>
    </row>
    <row r="31" spans="1:11" ht="20">
      <c r="A31" s="22" t="s">
        <v>19</v>
      </c>
      <c r="B31" s="9">
        <f>($B$5/$D17)*$D$20</f>
        <v>88.732294736842135</v>
      </c>
      <c r="C31" s="21">
        <f>($B$5/$F17)*$F$20</f>
        <v>91.948261732173933</v>
      </c>
      <c r="D31" s="9">
        <f>($B$5/$K17)*$K$20</f>
        <v>100.73021216251496</v>
      </c>
    </row>
    <row r="32" spans="1:11" ht="20">
      <c r="A32" s="22" t="s">
        <v>20</v>
      </c>
      <c r="B32" s="9">
        <f>($B$5/$D18)*$D$20</f>
        <v>105.36960000000002</v>
      </c>
      <c r="C32" s="21">
        <f>($B$5/$F18)*$F$20</f>
        <v>121.34155851540986</v>
      </c>
      <c r="D32" s="9">
        <f>($B$5/$K18)*$K$20</f>
        <v>176.27787128440119</v>
      </c>
    </row>
    <row r="33" spans="1:181">
      <c r="A33" s="23"/>
    </row>
    <row r="34" spans="1:181">
      <c r="A34" s="23"/>
      <c r="B34" s="4"/>
    </row>
    <row r="35" spans="1:181" s="13" customFormat="1">
      <c r="A35" s="34" t="s">
        <v>11</v>
      </c>
      <c r="B35" s="35" t="s">
        <v>15</v>
      </c>
      <c r="C35" s="39" t="s">
        <v>16</v>
      </c>
      <c r="D35" s="35" t="s">
        <v>17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s="13" customFormat="1">
      <c r="A36" s="35" t="s">
        <v>12</v>
      </c>
      <c r="B36" s="35">
        <f>B30+SUM(B24:D24)</f>
        <v>83.374133333333376</v>
      </c>
      <c r="C36" s="39">
        <f>C30+SUM(B24:F24)</f>
        <v>82.574729015652196</v>
      </c>
      <c r="D36" s="35">
        <f>D30+SUM(B24:K24)</f>
        <v>80.239070649237078</v>
      </c>
      <c r="E36"/>
      <c r="F36"/>
      <c r="G36" s="33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s="13" customFormat="1">
      <c r="A37" s="35" t="s">
        <v>13</v>
      </c>
      <c r="B37" s="35">
        <f>B31+SUM(B25:D25)</f>
        <v>90.232294736842135</v>
      </c>
      <c r="C37" s="39">
        <f t="shared" ref="C37:C38" si="8">C31+SUM(B25:F25)</f>
        <v>94.228261732173934</v>
      </c>
      <c r="D37" s="35">
        <f t="shared" ref="D37:D38" si="9">D31+SUM(B25:K25)</f>
        <v>104.42021216251496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s="13" customFormat="1">
      <c r="A38" s="35" t="s">
        <v>14</v>
      </c>
      <c r="B38" s="35">
        <f>B32+SUM(B26:D26)</f>
        <v>107.04960000000003</v>
      </c>
      <c r="C38" s="39">
        <f t="shared" si="8"/>
        <v>124.02155851540986</v>
      </c>
      <c r="D38" s="35">
        <f t="shared" si="9"/>
        <v>181.14787128440119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4A88-CC3F-AC4A-9DBA-ECF21015375A}">
  <dimension ref="A1:R39"/>
  <sheetViews>
    <sheetView zoomScale="101" workbookViewId="0">
      <selection activeCell="I20" sqref="I20"/>
    </sheetView>
  </sheetViews>
  <sheetFormatPr baseColWidth="10" defaultRowHeight="15"/>
  <cols>
    <col min="3" max="3" width="10" bestFit="1" customWidth="1"/>
    <col min="4" max="4" width="10" style="29" bestFit="1" customWidth="1"/>
    <col min="6" max="6" width="10.83203125" style="29"/>
    <col min="8" max="8" width="9.33203125" bestFit="1" customWidth="1"/>
    <col min="9" max="9" width="10.6640625" bestFit="1" customWidth="1"/>
  </cols>
  <sheetData>
    <row r="1" spans="1:14" ht="25">
      <c r="A1" s="31" t="s">
        <v>23</v>
      </c>
      <c r="B1" s="59" t="s">
        <v>6</v>
      </c>
      <c r="C1" s="1" t="s">
        <v>59</v>
      </c>
      <c r="D1" s="1" t="s">
        <v>50</v>
      </c>
      <c r="F1" s="1" t="s">
        <v>59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ht="18">
      <c r="A2" s="32">
        <v>2021</v>
      </c>
      <c r="B2" s="60">
        <f>輸入!M2</f>
        <v>3.54</v>
      </c>
      <c r="C2" s="61">
        <v>3</v>
      </c>
      <c r="D2" s="61">
        <f>ROUND(100*((($B2/$B4)^(1/COUNT($A2:$A4)) )-1),2)</f>
        <v>6.63</v>
      </c>
      <c r="F2" s="155" t="s">
        <v>60</v>
      </c>
      <c r="G2" s="72">
        <f>ROUND(100*((($B2/$B4)^(1/COUNT($A2:$A4)) )-1),2)</f>
        <v>6.63</v>
      </c>
      <c r="H2" s="73">
        <f t="shared" ref="H2:H11" si="0">ROUND(100*((($B2/$B5)^(1/COUNT($A2:$A5)) )-1),2)</f>
        <v>2.2400000000000002</v>
      </c>
      <c r="I2" s="72">
        <f t="shared" ref="I2:I10" si="1">ROUND(100*((($B2/$B6)^(1/COUNT($A2:$A6)) )-1),2)</f>
        <v>12.44</v>
      </c>
      <c r="J2" s="72">
        <f t="shared" ref="J2:J9" si="2">ROUND(100*((($B2/$B7)^(1/COUNT($A2:$A7)) )-1),2)</f>
        <v>10.93</v>
      </c>
      <c r="K2" s="72">
        <f t="shared" ref="K2:K8" si="3">ROUND(100*((($B2/$B8)^(1/COUNT($A2:$A8)) )-1),2)</f>
        <v>9.9700000000000006</v>
      </c>
      <c r="L2" s="72">
        <f t="shared" ref="L2:L7" si="4">ROUND(100*((($B2/$B9)^(1/COUNT($A2:$A9)) )-1),2)</f>
        <v>12.81</v>
      </c>
      <c r="M2" s="72">
        <f>ROUND(100*((($B2/$B10)^(1/COUNT($A2:$A10)) )-1),2)</f>
        <v>91.97</v>
      </c>
      <c r="N2" s="72">
        <f>ROUND(100*((($B2/$B11)^(1/COUNT($A2:$A11)) )-1),2)</f>
        <v>14.68</v>
      </c>
    </row>
    <row r="3" spans="1:14" ht="18">
      <c r="A3" s="32">
        <v>2020</v>
      </c>
      <c r="B3" s="60">
        <f>輸入!M3</f>
        <v>0.79</v>
      </c>
      <c r="C3" s="61">
        <v>4</v>
      </c>
      <c r="D3" s="61">
        <f>ROUND(100*((($B2/$B5)^(1/COUNT($A2:$A5)) )-1),2)</f>
        <v>2.2400000000000002</v>
      </c>
      <c r="F3" s="155"/>
      <c r="G3" s="72">
        <f t="shared" ref="G3:G12" si="5">ROUND(100*((($B3/$B5)^(1/COUNT($A3:$A5)) )-1),2)</f>
        <v>-37.53</v>
      </c>
      <c r="H3" s="73">
        <f t="shared" si="0"/>
        <v>-20.420000000000002</v>
      </c>
      <c r="I3" s="72">
        <f t="shared" si="1"/>
        <v>-16.100000000000001</v>
      </c>
      <c r="J3" s="72">
        <f t="shared" si="2"/>
        <v>-12.99</v>
      </c>
      <c r="K3" s="72">
        <f t="shared" si="3"/>
        <v>-7.37</v>
      </c>
      <c r="L3" s="72">
        <f t="shared" si="4"/>
        <v>72.66</v>
      </c>
      <c r="M3" s="72">
        <f>ROUND(100*((($B3/$B11)^(1/COUNT($A3:$A11)) )-1),2)</f>
        <v>-1.44</v>
      </c>
      <c r="N3" s="72">
        <f>ROUND(100*((($B3/$B12)^(1/COUNT($A3:$A12)) )-1),2)</f>
        <v>-0.25</v>
      </c>
    </row>
    <row r="4" spans="1:14" ht="18">
      <c r="A4" s="32">
        <v>2019</v>
      </c>
      <c r="B4" s="60">
        <f>輸入!M4</f>
        <v>2.92</v>
      </c>
      <c r="C4" s="61">
        <v>5</v>
      </c>
      <c r="D4" s="61">
        <f>ROUND(100*((($B$2/B6)^(1/COUNT($A$2:$A6)) )-1),2)</f>
        <v>12.44</v>
      </c>
      <c r="F4" s="155"/>
      <c r="G4" s="72">
        <f t="shared" si="5"/>
        <v>14.02</v>
      </c>
      <c r="H4" s="73">
        <f t="shared" si="0"/>
        <v>11.34</v>
      </c>
      <c r="I4" s="72">
        <f t="shared" si="1"/>
        <v>9.92</v>
      </c>
      <c r="J4" s="72">
        <f t="shared" si="2"/>
        <v>13.72</v>
      </c>
      <c r="K4" s="72">
        <f t="shared" si="3"/>
        <v>125.01</v>
      </c>
      <c r="L4" s="72">
        <f t="shared" si="4"/>
        <v>15.85</v>
      </c>
      <c r="M4" s="72">
        <f>ROUND(100*((($B4/$B12)^(1/COUNT($A4:$A12)) )-1),2)</f>
        <v>15.31</v>
      </c>
      <c r="N4" s="72">
        <f>ROUND(100*((($B4/$B13)^(1/COUNT($A4:$A13)) )-1),2)</f>
        <v>16.760000000000002</v>
      </c>
    </row>
    <row r="5" spans="1:14" ht="18">
      <c r="A5" s="32">
        <v>2018</v>
      </c>
      <c r="B5" s="60">
        <f>輸入!M5</f>
        <v>3.24</v>
      </c>
      <c r="C5" s="61">
        <v>6</v>
      </c>
      <c r="D5" s="61">
        <f>ROUND(100*((($B$2/B7)^(1/COUNT($A$2:$A7)) )-1),2)</f>
        <v>10.93</v>
      </c>
      <c r="F5" s="155"/>
      <c r="G5" s="72">
        <f t="shared" si="5"/>
        <v>19.47</v>
      </c>
      <c r="H5" s="73">
        <f t="shared" si="0"/>
        <v>15.51</v>
      </c>
      <c r="I5" s="72">
        <f t="shared" si="1"/>
        <v>19.14</v>
      </c>
      <c r="J5" s="72">
        <f t="shared" si="2"/>
        <v>162.07</v>
      </c>
      <c r="K5" s="72">
        <f t="shared" si="3"/>
        <v>20.079999999999998</v>
      </c>
      <c r="L5" s="72">
        <f t="shared" si="4"/>
        <v>18.920000000000002</v>
      </c>
      <c r="M5" s="72">
        <f>ROUND(100*((($B5/$B13)^(1/COUNT($A5:$A13)) )-1),2)</f>
        <v>20.170000000000002</v>
      </c>
      <c r="N5" s="72">
        <f>ROUND(100*((($B5/$B14)^(1/COUNT($A5:$A14)) )-1),2)</f>
        <v>28.69</v>
      </c>
    </row>
    <row r="6" spans="1:14" ht="18">
      <c r="A6" s="32">
        <v>2017</v>
      </c>
      <c r="B6" s="60">
        <f>輸入!M6</f>
        <v>1.97</v>
      </c>
      <c r="C6" s="61">
        <v>7</v>
      </c>
      <c r="D6" s="61">
        <f>ROUND(100*((($B$2/B8)^(1/COUNT($A$2:$A8)) )-1),2)</f>
        <v>9.9700000000000006</v>
      </c>
      <c r="F6" s="155"/>
      <c r="G6" s="72">
        <f t="shared" si="5"/>
        <v>2.68</v>
      </c>
      <c r="H6" s="73">
        <f t="shared" si="0"/>
        <v>9.91</v>
      </c>
      <c r="I6" s="72">
        <f t="shared" si="1"/>
        <v>187.67</v>
      </c>
      <c r="J6" s="72">
        <f t="shared" si="2"/>
        <v>13.95</v>
      </c>
      <c r="K6" s="72">
        <f t="shared" si="3"/>
        <v>13.54</v>
      </c>
      <c r="L6" s="72">
        <f t="shared" si="4"/>
        <v>15.55</v>
      </c>
      <c r="M6" s="72">
        <f>ROUND(100*((($B6/$B14)^(1/COUNT($A6:$A14)) )-1),2)</f>
        <v>25.23</v>
      </c>
    </row>
    <row r="7" spans="1:14" ht="18">
      <c r="A7" s="32">
        <v>2016</v>
      </c>
      <c r="B7" s="60">
        <f>輸入!M7</f>
        <v>1.9</v>
      </c>
      <c r="C7" s="61">
        <v>8</v>
      </c>
      <c r="D7" s="61">
        <f>ROUND(100*((($B$2/B9)^(1/COUNT($A$2:$A9)) )-1),2)</f>
        <v>12.81</v>
      </c>
      <c r="F7" s="155"/>
      <c r="G7" s="72">
        <f t="shared" si="5"/>
        <v>12.07</v>
      </c>
      <c r="H7" s="73">
        <f t="shared" si="0"/>
        <v>271.27</v>
      </c>
      <c r="I7" s="72">
        <f t="shared" si="1"/>
        <v>16.12</v>
      </c>
      <c r="J7" s="72">
        <f t="shared" si="2"/>
        <v>15.27</v>
      </c>
      <c r="K7" s="72">
        <f t="shared" si="3"/>
        <v>17.350000000000001</v>
      </c>
      <c r="L7" s="72">
        <f t="shared" si="4"/>
        <v>28.22</v>
      </c>
    </row>
    <row r="8" spans="1:14" ht="18">
      <c r="A8" s="32">
        <v>2015</v>
      </c>
      <c r="B8" s="60">
        <f>輸入!M8</f>
        <v>1.82</v>
      </c>
      <c r="C8" s="61">
        <v>9</v>
      </c>
      <c r="D8" s="61">
        <f>ROUND(100*((($B$2/B10)^(1/COUNT($A$2:$A10)) )-1),2)</f>
        <v>91.97</v>
      </c>
      <c r="F8" s="155"/>
      <c r="G8" s="72">
        <f>ROUND(100*((($B8/$B10)^(1/COUNT($A8:$A10)) )-1),2)</f>
        <v>466.71</v>
      </c>
      <c r="H8" s="73">
        <f t="shared" si="0"/>
        <v>19.25</v>
      </c>
      <c r="I8" s="72">
        <f t="shared" si="1"/>
        <v>17.579999999999998</v>
      </c>
      <c r="J8" s="72">
        <f t="shared" si="2"/>
        <v>19.66</v>
      </c>
      <c r="K8" s="72">
        <f t="shared" si="3"/>
        <v>32.049999999999997</v>
      </c>
    </row>
    <row r="9" spans="1:14" ht="18">
      <c r="A9" s="32">
        <v>2014</v>
      </c>
      <c r="B9" s="60">
        <f>輸入!M9</f>
        <v>1.35</v>
      </c>
      <c r="C9" s="61">
        <v>10</v>
      </c>
      <c r="D9" s="61">
        <f>ROUND(100*((($B$2/B11)^(1/COUNT($A$2:$A11)) )-1),2)</f>
        <v>14.68</v>
      </c>
      <c r="F9" s="155"/>
      <c r="G9" s="72">
        <f t="shared" si="5"/>
        <v>14.47</v>
      </c>
      <c r="H9" s="73">
        <f t="shared" si="0"/>
        <v>13.62</v>
      </c>
      <c r="I9" s="72">
        <f t="shared" si="1"/>
        <v>16.84</v>
      </c>
      <c r="J9" s="72">
        <f t="shared" si="2"/>
        <v>31.59</v>
      </c>
    </row>
    <row r="10" spans="1:14" ht="18">
      <c r="A10" s="32">
        <v>2013</v>
      </c>
      <c r="B10" s="60">
        <f>輸入!M10</f>
        <v>0.01</v>
      </c>
      <c r="C10" s="61">
        <v>11</v>
      </c>
      <c r="D10" s="61">
        <f>ROUND(100*((($B$2/B12)^(1/COUNT($A$2:$A12)) )-1),2)</f>
        <v>14.35</v>
      </c>
      <c r="F10" s="155"/>
      <c r="G10" s="72">
        <f t="shared" si="5"/>
        <v>-76.89</v>
      </c>
      <c r="H10" s="73">
        <f t="shared" si="0"/>
        <v>-64.36</v>
      </c>
      <c r="I10" s="72">
        <f t="shared" si="1"/>
        <v>-47.88</v>
      </c>
    </row>
    <row r="11" spans="1:14" ht="18">
      <c r="A11" s="32">
        <v>2012</v>
      </c>
      <c r="B11" s="60">
        <f>輸入!M11</f>
        <v>0.9</v>
      </c>
      <c r="C11" s="61">
        <v>12</v>
      </c>
      <c r="D11" s="61">
        <f>ROUND(100*((($B$2/B13)^(1/COUNT($A$2:$A13)) )-1),2)</f>
        <v>15.62</v>
      </c>
      <c r="F11" s="155"/>
      <c r="G11" s="72">
        <f t="shared" si="5"/>
        <v>13.23</v>
      </c>
      <c r="H11" s="73">
        <f t="shared" si="0"/>
        <v>36.4</v>
      </c>
    </row>
    <row r="12" spans="1:14" ht="18">
      <c r="A12" s="32">
        <v>2011</v>
      </c>
      <c r="B12" s="60">
        <f>輸入!M12</f>
        <v>0.81</v>
      </c>
      <c r="C12" s="61">
        <v>13</v>
      </c>
      <c r="D12" s="61">
        <f>ROUND(100*((($B$2/B14)^(1/COUNT($A$2:$A14)) )-1),2)</f>
        <v>22.25</v>
      </c>
      <c r="F12" s="155"/>
      <c r="G12" s="72">
        <f t="shared" si="5"/>
        <v>46.05</v>
      </c>
      <c r="J12" s="69"/>
      <c r="K12" s="69"/>
      <c r="L12" s="69"/>
      <c r="M12" s="69"/>
    </row>
    <row r="13" spans="1:14" ht="18">
      <c r="A13" s="32">
        <v>2010</v>
      </c>
      <c r="B13" s="60">
        <f>輸入!M13</f>
        <v>0.62</v>
      </c>
      <c r="C13" s="29"/>
    </row>
    <row r="14" spans="1:14" ht="18">
      <c r="A14" s="32">
        <v>2009</v>
      </c>
      <c r="B14" s="60">
        <f>輸入!M14</f>
        <v>0.26</v>
      </c>
      <c r="D14"/>
    </row>
    <row r="15" spans="1:14">
      <c r="F15" s="65"/>
      <c r="G15" s="1" t="s">
        <v>54</v>
      </c>
      <c r="H15" s="1" t="s">
        <v>55</v>
      </c>
      <c r="I15" s="1" t="s">
        <v>51</v>
      </c>
    </row>
    <row r="16" spans="1:14">
      <c r="F16" s="1" t="s">
        <v>41</v>
      </c>
      <c r="G16" s="61">
        <f>輸入!B8</f>
        <v>3</v>
      </c>
      <c r="H16" s="61">
        <f>輸入!B5</f>
        <v>28</v>
      </c>
      <c r="I16" s="61">
        <f>輸入!B11</f>
        <v>0.15</v>
      </c>
    </row>
    <row r="17" spans="6:18">
      <c r="F17" s="1" t="s">
        <v>57</v>
      </c>
      <c r="G17" s="87">
        <f>輸入!L17</f>
        <v>2.4900000000000002</v>
      </c>
      <c r="H17" s="61">
        <f>輸入!K5</f>
        <v>25.76</v>
      </c>
      <c r="I17" s="77"/>
    </row>
    <row r="18" spans="6:18">
      <c r="F18" s="1" t="s">
        <v>59</v>
      </c>
      <c r="G18" s="1">
        <v>3</v>
      </c>
      <c r="H18" s="1">
        <v>5</v>
      </c>
      <c r="I18" s="1">
        <v>10</v>
      </c>
    </row>
    <row r="19" spans="6:18">
      <c r="F19" s="74" t="s">
        <v>56</v>
      </c>
      <c r="G19" s="71">
        <f>(1+AVERAGE(輸入!L20:'輸入'!L30)/100)</f>
        <v>1.1012111111111111</v>
      </c>
      <c r="H19" s="71">
        <f>(1+AVERAGE(輸入!N20:'輸入'!N28)/100)</f>
        <v>1.1084857142857143</v>
      </c>
      <c r="I19" s="71">
        <f>(1+AVERAGE(輸入!S20:'輸入'!S23)/100)</f>
        <v>1.1572</v>
      </c>
    </row>
    <row r="20" spans="6:18">
      <c r="F20" s="74" t="s">
        <v>51</v>
      </c>
      <c r="G20" s="71">
        <f>ROUND((1+$I16/100)^G1,2)</f>
        <v>1</v>
      </c>
      <c r="H20" s="71">
        <f>ROUND((1+$I16/100)^I1,2)</f>
        <v>1.01</v>
      </c>
      <c r="I20" s="71">
        <f>ROUND((1+$I16/100)^N1,2)</f>
        <v>1.02</v>
      </c>
    </row>
    <row r="21" spans="6:18" ht="25">
      <c r="F21" s="74" t="s">
        <v>41</v>
      </c>
      <c r="G21" s="75">
        <f>$H16*G$20*$G16*G$19</f>
        <v>92.501733333333334</v>
      </c>
      <c r="H21" s="75">
        <f t="shared" ref="G21:I22" si="6">$H16*H$20*$G16*H$19</f>
        <v>94.043928000000008</v>
      </c>
      <c r="I21" s="75">
        <f t="shared" si="6"/>
        <v>99.148896000000008</v>
      </c>
    </row>
    <row r="22" spans="6:18">
      <c r="F22" s="74" t="s">
        <v>57</v>
      </c>
      <c r="G22" s="76">
        <f t="shared" si="6"/>
        <v>70.634323573333347</v>
      </c>
      <c r="H22" s="76">
        <f t="shared" si="6"/>
        <v>71.811943420800006</v>
      </c>
      <c r="I22" s="76">
        <f t="shared" si="6"/>
        <v>75.710096985600018</v>
      </c>
    </row>
    <row r="23" spans="6:18" ht="25">
      <c r="F23" s="74" t="s">
        <v>58</v>
      </c>
      <c r="G23" s="75">
        <f>G22*(1.05)^3</f>
        <v>81.768058826580031</v>
      </c>
      <c r="H23" s="75">
        <f>H22*(1.05)^5</f>
        <v>91.652259355260242</v>
      </c>
      <c r="I23" s="75">
        <f>I22*(1.05)^10</f>
        <v>123.32377017264284</v>
      </c>
    </row>
    <row r="27" spans="6:18">
      <c r="F27" s="65" t="s">
        <v>73</v>
      </c>
      <c r="G27" s="89">
        <f>ROUND(I19-1,2)*100</f>
        <v>16</v>
      </c>
      <c r="H27" s="88">
        <f>ROUND(H19-1,2)*100</f>
        <v>11</v>
      </c>
      <c r="I27" s="88">
        <f>ROUND(G19-1,2)*100</f>
        <v>10</v>
      </c>
      <c r="J27" s="93">
        <f>G27-I27</f>
        <v>6</v>
      </c>
    </row>
    <row r="28" spans="6:18">
      <c r="G28" s="156">
        <f>G27-H27</f>
        <v>5</v>
      </c>
      <c r="H28" s="157"/>
      <c r="I28" s="90">
        <f>ROUND(I21-H21,1)</f>
        <v>5.0999999999999996</v>
      </c>
    </row>
    <row r="29" spans="6:18">
      <c r="H29" s="158">
        <f>H27-I27</f>
        <v>1</v>
      </c>
      <c r="I29" s="158"/>
      <c r="J29" s="91">
        <f>ROUND(H21-G21,1)</f>
        <v>1.5</v>
      </c>
      <c r="K29" s="92">
        <f>ROUND(AVERAGE(I28,J29),0)*2</f>
        <v>6</v>
      </c>
      <c r="M29" s="1" t="s">
        <v>74</v>
      </c>
      <c r="N29" s="1">
        <v>5</v>
      </c>
      <c r="O29" s="1">
        <v>10</v>
      </c>
      <c r="P29" s="1">
        <v>15</v>
      </c>
      <c r="Q29" s="1">
        <v>20</v>
      </c>
    </row>
    <row r="30" spans="6:18">
      <c r="G30" s="29"/>
      <c r="H30" s="29"/>
      <c r="L30" s="94">
        <f>ROUND(K29/J27,2)</f>
        <v>1</v>
      </c>
      <c r="M30" s="1" t="s">
        <v>75</v>
      </c>
      <c r="N30" s="95">
        <f>$H21-($H$27-N29)*$L$30</f>
        <v>88.043928000000008</v>
      </c>
      <c r="O30" s="95">
        <f>$H21-($H$27-O29)*$L$30</f>
        <v>93.043928000000008</v>
      </c>
      <c r="P30" s="95">
        <f>$H21-($H$27-P29)*$L$30</f>
        <v>98.043928000000008</v>
      </c>
      <c r="Q30" s="95">
        <f>$H21-($H$27-Q29)*$L$30</f>
        <v>103.04392800000001</v>
      </c>
    </row>
    <row r="31" spans="6:18">
      <c r="G31" s="29"/>
      <c r="H31" s="29"/>
    </row>
    <row r="32" spans="6:18">
      <c r="G32" s="29"/>
      <c r="H32" s="29"/>
      <c r="I32" s="97"/>
      <c r="J32" s="96"/>
      <c r="K32" s="96"/>
      <c r="L32" s="97"/>
      <c r="M32" s="97"/>
      <c r="N32" s="97"/>
      <c r="O32" s="97"/>
      <c r="P32" s="97"/>
      <c r="Q32" s="97"/>
      <c r="R32" s="97"/>
    </row>
    <row r="33" spans="6:18">
      <c r="G33" s="29"/>
      <c r="H33" s="29"/>
      <c r="I33" s="96"/>
      <c r="J33" s="97"/>
      <c r="K33" s="96"/>
      <c r="L33" s="97"/>
      <c r="M33" s="97"/>
      <c r="N33" s="97"/>
      <c r="O33" s="97"/>
      <c r="P33" s="97"/>
      <c r="Q33" s="97"/>
      <c r="R33" s="97"/>
    </row>
    <row r="34" spans="6:18">
      <c r="F34" s="70"/>
      <c r="G34" s="70"/>
      <c r="H34" s="98"/>
      <c r="I34" s="98"/>
      <c r="J34" s="96"/>
      <c r="K34" s="96"/>
      <c r="L34" s="97"/>
      <c r="M34" s="97"/>
      <c r="N34" s="97"/>
      <c r="O34" s="97"/>
      <c r="P34" s="97"/>
      <c r="Q34" s="97"/>
      <c r="R34" s="97"/>
    </row>
    <row r="35" spans="6:18">
      <c r="H35" s="96"/>
      <c r="I35" s="96"/>
      <c r="J35" s="96"/>
      <c r="K35" s="96"/>
      <c r="L35" s="97"/>
      <c r="M35" s="97"/>
      <c r="N35" s="97"/>
      <c r="O35" s="97"/>
      <c r="P35" s="97"/>
      <c r="Q35" s="97"/>
      <c r="R35" s="97"/>
    </row>
    <row r="36" spans="6:18">
      <c r="H36" s="96"/>
      <c r="I36" s="96"/>
      <c r="J36" s="96"/>
      <c r="K36" s="96"/>
      <c r="L36" s="97"/>
      <c r="M36" s="97"/>
      <c r="N36" s="97"/>
      <c r="O36" s="97"/>
      <c r="P36" s="97"/>
      <c r="Q36" s="97"/>
      <c r="R36" s="97"/>
    </row>
    <row r="37" spans="6:18">
      <c r="L37" s="97"/>
      <c r="M37" s="97"/>
      <c r="N37" s="97"/>
      <c r="O37" s="97"/>
      <c r="P37" s="97"/>
      <c r="Q37" s="97"/>
      <c r="R37" s="97"/>
    </row>
    <row r="38" spans="6:18">
      <c r="L38" s="97"/>
      <c r="M38" s="97"/>
      <c r="N38" s="97"/>
      <c r="O38" s="97"/>
      <c r="P38" s="97"/>
      <c r="Q38" s="97"/>
      <c r="R38" s="97"/>
    </row>
    <row r="39" spans="6:18">
      <c r="L39" s="97"/>
      <c r="M39" s="97"/>
      <c r="N39" s="97"/>
      <c r="O39" s="97"/>
      <c r="P39" s="97"/>
      <c r="Q39" s="97"/>
      <c r="R39" s="97"/>
    </row>
  </sheetData>
  <mergeCells count="3">
    <mergeCell ref="F2:F12"/>
    <mergeCell ref="G28:H28"/>
    <mergeCell ref="H29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查詢網站</vt:lpstr>
      <vt:lpstr>輸入</vt:lpstr>
      <vt:lpstr>data</vt:lpstr>
      <vt:lpstr>data2</vt:lpstr>
      <vt:lpstr>現金流量折現法(PE+EPS)</vt:lpstr>
      <vt:lpstr>EPS &amp; PE 成長率法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2022-04-29T16:18:56Z</dcterms:created>
  <dcterms:modified xsi:type="dcterms:W3CDTF">2022-08-17T15:07:43Z</dcterms:modified>
</cp:coreProperties>
</file>