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anny/Desktop/stuff/美股資料/V/"/>
    </mc:Choice>
  </mc:AlternateContent>
  <xr:revisionPtr revIDLastSave="0" documentId="13_ncr:1_{6FC3894E-D72B-474B-A131-90043A743813}" xr6:coauthVersionLast="47" xr6:coauthVersionMax="47" xr10:uidLastSave="{00000000-0000-0000-0000-000000000000}"/>
  <bookViews>
    <workbookView xWindow="40" yWindow="1040" windowWidth="27660" windowHeight="15500" activeTab="3" xr2:uid="{7BE21583-5D16-4846-9B49-7381C2CD4ADE}"/>
  </bookViews>
  <sheets>
    <sheet name="查詢網站" sheetId="5" r:id="rId1"/>
    <sheet name="輸入" sheetId="8" r:id="rId2"/>
    <sheet name="data" sheetId="12" r:id="rId3"/>
    <sheet name="data2" sheetId="13" r:id="rId4"/>
    <sheet name="現金流量折現法(PE+EPS)" sheetId="4" r:id="rId5"/>
    <sheet name="EPS &amp; PE 成長率法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3" l="1"/>
  <c r="M2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54" i="13"/>
  <c r="M155" i="13"/>
  <c r="M156" i="13"/>
  <c r="M157" i="13"/>
  <c r="M158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54" i="13"/>
  <c r="I155" i="13"/>
  <c r="I156" i="13"/>
  <c r="I157" i="13"/>
  <c r="I158" i="13"/>
  <c r="M6" i="13"/>
  <c r="K6" i="13"/>
  <c r="I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6" i="13"/>
  <c r="Y37" i="8"/>
  <c r="Y35" i="8" s="1"/>
  <c r="W37" i="8"/>
  <c r="W38" i="8" s="1"/>
  <c r="L8" i="12" l="1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L7" i="12"/>
  <c r="J7" i="12"/>
  <c r="H7" i="12"/>
  <c r="L2" i="12"/>
  <c r="K2" i="8"/>
  <c r="L4" i="12" l="1"/>
  <c r="T2" i="8"/>
  <c r="B9" i="8"/>
  <c r="L17" i="8"/>
  <c r="G17" i="11" s="1"/>
  <c r="G16" i="11"/>
  <c r="I16" i="11"/>
  <c r="G20" i="11" s="1"/>
  <c r="H16" i="11"/>
  <c r="K5" i="8"/>
  <c r="H17" i="11" s="1"/>
  <c r="I20" i="11" l="1"/>
  <c r="H20" i="11"/>
  <c r="B3" i="11"/>
  <c r="B4" i="11"/>
  <c r="B5" i="11"/>
  <c r="B6" i="11"/>
  <c r="B7" i="11"/>
  <c r="B8" i="11"/>
  <c r="B9" i="11"/>
  <c r="B10" i="11"/>
  <c r="B11" i="11"/>
  <c r="B12" i="11"/>
  <c r="B13" i="11"/>
  <c r="B14" i="11"/>
  <c r="B2" i="11"/>
  <c r="G2" i="8"/>
  <c r="G11" i="11" l="1"/>
  <c r="G9" i="11"/>
  <c r="I7" i="11"/>
  <c r="I6" i="11"/>
  <c r="I9" i="11"/>
  <c r="N27" i="8" s="1"/>
  <c r="J9" i="11"/>
  <c r="O27" i="8" s="1"/>
  <c r="H9" i="11"/>
  <c r="M27" i="8" s="1"/>
  <c r="I8" i="11"/>
  <c r="N26" i="8" s="1"/>
  <c r="J8" i="11"/>
  <c r="O26" i="8" s="1"/>
  <c r="K8" i="11"/>
  <c r="P26" i="8" s="1"/>
  <c r="H8" i="11"/>
  <c r="M26" i="8" s="1"/>
  <c r="G8" i="11"/>
  <c r="L26" i="8" s="1"/>
  <c r="J7" i="11"/>
  <c r="O25" i="8" s="1"/>
  <c r="H7" i="11"/>
  <c r="M25" i="8" s="1"/>
  <c r="G7" i="11"/>
  <c r="L25" i="8" s="1"/>
  <c r="L7" i="11"/>
  <c r="Q25" i="8" s="1"/>
  <c r="K7" i="11"/>
  <c r="P25" i="8" s="1"/>
  <c r="H5" i="11"/>
  <c r="M23" i="8" s="1"/>
  <c r="G5" i="11"/>
  <c r="L23" i="8" s="1"/>
  <c r="J5" i="11"/>
  <c r="O23" i="8" s="1"/>
  <c r="L5" i="11"/>
  <c r="Q23" i="8" s="1"/>
  <c r="I5" i="11"/>
  <c r="N23" i="8" s="1"/>
  <c r="M5" i="11"/>
  <c r="R23" i="8" s="1"/>
  <c r="N5" i="11"/>
  <c r="S23" i="8" s="1"/>
  <c r="K5" i="11"/>
  <c r="P23" i="8" s="1"/>
  <c r="G12" i="11"/>
  <c r="L30" i="8" s="1"/>
  <c r="G4" i="11"/>
  <c r="L22" i="8" s="1"/>
  <c r="N4" i="11"/>
  <c r="S22" i="8" s="1"/>
  <c r="K4" i="11"/>
  <c r="P22" i="8" s="1"/>
  <c r="M4" i="11"/>
  <c r="R22" i="8" s="1"/>
  <c r="H4" i="11"/>
  <c r="M22" i="8" s="1"/>
  <c r="L4" i="11"/>
  <c r="Q22" i="8" s="1"/>
  <c r="I4" i="11"/>
  <c r="N22" i="8" s="1"/>
  <c r="J4" i="11"/>
  <c r="O22" i="8" s="1"/>
  <c r="I10" i="11"/>
  <c r="N28" i="8" s="1"/>
  <c r="H10" i="11"/>
  <c r="M28" i="8" s="1"/>
  <c r="G10" i="11"/>
  <c r="L28" i="8" s="1"/>
  <c r="M2" i="11"/>
  <c r="R20" i="8" s="1"/>
  <c r="D2" i="11"/>
  <c r="O2" i="8" s="1"/>
  <c r="N2" i="11"/>
  <c r="I2" i="11"/>
  <c r="N20" i="8" s="1"/>
  <c r="G2" i="11"/>
  <c r="L20" i="8" s="1"/>
  <c r="K2" i="11"/>
  <c r="P20" i="8" s="1"/>
  <c r="J2" i="11"/>
  <c r="O20" i="8" s="1"/>
  <c r="L2" i="11"/>
  <c r="Q20" i="8" s="1"/>
  <c r="H2" i="11"/>
  <c r="M20" i="8" s="1"/>
  <c r="M6" i="11"/>
  <c r="R24" i="8" s="1"/>
  <c r="J6" i="11"/>
  <c r="O24" i="8" s="1"/>
  <c r="H6" i="11"/>
  <c r="M24" i="8" s="1"/>
  <c r="G6" i="11"/>
  <c r="L24" i="8" s="1"/>
  <c r="K6" i="11"/>
  <c r="P24" i="8" s="1"/>
  <c r="L6" i="11"/>
  <c r="Q24" i="8" s="1"/>
  <c r="H11" i="11"/>
  <c r="M29" i="8" s="1"/>
  <c r="G3" i="11"/>
  <c r="L21" i="8" s="1"/>
  <c r="N3" i="11"/>
  <c r="S21" i="8" s="1"/>
  <c r="I19" i="11" s="1"/>
  <c r="D24" i="8" s="1"/>
  <c r="K3" i="11"/>
  <c r="P21" i="8" s="1"/>
  <c r="L3" i="11"/>
  <c r="Q21" i="8" s="1"/>
  <c r="I3" i="11"/>
  <c r="N21" i="8" s="1"/>
  <c r="M3" i="11"/>
  <c r="R21" i="8" s="1"/>
  <c r="J3" i="11"/>
  <c r="O21" i="8" s="1"/>
  <c r="H3" i="11"/>
  <c r="M21" i="8" s="1"/>
  <c r="D5" i="11"/>
  <c r="O5" i="8" s="1"/>
  <c r="D3" i="11"/>
  <c r="O3" i="8" s="1"/>
  <c r="D7" i="11"/>
  <c r="O7" i="8" s="1"/>
  <c r="D8" i="11"/>
  <c r="O8" i="8" s="1"/>
  <c r="D10" i="11"/>
  <c r="O10" i="8" s="1"/>
  <c r="D12" i="11"/>
  <c r="O12" i="8" s="1"/>
  <c r="D6" i="11"/>
  <c r="O6" i="8" s="1"/>
  <c r="D11" i="11"/>
  <c r="O11" i="8" s="1"/>
  <c r="D4" i="11"/>
  <c r="O4" i="8" s="1"/>
  <c r="D9" i="11"/>
  <c r="O9" i="8" s="1"/>
  <c r="B11" i="4"/>
  <c r="B12" i="4"/>
  <c r="B10" i="4"/>
  <c r="C2" i="8"/>
  <c r="C4" i="8"/>
  <c r="C7" i="8"/>
  <c r="C3" i="8"/>
  <c r="C10" i="8"/>
  <c r="C9" i="8"/>
  <c r="B9" i="4"/>
  <c r="C9" i="4" s="1"/>
  <c r="B8" i="4"/>
  <c r="B7" i="4"/>
  <c r="B6" i="4"/>
  <c r="B5" i="4"/>
  <c r="B4" i="4"/>
  <c r="H18" i="4" s="1"/>
  <c r="B3" i="4"/>
  <c r="I17" i="4" s="1"/>
  <c r="B2" i="4"/>
  <c r="I16" i="4" s="1"/>
  <c r="B1" i="4"/>
  <c r="G19" i="11" l="1"/>
  <c r="B24" i="8" s="1"/>
  <c r="H19" i="11"/>
  <c r="C24" i="8" s="1"/>
  <c r="I22" i="11"/>
  <c r="I23" i="11" s="1"/>
  <c r="G27" i="11"/>
  <c r="I21" i="11"/>
  <c r="D25" i="8" s="1"/>
  <c r="I27" i="11"/>
  <c r="B20" i="4"/>
  <c r="E18" i="4"/>
  <c r="G17" i="4"/>
  <c r="D16" i="4"/>
  <c r="H17" i="4"/>
  <c r="B16" i="4"/>
  <c r="B18" i="4"/>
  <c r="I18" i="4"/>
  <c r="G18" i="4"/>
  <c r="F18" i="4"/>
  <c r="D20" i="4"/>
  <c r="B17" i="4"/>
  <c r="D18" i="4"/>
  <c r="E17" i="4"/>
  <c r="K18" i="4"/>
  <c r="D17" i="4"/>
  <c r="F17" i="4"/>
  <c r="C18" i="4"/>
  <c r="J18" i="4"/>
  <c r="K17" i="4"/>
  <c r="C17" i="4"/>
  <c r="J17" i="4"/>
  <c r="E16" i="4"/>
  <c r="K16" i="4"/>
  <c r="C16" i="4"/>
  <c r="J16" i="4"/>
  <c r="H16" i="4"/>
  <c r="G16" i="4"/>
  <c r="F16" i="4"/>
  <c r="J20" i="4"/>
  <c r="I20" i="4"/>
  <c r="H20" i="4"/>
  <c r="G20" i="4"/>
  <c r="F20" i="4"/>
  <c r="E20" i="4"/>
  <c r="C20" i="4"/>
  <c r="K20" i="4"/>
  <c r="H27" i="11" l="1"/>
  <c r="G28" i="11" s="1"/>
  <c r="D26" i="8"/>
  <c r="J27" i="11"/>
  <c r="H21" i="11"/>
  <c r="H22" i="11"/>
  <c r="H23" i="11" s="1"/>
  <c r="G21" i="11"/>
  <c r="B25" i="8" s="1"/>
  <c r="G22" i="11"/>
  <c r="G23" i="11" s="1"/>
  <c r="B26" i="8" s="1"/>
  <c r="B30" i="4"/>
  <c r="B18" i="8" s="1"/>
  <c r="C31" i="4"/>
  <c r="C19" i="8" s="1"/>
  <c r="D30" i="4"/>
  <c r="D18" i="8" s="1"/>
  <c r="C30" i="4"/>
  <c r="C18" i="8" s="1"/>
  <c r="D31" i="4"/>
  <c r="D19" i="8" s="1"/>
  <c r="D32" i="4"/>
  <c r="D20" i="8" s="1"/>
  <c r="B31" i="4"/>
  <c r="B19" i="8" s="1"/>
  <c r="C32" i="4"/>
  <c r="C20" i="8" s="1"/>
  <c r="B32" i="4"/>
  <c r="B20" i="8" s="1"/>
  <c r="C7" i="4"/>
  <c r="F19" i="4" s="1"/>
  <c r="H29" i="11" l="1"/>
  <c r="C26" i="8"/>
  <c r="J29" i="11"/>
  <c r="C25" i="8"/>
  <c r="I28" i="11"/>
  <c r="F26" i="4"/>
  <c r="F24" i="4"/>
  <c r="F25" i="4"/>
  <c r="C19" i="4"/>
  <c r="B19" i="4"/>
  <c r="J19" i="4"/>
  <c r="H19" i="4"/>
  <c r="K19" i="4"/>
  <c r="I19" i="4"/>
  <c r="E19" i="4"/>
  <c r="G19" i="4"/>
  <c r="D19" i="4"/>
  <c r="K29" i="11" l="1"/>
  <c r="L30" i="11" s="1"/>
  <c r="N30" i="11" s="1"/>
  <c r="I24" i="4"/>
  <c r="I26" i="4"/>
  <c r="I25" i="4"/>
  <c r="H24" i="4"/>
  <c r="H25" i="4"/>
  <c r="H26" i="4"/>
  <c r="C24" i="4"/>
  <c r="C25" i="4"/>
  <c r="C26" i="4"/>
  <c r="E25" i="4"/>
  <c r="E26" i="4"/>
  <c r="E24" i="4"/>
  <c r="K25" i="4"/>
  <c r="K26" i="4"/>
  <c r="K24" i="4"/>
  <c r="J25" i="4"/>
  <c r="J24" i="4"/>
  <c r="J26" i="4"/>
  <c r="B24" i="4"/>
  <c r="B25" i="4"/>
  <c r="B26" i="4"/>
  <c r="D25" i="4"/>
  <c r="D26" i="4"/>
  <c r="D24" i="4"/>
  <c r="G25" i="4"/>
  <c r="G26" i="4"/>
  <c r="G24" i="4"/>
  <c r="Q30" i="11" l="1"/>
  <c r="O30" i="11"/>
  <c r="P30" i="11"/>
  <c r="D38" i="4"/>
  <c r="B38" i="4"/>
  <c r="C38" i="4"/>
  <c r="C37" i="4"/>
  <c r="B37" i="4"/>
  <c r="D37" i="4"/>
  <c r="D36" i="4"/>
  <c r="B36" i="4"/>
  <c r="C36" i="4"/>
</calcChain>
</file>

<file path=xl/sharedStrings.xml><?xml version="1.0" encoding="utf-8"?>
<sst xmlns="http://schemas.openxmlformats.org/spreadsheetml/2006/main" count="396" uniqueCount="337">
  <si>
    <t>10 年報酬率對應表</t>
    <phoneticPr fontId="2" type="noConversion"/>
  </si>
  <si>
    <t>便宜價的折現率(%)</t>
    <phoneticPr fontId="2" type="noConversion"/>
  </si>
  <si>
    <t>合理價的折現率(%)</t>
    <phoneticPr fontId="2" type="noConversion"/>
  </si>
  <si>
    <t>昂貴價的折現率(%)</t>
    <phoneticPr fontId="2" type="noConversion"/>
  </si>
  <si>
    <t>股利</t>
    <phoneticPr fontId="2" type="noConversion"/>
  </si>
  <si>
    <t>10 年股利對應表</t>
    <phoneticPr fontId="2" type="noConversion"/>
  </si>
  <si>
    <t>EPS</t>
    <phoneticPr fontId="2" type="noConversion"/>
  </si>
  <si>
    <t>預估最後報酬率 (%)_便宜價</t>
    <phoneticPr fontId="2" type="noConversion"/>
  </si>
  <si>
    <t>預估最後報酬率 (%)_合理價</t>
    <phoneticPr fontId="2" type="noConversion"/>
  </si>
  <si>
    <t>預估最後報酬率 (%)_昂貴價</t>
    <phoneticPr fontId="2" type="noConversion"/>
  </si>
  <si>
    <t>預估最後賣出時本益比(P/E)</t>
    <phoneticPr fontId="2" type="noConversion"/>
  </si>
  <si>
    <t>幾年後賣出</t>
    <phoneticPr fontId="2" type="noConversion"/>
  </si>
  <si>
    <t>目前便宜價(價格+股利)</t>
    <phoneticPr fontId="2" type="noConversion"/>
  </si>
  <si>
    <t>目前合理價(價格+股利)</t>
    <phoneticPr fontId="2" type="noConversion"/>
  </si>
  <si>
    <t>目前昂貴價(價格+股利)</t>
    <phoneticPr fontId="2" type="noConversion"/>
  </si>
  <si>
    <t>3年</t>
    <phoneticPr fontId="2" type="noConversion"/>
  </si>
  <si>
    <t>5年</t>
    <phoneticPr fontId="2" type="noConversion"/>
  </si>
  <si>
    <t>10年</t>
    <phoneticPr fontId="2" type="noConversion"/>
  </si>
  <si>
    <t>目前便宜價</t>
    <phoneticPr fontId="2" type="noConversion"/>
  </si>
  <si>
    <t>目前合理價</t>
    <phoneticPr fontId="2" type="noConversion"/>
  </si>
  <si>
    <t>目前昂貴價</t>
    <phoneticPr fontId="2" type="noConversion"/>
  </si>
  <si>
    <t>股息成長率</t>
    <phoneticPr fontId="2" type="noConversion"/>
  </si>
  <si>
    <t>現在股價</t>
    <phoneticPr fontId="2" type="noConversion"/>
  </si>
  <si>
    <t>年度</t>
    <phoneticPr fontId="2" type="noConversion"/>
  </si>
  <si>
    <t>EPS成長率 ( 預估)</t>
    <phoneticPr fontId="2" type="noConversion"/>
  </si>
  <si>
    <t>歷年股價</t>
    <phoneticPr fontId="2" type="noConversion"/>
  </si>
  <si>
    <t>https://strike.market/stocks/V</t>
    <phoneticPr fontId="2" type="noConversion"/>
  </si>
  <si>
    <t>名稱</t>
    <phoneticPr fontId="2" type="noConversion"/>
  </si>
  <si>
    <t>網址</t>
    <phoneticPr fontId="2" type="noConversion"/>
  </si>
  <si>
    <t>https://www.macrotrends.net/stocks/charts/V/visa/pe-ratio</t>
    <phoneticPr fontId="2" type="noConversion"/>
  </si>
  <si>
    <t>PE, EPS查詢</t>
    <phoneticPr fontId="2" type="noConversion"/>
  </si>
  <si>
    <t>https://wealth.businessweekly.com.tw/m/GArticle.aspx?id=ARTL000139852</t>
    <phoneticPr fontId="2" type="noConversion"/>
  </si>
  <si>
    <t>教學參考: DCF With EPS</t>
    <phoneticPr fontId="2" type="noConversion"/>
  </si>
  <si>
    <t>教學參考: DCF With Cash Flow</t>
    <phoneticPr fontId="2" type="noConversion"/>
  </si>
  <si>
    <t>教學參考: DCF With PE</t>
    <phoneticPr fontId="2" type="noConversion"/>
  </si>
  <si>
    <t>https://teddygoschool.com/how-to-calculate-the-valuation-of-a-company/</t>
    <phoneticPr fontId="2" type="noConversion"/>
  </si>
  <si>
    <t>https://rich01.com/discounted-cash-flow-dcf-model/</t>
    <phoneticPr fontId="2" type="noConversion"/>
  </si>
  <si>
    <t>標準差</t>
    <phoneticPr fontId="2" type="noConversion"/>
  </si>
  <si>
    <t>通膨 (%)</t>
    <phoneticPr fontId="2" type="noConversion"/>
  </si>
  <si>
    <t>http://www.rocketfinancial.com/Financials.aspx?fID=3916&amp;p=2&amp;pw=129186&amp;rID=3</t>
    <phoneticPr fontId="2" type="noConversion"/>
  </si>
  <si>
    <t>Cash Flow 查詢</t>
    <phoneticPr fontId="2" type="noConversion"/>
  </si>
  <si>
    <t>自估</t>
    <phoneticPr fontId="2" type="noConversion"/>
  </si>
  <si>
    <t>預估每股現金流</t>
    <phoneticPr fontId="2" type="noConversion"/>
  </si>
  <si>
    <t>現金流量折現法(PE+EPS)</t>
    <phoneticPr fontId="2" type="noConversion"/>
  </si>
  <si>
    <t>現金流成長率 (%)</t>
    <phoneticPr fontId="2" type="noConversion"/>
  </si>
  <si>
    <t>本益比PE</t>
    <phoneticPr fontId="2" type="noConversion"/>
  </si>
  <si>
    <r>
      <t xml:space="preserve">估 </t>
    </r>
    <r>
      <rPr>
        <sz val="20"/>
        <color rgb="FFFFFF00"/>
        <rFont val="新細明體"/>
        <family val="1"/>
        <charset val="136"/>
      </rPr>
      <t>2022</t>
    </r>
    <phoneticPr fontId="2" type="noConversion"/>
  </si>
  <si>
    <t>https://www.gurufocus.com/stock/MCD/dcf</t>
    <phoneticPr fontId="2" type="noConversion"/>
  </si>
  <si>
    <t>GuruFocus  估值網站：</t>
    <phoneticPr fontId="2" type="noConversion"/>
  </si>
  <si>
    <t>中位數</t>
    <phoneticPr fontId="2" type="noConversion"/>
  </si>
  <si>
    <t>EPS成長率法</t>
    <phoneticPr fontId="2" type="noConversion"/>
  </si>
  <si>
    <t>VISA</t>
    <phoneticPr fontId="2" type="noConversion"/>
  </si>
  <si>
    <t>Financial Transaction Servicess : PE</t>
    <phoneticPr fontId="2" type="noConversion"/>
  </si>
  <si>
    <t>EPS成長率</t>
    <phoneticPr fontId="2" type="noConversion"/>
  </si>
  <si>
    <t>P/E成長率</t>
    <phoneticPr fontId="2" type="noConversion"/>
  </si>
  <si>
    <t>1本益比成長率 %(看圖斜率)</t>
    <phoneticPr fontId="2" type="noConversion"/>
  </si>
  <si>
    <t>去頭去尾取平均</t>
    <phoneticPr fontId="2" type="noConversion"/>
  </si>
  <si>
    <t>預估EPS</t>
    <phoneticPr fontId="2" type="noConversion"/>
  </si>
  <si>
    <t>預估PE</t>
    <phoneticPr fontId="2" type="noConversion"/>
  </si>
  <si>
    <t>EPS 成長率</t>
    <phoneticPr fontId="2" type="noConversion"/>
  </si>
  <si>
    <t>歷史水位</t>
    <phoneticPr fontId="2" type="noConversion"/>
  </si>
  <si>
    <t>通膨後</t>
    <phoneticPr fontId="2" type="noConversion"/>
  </si>
  <si>
    <t>計算年度</t>
    <phoneticPr fontId="2" type="noConversion"/>
  </si>
  <si>
    <t>Time Shift</t>
    <phoneticPr fontId="2" type="noConversion"/>
  </si>
  <si>
    <r>
      <t>預估最後賣出時</t>
    </r>
    <r>
      <rPr>
        <sz val="16"/>
        <color rgb="FFFF0000"/>
        <rFont val="新細明體"/>
        <family val="1"/>
        <charset val="136"/>
        <scheme val="minor"/>
      </rPr>
      <t xml:space="preserve"> 本益比(P/E)</t>
    </r>
    <phoneticPr fontId="2" type="noConversion"/>
  </si>
  <si>
    <r>
      <rPr>
        <sz val="16"/>
        <color theme="1"/>
        <rFont val="新細明體"/>
        <family val="1"/>
        <charset val="136"/>
        <scheme val="minor"/>
      </rPr>
      <t xml:space="preserve">預估 </t>
    </r>
    <r>
      <rPr>
        <sz val="16"/>
        <color rgb="FFFF0000"/>
        <rFont val="新細明體"/>
        <family val="1"/>
        <charset val="136"/>
        <scheme val="minor"/>
      </rPr>
      <t>EPS</t>
    </r>
    <phoneticPr fontId="2" type="noConversion"/>
  </si>
  <si>
    <r>
      <t>預估</t>
    </r>
    <r>
      <rPr>
        <sz val="16"/>
        <color rgb="FFFF0000"/>
        <rFont val="新細明體"/>
        <family val="1"/>
        <charset val="136"/>
        <scheme val="minor"/>
      </rPr>
      <t xml:space="preserve"> EPS成長率</t>
    </r>
    <r>
      <rPr>
        <sz val="16"/>
        <color theme="1"/>
        <rFont val="新細明體"/>
        <family val="1"/>
        <charset val="136"/>
        <scheme val="minor"/>
      </rPr>
      <t xml:space="preserve"> </t>
    </r>
    <phoneticPr fontId="2" type="noConversion"/>
  </si>
  <si>
    <t>歷史平均</t>
    <phoneticPr fontId="2" type="noConversion"/>
  </si>
  <si>
    <t>3 (~2019)</t>
    <phoneticPr fontId="2" type="noConversion"/>
  </si>
  <si>
    <t>4(~2018)</t>
    <phoneticPr fontId="2" type="noConversion"/>
  </si>
  <si>
    <t>5(~2017)</t>
    <phoneticPr fontId="2" type="noConversion"/>
  </si>
  <si>
    <t>6(~2016)</t>
    <phoneticPr fontId="2" type="noConversion"/>
  </si>
  <si>
    <t>7(~2015)</t>
    <phoneticPr fontId="2" type="noConversion"/>
  </si>
  <si>
    <t>8(~2014)</t>
    <phoneticPr fontId="2" type="noConversion"/>
  </si>
  <si>
    <t>9(~2013)</t>
    <phoneticPr fontId="2" type="noConversion"/>
  </si>
  <si>
    <t>10(~2012)</t>
    <phoneticPr fontId="2" type="noConversion"/>
  </si>
  <si>
    <t>11(~2011)</t>
    <phoneticPr fontId="2" type="noConversion"/>
  </si>
  <si>
    <t>12(~2010)</t>
    <phoneticPr fontId="2" type="noConversion"/>
  </si>
  <si>
    <t>13(~2009)</t>
    <phoneticPr fontId="2" type="noConversion"/>
  </si>
  <si>
    <t>報酬率</t>
    <phoneticPr fontId="2" type="noConversion"/>
  </si>
  <si>
    <t>自估報酬率</t>
    <phoneticPr fontId="2" type="noConversion"/>
  </si>
  <si>
    <t>價格</t>
    <phoneticPr fontId="2" type="noConversion"/>
  </si>
  <si>
    <t>前年+國際情勢</t>
    <phoneticPr fontId="2" type="noConversion"/>
  </si>
  <si>
    <t>看線圖</t>
    <phoneticPr fontId="2" type="noConversion"/>
  </si>
  <si>
    <t>EPS 計算年度</t>
    <phoneticPr fontId="2" type="noConversion"/>
  </si>
  <si>
    <t xml:space="preserve">Time Shift (去頭去尾取平均) </t>
    <phoneticPr fontId="2" type="noConversion"/>
  </si>
  <si>
    <t>↓= PE*EPS</t>
    <phoneticPr fontId="2" type="noConversion"/>
  </si>
  <si>
    <t>https://www.wsj.com/market-data/quotes/V</t>
  </si>
  <si>
    <t>Date</t>
  </si>
  <si>
    <t>Stock Price</t>
  </si>
  <si>
    <t>TTM Net EPS</t>
  </si>
  <si>
    <t>PE Ratio</t>
  </si>
  <si>
    <t>Price Log</t>
    <phoneticPr fontId="2" type="noConversion"/>
  </si>
  <si>
    <t>EPS Log</t>
    <phoneticPr fontId="2" type="noConversion"/>
  </si>
  <si>
    <t>PE Log</t>
    <phoneticPr fontId="2" type="noConversion"/>
  </si>
  <si>
    <t>平均值</t>
    <phoneticPr fontId="2" type="noConversion"/>
  </si>
  <si>
    <t xml:space="preserve"> EPS</t>
    <phoneticPr fontId="2" type="noConversion"/>
  </si>
  <si>
    <t>P/E</t>
    <phoneticPr fontId="2" type="noConversion"/>
  </si>
  <si>
    <t>← KEY IN</t>
    <phoneticPr fontId="2" type="noConversion"/>
  </si>
  <si>
    <t>8/3/2022</t>
  </si>
  <si>
    <t>8/2/2022</t>
  </si>
  <si>
    <t>8/1/2022</t>
  </si>
  <si>
    <t>7/29/2022</t>
  </si>
  <si>
    <t>7/28/2022</t>
  </si>
  <si>
    <t>7/19/2022</t>
  </si>
  <si>
    <t>7/8/2022</t>
  </si>
  <si>
    <t>7/5/2022</t>
  </si>
  <si>
    <t>6/28/2022</t>
  </si>
  <si>
    <t>6/16/2022</t>
  </si>
  <si>
    <t>6/7/2022</t>
  </si>
  <si>
    <t>5/26/2022</t>
  </si>
  <si>
    <t>5/17/2022</t>
  </si>
  <si>
    <t>5/6/2022</t>
  </si>
  <si>
    <t>5/5/2022</t>
  </si>
  <si>
    <t>5/4/2022</t>
  </si>
  <si>
    <t>5/3/2022</t>
  </si>
  <si>
    <t>4/27/2022</t>
  </si>
  <si>
    <t>4/18/2022</t>
  </si>
  <si>
    <t>4/6/2022</t>
  </si>
  <si>
    <t>3/28/2022</t>
  </si>
  <si>
    <t>3/17/2022</t>
  </si>
  <si>
    <t>3/8/2022</t>
  </si>
  <si>
    <t>2/25/2022</t>
  </si>
  <si>
    <t>2/15/2022</t>
  </si>
  <si>
    <t>2/7/2022</t>
  </si>
  <si>
    <t>2/4/2022</t>
  </si>
  <si>
    <t>2/3/2022</t>
  </si>
  <si>
    <t>2/2/2022</t>
  </si>
  <si>
    <t>2/1/2022</t>
  </si>
  <si>
    <t>1/31/2022</t>
  </si>
  <si>
    <t>1/26/2022</t>
  </si>
  <si>
    <t>1/14/2022</t>
  </si>
  <si>
    <t>1/5/2022</t>
  </si>
  <si>
    <t>12/27/2021</t>
  </si>
  <si>
    <t>12/15/2021</t>
  </si>
  <si>
    <t>12/6/2021</t>
  </si>
  <si>
    <t>11/24/2021</t>
  </si>
  <si>
    <t>11/15/2021</t>
  </si>
  <si>
    <t>11/4/2021</t>
  </si>
  <si>
    <t>10/26/2021</t>
  </si>
  <si>
    <t>10/15/2021</t>
  </si>
  <si>
    <t>10/6/2021</t>
  </si>
  <si>
    <t>9/27/2021</t>
  </si>
  <si>
    <t>9/16/2021</t>
  </si>
  <si>
    <t>9/7/2021</t>
  </si>
  <si>
    <t>8/26/2021</t>
  </si>
  <si>
    <t>8/17/2021</t>
  </si>
  <si>
    <t>8/6/2021</t>
  </si>
  <si>
    <t>8/5/2021</t>
  </si>
  <si>
    <t>8/4/2021</t>
  </si>
  <si>
    <t>8/3/2021</t>
  </si>
  <si>
    <t>8/2/2021</t>
  </si>
  <si>
    <t>7/30/2021</t>
  </si>
  <si>
    <t>7/28/2021</t>
  </si>
  <si>
    <t>7/7/2021</t>
  </si>
  <si>
    <t>6/15/2021</t>
  </si>
  <si>
    <t>5/24/2021</t>
  </si>
  <si>
    <t>5/3/2021</t>
  </si>
  <si>
    <t>4/12/2021</t>
  </si>
  <si>
    <t>3/19/2021</t>
  </si>
  <si>
    <t>2/26/2021</t>
  </si>
  <si>
    <t>2/4/2021</t>
  </si>
  <si>
    <t>1/13/2021</t>
  </si>
  <si>
    <t>12/21/2020</t>
  </si>
  <si>
    <t>11/30/2020</t>
  </si>
  <si>
    <t>11/6/2020</t>
  </si>
  <si>
    <t>10/16/2020</t>
  </si>
  <si>
    <t>9/25/2020</t>
  </si>
  <si>
    <t>9/3/2020</t>
  </si>
  <si>
    <t>8/13/2020</t>
  </si>
  <si>
    <t>7/23/2020</t>
  </si>
  <si>
    <t>7/1/2020</t>
  </si>
  <si>
    <t>6/10/2020</t>
  </si>
  <si>
    <t>5/19/2020</t>
  </si>
  <si>
    <t>4/28/2020</t>
  </si>
  <si>
    <t>4/6/2020</t>
  </si>
  <si>
    <t>3/16/2020</t>
  </si>
  <si>
    <t>2/24/2020</t>
  </si>
  <si>
    <t>1/31/2020</t>
  </si>
  <si>
    <t>1/9/2020</t>
  </si>
  <si>
    <t>12/17/2019</t>
  </si>
  <si>
    <t>11/25/2019</t>
  </si>
  <si>
    <t>11/4/2019</t>
  </si>
  <si>
    <t>10/14/2019</t>
  </si>
  <si>
    <t>9/23/2019</t>
  </si>
  <si>
    <t>8/30/2019</t>
  </si>
  <si>
    <t>8/9/2019</t>
  </si>
  <si>
    <t>8/8/2019</t>
  </si>
  <si>
    <t>8/7/2019</t>
  </si>
  <si>
    <t>8/6/2019</t>
  </si>
  <si>
    <t>8/5/2019</t>
  </si>
  <si>
    <t>8/2/2019</t>
  </si>
  <si>
    <t>8/1/2019</t>
  </si>
  <si>
    <t>7/31/2019</t>
  </si>
  <si>
    <t>7/30/2019</t>
  </si>
  <si>
    <t>7/29/2019</t>
  </si>
  <si>
    <t>7/19/2019</t>
  </si>
  <si>
    <t>6/5/2019</t>
  </si>
  <si>
    <t>4/22/2019</t>
  </si>
  <si>
    <t>3/7/2019</t>
  </si>
  <si>
    <t>1/22/2019</t>
  </si>
  <si>
    <t>12/4/2018</t>
  </si>
  <si>
    <t>10/19/2018</t>
  </si>
  <si>
    <t>9/6/2018</t>
  </si>
  <si>
    <t>7/24/2018</t>
  </si>
  <si>
    <t>6/8/2018</t>
  </si>
  <si>
    <t>4/25/2018</t>
  </si>
  <si>
    <t>3/12/2018</t>
  </si>
  <si>
    <t>1/25/2018</t>
  </si>
  <si>
    <t>12/8/2017</t>
  </si>
  <si>
    <t>10/25/2017</t>
  </si>
  <si>
    <t>9/12/2017</t>
  </si>
  <si>
    <t>8/9/2017</t>
  </si>
  <si>
    <t>8/8/2017</t>
  </si>
  <si>
    <t>8/7/2017</t>
  </si>
  <si>
    <t>8/4/2017</t>
  </si>
  <si>
    <t>8/3/2017</t>
  </si>
  <si>
    <t>8/2/2017</t>
  </si>
  <si>
    <t>8/1/2017</t>
  </si>
  <si>
    <t>7/31/2017</t>
  </si>
  <si>
    <t>7/28/2017</t>
  </si>
  <si>
    <t>3/21/2017</t>
  </si>
  <si>
    <t>11/8/2016</t>
  </si>
  <si>
    <t>7/1/2016</t>
  </si>
  <si>
    <t>2/24/2016</t>
  </si>
  <si>
    <t>10/14/2015</t>
  </si>
  <si>
    <t>6/8/2015</t>
  </si>
  <si>
    <t>1/28/2015</t>
  </si>
  <si>
    <t>9/18/2014</t>
  </si>
  <si>
    <t>5/12/2014</t>
  </si>
  <si>
    <t>12/31/2013</t>
  </si>
  <si>
    <t>8/22/2013</t>
  </si>
  <si>
    <t>4/16/2013</t>
  </si>
  <si>
    <t>12/4/2012</t>
  </si>
  <si>
    <t>8/10/2012</t>
  </si>
  <si>
    <t>8/9/2012</t>
  </si>
  <si>
    <t>8/8/2012</t>
  </si>
  <si>
    <t>8/7/2012</t>
  </si>
  <si>
    <t>8/6/2012</t>
  </si>
  <si>
    <t>8/3/2012</t>
  </si>
  <si>
    <t>8/2/2012</t>
  </si>
  <si>
    <t>8/1/2012</t>
  </si>
  <si>
    <t>7/31/2012</t>
  </si>
  <si>
    <t>7/30/2012</t>
  </si>
  <si>
    <t>7/25/2012</t>
  </si>
  <si>
    <t>3/16/2012</t>
  </si>
  <si>
    <t>11/4/2011</t>
  </si>
  <si>
    <t>6/29/2011</t>
  </si>
  <si>
    <t>2/18/2011</t>
  </si>
  <si>
    <t>10/12/2010</t>
  </si>
  <si>
    <t>6/4/2010</t>
  </si>
  <si>
    <t>1/26/2010</t>
  </si>
  <si>
    <t>2022/7/29</t>
  </si>
  <si>
    <t>2022/7/28</t>
  </si>
  <si>
    <t>2022/7/19</t>
  </si>
  <si>
    <t>2022/6/16</t>
  </si>
  <si>
    <t>2022/5/26</t>
  </si>
  <si>
    <t>2022/5/17</t>
  </si>
  <si>
    <t>2022/2/15</t>
  </si>
  <si>
    <t>2022/1/31</t>
  </si>
  <si>
    <t>2022/1/26</t>
  </si>
  <si>
    <t>2022/1/14</t>
  </si>
  <si>
    <t>2021/12/2</t>
  </si>
  <si>
    <t>2021/12/1</t>
  </si>
  <si>
    <t>2021/12/6</t>
  </si>
  <si>
    <t>2021/11/2</t>
  </si>
  <si>
    <t>2021/11/1</t>
  </si>
  <si>
    <t>2021/11/4</t>
  </si>
  <si>
    <t>2021/10/2</t>
  </si>
  <si>
    <t>2021/10/1</t>
  </si>
  <si>
    <t>2021/10/6</t>
  </si>
  <si>
    <t>2021/9/27</t>
  </si>
  <si>
    <t>2021/9/16</t>
  </si>
  <si>
    <t>2021/8/26</t>
  </si>
  <si>
    <t>2021/8/17</t>
  </si>
  <si>
    <t>2021/7/30</t>
  </si>
  <si>
    <t>2021/7/28</t>
  </si>
  <si>
    <t>2021/6/15</t>
  </si>
  <si>
    <t>2021/5/24</t>
  </si>
  <si>
    <t>2021/3/19</t>
  </si>
  <si>
    <t>2021/2/26</t>
  </si>
  <si>
    <t>2021/1/13</t>
  </si>
  <si>
    <t>2020/12/2</t>
  </si>
  <si>
    <t>2020/11/3</t>
  </si>
  <si>
    <t>2020/11/6</t>
  </si>
  <si>
    <t>2020/10/1</t>
  </si>
  <si>
    <t>2020/9/25</t>
  </si>
  <si>
    <t>2020/8/13</t>
  </si>
  <si>
    <t>2020/7/23</t>
  </si>
  <si>
    <t>2020/6/10</t>
  </si>
  <si>
    <t>2020/5/19</t>
  </si>
  <si>
    <t>2020/4/28</t>
  </si>
  <si>
    <t>2020/3/16</t>
  </si>
  <si>
    <t>2020/2/24</t>
  </si>
  <si>
    <t>2020/1/31</t>
  </si>
  <si>
    <t>2019/12/1</t>
  </si>
  <si>
    <t>2019/11/2</t>
  </si>
  <si>
    <t>2019/11/4</t>
  </si>
  <si>
    <t>2019/10/1</t>
  </si>
  <si>
    <t>2019/9/23</t>
  </si>
  <si>
    <t>2019/8/30</t>
  </si>
  <si>
    <t>2019/7/30</t>
  </si>
  <si>
    <t>2019/7/29</t>
  </si>
  <si>
    <t>2019/7/19</t>
  </si>
  <si>
    <t>2019/4/22</t>
  </si>
  <si>
    <t>2019/1/22</t>
  </si>
  <si>
    <t>2018/12/4</t>
  </si>
  <si>
    <t>2018/10/1</t>
  </si>
  <si>
    <t>2018/7/24</t>
  </si>
  <si>
    <t>2018/4/25</t>
  </si>
  <si>
    <t>2018/3/12</t>
  </si>
  <si>
    <t>2018/1/25</t>
  </si>
  <si>
    <t>2017/12/8</t>
  </si>
  <si>
    <t>2017/10/2</t>
  </si>
  <si>
    <t>2017/9/12</t>
  </si>
  <si>
    <t>2017/7/28</t>
  </si>
  <si>
    <t>2017/3/21</t>
  </si>
  <si>
    <t>2016/11/8</t>
  </si>
  <si>
    <t>2016/2/24</t>
  </si>
  <si>
    <t>2015/10/1</t>
  </si>
  <si>
    <t>2015/1/28</t>
  </si>
  <si>
    <t>2014/9/18</t>
  </si>
  <si>
    <t>2014/5/12</t>
  </si>
  <si>
    <t>2013/12/3</t>
  </si>
  <si>
    <t>2013/8/22</t>
  </si>
  <si>
    <t>2013/4/16</t>
  </si>
  <si>
    <t>2012/12/4</t>
  </si>
  <si>
    <t>2012/8/10</t>
  </si>
  <si>
    <t>2012/7/30</t>
  </si>
  <si>
    <t>2012/7/25</t>
  </si>
  <si>
    <t>2012/3/16</t>
  </si>
  <si>
    <t>2011/11/4</t>
  </si>
  <si>
    <t>2011/6/29</t>
  </si>
  <si>
    <t>2011/2/18</t>
  </si>
  <si>
    <t>2010/10/1</t>
  </si>
  <si>
    <t>2010/1/26</t>
  </si>
  <si>
    <t>股價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</si>
</sst>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76" formatCode="_(* #,##0_);_(* \(#,##0\);_(* &quot;-&quot;??_);_(@_)"/>
    <numFmt numFmtId="177" formatCode="0.0"/>
    <numFmt numFmtId="178" formatCode="0.000"/>
    <numFmt numFmtId="179" formatCode="0.00_ "/>
    <numFmt numFmtId="180" formatCode="0.0_ "/>
    <numFmt numFmtId="181" formatCode="0.0000000000000_ "/>
  </numFmts>
  <fonts count="4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4"/>
      <color rgb="FF7030A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rgb="FF4A4D4B"/>
      <name val="Arial"/>
      <family val="2"/>
    </font>
    <font>
      <b/>
      <sz val="12"/>
      <color rgb="FF7030A0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2"/>
      <color rgb="FF7030A0"/>
      <name val="新細明體"/>
      <family val="2"/>
      <charset val="136"/>
      <scheme val="minor"/>
    </font>
    <font>
      <b/>
      <sz val="26"/>
      <color rgb="FFFFFF00"/>
      <name val="新細明體"/>
      <family val="1"/>
      <charset val="136"/>
      <scheme val="minor"/>
    </font>
    <font>
      <sz val="12"/>
      <color theme="2"/>
      <name val="新細明體"/>
      <family val="1"/>
      <charset val="136"/>
      <scheme val="minor"/>
    </font>
    <font>
      <sz val="12"/>
      <color theme="2"/>
      <name val="新細明體"/>
      <family val="2"/>
      <charset val="136"/>
      <scheme val="minor"/>
    </font>
    <font>
      <b/>
      <sz val="16"/>
      <color theme="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0"/>
      <name val="新細明體"/>
      <family val="1"/>
      <charset val="136"/>
      <scheme val="minor"/>
    </font>
    <font>
      <sz val="20"/>
      <color rgb="FFFF0000"/>
      <name val="新細明體"/>
      <family val="1"/>
      <charset val="136"/>
      <scheme val="minor"/>
    </font>
    <font>
      <u/>
      <sz val="20"/>
      <color theme="4"/>
      <name val="新細明體"/>
      <family val="1"/>
      <charset val="136"/>
      <scheme val="minor"/>
    </font>
    <font>
      <b/>
      <sz val="14"/>
      <color rgb="FFFFFF00"/>
      <name val="新細明體"/>
      <family val="1"/>
      <charset val="136"/>
      <scheme val="minor"/>
    </font>
    <font>
      <b/>
      <sz val="16"/>
      <color theme="2" tint="-9.9978637043366805E-2"/>
      <name val="新細明體"/>
      <family val="1"/>
      <charset val="136"/>
      <scheme val="minor"/>
    </font>
    <font>
      <sz val="20"/>
      <color rgb="FFFFFF00"/>
      <name val="新細明體"/>
      <family val="1"/>
      <charset val="136"/>
    </font>
    <font>
      <b/>
      <sz val="16"/>
      <color rgb="FFFFFF00"/>
      <name val="新細明體"/>
      <family val="1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rgb="FFFF0000"/>
      <name val="新細明體"/>
      <family val="2"/>
      <charset val="136"/>
      <scheme val="minor"/>
    </font>
    <font>
      <sz val="14"/>
      <color theme="2"/>
      <name val="新細明體"/>
      <family val="2"/>
      <charset val="136"/>
      <scheme val="minor"/>
    </font>
    <font>
      <sz val="18"/>
      <color rgb="FF7030A0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6"/>
      <color rgb="FFFF0000"/>
      <name val="新細明體"/>
      <family val="2"/>
      <charset val="136"/>
      <scheme val="minor"/>
    </font>
    <font>
      <sz val="18"/>
      <color rgb="FFFF0000"/>
      <name val="新細明體"/>
      <family val="1"/>
      <charset val="136"/>
      <scheme val="minor"/>
    </font>
    <font>
      <sz val="18"/>
      <color rgb="FF7030A0"/>
      <name val="新細明體"/>
      <family val="1"/>
      <charset val="136"/>
      <scheme val="minor"/>
    </font>
    <font>
      <sz val="16"/>
      <color theme="0"/>
      <name val="新細明體"/>
      <family val="1"/>
      <charset val="136"/>
      <scheme val="minor"/>
    </font>
    <font>
      <sz val="18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C000"/>
      <name val="Arial"/>
      <family val="2"/>
    </font>
    <font>
      <sz val="12"/>
      <color theme="0"/>
      <name val="新細明體"/>
      <family val="2"/>
      <charset val="136"/>
      <scheme val="minor"/>
    </font>
    <font>
      <b/>
      <sz val="14"/>
      <color rgb="FF4A4D4B"/>
      <name val="Arial"/>
      <family val="2"/>
    </font>
    <font>
      <sz val="18"/>
      <color rgb="FF212529"/>
      <name val="Helvetica Neue"/>
      <family val="2"/>
    </font>
  </fonts>
  <fills count="2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rgb="FF92D050"/>
      </left>
      <right style="double">
        <color rgb="FF92D050"/>
      </right>
      <top style="double">
        <color rgb="FF92D050"/>
      </top>
      <bottom style="double">
        <color rgb="FF92D050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6" borderId="1" xfId="0" applyNumberFormat="1" applyFill="1" applyBorder="1" applyAlignment="1"/>
    <xf numFmtId="2" fontId="0" fillId="0" borderId="0" xfId="0" applyNumberForma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0" fillId="9" borderId="1" xfId="0" applyNumberFormat="1" applyFill="1" applyBorder="1" applyAlignment="1"/>
    <xf numFmtId="0" fontId="3" fillId="4" borderId="1" xfId="0" applyFont="1" applyFill="1" applyBorder="1" applyAlignment="1"/>
    <xf numFmtId="2" fontId="4" fillId="8" borderId="1" xfId="0" applyNumberFormat="1" applyFont="1" applyFill="1" applyBorder="1" applyAlignment="1">
      <alignment horizontal="center"/>
    </xf>
    <xf numFmtId="0" fontId="6" fillId="0" borderId="0" xfId="0" applyFont="1">
      <alignment vertical="center"/>
    </xf>
    <xf numFmtId="8" fontId="6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/>
    <xf numFmtId="0" fontId="7" fillId="2" borderId="1" xfId="0" applyFont="1" applyFill="1" applyBorder="1" applyAlignment="1">
      <alignment vertical="center"/>
    </xf>
    <xf numFmtId="2" fontId="7" fillId="6" borderId="1" xfId="0" applyNumberFormat="1" applyFont="1" applyFill="1" applyBorder="1" applyAlignment="1"/>
    <xf numFmtId="0" fontId="7" fillId="0" borderId="0" xfId="0" applyFont="1">
      <alignment vertical="center"/>
    </xf>
    <xf numFmtId="2" fontId="0" fillId="8" borderId="1" xfId="0" applyNumberFormat="1" applyFill="1" applyBorder="1" applyAlignment="1">
      <alignment horizontal="center"/>
    </xf>
    <xf numFmtId="2" fontId="4" fillId="8" borderId="1" xfId="0" applyNumberFormat="1" applyFont="1" applyFill="1" applyBorder="1" applyAlignment="1"/>
    <xf numFmtId="0" fontId="0" fillId="7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9" borderId="2" xfId="0" applyNumberFormat="1" applyFont="1" applyFill="1" applyBorder="1" applyAlignment="1">
      <alignment vertical="center"/>
    </xf>
    <xf numFmtId="2" fontId="7" fillId="9" borderId="2" xfId="0" applyNumberFormat="1" applyFont="1" applyFill="1" applyBorder="1" applyAlignment="1">
      <alignment vertical="center"/>
    </xf>
    <xf numFmtId="2" fontId="5" fillId="9" borderId="1" xfId="0" applyNumberFormat="1" applyFont="1" applyFill="1" applyBorder="1">
      <alignment vertical="center"/>
    </xf>
    <xf numFmtId="2" fontId="7" fillId="9" borderId="1" xfId="0" applyNumberFormat="1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2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3" fillId="4" borderId="1" xfId="0" applyFont="1" applyFill="1" applyBorder="1" applyAlignment="1"/>
    <xf numFmtId="0" fontId="0" fillId="0" borderId="0" xfId="0" applyAlignment="1">
      <alignment vertical="center"/>
    </xf>
    <xf numFmtId="2" fontId="5" fillId="9" borderId="1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16" fillId="10" borderId="1" xfId="0" applyFont="1" applyFill="1" applyBorder="1" applyAlignment="1">
      <alignment horizontal="center" vertical="center"/>
    </xf>
    <xf numFmtId="0" fontId="18" fillId="0" borderId="1" xfId="3" applyFont="1" applyBorder="1">
      <alignment vertical="center"/>
    </xf>
    <xf numFmtId="0" fontId="17" fillId="11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6" fillId="10" borderId="1" xfId="0" applyFont="1" applyFill="1" applyBorder="1" applyAlignment="1">
      <alignment horizontal="left" vertical="center"/>
    </xf>
    <xf numFmtId="14" fontId="6" fillId="0" borderId="1" xfId="0" applyNumberFormat="1" applyFont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/>
    <xf numFmtId="176" fontId="20" fillId="4" borderId="1" xfId="2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4" borderId="1" xfId="2" applyNumberFormat="1" applyFont="1" applyFill="1" applyBorder="1" applyAlignment="1">
      <alignment horizontal="right"/>
    </xf>
    <xf numFmtId="0" fontId="20" fillId="4" borderId="1" xfId="2" applyNumberFormat="1" applyFont="1" applyFill="1" applyBorder="1" applyAlignment="1">
      <alignment horizontal="right"/>
    </xf>
    <xf numFmtId="0" fontId="16" fillId="15" borderId="1" xfId="0" applyFont="1" applyFill="1" applyBorder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17" borderId="1" xfId="0" applyFont="1" applyFill="1" applyBorder="1" applyAlignment="1">
      <alignment horizontal="center" vertical="center"/>
    </xf>
    <xf numFmtId="10" fontId="9" fillId="0" borderId="0" xfId="1" applyNumberFormat="1" applyFont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8" fontId="0" fillId="0" borderId="1" xfId="0" applyNumberFormat="1" applyBorder="1">
      <alignment vertical="center"/>
    </xf>
    <xf numFmtId="8" fontId="6" fillId="12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7" fontId="13" fillId="4" borderId="1" xfId="2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/>
    <xf numFmtId="0" fontId="0" fillId="17" borderId="1" xfId="0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vertical="center"/>
    </xf>
    <xf numFmtId="8" fontId="6" fillId="17" borderId="1" xfId="0" applyNumberFormat="1" applyFont="1" applyFill="1" applyBorder="1" applyAlignment="1">
      <alignment horizontal="center" vertical="center"/>
    </xf>
    <xf numFmtId="0" fontId="6" fillId="17" borderId="1" xfId="0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8" borderId="1" xfId="0" applyFill="1" applyBorder="1">
      <alignment vertical="center"/>
    </xf>
    <xf numFmtId="0" fontId="0" fillId="18" borderId="3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9" fillId="0" borderId="0" xfId="0" applyFont="1">
      <alignment vertical="center"/>
    </xf>
    <xf numFmtId="0" fontId="29" fillId="13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left" vertical="center"/>
    </xf>
    <xf numFmtId="0" fontId="30" fillId="0" borderId="1" xfId="0" applyFont="1" applyBorder="1">
      <alignment vertical="center"/>
    </xf>
    <xf numFmtId="0" fontId="29" fillId="7" borderId="1" xfId="0" applyFont="1" applyFill="1" applyBorder="1" applyAlignment="1">
      <alignment horizontal="left" vertical="center"/>
    </xf>
    <xf numFmtId="0" fontId="6" fillId="17" borderId="1" xfId="0" applyFont="1" applyFill="1" applyBorder="1" applyAlignment="1">
      <alignment horizontal="center" vertical="center"/>
    </xf>
    <xf numFmtId="14" fontId="6" fillId="17" borderId="1" xfId="0" applyNumberFormat="1" applyFont="1" applyFill="1" applyBorder="1">
      <alignment vertical="center"/>
    </xf>
    <xf numFmtId="0" fontId="33" fillId="0" borderId="3" xfId="0" applyFont="1" applyBorder="1" applyAlignment="1">
      <alignment horizontal="center" vertical="center"/>
    </xf>
    <xf numFmtId="8" fontId="0" fillId="9" borderId="1" xfId="0" applyNumberFormat="1" applyFill="1" applyBorder="1" applyAlignment="1">
      <alignment horizontal="center" vertical="center"/>
    </xf>
    <xf numFmtId="2" fontId="0" fillId="0" borderId="1" xfId="1" applyNumberFormat="1" applyFont="1" applyBorder="1">
      <alignment vertical="center"/>
    </xf>
    <xf numFmtId="1" fontId="0" fillId="0" borderId="1" xfId="1" applyNumberFormat="1" applyFont="1" applyBorder="1">
      <alignment vertical="center"/>
    </xf>
    <xf numFmtId="180" fontId="0" fillId="19" borderId="1" xfId="0" applyNumberFormat="1" applyFill="1" applyBorder="1">
      <alignment vertical="center"/>
    </xf>
    <xf numFmtId="2" fontId="0" fillId="19" borderId="1" xfId="0" applyNumberFormat="1" applyFill="1" applyBorder="1">
      <alignment vertical="center"/>
    </xf>
    <xf numFmtId="180" fontId="0" fillId="8" borderId="0" xfId="0" applyNumberFormat="1" applyFill="1">
      <alignment vertical="center"/>
    </xf>
    <xf numFmtId="179" fontId="0" fillId="8" borderId="0" xfId="0" applyNumberFormat="1" applyFill="1">
      <alignment vertical="center"/>
    </xf>
    <xf numFmtId="0" fontId="0" fillId="8" borderId="0" xfId="0" applyFill="1">
      <alignment vertical="center"/>
    </xf>
    <xf numFmtId="177" fontId="0" fillId="0" borderId="1" xfId="0" applyNumberFormat="1" applyBorder="1" applyAlignment="1">
      <alignment horizontal="center" vertical="center"/>
    </xf>
    <xf numFmtId="0" fontId="12" fillId="0" borderId="0" xfId="0" applyFont="1">
      <alignment vertical="center"/>
    </xf>
    <xf numFmtId="2" fontId="12" fillId="0" borderId="0" xfId="0" applyNumberFormat="1" applyFont="1">
      <alignment vertical="center"/>
    </xf>
    <xf numFmtId="177" fontId="11" fillId="0" borderId="0" xfId="0" applyNumberFormat="1" applyFont="1" applyAlignment="1">
      <alignment horizontal="center" vertical="center"/>
    </xf>
    <xf numFmtId="9" fontId="4" fillId="8" borderId="1" xfId="1" applyFont="1" applyFill="1" applyBorder="1" applyAlignment="1">
      <alignment horizontal="center"/>
    </xf>
    <xf numFmtId="0" fontId="32" fillId="17" borderId="3" xfId="0" applyFont="1" applyFill="1" applyBorder="1" applyAlignment="1">
      <alignment horizontal="center" vertical="center"/>
    </xf>
    <xf numFmtId="0" fontId="29" fillId="13" borderId="3" xfId="0" applyFont="1" applyFill="1" applyBorder="1" applyAlignment="1">
      <alignment horizontal="center" vertical="center" wrapText="1"/>
    </xf>
    <xf numFmtId="0" fontId="34" fillId="13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6" fillId="5" borderId="1" xfId="0" applyFont="1" applyFill="1" applyBorder="1">
      <alignment vertical="center"/>
    </xf>
    <xf numFmtId="0" fontId="36" fillId="0" borderId="0" xfId="0" applyFont="1">
      <alignment vertical="center"/>
    </xf>
    <xf numFmtId="0" fontId="37" fillId="21" borderId="1" xfId="0" applyFont="1" applyFill="1" applyBorder="1" applyAlignment="1">
      <alignment horizontal="center" vertical="center"/>
    </xf>
    <xf numFmtId="8" fontId="0" fillId="0" borderId="0" xfId="0" applyNumberFormat="1">
      <alignment vertical="center"/>
    </xf>
    <xf numFmtId="0" fontId="0" fillId="0" borderId="1" xfId="0" applyBorder="1">
      <alignment vertical="center"/>
    </xf>
    <xf numFmtId="0" fontId="14" fillId="0" borderId="0" xfId="3">
      <alignment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8" fontId="0" fillId="0" borderId="11" xfId="0" applyNumberFormat="1" applyBorder="1" applyAlignment="1">
      <alignment horizontal="center" vertical="center"/>
    </xf>
    <xf numFmtId="178" fontId="0" fillId="9" borderId="11" xfId="0" applyNumberForma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41" fillId="0" borderId="0" xfId="0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78" fontId="39" fillId="22" borderId="0" xfId="0" applyNumberFormat="1" applyFont="1" applyFill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7" fillId="21" borderId="8" xfId="0" applyFont="1" applyFill="1" applyBorder="1" applyAlignment="1">
      <alignment horizontal="center" vertical="center"/>
    </xf>
    <xf numFmtId="0" fontId="37" fillId="21" borderId="10" xfId="0" applyFont="1" applyFill="1" applyBorder="1" applyAlignment="1">
      <alignment horizontal="center" vertical="center"/>
    </xf>
    <xf numFmtId="2" fontId="37" fillId="14" borderId="9" xfId="0" applyNumberFormat="1" applyFont="1" applyFill="1" applyBorder="1" applyAlignment="1">
      <alignment horizontal="center" vertical="center"/>
    </xf>
    <xf numFmtId="2" fontId="37" fillId="14" borderId="0" xfId="0" applyNumberFormat="1" applyFont="1" applyFill="1" applyAlignment="1">
      <alignment horizontal="center" vertical="center"/>
    </xf>
    <xf numFmtId="8" fontId="32" fillId="17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4" fillId="0" borderId="1" xfId="3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9" fillId="13" borderId="5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5" fillId="20" borderId="1" xfId="0" applyFont="1" applyFill="1" applyBorder="1" applyAlignment="1">
      <alignment horizontal="center" vertical="center" wrapText="1"/>
    </xf>
    <xf numFmtId="0" fontId="29" fillId="13" borderId="8" xfId="0" applyFont="1" applyFill="1" applyBorder="1" applyAlignment="1">
      <alignment horizontal="center" vertical="center"/>
    </xf>
    <xf numFmtId="0" fontId="29" fillId="13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千分位" xfId="2" builtinId="3"/>
    <cellStyle name="百分比" xfId="1" builtinId="5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chemeClr val="accent6">
                    <a:lumMod val="75000"/>
                    <a:alpha val="72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203909797328563E-2"/>
                  <c:y val="0.32566797299997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輸入!$I$2:$I$27</c:f>
              <c:numCache>
                <c:formatCode>m/d/yy</c:formatCode>
                <c:ptCount val="26"/>
                <c:pt idx="0">
                  <c:v>44680</c:v>
                </c:pt>
                <c:pt idx="1">
                  <c:v>44651</c:v>
                </c:pt>
                <c:pt idx="2">
                  <c:v>44561</c:v>
                </c:pt>
                <c:pt idx="3">
                  <c:v>44469</c:v>
                </c:pt>
                <c:pt idx="4">
                  <c:v>44377</c:v>
                </c:pt>
                <c:pt idx="5">
                  <c:v>44286</c:v>
                </c:pt>
                <c:pt idx="6">
                  <c:v>44196</c:v>
                </c:pt>
                <c:pt idx="7">
                  <c:v>44104</c:v>
                </c:pt>
                <c:pt idx="8">
                  <c:v>44012</c:v>
                </c:pt>
                <c:pt idx="9">
                  <c:v>43921</c:v>
                </c:pt>
                <c:pt idx="10">
                  <c:v>43830</c:v>
                </c:pt>
                <c:pt idx="11">
                  <c:v>43738</c:v>
                </c:pt>
                <c:pt idx="12">
                  <c:v>43646</c:v>
                </c:pt>
                <c:pt idx="13">
                  <c:v>43555</c:v>
                </c:pt>
                <c:pt idx="14">
                  <c:v>43465</c:v>
                </c:pt>
                <c:pt idx="15">
                  <c:v>43373</c:v>
                </c:pt>
                <c:pt idx="16">
                  <c:v>43281</c:v>
                </c:pt>
                <c:pt idx="17">
                  <c:v>43190</c:v>
                </c:pt>
                <c:pt idx="18">
                  <c:v>43100</c:v>
                </c:pt>
                <c:pt idx="19">
                  <c:v>43008</c:v>
                </c:pt>
                <c:pt idx="20">
                  <c:v>42916</c:v>
                </c:pt>
                <c:pt idx="21">
                  <c:v>42825</c:v>
                </c:pt>
                <c:pt idx="22">
                  <c:v>42735</c:v>
                </c:pt>
                <c:pt idx="23">
                  <c:v>42643</c:v>
                </c:pt>
                <c:pt idx="24">
                  <c:v>42551</c:v>
                </c:pt>
                <c:pt idx="25">
                  <c:v>42460</c:v>
                </c:pt>
              </c:numCache>
            </c:numRef>
          </c:xVal>
          <c:yVal>
            <c:numRef>
              <c:f>輸入!$J$2:$J$27</c:f>
              <c:numCache>
                <c:formatCode>General</c:formatCode>
                <c:ptCount val="26"/>
                <c:pt idx="0">
                  <c:v>33.590000000000003</c:v>
                </c:pt>
                <c:pt idx="1">
                  <c:v>34.799999999999997</c:v>
                </c:pt>
                <c:pt idx="2">
                  <c:v>35.82</c:v>
                </c:pt>
                <c:pt idx="3">
                  <c:v>39.43</c:v>
                </c:pt>
                <c:pt idx="7">
                  <c:v>40.6</c:v>
                </c:pt>
                <c:pt idx="8">
                  <c:v>36.4</c:v>
                </c:pt>
                <c:pt idx="9">
                  <c:v>28.67</c:v>
                </c:pt>
                <c:pt idx="10">
                  <c:v>33.81</c:v>
                </c:pt>
                <c:pt idx="11">
                  <c:v>31.83</c:v>
                </c:pt>
                <c:pt idx="12">
                  <c:v>32.799999999999997</c:v>
                </c:pt>
                <c:pt idx="13">
                  <c:v>31.72</c:v>
                </c:pt>
                <c:pt idx="14">
                  <c:v>27.9</c:v>
                </c:pt>
                <c:pt idx="15">
                  <c:v>33.340000000000003</c:v>
                </c:pt>
                <c:pt idx="16">
                  <c:v>31.75</c:v>
                </c:pt>
                <c:pt idx="17">
                  <c:v>29.65</c:v>
                </c:pt>
                <c:pt idx="18">
                  <c:v>36.93</c:v>
                </c:pt>
                <c:pt idx="19">
                  <c:v>36.58</c:v>
                </c:pt>
                <c:pt idx="20">
                  <c:v>33.869999999999997</c:v>
                </c:pt>
                <c:pt idx="22">
                  <c:v>29.85</c:v>
                </c:pt>
                <c:pt idx="23">
                  <c:v>32.35</c:v>
                </c:pt>
                <c:pt idx="24">
                  <c:v>31.1</c:v>
                </c:pt>
                <c:pt idx="25">
                  <c:v>26.11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9-C746-AE2C-D7809F0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87440"/>
        <c:axId val="1090654976"/>
      </c:scatterChart>
      <c:valAx>
        <c:axId val="10905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654976"/>
        <c:crosses val="autoZero"/>
        <c:crossBetween val="midCat"/>
      </c:valAx>
      <c:valAx>
        <c:axId val="1090654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05874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data!$G$7:$G$56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data!$H$7:$H$56</c:f>
              <c:numCache>
                <c:formatCode>General</c:formatCode>
                <c:ptCount val="50"/>
                <c:pt idx="0">
                  <c:v>2.3450599056104471</c:v>
                </c:pt>
                <c:pt idx="1">
                  <c:v>2.3343129847582311</c:v>
                </c:pt>
                <c:pt idx="2">
                  <c:v>2.3455109576969497</c:v>
                </c:pt>
                <c:pt idx="3">
                  <c:v>2.3659744217025986</c:v>
                </c:pt>
                <c:pt idx="4">
                  <c:v>2.322239974931152</c:v>
                </c:pt>
                <c:pt idx="5">
                  <c:v>2.335718599714355</c:v>
                </c:pt>
                <c:pt idx="6">
                  <c:v>2.296094529820123</c:v>
                </c:pt>
                <c:pt idx="7">
                  <c:v>2.2804190087761995</c:v>
                </c:pt>
                <c:pt idx="8">
                  <c:v>2.200905191684992</c:v>
                </c:pt>
                <c:pt idx="9">
                  <c:v>2.2670543356514128</c:v>
                </c:pt>
                <c:pt idx="10">
                  <c:v>2.2279380973694169</c:v>
                </c:pt>
                <c:pt idx="11">
                  <c:v>2.2318262586472812</c:v>
                </c:pt>
                <c:pt idx="12">
                  <c:v>2.1854004831904525</c:v>
                </c:pt>
                <c:pt idx="13">
                  <c:v>2.1113633443251305</c:v>
                </c:pt>
                <c:pt idx="14">
                  <c:v>2.1665781099196519</c:v>
                </c:pt>
                <c:pt idx="15">
                  <c:v>2.1116321117086003</c:v>
                </c:pt>
                <c:pt idx="16">
                  <c:v>2.0666613023006772</c:v>
                </c:pt>
                <c:pt idx="17">
                  <c:v>2.0450881615428167</c:v>
                </c:pt>
                <c:pt idx="18">
                  <c:v>2.0095358766192182</c:v>
                </c:pt>
                <c:pt idx="19">
                  <c:v>1.9587549498690895</c:v>
                </c:pt>
                <c:pt idx="20">
                  <c:v>1.934649922900711</c:v>
                </c:pt>
                <c:pt idx="21">
                  <c:v>1.8772561331135862</c:v>
                </c:pt>
                <c:pt idx="22">
                  <c:v>1.9016762313263755</c:v>
                </c:pt>
                <c:pt idx="23">
                  <c:v>1.8536373819585943</c:v>
                </c:pt>
                <c:pt idx="24">
                  <c:v>1.8661691476337707</c:v>
                </c:pt>
                <c:pt idx="25">
                  <c:v>1.8713977814874838</c:v>
                </c:pt>
                <c:pt idx="26">
                  <c:v>1.8239955911559678</c:v>
                </c:pt>
                <c:pt idx="27">
                  <c:v>1.8073320392911905</c:v>
                </c:pt>
                <c:pt idx="28">
                  <c:v>1.7951845896824239</c:v>
                </c:pt>
                <c:pt idx="29">
                  <c:v>1.7953237643293138</c:v>
                </c:pt>
                <c:pt idx="30">
                  <c:v>1.705007959333336</c:v>
                </c:pt>
                <c:pt idx="31">
                  <c:v>1.6987962517904311</c:v>
                </c:pt>
                <c:pt idx="32">
                  <c:v>1.7084209001347128</c:v>
                </c:pt>
                <c:pt idx="33">
                  <c:v>1.7211508437496841</c:v>
                </c:pt>
                <c:pt idx="34">
                  <c:v>1.6538875580709775</c:v>
                </c:pt>
                <c:pt idx="35">
                  <c:v>1.6336704060514438</c:v>
                </c:pt>
                <c:pt idx="36">
                  <c:v>1.6010817277840232</c:v>
                </c:pt>
                <c:pt idx="37">
                  <c:v>1.5507174234692827</c:v>
                </c:pt>
                <c:pt idx="38">
                  <c:v>1.4970679363985049</c:v>
                </c:pt>
                <c:pt idx="39">
                  <c:v>1.4604467838807205</c:v>
                </c:pt>
                <c:pt idx="40">
                  <c:v>1.4393326938302626</c:v>
                </c:pt>
                <c:pt idx="41">
                  <c:v>1.3732798932774961</c:v>
                </c:pt>
                <c:pt idx="42">
                  <c:v>1.2986347831244356</c:v>
                </c:pt>
                <c:pt idx="43">
                  <c:v>1.290479813330673</c:v>
                </c:pt>
                <c:pt idx="44">
                  <c:v>1.2309595557485691</c:v>
                </c:pt>
                <c:pt idx="45">
                  <c:v>1.2105860249051565</c:v>
                </c:pt>
                <c:pt idx="46">
                  <c:v>1.2329961103921538</c:v>
                </c:pt>
                <c:pt idx="47">
                  <c:v>1.2113875529368587</c:v>
                </c:pt>
                <c:pt idx="48">
                  <c:v>1.320146286111054</c:v>
                </c:pt>
                <c:pt idx="49">
                  <c:v>1.3021143769562011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D94A-968C-9C88CAD6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56544"/>
        <c:axId val="1129475296"/>
      </c:scatterChart>
      <c:valAx>
        <c:axId val="11294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475296"/>
        <c:crosses val="autoZero"/>
        <c:crossBetween val="midCat"/>
      </c:valAx>
      <c:valAx>
        <c:axId val="11294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4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data!$I$7:$I$56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data!$J$7:$J$56</c:f>
              <c:numCache>
                <c:formatCode>General</c:formatCode>
                <c:ptCount val="50"/>
                <c:pt idx="0">
                  <c:v>0.80345711564841393</c:v>
                </c:pt>
                <c:pt idx="1">
                  <c:v>0.78103693862113188</c:v>
                </c:pt>
                <c:pt idx="2">
                  <c:v>0.75050839485134624</c:v>
                </c:pt>
                <c:pt idx="3">
                  <c:v>0.69460519893356876</c:v>
                </c:pt>
                <c:pt idx="4">
                  <c:v>0.68484536164441245</c:v>
                </c:pt>
                <c:pt idx="5">
                  <c:v>0.68484536164441245</c:v>
                </c:pt>
                <c:pt idx="6">
                  <c:v>0.68841982200271057</c:v>
                </c:pt>
                <c:pt idx="7">
                  <c:v>0.72015930340595691</c:v>
                </c:pt>
                <c:pt idx="8">
                  <c:v>0.74429298312267622</c:v>
                </c:pt>
                <c:pt idx="9">
                  <c:v>0.73878055848436919</c:v>
                </c:pt>
                <c:pt idx="10">
                  <c:v>0.72591163229504818</c:v>
                </c:pt>
                <c:pt idx="11">
                  <c:v>0.71683772329952444</c:v>
                </c:pt>
                <c:pt idx="12">
                  <c:v>0.68484536164441245</c:v>
                </c:pt>
                <c:pt idx="13">
                  <c:v>0.66651798055488087</c:v>
                </c:pt>
                <c:pt idx="14">
                  <c:v>0.6444385894678385</c:v>
                </c:pt>
                <c:pt idx="15">
                  <c:v>0.61066016308987991</c:v>
                </c:pt>
                <c:pt idx="16">
                  <c:v>0.59549622182557416</c:v>
                </c:pt>
                <c:pt idx="17">
                  <c:v>0.47856649559384334</c:v>
                </c:pt>
                <c:pt idx="18">
                  <c:v>0.44715803134221921</c:v>
                </c:pt>
                <c:pt idx="19">
                  <c:v>0.42975228000240795</c:v>
                </c:pt>
                <c:pt idx="20">
                  <c:v>0.3010299956639812</c:v>
                </c:pt>
                <c:pt idx="21">
                  <c:v>0.40312052117581787</c:v>
                </c:pt>
                <c:pt idx="22">
                  <c:v>0.39269695325966575</c:v>
                </c:pt>
                <c:pt idx="23">
                  <c:v>0.36172783601759284</c:v>
                </c:pt>
                <c:pt idx="24">
                  <c:v>0.45024910831936105</c:v>
                </c:pt>
                <c:pt idx="25">
                  <c:v>0.43775056282038799</c:v>
                </c:pt>
                <c:pt idx="26">
                  <c:v>0.4099331233312945</c:v>
                </c:pt>
                <c:pt idx="27">
                  <c:v>0.37657695705651195</c:v>
                </c:pt>
                <c:pt idx="28">
                  <c:v>0.35024801833416286</c:v>
                </c:pt>
                <c:pt idx="29">
                  <c:v>0.35024801833416286</c:v>
                </c:pt>
                <c:pt idx="30">
                  <c:v>0.33243845991560533</c:v>
                </c:pt>
                <c:pt idx="31">
                  <c:v>0.34044411484011833</c:v>
                </c:pt>
                <c:pt idx="32">
                  <c:v>0.32428245529769262</c:v>
                </c:pt>
                <c:pt idx="33">
                  <c:v>0.29225607135647602</c:v>
                </c:pt>
                <c:pt idx="34">
                  <c:v>0.27875360095282892</c:v>
                </c:pt>
                <c:pt idx="35">
                  <c:v>0.31175386105575426</c:v>
                </c:pt>
                <c:pt idx="36">
                  <c:v>-4.5757490560675115E-2</c:v>
                </c:pt>
                <c:pt idx="37">
                  <c:v>-5.0609993355087209E-2</c:v>
                </c:pt>
                <c:pt idx="38">
                  <c:v>-0.10790539730951958</c:v>
                </c:pt>
                <c:pt idx="39">
                  <c:v>-0.31875876262441277</c:v>
                </c:pt>
                <c:pt idx="40">
                  <c:v>0.18469143081759881</c:v>
                </c:pt>
                <c:pt idx="41">
                  <c:v>0.13353890837021754</c:v>
                </c:pt>
                <c:pt idx="42">
                  <c:v>0.11058971029924898</c:v>
                </c:pt>
                <c:pt idx="43">
                  <c:v>9.3421685162235063E-2</c:v>
                </c:pt>
                <c:pt idx="44">
                  <c:v>4.9218022670181653E-2</c:v>
                </c:pt>
                <c:pt idx="45">
                  <c:v>2.5305865264770262E-2</c:v>
                </c:pt>
                <c:pt idx="46">
                  <c:v>0</c:v>
                </c:pt>
                <c:pt idx="47">
                  <c:v>-4.0958607678906384E-2</c:v>
                </c:pt>
                <c:pt idx="48">
                  <c:v>-4.0958607678906384E-2</c:v>
                </c:pt>
                <c:pt idx="49">
                  <c:v>-7.0581074285707285E-2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6-9F44-B36C-16CBE7D86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91504"/>
        <c:axId val="1118477312"/>
      </c:scatterChart>
      <c:valAx>
        <c:axId val="11187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8477312"/>
        <c:crosses val="autoZero"/>
        <c:crossBetween val="midCat"/>
      </c:valAx>
      <c:valAx>
        <c:axId val="11184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87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>
                    <a:alpha val="6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data!$K$7:$K$56</c:f>
              <c:numCache>
                <c:formatCode>m/d/yy</c:formatCode>
                <c:ptCount val="50"/>
                <c:pt idx="0">
                  <c:v>44651</c:v>
                </c:pt>
                <c:pt idx="1">
                  <c:v>44561</c:v>
                </c:pt>
                <c:pt idx="2">
                  <c:v>44469</c:v>
                </c:pt>
                <c:pt idx="3">
                  <c:v>44377</c:v>
                </c:pt>
                <c:pt idx="4">
                  <c:v>44286</c:v>
                </c:pt>
                <c:pt idx="5">
                  <c:v>44196</c:v>
                </c:pt>
                <c:pt idx="6">
                  <c:v>44104</c:v>
                </c:pt>
                <c:pt idx="7">
                  <c:v>44012</c:v>
                </c:pt>
                <c:pt idx="8">
                  <c:v>43921</c:v>
                </c:pt>
                <c:pt idx="9">
                  <c:v>43830</c:v>
                </c:pt>
                <c:pt idx="10">
                  <c:v>43738</c:v>
                </c:pt>
                <c:pt idx="11">
                  <c:v>43646</c:v>
                </c:pt>
                <c:pt idx="12">
                  <c:v>43555</c:v>
                </c:pt>
                <c:pt idx="13">
                  <c:v>43465</c:v>
                </c:pt>
                <c:pt idx="14">
                  <c:v>43373</c:v>
                </c:pt>
                <c:pt idx="15">
                  <c:v>43281</c:v>
                </c:pt>
                <c:pt idx="16">
                  <c:v>43190</c:v>
                </c:pt>
                <c:pt idx="17">
                  <c:v>43100</c:v>
                </c:pt>
                <c:pt idx="18">
                  <c:v>43008</c:v>
                </c:pt>
                <c:pt idx="19">
                  <c:v>42916</c:v>
                </c:pt>
                <c:pt idx="20">
                  <c:v>42825</c:v>
                </c:pt>
                <c:pt idx="21">
                  <c:v>42735</c:v>
                </c:pt>
                <c:pt idx="22">
                  <c:v>42643</c:v>
                </c:pt>
                <c:pt idx="23">
                  <c:v>42551</c:v>
                </c:pt>
                <c:pt idx="24">
                  <c:v>42460</c:v>
                </c:pt>
                <c:pt idx="25">
                  <c:v>42369</c:v>
                </c:pt>
                <c:pt idx="26">
                  <c:v>42277</c:v>
                </c:pt>
                <c:pt idx="27">
                  <c:v>42185</c:v>
                </c:pt>
                <c:pt idx="28">
                  <c:v>42094</c:v>
                </c:pt>
                <c:pt idx="29">
                  <c:v>42004</c:v>
                </c:pt>
                <c:pt idx="30">
                  <c:v>41912</c:v>
                </c:pt>
                <c:pt idx="31">
                  <c:v>41820</c:v>
                </c:pt>
                <c:pt idx="32">
                  <c:v>41729</c:v>
                </c:pt>
                <c:pt idx="33">
                  <c:v>41639</c:v>
                </c:pt>
                <c:pt idx="34">
                  <c:v>41547</c:v>
                </c:pt>
                <c:pt idx="35">
                  <c:v>41455</c:v>
                </c:pt>
                <c:pt idx="36">
                  <c:v>41364</c:v>
                </c:pt>
                <c:pt idx="37">
                  <c:v>41274</c:v>
                </c:pt>
                <c:pt idx="38">
                  <c:v>41182</c:v>
                </c:pt>
                <c:pt idx="39">
                  <c:v>41090</c:v>
                </c:pt>
                <c:pt idx="40">
                  <c:v>40999</c:v>
                </c:pt>
                <c:pt idx="41">
                  <c:v>40908</c:v>
                </c:pt>
                <c:pt idx="42">
                  <c:v>40816</c:v>
                </c:pt>
                <c:pt idx="43">
                  <c:v>40724</c:v>
                </c:pt>
                <c:pt idx="44">
                  <c:v>40633</c:v>
                </c:pt>
                <c:pt idx="45">
                  <c:v>40543</c:v>
                </c:pt>
                <c:pt idx="46">
                  <c:v>40451</c:v>
                </c:pt>
                <c:pt idx="47">
                  <c:v>40359</c:v>
                </c:pt>
                <c:pt idx="48">
                  <c:v>40268</c:v>
                </c:pt>
                <c:pt idx="49">
                  <c:v>40178</c:v>
                </c:pt>
              </c:numCache>
            </c:numRef>
          </c:xVal>
          <c:yVal>
            <c:numRef>
              <c:f>data!$L$7:$L$56</c:f>
              <c:numCache>
                <c:formatCode>General</c:formatCode>
                <c:ptCount val="50"/>
                <c:pt idx="0">
                  <c:v>1.541579243946581</c:v>
                </c:pt>
                <c:pt idx="1">
                  <c:v>1.5532760461370994</c:v>
                </c:pt>
                <c:pt idx="2">
                  <c:v>1.5949447366950833</c:v>
                </c:pt>
                <c:pt idx="3">
                  <c:v>1.6713580034434916</c:v>
                </c:pt>
                <c:pt idx="4">
                  <c:v>1.637389650129212</c:v>
                </c:pt>
                <c:pt idx="5">
                  <c:v>1.6508900778563125</c:v>
                </c:pt>
                <c:pt idx="6">
                  <c:v>1.6076694366882429</c:v>
                </c:pt>
                <c:pt idx="7">
                  <c:v>1.5602653978627146</c:v>
                </c:pt>
                <c:pt idx="8">
                  <c:v>1.4566696294237576</c:v>
                </c:pt>
                <c:pt idx="9">
                  <c:v>1.5282737771670438</c:v>
                </c:pt>
                <c:pt idx="10">
                  <c:v>1.5020172148271473</c:v>
                </c:pt>
                <c:pt idx="11">
                  <c:v>1.5149460053080044</c:v>
                </c:pt>
                <c:pt idx="12">
                  <c:v>1.500510910526337</c:v>
                </c:pt>
                <c:pt idx="13">
                  <c:v>1.4448251995097476</c:v>
                </c:pt>
                <c:pt idx="14">
                  <c:v>1.5221833176186863</c:v>
                </c:pt>
                <c:pt idx="15">
                  <c:v>1.5009222391903005</c:v>
                </c:pt>
                <c:pt idx="16">
                  <c:v>1.471144965160633</c:v>
                </c:pt>
                <c:pt idx="17">
                  <c:v>1.5665553308830551</c:v>
                </c:pt>
                <c:pt idx="18">
                  <c:v>1.5624118329497274</c:v>
                </c:pt>
                <c:pt idx="19">
                  <c:v>1.5290451707657691</c:v>
                </c:pt>
                <c:pt idx="20">
                  <c:v>1.6335694425540919</c:v>
                </c:pt>
                <c:pt idx="21">
                  <c:v>1.4742162640762553</c:v>
                </c:pt>
                <c:pt idx="22">
                  <c:v>1.5089335260500327</c:v>
                </c:pt>
                <c:pt idx="23">
                  <c:v>1.4919217125861508</c:v>
                </c:pt>
                <c:pt idx="24">
                  <c:v>1.4159744113765658</c:v>
                </c:pt>
                <c:pt idx="25">
                  <c:v>1.4336098433237183</c:v>
                </c:pt>
                <c:pt idx="26">
                  <c:v>1.4136349971985558</c:v>
                </c:pt>
                <c:pt idx="27">
                  <c:v>1.4303975913869669</c:v>
                </c:pt>
                <c:pt idx="28">
                  <c:v>1.4459154139511234</c:v>
                </c:pt>
                <c:pt idx="29">
                  <c:v>1.4460709357010051</c:v>
                </c:pt>
                <c:pt idx="30">
                  <c:v>1.3719909114649149</c:v>
                </c:pt>
                <c:pt idx="31">
                  <c:v>1.3592661646067485</c:v>
                </c:pt>
                <c:pt idx="32">
                  <c:v>1.3836358683618797</c:v>
                </c:pt>
                <c:pt idx="33">
                  <c:v>1.4282968139828796</c:v>
                </c:pt>
                <c:pt idx="34">
                  <c:v>1.3762118502826728</c:v>
                </c:pt>
                <c:pt idx="35">
                  <c:v>1.321805483857539</c:v>
                </c:pt>
                <c:pt idx="36">
                  <c:v>1.6492374723496073</c:v>
                </c:pt>
                <c:pt idx="37">
                  <c:v>1.6001012556913907</c:v>
                </c:pt>
                <c:pt idx="38">
                  <c:v>1.6035773681514667</c:v>
                </c:pt>
                <c:pt idx="39">
                  <c:v>1.7769190028420465</c:v>
                </c:pt>
                <c:pt idx="40">
                  <c:v>1.2562365332059229</c:v>
                </c:pt>
                <c:pt idx="41">
                  <c:v>1.2412973871099933</c:v>
                </c:pt>
                <c:pt idx="42">
                  <c:v>1.1880843737149382</c:v>
                </c:pt>
                <c:pt idx="43">
                  <c:v>1.1978316933289028</c:v>
                </c:pt>
                <c:pt idx="44">
                  <c:v>1.1809855807867304</c:v>
                </c:pt>
                <c:pt idx="45">
                  <c:v>1.1872386198314788</c:v>
                </c:pt>
                <c:pt idx="46">
                  <c:v>1.2319790268315043</c:v>
                </c:pt>
                <c:pt idx="47">
                  <c:v>1.2523675144598989</c:v>
                </c:pt>
                <c:pt idx="48">
                  <c:v>1.3611609951950261</c:v>
                </c:pt>
                <c:pt idx="49">
                  <c:v>1.3740147402919116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0046-A379-C34317F8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86576"/>
        <c:axId val="1117559920"/>
      </c:scatterChart>
      <c:valAx>
        <c:axId val="1117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559920"/>
        <c:crosses val="autoZero"/>
        <c:crossBetween val="midCat"/>
      </c:valAx>
      <c:valAx>
        <c:axId val="1117559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58657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EPS</a:t>
            </a:r>
            <a:r>
              <a:rPr lang="en-US" altLang="zh-TW" baseline="0"/>
              <a:t>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data2!$H$6:$H$158</c:f>
              <c:numCache>
                <c:formatCode>m/d/yy</c:formatCode>
                <c:ptCount val="153"/>
                <c:pt idx="0">
                  <c:v>44776</c:v>
                </c:pt>
                <c:pt idx="1">
                  <c:v>44775</c:v>
                </c:pt>
                <c:pt idx="2">
                  <c:v>44774</c:v>
                </c:pt>
                <c:pt idx="3">
                  <c:v>44771</c:v>
                </c:pt>
                <c:pt idx="4">
                  <c:v>44770</c:v>
                </c:pt>
                <c:pt idx="5">
                  <c:v>44761</c:v>
                </c:pt>
                <c:pt idx="6">
                  <c:v>44750</c:v>
                </c:pt>
                <c:pt idx="7">
                  <c:v>44747</c:v>
                </c:pt>
                <c:pt idx="8">
                  <c:v>44740</c:v>
                </c:pt>
                <c:pt idx="9">
                  <c:v>44728</c:v>
                </c:pt>
                <c:pt idx="10">
                  <c:v>44719</c:v>
                </c:pt>
                <c:pt idx="11">
                  <c:v>44707</c:v>
                </c:pt>
                <c:pt idx="12">
                  <c:v>44698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44678</c:v>
                </c:pt>
                <c:pt idx="18">
                  <c:v>44669</c:v>
                </c:pt>
                <c:pt idx="19">
                  <c:v>44657</c:v>
                </c:pt>
                <c:pt idx="20">
                  <c:v>44648</c:v>
                </c:pt>
                <c:pt idx="21">
                  <c:v>44637</c:v>
                </c:pt>
                <c:pt idx="22">
                  <c:v>44628</c:v>
                </c:pt>
                <c:pt idx="23">
                  <c:v>44617</c:v>
                </c:pt>
                <c:pt idx="24">
                  <c:v>44607</c:v>
                </c:pt>
                <c:pt idx="25">
                  <c:v>44599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44592</c:v>
                </c:pt>
                <c:pt idx="31">
                  <c:v>44587</c:v>
                </c:pt>
                <c:pt idx="32">
                  <c:v>44575</c:v>
                </c:pt>
                <c:pt idx="33">
                  <c:v>44566</c:v>
                </c:pt>
                <c:pt idx="34">
                  <c:v>44532</c:v>
                </c:pt>
                <c:pt idx="35">
                  <c:v>44531</c:v>
                </c:pt>
                <c:pt idx="36">
                  <c:v>44536</c:v>
                </c:pt>
                <c:pt idx="37">
                  <c:v>44502</c:v>
                </c:pt>
                <c:pt idx="38">
                  <c:v>44501</c:v>
                </c:pt>
                <c:pt idx="39">
                  <c:v>44504</c:v>
                </c:pt>
                <c:pt idx="40">
                  <c:v>44471</c:v>
                </c:pt>
                <c:pt idx="41">
                  <c:v>44470</c:v>
                </c:pt>
                <c:pt idx="42">
                  <c:v>44475</c:v>
                </c:pt>
                <c:pt idx="43">
                  <c:v>44466</c:v>
                </c:pt>
                <c:pt idx="44">
                  <c:v>44455</c:v>
                </c:pt>
                <c:pt idx="45">
                  <c:v>44446</c:v>
                </c:pt>
                <c:pt idx="46">
                  <c:v>44434</c:v>
                </c:pt>
                <c:pt idx="47">
                  <c:v>44425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44405</c:v>
                </c:pt>
                <c:pt idx="55">
                  <c:v>44384</c:v>
                </c:pt>
                <c:pt idx="56">
                  <c:v>44362</c:v>
                </c:pt>
                <c:pt idx="57">
                  <c:v>44340</c:v>
                </c:pt>
                <c:pt idx="58">
                  <c:v>44319</c:v>
                </c:pt>
                <c:pt idx="59">
                  <c:v>44298</c:v>
                </c:pt>
                <c:pt idx="60">
                  <c:v>44274</c:v>
                </c:pt>
                <c:pt idx="61">
                  <c:v>44253</c:v>
                </c:pt>
                <c:pt idx="62">
                  <c:v>44231</c:v>
                </c:pt>
                <c:pt idx="63">
                  <c:v>44209</c:v>
                </c:pt>
                <c:pt idx="64">
                  <c:v>44167</c:v>
                </c:pt>
                <c:pt idx="65">
                  <c:v>44138</c:v>
                </c:pt>
                <c:pt idx="66">
                  <c:v>44141</c:v>
                </c:pt>
                <c:pt idx="67">
                  <c:v>44105</c:v>
                </c:pt>
                <c:pt idx="68">
                  <c:v>44099</c:v>
                </c:pt>
                <c:pt idx="69">
                  <c:v>44077</c:v>
                </c:pt>
                <c:pt idx="70">
                  <c:v>44056</c:v>
                </c:pt>
                <c:pt idx="71">
                  <c:v>44035</c:v>
                </c:pt>
                <c:pt idx="72">
                  <c:v>44013</c:v>
                </c:pt>
                <c:pt idx="73">
                  <c:v>43992</c:v>
                </c:pt>
                <c:pt idx="74">
                  <c:v>43970</c:v>
                </c:pt>
                <c:pt idx="75">
                  <c:v>43949</c:v>
                </c:pt>
                <c:pt idx="76">
                  <c:v>43927</c:v>
                </c:pt>
                <c:pt idx="77">
                  <c:v>43906</c:v>
                </c:pt>
                <c:pt idx="78">
                  <c:v>43885</c:v>
                </c:pt>
                <c:pt idx="79">
                  <c:v>43861</c:v>
                </c:pt>
                <c:pt idx="80">
                  <c:v>43839</c:v>
                </c:pt>
                <c:pt idx="81">
                  <c:v>43800</c:v>
                </c:pt>
                <c:pt idx="82">
                  <c:v>43771</c:v>
                </c:pt>
                <c:pt idx="83">
                  <c:v>43773</c:v>
                </c:pt>
                <c:pt idx="84">
                  <c:v>43739</c:v>
                </c:pt>
                <c:pt idx="85">
                  <c:v>43731</c:v>
                </c:pt>
                <c:pt idx="86">
                  <c:v>43707</c:v>
                </c:pt>
                <c:pt idx="87">
                  <c:v>43686</c:v>
                </c:pt>
                <c:pt idx="88">
                  <c:v>43685</c:v>
                </c:pt>
                <c:pt idx="89">
                  <c:v>43684</c:v>
                </c:pt>
                <c:pt idx="90">
                  <c:v>43683</c:v>
                </c:pt>
                <c:pt idx="91">
                  <c:v>43682</c:v>
                </c:pt>
                <c:pt idx="92">
                  <c:v>43679</c:v>
                </c:pt>
                <c:pt idx="93">
                  <c:v>43678</c:v>
                </c:pt>
                <c:pt idx="94">
                  <c:v>43677</c:v>
                </c:pt>
                <c:pt idx="95">
                  <c:v>43676</c:v>
                </c:pt>
                <c:pt idx="96">
                  <c:v>43675</c:v>
                </c:pt>
                <c:pt idx="97">
                  <c:v>43665</c:v>
                </c:pt>
                <c:pt idx="98">
                  <c:v>43621</c:v>
                </c:pt>
                <c:pt idx="99">
                  <c:v>43577</c:v>
                </c:pt>
                <c:pt idx="100">
                  <c:v>43531</c:v>
                </c:pt>
                <c:pt idx="101">
                  <c:v>43487</c:v>
                </c:pt>
                <c:pt idx="102">
                  <c:v>43438</c:v>
                </c:pt>
                <c:pt idx="103">
                  <c:v>43374</c:v>
                </c:pt>
                <c:pt idx="104">
                  <c:v>43349</c:v>
                </c:pt>
                <c:pt idx="105">
                  <c:v>43305</c:v>
                </c:pt>
                <c:pt idx="106">
                  <c:v>43259</c:v>
                </c:pt>
                <c:pt idx="107">
                  <c:v>43215</c:v>
                </c:pt>
                <c:pt idx="108">
                  <c:v>43171</c:v>
                </c:pt>
                <c:pt idx="109">
                  <c:v>43125</c:v>
                </c:pt>
                <c:pt idx="110">
                  <c:v>43077</c:v>
                </c:pt>
                <c:pt idx="111">
                  <c:v>43010</c:v>
                </c:pt>
                <c:pt idx="112">
                  <c:v>42990</c:v>
                </c:pt>
                <c:pt idx="113">
                  <c:v>42956</c:v>
                </c:pt>
                <c:pt idx="114">
                  <c:v>42955</c:v>
                </c:pt>
                <c:pt idx="115">
                  <c:v>42954</c:v>
                </c:pt>
                <c:pt idx="116">
                  <c:v>42951</c:v>
                </c:pt>
                <c:pt idx="117">
                  <c:v>42950</c:v>
                </c:pt>
                <c:pt idx="118">
                  <c:v>42949</c:v>
                </c:pt>
                <c:pt idx="119">
                  <c:v>42948</c:v>
                </c:pt>
                <c:pt idx="120">
                  <c:v>42947</c:v>
                </c:pt>
                <c:pt idx="121">
                  <c:v>42944</c:v>
                </c:pt>
                <c:pt idx="122">
                  <c:v>42815</c:v>
                </c:pt>
                <c:pt idx="123">
                  <c:v>42682</c:v>
                </c:pt>
                <c:pt idx="124">
                  <c:v>42552</c:v>
                </c:pt>
                <c:pt idx="125">
                  <c:v>42424</c:v>
                </c:pt>
                <c:pt idx="126">
                  <c:v>42278</c:v>
                </c:pt>
                <c:pt idx="127">
                  <c:v>42163</c:v>
                </c:pt>
                <c:pt idx="128">
                  <c:v>42032</c:v>
                </c:pt>
                <c:pt idx="129">
                  <c:v>41900</c:v>
                </c:pt>
                <c:pt idx="130">
                  <c:v>41771</c:v>
                </c:pt>
                <c:pt idx="131">
                  <c:v>41611</c:v>
                </c:pt>
                <c:pt idx="132">
                  <c:v>41508</c:v>
                </c:pt>
                <c:pt idx="133">
                  <c:v>41380</c:v>
                </c:pt>
                <c:pt idx="134">
                  <c:v>41247</c:v>
                </c:pt>
                <c:pt idx="135">
                  <c:v>41131</c:v>
                </c:pt>
                <c:pt idx="136">
                  <c:v>41130</c:v>
                </c:pt>
                <c:pt idx="137">
                  <c:v>41129</c:v>
                </c:pt>
                <c:pt idx="138">
                  <c:v>41128</c:v>
                </c:pt>
                <c:pt idx="139">
                  <c:v>41127</c:v>
                </c:pt>
                <c:pt idx="140">
                  <c:v>41124</c:v>
                </c:pt>
                <c:pt idx="141">
                  <c:v>41123</c:v>
                </c:pt>
                <c:pt idx="142">
                  <c:v>41122</c:v>
                </c:pt>
                <c:pt idx="143">
                  <c:v>41121</c:v>
                </c:pt>
                <c:pt idx="144">
                  <c:v>41120</c:v>
                </c:pt>
                <c:pt idx="145">
                  <c:v>41115</c:v>
                </c:pt>
                <c:pt idx="146">
                  <c:v>40984</c:v>
                </c:pt>
                <c:pt idx="147">
                  <c:v>40851</c:v>
                </c:pt>
                <c:pt idx="148">
                  <c:v>40723</c:v>
                </c:pt>
                <c:pt idx="149">
                  <c:v>40592</c:v>
                </c:pt>
                <c:pt idx="150">
                  <c:v>40452</c:v>
                </c:pt>
                <c:pt idx="151">
                  <c:v>40333</c:v>
                </c:pt>
                <c:pt idx="152">
                  <c:v>40204</c:v>
                </c:pt>
              </c:numCache>
            </c:numRef>
          </c:xVal>
          <c:yVal>
            <c:numRef>
              <c:f>data2!$I$6:$I$158</c:f>
              <c:numCache>
                <c:formatCode>General</c:formatCode>
                <c:ptCount val="153"/>
                <c:pt idx="0">
                  <c:v>0.78461729263287538</c:v>
                </c:pt>
                <c:pt idx="1">
                  <c:v>0.78461729263287538</c:v>
                </c:pt>
                <c:pt idx="2">
                  <c:v>0.78461729263287538</c:v>
                </c:pt>
                <c:pt idx="3">
                  <c:v>0.78461729263287538</c:v>
                </c:pt>
                <c:pt idx="4">
                  <c:v>0.78461729263287538</c:v>
                </c:pt>
                <c:pt idx="5">
                  <c:v>0.78461729263287538</c:v>
                </c:pt>
                <c:pt idx="6">
                  <c:v>0.78461729263287538</c:v>
                </c:pt>
                <c:pt idx="7">
                  <c:v>0.78461729263287538</c:v>
                </c:pt>
                <c:pt idx="8">
                  <c:v>0.78461729263287538</c:v>
                </c:pt>
                <c:pt idx="9">
                  <c:v>0.78461729263287538</c:v>
                </c:pt>
                <c:pt idx="10">
                  <c:v>0.78461729263287538</c:v>
                </c:pt>
                <c:pt idx="11">
                  <c:v>0.78461729263287538</c:v>
                </c:pt>
                <c:pt idx="12">
                  <c:v>0.78461729263287538</c:v>
                </c:pt>
                <c:pt idx="13">
                  <c:v>0.78461729263287538</c:v>
                </c:pt>
                <c:pt idx="14">
                  <c:v>0.78461729263287538</c:v>
                </c:pt>
                <c:pt idx="15">
                  <c:v>0.78461729263287538</c:v>
                </c:pt>
                <c:pt idx="16">
                  <c:v>0.78461729263287538</c:v>
                </c:pt>
                <c:pt idx="17">
                  <c:v>0.78461729263287538</c:v>
                </c:pt>
                <c:pt idx="18">
                  <c:v>0.78461729263287538</c:v>
                </c:pt>
                <c:pt idx="19">
                  <c:v>0.78461729263287538</c:v>
                </c:pt>
                <c:pt idx="20">
                  <c:v>0.74896286125616141</c:v>
                </c:pt>
                <c:pt idx="21">
                  <c:v>0.74896286125616141</c:v>
                </c:pt>
                <c:pt idx="22">
                  <c:v>0.74896286125616141</c:v>
                </c:pt>
                <c:pt idx="23">
                  <c:v>0.74896286125616141</c:v>
                </c:pt>
                <c:pt idx="24">
                  <c:v>0.74896286125616141</c:v>
                </c:pt>
                <c:pt idx="25">
                  <c:v>0.74896286125616141</c:v>
                </c:pt>
                <c:pt idx="26">
                  <c:v>0.74896286125616141</c:v>
                </c:pt>
                <c:pt idx="27">
                  <c:v>0.74896286125616141</c:v>
                </c:pt>
                <c:pt idx="28">
                  <c:v>0.74896286125616141</c:v>
                </c:pt>
                <c:pt idx="29">
                  <c:v>0.74896286125616141</c:v>
                </c:pt>
                <c:pt idx="30">
                  <c:v>0.74896286125616141</c:v>
                </c:pt>
                <c:pt idx="31">
                  <c:v>0.74896286125616141</c:v>
                </c:pt>
                <c:pt idx="32">
                  <c:v>0.74896286125616141</c:v>
                </c:pt>
                <c:pt idx="33">
                  <c:v>0.74896286125616141</c:v>
                </c:pt>
                <c:pt idx="34">
                  <c:v>0.70156798505592743</c:v>
                </c:pt>
                <c:pt idx="35">
                  <c:v>0.70156798505592743</c:v>
                </c:pt>
                <c:pt idx="36">
                  <c:v>0.70156798505592743</c:v>
                </c:pt>
                <c:pt idx="37">
                  <c:v>0.70156798505592743</c:v>
                </c:pt>
                <c:pt idx="38">
                  <c:v>0.70156798505592743</c:v>
                </c:pt>
                <c:pt idx="39">
                  <c:v>0.70156798505592743</c:v>
                </c:pt>
                <c:pt idx="40">
                  <c:v>0.70156798505592743</c:v>
                </c:pt>
                <c:pt idx="41">
                  <c:v>0.70156798505592743</c:v>
                </c:pt>
                <c:pt idx="42">
                  <c:v>0.70156798505592743</c:v>
                </c:pt>
                <c:pt idx="43">
                  <c:v>0.63245729218472424</c:v>
                </c:pt>
                <c:pt idx="44">
                  <c:v>0.63245729218472424</c:v>
                </c:pt>
                <c:pt idx="45">
                  <c:v>0.63245729218472424</c:v>
                </c:pt>
                <c:pt idx="46">
                  <c:v>0.63245729218472424</c:v>
                </c:pt>
                <c:pt idx="47">
                  <c:v>0.63245729218472424</c:v>
                </c:pt>
                <c:pt idx="48">
                  <c:v>0.63245729218472424</c:v>
                </c:pt>
                <c:pt idx="49">
                  <c:v>0.63245729218472424</c:v>
                </c:pt>
                <c:pt idx="50">
                  <c:v>0.63245729218472424</c:v>
                </c:pt>
                <c:pt idx="51">
                  <c:v>0.63245729218472424</c:v>
                </c:pt>
                <c:pt idx="52">
                  <c:v>0.63245729218472424</c:v>
                </c:pt>
                <c:pt idx="53">
                  <c:v>0.63245729218472424</c:v>
                </c:pt>
                <c:pt idx="54">
                  <c:v>0.63245729218472424</c:v>
                </c:pt>
                <c:pt idx="55">
                  <c:v>0.63245729218472424</c:v>
                </c:pt>
                <c:pt idx="56">
                  <c:v>0.62117628177503514</c:v>
                </c:pt>
                <c:pt idx="57">
                  <c:v>0.62117628177503514</c:v>
                </c:pt>
                <c:pt idx="58">
                  <c:v>0.62117628177503514</c:v>
                </c:pt>
                <c:pt idx="59">
                  <c:v>0.62117628177503514</c:v>
                </c:pt>
                <c:pt idx="60">
                  <c:v>0.63848925695463732</c:v>
                </c:pt>
                <c:pt idx="61">
                  <c:v>0.63848925695463732</c:v>
                </c:pt>
                <c:pt idx="62">
                  <c:v>0.63848925695463732</c:v>
                </c:pt>
                <c:pt idx="63">
                  <c:v>0.63848925695463732</c:v>
                </c:pt>
                <c:pt idx="64">
                  <c:v>0.65801139665711239</c:v>
                </c:pt>
                <c:pt idx="65">
                  <c:v>0.65801139665711239</c:v>
                </c:pt>
                <c:pt idx="66">
                  <c:v>0.65801139665711239</c:v>
                </c:pt>
                <c:pt idx="67">
                  <c:v>0.65801139665711239</c:v>
                </c:pt>
                <c:pt idx="68">
                  <c:v>0.72098574415373906</c:v>
                </c:pt>
                <c:pt idx="69">
                  <c:v>0.72098574415373906</c:v>
                </c:pt>
                <c:pt idx="70">
                  <c:v>0.72098574415373906</c:v>
                </c:pt>
                <c:pt idx="71">
                  <c:v>0.72098574415373906</c:v>
                </c:pt>
                <c:pt idx="72">
                  <c:v>0.72098574415373906</c:v>
                </c:pt>
                <c:pt idx="73">
                  <c:v>0.74507479158205747</c:v>
                </c:pt>
                <c:pt idx="74">
                  <c:v>0.74507479158205747</c:v>
                </c:pt>
                <c:pt idx="75">
                  <c:v>0.74507479158205747</c:v>
                </c:pt>
                <c:pt idx="76">
                  <c:v>0.74507479158205747</c:v>
                </c:pt>
                <c:pt idx="77">
                  <c:v>0.72672720902657229</c:v>
                </c:pt>
                <c:pt idx="78">
                  <c:v>0.72672720902657229</c:v>
                </c:pt>
                <c:pt idx="79">
                  <c:v>0.72672720902657229</c:v>
                </c:pt>
                <c:pt idx="80">
                  <c:v>0.72672720902657229</c:v>
                </c:pt>
                <c:pt idx="81">
                  <c:v>0.71349054309394255</c:v>
                </c:pt>
                <c:pt idx="82">
                  <c:v>0.71349054309394255</c:v>
                </c:pt>
                <c:pt idx="83">
                  <c:v>0.71349054309394255</c:v>
                </c:pt>
                <c:pt idx="84">
                  <c:v>0.71349054309394255</c:v>
                </c:pt>
                <c:pt idx="85">
                  <c:v>0.70415051683979912</c:v>
                </c:pt>
                <c:pt idx="86">
                  <c:v>0.70415051683979912</c:v>
                </c:pt>
                <c:pt idx="87">
                  <c:v>0.70415051683979912</c:v>
                </c:pt>
                <c:pt idx="88">
                  <c:v>0.70415051683979912</c:v>
                </c:pt>
                <c:pt idx="89">
                  <c:v>0.70415051683979912</c:v>
                </c:pt>
                <c:pt idx="90">
                  <c:v>0.70415051683979912</c:v>
                </c:pt>
                <c:pt idx="91">
                  <c:v>0.70415051683979912</c:v>
                </c:pt>
                <c:pt idx="92">
                  <c:v>0.70415051683979912</c:v>
                </c:pt>
                <c:pt idx="93">
                  <c:v>0.70415051683979912</c:v>
                </c:pt>
                <c:pt idx="94">
                  <c:v>0.70415051683979912</c:v>
                </c:pt>
                <c:pt idx="95">
                  <c:v>0.70415051683979912</c:v>
                </c:pt>
                <c:pt idx="96">
                  <c:v>0.70415051683979912</c:v>
                </c:pt>
                <c:pt idx="97">
                  <c:v>0.70415051683979912</c:v>
                </c:pt>
                <c:pt idx="98">
                  <c:v>0.67117284271508326</c:v>
                </c:pt>
                <c:pt idx="99">
                  <c:v>0.67117284271508326</c:v>
                </c:pt>
                <c:pt idx="100">
                  <c:v>0.65609820201283187</c:v>
                </c:pt>
                <c:pt idx="101">
                  <c:v>0.65609820201283187</c:v>
                </c:pt>
                <c:pt idx="102">
                  <c:v>0.63346845557958653</c:v>
                </c:pt>
                <c:pt idx="103">
                  <c:v>0.63346845557958653</c:v>
                </c:pt>
                <c:pt idx="104">
                  <c:v>0.59879050676311507</c:v>
                </c:pt>
                <c:pt idx="105">
                  <c:v>0.59879050676311507</c:v>
                </c:pt>
                <c:pt idx="106">
                  <c:v>0.58319877396862274</c:v>
                </c:pt>
                <c:pt idx="107">
                  <c:v>0.58319877396862274</c:v>
                </c:pt>
                <c:pt idx="108">
                  <c:v>0.48000694295715063</c:v>
                </c:pt>
                <c:pt idx="109">
                  <c:v>0.48000694295715063</c:v>
                </c:pt>
                <c:pt idx="110">
                  <c:v>0.44715803134221921</c:v>
                </c:pt>
                <c:pt idx="111">
                  <c:v>0.44715803134221921</c:v>
                </c:pt>
                <c:pt idx="112">
                  <c:v>0.42975228000240795</c:v>
                </c:pt>
                <c:pt idx="113">
                  <c:v>0.42975228000240795</c:v>
                </c:pt>
                <c:pt idx="114">
                  <c:v>0.42975228000240795</c:v>
                </c:pt>
                <c:pt idx="115">
                  <c:v>0.42975228000240795</c:v>
                </c:pt>
                <c:pt idx="116">
                  <c:v>0.42975228000240795</c:v>
                </c:pt>
                <c:pt idx="117">
                  <c:v>0.42975228000240795</c:v>
                </c:pt>
                <c:pt idx="118">
                  <c:v>0.42975228000240795</c:v>
                </c:pt>
                <c:pt idx="119">
                  <c:v>0.42975228000240795</c:v>
                </c:pt>
                <c:pt idx="120">
                  <c:v>0.42975228000240795</c:v>
                </c:pt>
                <c:pt idx="121">
                  <c:v>0.42975228000240795</c:v>
                </c:pt>
                <c:pt idx="122">
                  <c:v>0.40312052117581787</c:v>
                </c:pt>
                <c:pt idx="123">
                  <c:v>0.39269695325966575</c:v>
                </c:pt>
                <c:pt idx="124">
                  <c:v>0.36172783601759284</c:v>
                </c:pt>
                <c:pt idx="125">
                  <c:v>0.43775056282038799</c:v>
                </c:pt>
                <c:pt idx="126">
                  <c:v>0.41161970596323016</c:v>
                </c:pt>
                <c:pt idx="127">
                  <c:v>0.35024801833416286</c:v>
                </c:pt>
                <c:pt idx="128">
                  <c:v>0.35024801833416286</c:v>
                </c:pt>
                <c:pt idx="129">
                  <c:v>0.34044411484011833</c:v>
                </c:pt>
                <c:pt idx="130">
                  <c:v>0.32633586092875144</c:v>
                </c:pt>
                <c:pt idx="131">
                  <c:v>0.29003461136251801</c:v>
                </c:pt>
                <c:pt idx="132">
                  <c:v>0.30963016742589877</c:v>
                </c:pt>
                <c:pt idx="133">
                  <c:v>-5.551732784983137E-2</c:v>
                </c:pt>
                <c:pt idx="134">
                  <c:v>-0.11350927482751812</c:v>
                </c:pt>
                <c:pt idx="148">
                  <c:v>-9.1514981121350217E-2</c:v>
                </c:pt>
                <c:pt idx="149">
                  <c:v>-8.6186147616283335E-2</c:v>
                </c:pt>
                <c:pt idx="150">
                  <c:v>-8.092190762392612E-2</c:v>
                </c:pt>
                <c:pt idx="151">
                  <c:v>-9.1514981121350217E-2</c:v>
                </c:pt>
                <c:pt idx="152">
                  <c:v>-0.12493873660829995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5-D542-A87F-20A00D24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70959"/>
        <c:axId val="2035927423"/>
      </c:scatterChart>
      <c:valAx>
        <c:axId val="2036170959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5927423"/>
        <c:crosses val="autoZero"/>
        <c:crossBetween val="midCat"/>
      </c:valAx>
      <c:valAx>
        <c:axId val="2035927423"/>
        <c:scaling>
          <c:orientation val="minMax"/>
          <c:max val="0.85000000000000009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617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PRICE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data2!$J$6:$J$158</c:f>
              <c:numCache>
                <c:formatCode>m/d/yy</c:formatCode>
                <c:ptCount val="153"/>
                <c:pt idx="0">
                  <c:v>44776</c:v>
                </c:pt>
                <c:pt idx="1">
                  <c:v>44775</c:v>
                </c:pt>
                <c:pt idx="2">
                  <c:v>44774</c:v>
                </c:pt>
                <c:pt idx="3">
                  <c:v>44771</c:v>
                </c:pt>
                <c:pt idx="4">
                  <c:v>44770</c:v>
                </c:pt>
                <c:pt idx="5">
                  <c:v>44761</c:v>
                </c:pt>
                <c:pt idx="6">
                  <c:v>44750</c:v>
                </c:pt>
                <c:pt idx="7">
                  <c:v>44747</c:v>
                </c:pt>
                <c:pt idx="8">
                  <c:v>44740</c:v>
                </c:pt>
                <c:pt idx="9">
                  <c:v>44728</c:v>
                </c:pt>
                <c:pt idx="10">
                  <c:v>44719</c:v>
                </c:pt>
                <c:pt idx="11">
                  <c:v>44707</c:v>
                </c:pt>
                <c:pt idx="12">
                  <c:v>44698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44678</c:v>
                </c:pt>
                <c:pt idx="18">
                  <c:v>44669</c:v>
                </c:pt>
                <c:pt idx="19">
                  <c:v>44657</c:v>
                </c:pt>
                <c:pt idx="20">
                  <c:v>44648</c:v>
                </c:pt>
                <c:pt idx="21">
                  <c:v>44637</c:v>
                </c:pt>
                <c:pt idx="22">
                  <c:v>44628</c:v>
                </c:pt>
                <c:pt idx="23">
                  <c:v>44617</c:v>
                </c:pt>
                <c:pt idx="24">
                  <c:v>44607</c:v>
                </c:pt>
                <c:pt idx="25">
                  <c:v>44599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44592</c:v>
                </c:pt>
                <c:pt idx="31">
                  <c:v>44587</c:v>
                </c:pt>
                <c:pt idx="32">
                  <c:v>44575</c:v>
                </c:pt>
                <c:pt idx="33">
                  <c:v>44566</c:v>
                </c:pt>
                <c:pt idx="34">
                  <c:v>44532</c:v>
                </c:pt>
                <c:pt idx="35">
                  <c:v>44531</c:v>
                </c:pt>
                <c:pt idx="36">
                  <c:v>44536</c:v>
                </c:pt>
                <c:pt idx="37">
                  <c:v>44502</c:v>
                </c:pt>
                <c:pt idx="38">
                  <c:v>44501</c:v>
                </c:pt>
                <c:pt idx="39">
                  <c:v>44504</c:v>
                </c:pt>
                <c:pt idx="40">
                  <c:v>44471</c:v>
                </c:pt>
                <c:pt idx="41">
                  <c:v>44470</c:v>
                </c:pt>
                <c:pt idx="42">
                  <c:v>44475</c:v>
                </c:pt>
                <c:pt idx="43">
                  <c:v>44466</c:v>
                </c:pt>
                <c:pt idx="44">
                  <c:v>44455</c:v>
                </c:pt>
                <c:pt idx="45">
                  <c:v>44446</c:v>
                </c:pt>
                <c:pt idx="46">
                  <c:v>44434</c:v>
                </c:pt>
                <c:pt idx="47">
                  <c:v>44425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44405</c:v>
                </c:pt>
                <c:pt idx="55">
                  <c:v>44384</c:v>
                </c:pt>
                <c:pt idx="56">
                  <c:v>44362</c:v>
                </c:pt>
                <c:pt idx="57">
                  <c:v>44340</c:v>
                </c:pt>
                <c:pt idx="58">
                  <c:v>44319</c:v>
                </c:pt>
                <c:pt idx="59">
                  <c:v>44298</c:v>
                </c:pt>
                <c:pt idx="60">
                  <c:v>44274</c:v>
                </c:pt>
                <c:pt idx="61">
                  <c:v>44253</c:v>
                </c:pt>
                <c:pt idx="62">
                  <c:v>44231</c:v>
                </c:pt>
                <c:pt idx="63">
                  <c:v>44209</c:v>
                </c:pt>
                <c:pt idx="64">
                  <c:v>44167</c:v>
                </c:pt>
                <c:pt idx="65">
                  <c:v>44138</c:v>
                </c:pt>
                <c:pt idx="66">
                  <c:v>44141</c:v>
                </c:pt>
                <c:pt idx="67">
                  <c:v>44105</c:v>
                </c:pt>
                <c:pt idx="68">
                  <c:v>44099</c:v>
                </c:pt>
                <c:pt idx="69">
                  <c:v>44077</c:v>
                </c:pt>
                <c:pt idx="70">
                  <c:v>44056</c:v>
                </c:pt>
                <c:pt idx="71">
                  <c:v>44035</c:v>
                </c:pt>
                <c:pt idx="72">
                  <c:v>44013</c:v>
                </c:pt>
                <c:pt idx="73">
                  <c:v>43992</c:v>
                </c:pt>
                <c:pt idx="74">
                  <c:v>43970</c:v>
                </c:pt>
                <c:pt idx="75">
                  <c:v>43949</c:v>
                </c:pt>
                <c:pt idx="76">
                  <c:v>43927</c:v>
                </c:pt>
                <c:pt idx="77">
                  <c:v>43906</c:v>
                </c:pt>
                <c:pt idx="78">
                  <c:v>43885</c:v>
                </c:pt>
                <c:pt idx="79">
                  <c:v>43861</c:v>
                </c:pt>
                <c:pt idx="80">
                  <c:v>43839</c:v>
                </c:pt>
                <c:pt idx="81">
                  <c:v>43800</c:v>
                </c:pt>
                <c:pt idx="82">
                  <c:v>43771</c:v>
                </c:pt>
                <c:pt idx="83">
                  <c:v>43773</c:v>
                </c:pt>
                <c:pt idx="84">
                  <c:v>43739</c:v>
                </c:pt>
                <c:pt idx="85">
                  <c:v>43731</c:v>
                </c:pt>
                <c:pt idx="86">
                  <c:v>43707</c:v>
                </c:pt>
                <c:pt idx="87">
                  <c:v>43686</c:v>
                </c:pt>
                <c:pt idx="88">
                  <c:v>43685</c:v>
                </c:pt>
                <c:pt idx="89">
                  <c:v>43684</c:v>
                </c:pt>
                <c:pt idx="90">
                  <c:v>43683</c:v>
                </c:pt>
                <c:pt idx="91">
                  <c:v>43682</c:v>
                </c:pt>
                <c:pt idx="92">
                  <c:v>43679</c:v>
                </c:pt>
                <c:pt idx="93">
                  <c:v>43678</c:v>
                </c:pt>
                <c:pt idx="94">
                  <c:v>43677</c:v>
                </c:pt>
                <c:pt idx="95">
                  <c:v>43676</c:v>
                </c:pt>
                <c:pt idx="96">
                  <c:v>43675</c:v>
                </c:pt>
                <c:pt idx="97">
                  <c:v>43665</c:v>
                </c:pt>
                <c:pt idx="98">
                  <c:v>43621</c:v>
                </c:pt>
                <c:pt idx="99">
                  <c:v>43577</c:v>
                </c:pt>
                <c:pt idx="100">
                  <c:v>43531</c:v>
                </c:pt>
                <c:pt idx="101">
                  <c:v>43487</c:v>
                </c:pt>
                <c:pt idx="102">
                  <c:v>43438</c:v>
                </c:pt>
                <c:pt idx="103">
                  <c:v>43374</c:v>
                </c:pt>
                <c:pt idx="104">
                  <c:v>43349</c:v>
                </c:pt>
                <c:pt idx="105">
                  <c:v>43305</c:v>
                </c:pt>
                <c:pt idx="106">
                  <c:v>43259</c:v>
                </c:pt>
                <c:pt idx="107">
                  <c:v>43215</c:v>
                </c:pt>
                <c:pt idx="108">
                  <c:v>43171</c:v>
                </c:pt>
                <c:pt idx="109">
                  <c:v>43125</c:v>
                </c:pt>
                <c:pt idx="110">
                  <c:v>43077</c:v>
                </c:pt>
                <c:pt idx="111">
                  <c:v>43010</c:v>
                </c:pt>
                <c:pt idx="112">
                  <c:v>42990</c:v>
                </c:pt>
                <c:pt idx="113">
                  <c:v>42956</c:v>
                </c:pt>
                <c:pt idx="114">
                  <c:v>42955</c:v>
                </c:pt>
                <c:pt idx="115">
                  <c:v>42954</c:v>
                </c:pt>
                <c:pt idx="116">
                  <c:v>42951</c:v>
                </c:pt>
                <c:pt idx="117">
                  <c:v>42950</c:v>
                </c:pt>
                <c:pt idx="118">
                  <c:v>42949</c:v>
                </c:pt>
                <c:pt idx="119">
                  <c:v>42948</c:v>
                </c:pt>
                <c:pt idx="120">
                  <c:v>42947</c:v>
                </c:pt>
                <c:pt idx="121">
                  <c:v>42944</c:v>
                </c:pt>
                <c:pt idx="122">
                  <c:v>42815</c:v>
                </c:pt>
                <c:pt idx="123">
                  <c:v>42682</c:v>
                </c:pt>
                <c:pt idx="124">
                  <c:v>42552</c:v>
                </c:pt>
                <c:pt idx="125">
                  <c:v>42424</c:v>
                </c:pt>
                <c:pt idx="126">
                  <c:v>42278</c:v>
                </c:pt>
                <c:pt idx="127">
                  <c:v>42163</c:v>
                </c:pt>
                <c:pt idx="128">
                  <c:v>42032</c:v>
                </c:pt>
                <c:pt idx="129">
                  <c:v>41900</c:v>
                </c:pt>
                <c:pt idx="130">
                  <c:v>41771</c:v>
                </c:pt>
                <c:pt idx="131">
                  <c:v>41611</c:v>
                </c:pt>
                <c:pt idx="132">
                  <c:v>41508</c:v>
                </c:pt>
                <c:pt idx="133">
                  <c:v>41380</c:v>
                </c:pt>
                <c:pt idx="134">
                  <c:v>41247</c:v>
                </c:pt>
                <c:pt idx="135">
                  <c:v>41131</c:v>
                </c:pt>
                <c:pt idx="136">
                  <c:v>41130</c:v>
                </c:pt>
                <c:pt idx="137">
                  <c:v>41129</c:v>
                </c:pt>
                <c:pt idx="138">
                  <c:v>41128</c:v>
                </c:pt>
                <c:pt idx="139">
                  <c:v>41127</c:v>
                </c:pt>
                <c:pt idx="140">
                  <c:v>41124</c:v>
                </c:pt>
                <c:pt idx="141">
                  <c:v>41123</c:v>
                </c:pt>
                <c:pt idx="142">
                  <c:v>41122</c:v>
                </c:pt>
                <c:pt idx="143">
                  <c:v>41121</c:v>
                </c:pt>
                <c:pt idx="144">
                  <c:v>41120</c:v>
                </c:pt>
                <c:pt idx="145">
                  <c:v>41115</c:v>
                </c:pt>
                <c:pt idx="146">
                  <c:v>40984</c:v>
                </c:pt>
                <c:pt idx="147">
                  <c:v>40851</c:v>
                </c:pt>
                <c:pt idx="148">
                  <c:v>40723</c:v>
                </c:pt>
                <c:pt idx="149">
                  <c:v>40592</c:v>
                </c:pt>
                <c:pt idx="150">
                  <c:v>40452</c:v>
                </c:pt>
                <c:pt idx="151">
                  <c:v>40333</c:v>
                </c:pt>
                <c:pt idx="152">
                  <c:v>40204</c:v>
                </c:pt>
              </c:numCache>
            </c:numRef>
          </c:xVal>
          <c:yVal>
            <c:numRef>
              <c:f>data2!$K$6:$K$158</c:f>
              <c:numCache>
                <c:formatCode>General</c:formatCode>
                <c:ptCount val="153"/>
                <c:pt idx="0">
                  <c:v>2.3190643983685093</c:v>
                </c:pt>
                <c:pt idx="1">
                  <c:v>2.3144150134136665</c:v>
                </c:pt>
                <c:pt idx="2">
                  <c:v>2.3250228002704518</c:v>
                </c:pt>
                <c:pt idx="3">
                  <c:v>2.3265611439641933</c:v>
                </c:pt>
                <c:pt idx="4">
                  <c:v>2.3250022521650378</c:v>
                </c:pt>
                <c:pt idx="5">
                  <c:v>2.3297232240578971</c:v>
                </c:pt>
                <c:pt idx="6">
                  <c:v>2.3087137766390038</c:v>
                </c:pt>
                <c:pt idx="7">
                  <c:v>2.3022010106053821</c:v>
                </c:pt>
                <c:pt idx="8">
                  <c:v>2.2969283193104184</c:v>
                </c:pt>
                <c:pt idx="9">
                  <c:v>2.2765766816985544</c:v>
                </c:pt>
                <c:pt idx="10">
                  <c:v>2.3314272965207432</c:v>
                </c:pt>
                <c:pt idx="11">
                  <c:v>2.3192101941818501</c:v>
                </c:pt>
                <c:pt idx="12">
                  <c:v>2.3096301674258988</c:v>
                </c:pt>
                <c:pt idx="13">
                  <c:v>2.3071107783800753</c:v>
                </c:pt>
                <c:pt idx="14">
                  <c:v>2.3122620059833472</c:v>
                </c:pt>
                <c:pt idx="15">
                  <c:v>2.3314677882910306</c:v>
                </c:pt>
                <c:pt idx="16">
                  <c:v>2.3192310181602727</c:v>
                </c:pt>
                <c:pt idx="17">
                  <c:v>2.330636951476591</c:v>
                </c:pt>
                <c:pt idx="18">
                  <c:v>2.3287260851987845</c:v>
                </c:pt>
                <c:pt idx="19">
                  <c:v>2.3404639451856344</c:v>
                </c:pt>
                <c:pt idx="20">
                  <c:v>2.3439400576457108</c:v>
                </c:pt>
                <c:pt idx="21">
                  <c:v>2.3292961591399655</c:v>
                </c:pt>
                <c:pt idx="22">
                  <c:v>2.2826447671897396</c:v>
                </c:pt>
                <c:pt idx="23">
                  <c:v>2.3409792166036354</c:v>
                </c:pt>
                <c:pt idx="24">
                  <c:v>2.357591847523441</c:v>
                </c:pt>
                <c:pt idx="25">
                  <c:v>2.3563318600114216</c:v>
                </c:pt>
                <c:pt idx="26">
                  <c:v>2.3586770845129741</c:v>
                </c:pt>
                <c:pt idx="27">
                  <c:v>2.3646260289550405</c:v>
                </c:pt>
                <c:pt idx="28">
                  <c:v>2.3718433553666967</c:v>
                </c:pt>
                <c:pt idx="29">
                  <c:v>2.3661613678041911</c:v>
                </c:pt>
                <c:pt idx="30">
                  <c:v>2.354434998031901</c:v>
                </c:pt>
                <c:pt idx="31">
                  <c:v>2.3135930645213261</c:v>
                </c:pt>
                <c:pt idx="32">
                  <c:v>2.3317713562909272</c:v>
                </c:pt>
                <c:pt idx="33">
                  <c:v>2.3424226808222062</c:v>
                </c:pt>
                <c:pt idx="34">
                  <c:v>2.3377187620574484</c:v>
                </c:pt>
                <c:pt idx="35">
                  <c:v>2.3269704503249202</c:v>
                </c:pt>
                <c:pt idx="36">
                  <c:v>2.3068108956186335</c:v>
                </c:pt>
                <c:pt idx="37">
                  <c:v>2.3080305542661059</c:v>
                </c:pt>
                <c:pt idx="38">
                  <c:v>2.3269499941659988</c:v>
                </c:pt>
                <c:pt idx="39">
                  <c:v>2.319688893249499</c:v>
                </c:pt>
                <c:pt idx="40">
                  <c:v>2.3651509014936032</c:v>
                </c:pt>
                <c:pt idx="41">
                  <c:v>2.3635931788582702</c:v>
                </c:pt>
                <c:pt idx="42">
                  <c:v>2.3550873800749041</c:v>
                </c:pt>
                <c:pt idx="43">
                  <c:v>2.3609718837259357</c:v>
                </c:pt>
                <c:pt idx="44">
                  <c:v>2.3508873563437129</c:v>
                </c:pt>
                <c:pt idx="45">
                  <c:v>2.3546269768529489</c:v>
                </c:pt>
                <c:pt idx="46">
                  <c:v>2.3627086109093187</c:v>
                </c:pt>
                <c:pt idx="47">
                  <c:v>2.3701984035591073</c:v>
                </c:pt>
                <c:pt idx="48">
                  <c:v>2.3827372657613304</c:v>
                </c:pt>
                <c:pt idx="49">
                  <c:v>2.3805910832268324</c:v>
                </c:pt>
                <c:pt idx="50">
                  <c:v>2.374143210780026</c:v>
                </c:pt>
                <c:pt idx="51">
                  <c:v>2.374913236658887</c:v>
                </c:pt>
                <c:pt idx="52">
                  <c:v>2.3798129558609444</c:v>
                </c:pt>
                <c:pt idx="53">
                  <c:v>2.3916230775469765</c:v>
                </c:pt>
                <c:pt idx="54">
                  <c:v>2.3925914438089535</c:v>
                </c:pt>
                <c:pt idx="55">
                  <c:v>2.3802112417116059</c:v>
                </c:pt>
                <c:pt idx="56">
                  <c:v>2.3673186409296911</c:v>
                </c:pt>
                <c:pt idx="57">
                  <c:v>2.3604419331026376</c:v>
                </c:pt>
                <c:pt idx="58">
                  <c:v>2.3666283812929678</c:v>
                </c:pt>
                <c:pt idx="59">
                  <c:v>2.3453149056523137</c:v>
                </c:pt>
                <c:pt idx="60">
                  <c:v>2.3157604906657347</c:v>
                </c:pt>
                <c:pt idx="61">
                  <c:v>2.3271340649185781</c:v>
                </c:pt>
                <c:pt idx="62">
                  <c:v>2.3206654666652975</c:v>
                </c:pt>
                <c:pt idx="63">
                  <c:v>2.3208729652272493</c:v>
                </c:pt>
                <c:pt idx="64">
                  <c:v>2.3201670652542319</c:v>
                </c:pt>
                <c:pt idx="65">
                  <c:v>2.3229425163530153</c:v>
                </c:pt>
                <c:pt idx="66">
                  <c:v>2.2976948696930735</c:v>
                </c:pt>
                <c:pt idx="67">
                  <c:v>2.3015942118293569</c:v>
                </c:pt>
                <c:pt idx="68">
                  <c:v>2.2950170118814581</c:v>
                </c:pt>
                <c:pt idx="69">
                  <c:v>2.3200631595949801</c:v>
                </c:pt>
                <c:pt idx="70">
                  <c:v>2.2957429810955516</c:v>
                </c:pt>
                <c:pt idx="71">
                  <c:v>2.2954131455196585</c:v>
                </c:pt>
                <c:pt idx="72">
                  <c:v>2.2873089515699725</c:v>
                </c:pt>
                <c:pt idx="73">
                  <c:v>2.3020710536500748</c:v>
                </c:pt>
                <c:pt idx="74">
                  <c:v>2.2772882449210265</c:v>
                </c:pt>
                <c:pt idx="75">
                  <c:v>2.2336305801644634</c:v>
                </c:pt>
                <c:pt idx="76">
                  <c:v>2.22901594276341</c:v>
                </c:pt>
                <c:pt idx="77">
                  <c:v>2.1818721590103336</c:v>
                </c:pt>
                <c:pt idx="78">
                  <c:v>2.2983945337129459</c:v>
                </c:pt>
                <c:pt idx="79">
                  <c:v>2.2987875999442355</c:v>
                </c:pt>
                <c:pt idx="80">
                  <c:v>2.2861195025903625</c:v>
                </c:pt>
                <c:pt idx="81">
                  <c:v>2.2683907356299309</c:v>
                </c:pt>
                <c:pt idx="82">
                  <c:v>2.2576065863923112</c:v>
                </c:pt>
                <c:pt idx="83">
                  <c:v>2.252731702726023</c:v>
                </c:pt>
                <c:pt idx="84">
                  <c:v>2.2488556801064319</c:v>
                </c:pt>
                <c:pt idx="85">
                  <c:v>2.24281463978553</c:v>
                </c:pt>
                <c:pt idx="86">
                  <c:v>2.2572464649073711</c:v>
                </c:pt>
                <c:pt idx="87">
                  <c:v>2.252974325347922</c:v>
                </c:pt>
                <c:pt idx="88">
                  <c:v>2.2550311633455515</c:v>
                </c:pt>
                <c:pt idx="89">
                  <c:v>2.2438314619819217</c:v>
                </c:pt>
                <c:pt idx="90">
                  <c:v>2.2367387435066446</c:v>
                </c:pt>
                <c:pt idx="91">
                  <c:v>2.2275267849372016</c:v>
                </c:pt>
                <c:pt idx="92">
                  <c:v>2.2490025749097611</c:v>
                </c:pt>
                <c:pt idx="93">
                  <c:v>2.2532652936901574</c:v>
                </c:pt>
                <c:pt idx="94">
                  <c:v>2.2504200023088941</c:v>
                </c:pt>
                <c:pt idx="95">
                  <c:v>2.2589484076520905</c:v>
                </c:pt>
                <c:pt idx="96">
                  <c:v>2.2629491747155281</c:v>
                </c:pt>
                <c:pt idx="97">
                  <c:v>2.2534349352410055</c:v>
                </c:pt>
                <c:pt idx="98">
                  <c:v>2.2185092471989316</c:v>
                </c:pt>
                <c:pt idx="99">
                  <c:v>2.2052043639481447</c:v>
                </c:pt>
                <c:pt idx="100">
                  <c:v>2.1668147987909121</c:v>
                </c:pt>
                <c:pt idx="101">
                  <c:v>2.1400364109752821</c:v>
                </c:pt>
                <c:pt idx="102">
                  <c:v>2.1418885497058606</c:v>
                </c:pt>
                <c:pt idx="103">
                  <c:v>2.1463761330753899</c:v>
                </c:pt>
                <c:pt idx="104">
                  <c:v>2.1598678470925665</c:v>
                </c:pt>
                <c:pt idx="105">
                  <c:v>2.1462210888118802</c:v>
                </c:pt>
                <c:pt idx="106">
                  <c:v>2.1294965430166597</c:v>
                </c:pt>
                <c:pt idx="107">
                  <c:v>2.0835384512301394</c:v>
                </c:pt>
                <c:pt idx="108">
                  <c:v>2.094261442720502</c:v>
                </c:pt>
                <c:pt idx="109">
                  <c:v>2.0976736994490977</c:v>
                </c:pt>
                <c:pt idx="110">
                  <c:v>2.0515383905153275</c:v>
                </c:pt>
                <c:pt idx="111">
                  <c:v>2.0393744557684741</c:v>
                </c:pt>
                <c:pt idx="112">
                  <c:v>2.0261654088392524</c:v>
                </c:pt>
                <c:pt idx="113">
                  <c:v>2.0041923562597144</c:v>
                </c:pt>
                <c:pt idx="114">
                  <c:v>2.0055236926732798</c:v>
                </c:pt>
                <c:pt idx="115">
                  <c:v>2.0064232525076431</c:v>
                </c:pt>
                <c:pt idx="116">
                  <c:v>2.0038481220342979</c:v>
                </c:pt>
                <c:pt idx="117">
                  <c:v>2.0025548081484823</c:v>
                </c:pt>
                <c:pt idx="118">
                  <c:v>2.0055236926732798</c:v>
                </c:pt>
                <c:pt idx="119">
                  <c:v>2.0037620208282463</c:v>
                </c:pt>
                <c:pt idx="120">
                  <c:v>1.9980848879365556</c:v>
                </c:pt>
                <c:pt idx="121">
                  <c:v>1.9962927185413215</c:v>
                </c:pt>
                <c:pt idx="122">
                  <c:v>1.944778681123507</c:v>
                </c:pt>
                <c:pt idx="123">
                  <c:v>1.9184497424011577</c:v>
                </c:pt>
                <c:pt idx="124">
                  <c:v>1.8720396679732862</c:v>
                </c:pt>
                <c:pt idx="125">
                  <c:v>1.8564267724702443</c:v>
                </c:pt>
                <c:pt idx="126">
                  <c:v>1.8704039052790271</c:v>
                </c:pt>
                <c:pt idx="127">
                  <c:v>1.8304603500309671</c:v>
                </c:pt>
                <c:pt idx="128">
                  <c:v>1.7895102040902544</c:v>
                </c:pt>
                <c:pt idx="129">
                  <c:v>1.7332775339325817</c:v>
                </c:pt>
                <c:pt idx="130">
                  <c:v>1.7237018939912678</c:v>
                </c:pt>
                <c:pt idx="131">
                  <c:v>1.7456212213069384</c:v>
                </c:pt>
                <c:pt idx="132">
                  <c:v>1.6505988981726569</c:v>
                </c:pt>
                <c:pt idx="133">
                  <c:v>1.6146863422820126</c:v>
                </c:pt>
                <c:pt idx="134">
                  <c:v>1.5670263661590604</c:v>
                </c:pt>
                <c:pt idx="135">
                  <c:v>1.5087989654039051</c:v>
                </c:pt>
                <c:pt idx="136">
                  <c:v>1.5069107255515182</c:v>
                </c:pt>
                <c:pt idx="137">
                  <c:v>1.5157414166693652</c:v>
                </c:pt>
                <c:pt idx="138">
                  <c:v>1.5132176000679389</c:v>
                </c:pt>
                <c:pt idx="139">
                  <c:v>1.5153438930883809</c:v>
                </c:pt>
                <c:pt idx="140">
                  <c:v>1.5152113043278019</c:v>
                </c:pt>
                <c:pt idx="141">
                  <c:v>1.5094713521025485</c:v>
                </c:pt>
                <c:pt idx="142">
                  <c:v>1.5033820634737327</c:v>
                </c:pt>
                <c:pt idx="143">
                  <c:v>1.5087989654039051</c:v>
                </c:pt>
                <c:pt idx="144">
                  <c:v>1.5146805441249815</c:v>
                </c:pt>
                <c:pt idx="145">
                  <c:v>1.485011214578573</c:v>
                </c:pt>
                <c:pt idx="146">
                  <c:v>1.4649364291217326</c:v>
                </c:pt>
                <c:pt idx="147">
                  <c:v>1.3647385550553985</c:v>
                </c:pt>
                <c:pt idx="148">
                  <c:v>1.3352572564345317</c:v>
                </c:pt>
                <c:pt idx="149">
                  <c:v>1.2778383330020475</c:v>
                </c:pt>
                <c:pt idx="150">
                  <c:v>1.2685779718828432</c:v>
                </c:pt>
                <c:pt idx="151">
                  <c:v>1.255995726722402</c:v>
                </c:pt>
                <c:pt idx="152">
                  <c:v>1.3072820470333459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8-4B4E-9FF3-44A4C8F0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954735"/>
        <c:axId val="2036181999"/>
      </c:scatterChart>
      <c:valAx>
        <c:axId val="2052954735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6181999"/>
        <c:crosses val="autoZero"/>
        <c:crossBetween val="midCat"/>
      </c:valAx>
      <c:valAx>
        <c:axId val="2036181999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29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P/E LOG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data2!$L$6:$L$158</c:f>
              <c:numCache>
                <c:formatCode>m/d/yy</c:formatCode>
                <c:ptCount val="153"/>
                <c:pt idx="0">
                  <c:v>44776</c:v>
                </c:pt>
                <c:pt idx="1">
                  <c:v>44775</c:v>
                </c:pt>
                <c:pt idx="2">
                  <c:v>44774</c:v>
                </c:pt>
                <c:pt idx="3">
                  <c:v>44771</c:v>
                </c:pt>
                <c:pt idx="4">
                  <c:v>44770</c:v>
                </c:pt>
                <c:pt idx="5">
                  <c:v>44761</c:v>
                </c:pt>
                <c:pt idx="6">
                  <c:v>44750</c:v>
                </c:pt>
                <c:pt idx="7">
                  <c:v>44747</c:v>
                </c:pt>
                <c:pt idx="8">
                  <c:v>44740</c:v>
                </c:pt>
                <c:pt idx="9">
                  <c:v>44728</c:v>
                </c:pt>
                <c:pt idx="10">
                  <c:v>44719</c:v>
                </c:pt>
                <c:pt idx="11">
                  <c:v>44707</c:v>
                </c:pt>
                <c:pt idx="12">
                  <c:v>44698</c:v>
                </c:pt>
                <c:pt idx="13">
                  <c:v>44687</c:v>
                </c:pt>
                <c:pt idx="14">
                  <c:v>44686</c:v>
                </c:pt>
                <c:pt idx="15">
                  <c:v>44685</c:v>
                </c:pt>
                <c:pt idx="16">
                  <c:v>44684</c:v>
                </c:pt>
                <c:pt idx="17">
                  <c:v>44678</c:v>
                </c:pt>
                <c:pt idx="18">
                  <c:v>44669</c:v>
                </c:pt>
                <c:pt idx="19">
                  <c:v>44657</c:v>
                </c:pt>
                <c:pt idx="20">
                  <c:v>44648</c:v>
                </c:pt>
                <c:pt idx="21">
                  <c:v>44637</c:v>
                </c:pt>
                <c:pt idx="22">
                  <c:v>44628</c:v>
                </c:pt>
                <c:pt idx="23">
                  <c:v>44617</c:v>
                </c:pt>
                <c:pt idx="24">
                  <c:v>44607</c:v>
                </c:pt>
                <c:pt idx="25">
                  <c:v>44599</c:v>
                </c:pt>
                <c:pt idx="26">
                  <c:v>44596</c:v>
                </c:pt>
                <c:pt idx="27">
                  <c:v>44595</c:v>
                </c:pt>
                <c:pt idx="28">
                  <c:v>44594</c:v>
                </c:pt>
                <c:pt idx="29">
                  <c:v>44593</c:v>
                </c:pt>
                <c:pt idx="30">
                  <c:v>44592</c:v>
                </c:pt>
                <c:pt idx="31">
                  <c:v>44587</c:v>
                </c:pt>
                <c:pt idx="32">
                  <c:v>44575</c:v>
                </c:pt>
                <c:pt idx="33">
                  <c:v>44566</c:v>
                </c:pt>
                <c:pt idx="34">
                  <c:v>44532</c:v>
                </c:pt>
                <c:pt idx="35">
                  <c:v>44531</c:v>
                </c:pt>
                <c:pt idx="36">
                  <c:v>44536</c:v>
                </c:pt>
                <c:pt idx="37">
                  <c:v>44502</c:v>
                </c:pt>
                <c:pt idx="38">
                  <c:v>44501</c:v>
                </c:pt>
                <c:pt idx="39">
                  <c:v>44504</c:v>
                </c:pt>
                <c:pt idx="40">
                  <c:v>44471</c:v>
                </c:pt>
                <c:pt idx="41">
                  <c:v>44470</c:v>
                </c:pt>
                <c:pt idx="42">
                  <c:v>44475</c:v>
                </c:pt>
                <c:pt idx="43">
                  <c:v>44466</c:v>
                </c:pt>
                <c:pt idx="44">
                  <c:v>44455</c:v>
                </c:pt>
                <c:pt idx="45">
                  <c:v>44446</c:v>
                </c:pt>
                <c:pt idx="46">
                  <c:v>44434</c:v>
                </c:pt>
                <c:pt idx="47">
                  <c:v>44425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44405</c:v>
                </c:pt>
                <c:pt idx="55">
                  <c:v>44384</c:v>
                </c:pt>
                <c:pt idx="56">
                  <c:v>44362</c:v>
                </c:pt>
                <c:pt idx="57">
                  <c:v>44340</c:v>
                </c:pt>
                <c:pt idx="58">
                  <c:v>44319</c:v>
                </c:pt>
                <c:pt idx="59">
                  <c:v>44298</c:v>
                </c:pt>
                <c:pt idx="60">
                  <c:v>44274</c:v>
                </c:pt>
                <c:pt idx="61">
                  <c:v>44253</c:v>
                </c:pt>
                <c:pt idx="62">
                  <c:v>44231</c:v>
                </c:pt>
                <c:pt idx="63">
                  <c:v>44209</c:v>
                </c:pt>
                <c:pt idx="64">
                  <c:v>44167</c:v>
                </c:pt>
                <c:pt idx="65">
                  <c:v>44138</c:v>
                </c:pt>
                <c:pt idx="66">
                  <c:v>44141</c:v>
                </c:pt>
                <c:pt idx="67">
                  <c:v>44105</c:v>
                </c:pt>
                <c:pt idx="68">
                  <c:v>44099</c:v>
                </c:pt>
                <c:pt idx="69">
                  <c:v>44077</c:v>
                </c:pt>
                <c:pt idx="70">
                  <c:v>44056</c:v>
                </c:pt>
                <c:pt idx="71">
                  <c:v>44035</c:v>
                </c:pt>
                <c:pt idx="72">
                  <c:v>44013</c:v>
                </c:pt>
                <c:pt idx="73">
                  <c:v>43992</c:v>
                </c:pt>
                <c:pt idx="74">
                  <c:v>43970</c:v>
                </c:pt>
                <c:pt idx="75">
                  <c:v>43949</c:v>
                </c:pt>
                <c:pt idx="76">
                  <c:v>43927</c:v>
                </c:pt>
                <c:pt idx="77">
                  <c:v>43906</c:v>
                </c:pt>
                <c:pt idx="78">
                  <c:v>43885</c:v>
                </c:pt>
                <c:pt idx="79">
                  <c:v>43861</c:v>
                </c:pt>
                <c:pt idx="80">
                  <c:v>43839</c:v>
                </c:pt>
                <c:pt idx="81">
                  <c:v>43800</c:v>
                </c:pt>
                <c:pt idx="82">
                  <c:v>43771</c:v>
                </c:pt>
                <c:pt idx="83">
                  <c:v>43773</c:v>
                </c:pt>
                <c:pt idx="84">
                  <c:v>43739</c:v>
                </c:pt>
                <c:pt idx="85">
                  <c:v>43731</c:v>
                </c:pt>
                <c:pt idx="86">
                  <c:v>43707</c:v>
                </c:pt>
                <c:pt idx="87">
                  <c:v>43686</c:v>
                </c:pt>
                <c:pt idx="88">
                  <c:v>43685</c:v>
                </c:pt>
                <c:pt idx="89">
                  <c:v>43684</c:v>
                </c:pt>
                <c:pt idx="90">
                  <c:v>43683</c:v>
                </c:pt>
                <c:pt idx="91">
                  <c:v>43682</c:v>
                </c:pt>
                <c:pt idx="92">
                  <c:v>43679</c:v>
                </c:pt>
                <c:pt idx="93">
                  <c:v>43678</c:v>
                </c:pt>
                <c:pt idx="94">
                  <c:v>43677</c:v>
                </c:pt>
                <c:pt idx="95">
                  <c:v>43676</c:v>
                </c:pt>
                <c:pt idx="96">
                  <c:v>43675</c:v>
                </c:pt>
                <c:pt idx="97">
                  <c:v>43665</c:v>
                </c:pt>
                <c:pt idx="98">
                  <c:v>43621</c:v>
                </c:pt>
                <c:pt idx="99">
                  <c:v>43577</c:v>
                </c:pt>
                <c:pt idx="100">
                  <c:v>43531</c:v>
                </c:pt>
                <c:pt idx="101">
                  <c:v>43487</c:v>
                </c:pt>
                <c:pt idx="102">
                  <c:v>43438</c:v>
                </c:pt>
                <c:pt idx="103">
                  <c:v>43374</c:v>
                </c:pt>
                <c:pt idx="104">
                  <c:v>43349</c:v>
                </c:pt>
                <c:pt idx="105">
                  <c:v>43305</c:v>
                </c:pt>
                <c:pt idx="106">
                  <c:v>43259</c:v>
                </c:pt>
                <c:pt idx="107">
                  <c:v>43215</c:v>
                </c:pt>
                <c:pt idx="108">
                  <c:v>43171</c:v>
                </c:pt>
                <c:pt idx="109">
                  <c:v>43125</c:v>
                </c:pt>
                <c:pt idx="110">
                  <c:v>43077</c:v>
                </c:pt>
                <c:pt idx="111">
                  <c:v>43010</c:v>
                </c:pt>
                <c:pt idx="112">
                  <c:v>42990</c:v>
                </c:pt>
                <c:pt idx="113">
                  <c:v>42956</c:v>
                </c:pt>
                <c:pt idx="114">
                  <c:v>42955</c:v>
                </c:pt>
                <c:pt idx="115">
                  <c:v>42954</c:v>
                </c:pt>
                <c:pt idx="116">
                  <c:v>42951</c:v>
                </c:pt>
                <c:pt idx="117">
                  <c:v>42950</c:v>
                </c:pt>
                <c:pt idx="118">
                  <c:v>42949</c:v>
                </c:pt>
                <c:pt idx="119">
                  <c:v>42948</c:v>
                </c:pt>
                <c:pt idx="120">
                  <c:v>42947</c:v>
                </c:pt>
                <c:pt idx="121">
                  <c:v>42944</c:v>
                </c:pt>
                <c:pt idx="122">
                  <c:v>42815</c:v>
                </c:pt>
                <c:pt idx="123">
                  <c:v>42682</c:v>
                </c:pt>
                <c:pt idx="124">
                  <c:v>42552</c:v>
                </c:pt>
                <c:pt idx="125">
                  <c:v>42424</c:v>
                </c:pt>
                <c:pt idx="126">
                  <c:v>42278</c:v>
                </c:pt>
                <c:pt idx="127">
                  <c:v>42163</c:v>
                </c:pt>
                <c:pt idx="128">
                  <c:v>42032</c:v>
                </c:pt>
                <c:pt idx="129">
                  <c:v>41900</c:v>
                </c:pt>
                <c:pt idx="130">
                  <c:v>41771</c:v>
                </c:pt>
                <c:pt idx="131">
                  <c:v>41611</c:v>
                </c:pt>
                <c:pt idx="132">
                  <c:v>41508</c:v>
                </c:pt>
                <c:pt idx="133">
                  <c:v>41380</c:v>
                </c:pt>
                <c:pt idx="134">
                  <c:v>41247</c:v>
                </c:pt>
                <c:pt idx="135">
                  <c:v>41131</c:v>
                </c:pt>
                <c:pt idx="136">
                  <c:v>41130</c:v>
                </c:pt>
                <c:pt idx="137">
                  <c:v>41129</c:v>
                </c:pt>
                <c:pt idx="138">
                  <c:v>41128</c:v>
                </c:pt>
                <c:pt idx="139">
                  <c:v>41127</c:v>
                </c:pt>
                <c:pt idx="140">
                  <c:v>41124</c:v>
                </c:pt>
                <c:pt idx="141">
                  <c:v>41123</c:v>
                </c:pt>
                <c:pt idx="142">
                  <c:v>41122</c:v>
                </c:pt>
                <c:pt idx="143">
                  <c:v>41121</c:v>
                </c:pt>
                <c:pt idx="144">
                  <c:v>41120</c:v>
                </c:pt>
                <c:pt idx="145">
                  <c:v>41115</c:v>
                </c:pt>
                <c:pt idx="146">
                  <c:v>40984</c:v>
                </c:pt>
                <c:pt idx="147">
                  <c:v>40851</c:v>
                </c:pt>
                <c:pt idx="148">
                  <c:v>40723</c:v>
                </c:pt>
                <c:pt idx="149">
                  <c:v>40592</c:v>
                </c:pt>
                <c:pt idx="150">
                  <c:v>40452</c:v>
                </c:pt>
                <c:pt idx="151">
                  <c:v>40333</c:v>
                </c:pt>
                <c:pt idx="152">
                  <c:v>40204</c:v>
                </c:pt>
              </c:numCache>
            </c:numRef>
          </c:xVal>
          <c:yVal>
            <c:numRef>
              <c:f>data2!$M$6:$M$158</c:f>
              <c:numCache>
                <c:formatCode>General</c:formatCode>
                <c:ptCount val="153"/>
                <c:pt idx="0">
                  <c:v>1.5342800052050816</c:v>
                </c:pt>
                <c:pt idx="1">
                  <c:v>1.5295586730211632</c:v>
                </c:pt>
                <c:pt idx="2">
                  <c:v>1.5402042998420598</c:v>
                </c:pt>
                <c:pt idx="3">
                  <c:v>1.5417040232842885</c:v>
                </c:pt>
                <c:pt idx="4">
                  <c:v>1.5402042998420598</c:v>
                </c:pt>
                <c:pt idx="5">
                  <c:v>1.5449357658815026</c:v>
                </c:pt>
                <c:pt idx="6">
                  <c:v>1.5238764756381313</c:v>
                </c:pt>
                <c:pt idx="7">
                  <c:v>1.5173278822943734</c:v>
                </c:pt>
                <c:pt idx="8">
                  <c:v>1.5121505369220305</c:v>
                </c:pt>
                <c:pt idx="9">
                  <c:v>1.4917817755841658</c:v>
                </c:pt>
                <c:pt idx="10">
                  <c:v>1.546542663478131</c:v>
                </c:pt>
                <c:pt idx="11">
                  <c:v>1.534406899137877</c:v>
                </c:pt>
                <c:pt idx="12">
                  <c:v>1.5247854493212223</c:v>
                </c:pt>
                <c:pt idx="13">
                  <c:v>1.5223137951566674</c:v>
                </c:pt>
                <c:pt idx="14">
                  <c:v>1.5273720828276118</c:v>
                </c:pt>
                <c:pt idx="15">
                  <c:v>1.5466660250701842</c:v>
                </c:pt>
                <c:pt idx="16">
                  <c:v>1.534406899137877</c:v>
                </c:pt>
                <c:pt idx="17">
                  <c:v>1.5458017571592761</c:v>
                </c:pt>
                <c:pt idx="18">
                  <c:v>1.5439439424829065</c:v>
                </c:pt>
                <c:pt idx="19">
                  <c:v>1.5555780727729549</c:v>
                </c:pt>
                <c:pt idx="20">
                  <c:v>1.5950550897593039</c:v>
                </c:pt>
                <c:pt idx="21">
                  <c:v>1.5803546611065915</c:v>
                </c:pt>
                <c:pt idx="22">
                  <c:v>1.5337720583847181</c:v>
                </c:pt>
                <c:pt idx="23">
                  <c:v>1.5920656704322471</c:v>
                </c:pt>
                <c:pt idx="24">
                  <c:v>1.6086329894900369</c:v>
                </c:pt>
                <c:pt idx="25">
                  <c:v>1.6074550232146685</c:v>
                </c:pt>
                <c:pt idx="26">
                  <c:v>1.6097011023793995</c:v>
                </c:pt>
                <c:pt idx="27">
                  <c:v>1.6157396886191548</c:v>
                </c:pt>
                <c:pt idx="28">
                  <c:v>1.6229389692114899</c:v>
                </c:pt>
                <c:pt idx="29">
                  <c:v>1.6172100945574339</c:v>
                </c:pt>
                <c:pt idx="30">
                  <c:v>1.605520523437469</c:v>
                </c:pt>
                <c:pt idx="31">
                  <c:v>1.5646660642520893</c:v>
                </c:pt>
                <c:pt idx="32">
                  <c:v>1.5828584622244994</c:v>
                </c:pt>
                <c:pt idx="33">
                  <c:v>1.5935075893317652</c:v>
                </c:pt>
                <c:pt idx="34">
                  <c:v>1.635986111800833</c:v>
                </c:pt>
                <c:pt idx="35">
                  <c:v>1.625209525381881</c:v>
                </c:pt>
                <c:pt idx="36">
                  <c:v>1.6050894618815803</c:v>
                </c:pt>
                <c:pt idx="37">
                  <c:v>1.6062738531699883</c:v>
                </c:pt>
                <c:pt idx="38">
                  <c:v>1.625209525381881</c:v>
                </c:pt>
                <c:pt idx="39">
                  <c:v>1.617943434828973</c:v>
                </c:pt>
                <c:pt idx="40">
                  <c:v>1.6634182122526797</c:v>
                </c:pt>
                <c:pt idx="41">
                  <c:v>1.6619072927660208</c:v>
                </c:pt>
                <c:pt idx="42">
                  <c:v>1.6534054906645013</c:v>
                </c:pt>
                <c:pt idx="43">
                  <c:v>1.7285972433834316</c:v>
                </c:pt>
                <c:pt idx="44">
                  <c:v>1.718584720027436</c:v>
                </c:pt>
                <c:pt idx="45">
                  <c:v>1.7223047868743278</c:v>
                </c:pt>
                <c:pt idx="46">
                  <c:v>1.7303784685876429</c:v>
                </c:pt>
                <c:pt idx="47">
                  <c:v>1.7378285058957847</c:v>
                </c:pt>
                <c:pt idx="48">
                  <c:v>1.7504312486602023</c:v>
                </c:pt>
                <c:pt idx="49">
                  <c:v>1.7482655726687408</c:v>
                </c:pt>
                <c:pt idx="50">
                  <c:v>1.7417816961431667</c:v>
                </c:pt>
                <c:pt idx="51">
                  <c:v>1.742568034366142</c:v>
                </c:pt>
                <c:pt idx="52">
                  <c:v>1.7474894922586728</c:v>
                </c:pt>
                <c:pt idx="53">
                  <c:v>1.759290033024304</c:v>
                </c:pt>
                <c:pt idx="54">
                  <c:v>1.7602716605420632</c:v>
                </c:pt>
                <c:pt idx="55">
                  <c:v>1.7478777058197901</c:v>
                </c:pt>
                <c:pt idx="56">
                  <c:v>1.7460111077519258</c:v>
                </c:pt>
                <c:pt idx="57">
                  <c:v>1.7390974461174751</c:v>
                </c:pt>
                <c:pt idx="58">
                  <c:v>1.7453090599408281</c:v>
                </c:pt>
                <c:pt idx="59">
                  <c:v>1.7239479764316434</c:v>
                </c:pt>
                <c:pt idx="60">
                  <c:v>1.6776069527204931</c:v>
                </c:pt>
                <c:pt idx="61">
                  <c:v>1.6889534626374179</c:v>
                </c:pt>
                <c:pt idx="62">
                  <c:v>1.6825060859390113</c:v>
                </c:pt>
                <c:pt idx="63">
                  <c:v>1.6826864782497681</c:v>
                </c:pt>
                <c:pt idx="64">
                  <c:v>1.6620018793899172</c:v>
                </c:pt>
                <c:pt idx="65">
                  <c:v>1.6648299411430905</c:v>
                </c:pt>
                <c:pt idx="66">
                  <c:v>1.6395860866734264</c:v>
                </c:pt>
                <c:pt idx="67">
                  <c:v>1.6434526764861874</c:v>
                </c:pt>
                <c:pt idx="68">
                  <c:v>1.5741470641507227</c:v>
                </c:pt>
                <c:pt idx="69">
                  <c:v>1.5992278627737964</c:v>
                </c:pt>
                <c:pt idx="70">
                  <c:v>1.5748411950633847</c:v>
                </c:pt>
                <c:pt idx="71">
                  <c:v>1.5744942682853276</c:v>
                </c:pt>
                <c:pt idx="72">
                  <c:v>1.5664374921950703</c:v>
                </c:pt>
                <c:pt idx="73">
                  <c:v>1.5572665288699041</c:v>
                </c:pt>
                <c:pt idx="74">
                  <c:v>1.5324995860946624</c:v>
                </c:pt>
                <c:pt idx="75">
                  <c:v>1.4888326343824005</c:v>
                </c:pt>
                <c:pt idx="76">
                  <c:v>1.4842998393467859</c:v>
                </c:pt>
                <c:pt idx="77">
                  <c:v>1.455149521179828</c:v>
                </c:pt>
                <c:pt idx="78">
                  <c:v>1.5717088318086876</c:v>
                </c:pt>
                <c:pt idx="79">
                  <c:v>1.5720579899263045</c:v>
                </c:pt>
                <c:pt idx="80">
                  <c:v>1.5594277997594899</c:v>
                </c:pt>
                <c:pt idx="81">
                  <c:v>1.5550944485783191</c:v>
                </c:pt>
                <c:pt idx="82">
                  <c:v>1.5443161417474274</c:v>
                </c:pt>
                <c:pt idx="83">
                  <c:v>1.539452491549461</c:v>
                </c:pt>
                <c:pt idx="84">
                  <c:v>1.5355472791766678</c:v>
                </c:pt>
                <c:pt idx="85">
                  <c:v>1.5386993795424069</c:v>
                </c:pt>
                <c:pt idx="86">
                  <c:v>1.5530330162024399</c:v>
                </c:pt>
                <c:pt idx="87">
                  <c:v>1.5487578285737043</c:v>
                </c:pt>
                <c:pt idx="88">
                  <c:v>1.5508396050657851</c:v>
                </c:pt>
                <c:pt idx="89">
                  <c:v>1.5397032389478256</c:v>
                </c:pt>
                <c:pt idx="90">
                  <c:v>1.5326270012288912</c:v>
                </c:pt>
                <c:pt idx="91">
                  <c:v>1.5233562066547928</c:v>
                </c:pt>
                <c:pt idx="92">
                  <c:v>1.5448119117577761</c:v>
                </c:pt>
                <c:pt idx="93">
                  <c:v>1.549125926758111</c:v>
                </c:pt>
                <c:pt idx="94">
                  <c:v>1.5462958351214424</c:v>
                </c:pt>
                <c:pt idx="95">
                  <c:v>1.5547313766759665</c:v>
                </c:pt>
                <c:pt idx="96">
                  <c:v>1.5588285248170117</c:v>
                </c:pt>
                <c:pt idx="97">
                  <c:v>1.5492485568540559</c:v>
                </c:pt>
                <c:pt idx="98">
                  <c:v>1.5469126431812426</c:v>
                </c:pt>
                <c:pt idx="99">
                  <c:v>1.5336449787987627</c:v>
                </c:pt>
                <c:pt idx="100">
                  <c:v>1.5109469486729727</c:v>
                </c:pt>
                <c:pt idx="101">
                  <c:v>1.4841574243653806</c:v>
                </c:pt>
                <c:pt idx="102">
                  <c:v>1.5083950331330531</c:v>
                </c:pt>
                <c:pt idx="103">
                  <c:v>1.5129510799724906</c:v>
                </c:pt>
                <c:pt idx="104">
                  <c:v>1.5611013836490559</c:v>
                </c:pt>
                <c:pt idx="105">
                  <c:v>1.5475285764597821</c:v>
                </c:pt>
                <c:pt idx="106">
                  <c:v>1.5464192668351917</c:v>
                </c:pt>
                <c:pt idx="107">
                  <c:v>1.500373714353374</c:v>
                </c:pt>
                <c:pt idx="108">
                  <c:v>1.6145808669974862</c:v>
                </c:pt>
                <c:pt idx="109">
                  <c:v>1.6180480967120927</c:v>
                </c:pt>
                <c:pt idx="110">
                  <c:v>1.6042260530844701</c:v>
                </c:pt>
                <c:pt idx="111">
                  <c:v>1.5920656704322471</c:v>
                </c:pt>
                <c:pt idx="112">
                  <c:v>1.5965970956264601</c:v>
                </c:pt>
                <c:pt idx="113">
                  <c:v>1.5746099413401871</c:v>
                </c:pt>
                <c:pt idx="114">
                  <c:v>1.575880315680646</c:v>
                </c:pt>
                <c:pt idx="115">
                  <c:v>1.5768018958289125</c:v>
                </c:pt>
                <c:pt idx="116">
                  <c:v>1.5742628297070269</c:v>
                </c:pt>
                <c:pt idx="117">
                  <c:v>1.5729877081982051</c:v>
                </c:pt>
                <c:pt idx="118">
                  <c:v>1.575880315680646</c:v>
                </c:pt>
                <c:pt idx="119">
                  <c:v>1.5741470641507227</c:v>
                </c:pt>
                <c:pt idx="120">
                  <c:v>1.5684364144168854</c:v>
                </c:pt>
                <c:pt idx="121">
                  <c:v>1.5666731376061165</c:v>
                </c:pt>
                <c:pt idx="122">
                  <c:v>1.541579243946581</c:v>
                </c:pt>
                <c:pt idx="123">
                  <c:v>1.5249151475398668</c:v>
                </c:pt>
                <c:pt idx="124">
                  <c:v>1.5100085129402347</c:v>
                </c:pt>
                <c:pt idx="125">
                  <c:v>1.4184670209466004</c:v>
                </c:pt>
                <c:pt idx="126">
                  <c:v>1.4593924877592308</c:v>
                </c:pt>
                <c:pt idx="127">
                  <c:v>1.4810124209565729</c:v>
                </c:pt>
                <c:pt idx="128">
                  <c:v>1.4390167283875128</c:v>
                </c:pt>
                <c:pt idx="129">
                  <c:v>1.3928727454020795</c:v>
                </c:pt>
                <c:pt idx="130">
                  <c:v>1.3975924340381167</c:v>
                </c:pt>
                <c:pt idx="131">
                  <c:v>1.4549972173094601</c:v>
                </c:pt>
                <c:pt idx="132">
                  <c:v>1.3406423775607053</c:v>
                </c:pt>
                <c:pt idx="133">
                  <c:v>1.6688516480825186</c:v>
                </c:pt>
                <c:pt idx="134">
                  <c:v>1.6828667956623247</c:v>
                </c:pt>
                <c:pt idx="148">
                  <c:v>1.4243915544102774</c:v>
                </c:pt>
                <c:pt idx="149">
                  <c:v>1.3666097103924297</c:v>
                </c:pt>
                <c:pt idx="150">
                  <c:v>1.3481100684802376</c:v>
                </c:pt>
                <c:pt idx="151">
                  <c:v>1.3492775274679554</c:v>
                </c:pt>
                <c:pt idx="152">
                  <c:v>1.4315245841874509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4-4C43-A342-26C03A22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068399"/>
        <c:axId val="307606992"/>
      </c:scatterChart>
      <c:valAx>
        <c:axId val="2047068399"/>
        <c:scaling>
          <c:orientation val="minMax"/>
          <c:max val="45000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06992"/>
        <c:crosses val="autoZero"/>
        <c:crossBetween val="midCat"/>
      </c:valAx>
      <c:valAx>
        <c:axId val="307606992"/>
        <c:scaling>
          <c:orientation val="minMax"/>
          <c:min val="1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06839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94336</xdr:colOff>
      <xdr:row>30</xdr:row>
      <xdr:rowOff>101597</xdr:rowOff>
    </xdr:from>
    <xdr:to>
      <xdr:col>21</xdr:col>
      <xdr:colOff>474133</xdr:colOff>
      <xdr:row>52</xdr:row>
      <xdr:rowOff>169333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58B63F-B164-008A-0DC3-937798F2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331890</xdr:colOff>
      <xdr:row>30</xdr:row>
      <xdr:rowOff>74425</xdr:rowOff>
    </xdr:from>
    <xdr:to>
      <xdr:col>20</xdr:col>
      <xdr:colOff>338591</xdr:colOff>
      <xdr:row>41</xdr:row>
      <xdr:rowOff>22865</xdr:rowOff>
    </xdr:to>
    <xdr:cxnSp macro="">
      <xdr:nvCxnSpPr>
        <xdr:cNvPr id="11" name="直線接點 10">
          <a:extLst>
            <a:ext uri="{FF2B5EF4-FFF2-40B4-BE49-F238E27FC236}">
              <a16:creationId xmlns:a16="http://schemas.microsoft.com/office/drawing/2014/main" id="{CCED53A9-ED98-CA48-A032-8C038CDCD898}"/>
            </a:ext>
          </a:extLst>
        </xdr:cNvPr>
        <xdr:cNvCxnSpPr/>
      </xdr:nvCxnSpPr>
      <xdr:spPr>
        <a:xfrm flipV="1">
          <a:off x="19500423" y="8676558"/>
          <a:ext cx="6701" cy="2860974"/>
        </a:xfrm>
        <a:prstGeom prst="line">
          <a:avLst/>
        </a:prstGeom>
        <a:ln w="25400">
          <a:solidFill>
            <a:srgbClr val="FF0000">
              <a:alpha val="36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755931</xdr:colOff>
      <xdr:row>35</xdr:row>
      <xdr:rowOff>157995</xdr:rowOff>
    </xdr:from>
    <xdr:to>
      <xdr:col>21</xdr:col>
      <xdr:colOff>333628</xdr:colOff>
      <xdr:row>37</xdr:row>
      <xdr:rowOff>18427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6DAA66B-9C61-8E97-FF89-0F27E4CD7936}"/>
            </a:ext>
          </a:extLst>
        </xdr:cNvPr>
        <xdr:cNvGrpSpPr/>
      </xdr:nvGrpSpPr>
      <xdr:grpSpPr>
        <a:xfrm rot="21227377">
          <a:off x="12846331" y="10199462"/>
          <a:ext cx="7739564" cy="385365"/>
          <a:chOff x="12698763" y="9030834"/>
          <a:chExt cx="7708794" cy="364340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7A9C4DE9-1573-A344-B932-F565B728B445}"/>
              </a:ext>
            </a:extLst>
          </xdr:cNvPr>
          <xdr:cNvCxnSpPr/>
        </xdr:nvCxnSpPr>
        <xdr:spPr>
          <a:xfrm flipV="1">
            <a:off x="12716729" y="9030834"/>
            <a:ext cx="7690828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線接點 4">
            <a:extLst>
              <a:ext uri="{FF2B5EF4-FFF2-40B4-BE49-F238E27FC236}">
                <a16:creationId xmlns:a16="http://schemas.microsoft.com/office/drawing/2014/main" id="{C68FDC36-87BE-9045-B1EC-A4D385702A4B}"/>
              </a:ext>
            </a:extLst>
          </xdr:cNvPr>
          <xdr:cNvCxnSpPr/>
        </xdr:nvCxnSpPr>
        <xdr:spPr>
          <a:xfrm flipV="1">
            <a:off x="12698763" y="9395173"/>
            <a:ext cx="7690828" cy="1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122578</xdr:colOff>
      <xdr:row>36</xdr:row>
      <xdr:rowOff>87397</xdr:rowOff>
    </xdr:from>
    <xdr:to>
      <xdr:col>25</xdr:col>
      <xdr:colOff>224178</xdr:colOff>
      <xdr:row>36</xdr:row>
      <xdr:rowOff>175254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DED78CE3-4B86-0B4D-9E8C-473F627ED3DF}"/>
            </a:ext>
          </a:extLst>
        </xdr:cNvPr>
        <xdr:cNvSpPr/>
      </xdr:nvSpPr>
      <xdr:spPr>
        <a:xfrm>
          <a:off x="23634511" y="10205064"/>
          <a:ext cx="101600" cy="8785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23</xdr:col>
      <xdr:colOff>186266</xdr:colOff>
      <xdr:row>39</xdr:row>
      <xdr:rowOff>0</xdr:rowOff>
    </xdr:from>
    <xdr:to>
      <xdr:col>25</xdr:col>
      <xdr:colOff>319001</xdr:colOff>
      <xdr:row>39</xdr:row>
      <xdr:rowOff>87857</xdr:rowOff>
    </xdr:to>
    <xdr:grpSp>
      <xdr:nvGrpSpPr>
        <xdr:cNvPr id="3" name="群組 2">
          <a:extLst>
            <a:ext uri="{FF2B5EF4-FFF2-40B4-BE49-F238E27FC236}">
              <a16:creationId xmlns:a16="http://schemas.microsoft.com/office/drawing/2014/main" id="{0484E80C-77C8-AB46-8865-1D67D9C7A472}"/>
            </a:ext>
          </a:extLst>
        </xdr:cNvPr>
        <xdr:cNvGrpSpPr/>
      </xdr:nvGrpSpPr>
      <xdr:grpSpPr>
        <a:xfrm>
          <a:off x="22097999" y="11040533"/>
          <a:ext cx="1792202" cy="87857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4" name="橢圓 3">
            <a:extLst>
              <a:ext uri="{FF2B5EF4-FFF2-40B4-BE49-F238E27FC236}">
                <a16:creationId xmlns:a16="http://schemas.microsoft.com/office/drawing/2014/main" id="{50F1D3B7-AFBA-19A5-E593-C798F11C23D6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9" name="直線接點 8">
            <a:extLst>
              <a:ext uri="{FF2B5EF4-FFF2-40B4-BE49-F238E27FC236}">
                <a16:creationId xmlns:a16="http://schemas.microsoft.com/office/drawing/2014/main" id="{AF787275-5FB7-2846-4714-10697A4D1FD7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4</xdr:row>
      <xdr:rowOff>76200</xdr:rowOff>
    </xdr:from>
    <xdr:to>
      <xdr:col>19</xdr:col>
      <xdr:colOff>787400</xdr:colOff>
      <xdr:row>17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62638C9-D3FB-6FCE-4B65-2F37C39D1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17</xdr:row>
      <xdr:rowOff>127000</xdr:rowOff>
    </xdr:from>
    <xdr:to>
      <xdr:col>20</xdr:col>
      <xdr:colOff>0</xdr:colOff>
      <xdr:row>30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C86680E-8C47-F9AB-9B32-F11498298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31</xdr:row>
      <xdr:rowOff>38100</xdr:rowOff>
    </xdr:from>
    <xdr:to>
      <xdr:col>19</xdr:col>
      <xdr:colOff>812800</xdr:colOff>
      <xdr:row>45</xdr:row>
      <xdr:rowOff>139700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6CE0F95-FA37-4937-60D9-F67FACABE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86298</xdr:colOff>
      <xdr:row>2</xdr:row>
      <xdr:rowOff>46209</xdr:rowOff>
    </xdr:from>
    <xdr:to>
      <xdr:col>19</xdr:col>
      <xdr:colOff>101599</xdr:colOff>
      <xdr:row>45</xdr:row>
      <xdr:rowOff>33509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FCE56672-32A0-6E4A-9E76-1C05BE31E25A}"/>
            </a:ext>
          </a:extLst>
        </xdr:cNvPr>
        <xdr:cNvCxnSpPr/>
      </xdr:nvCxnSpPr>
      <xdr:spPr>
        <a:xfrm>
          <a:off x="17751998" y="478009"/>
          <a:ext cx="15301" cy="9804400"/>
        </a:xfrm>
        <a:prstGeom prst="line">
          <a:avLst/>
        </a:prstGeom>
        <a:ln w="12700">
          <a:solidFill>
            <a:srgbClr val="FF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368300</xdr:colOff>
      <xdr:row>1</xdr:row>
      <xdr:rowOff>76200</xdr:rowOff>
    </xdr:from>
    <xdr:to>
      <xdr:col>13</xdr:col>
      <xdr:colOff>368912</xdr:colOff>
      <xdr:row>44</xdr:row>
      <xdr:rowOff>155920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5A6D8545-D73C-0F4A-B3F8-63D2EC913FBD}"/>
            </a:ext>
          </a:extLst>
        </xdr:cNvPr>
        <xdr:cNvCxnSpPr/>
      </xdr:nvCxnSpPr>
      <xdr:spPr>
        <a:xfrm>
          <a:off x="13081000" y="292100"/>
          <a:ext cx="612" cy="9884120"/>
        </a:xfrm>
        <a:prstGeom prst="line">
          <a:avLst/>
        </a:prstGeom>
        <a:ln w="12700">
          <a:solidFill>
            <a:srgbClr val="FF000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699799</xdr:colOff>
      <xdr:row>35</xdr:row>
      <xdr:rowOff>144947</xdr:rowOff>
    </xdr:from>
    <xdr:to>
      <xdr:col>19</xdr:col>
      <xdr:colOff>607939</xdr:colOff>
      <xdr:row>37</xdr:row>
      <xdr:rowOff>13947</xdr:rowOff>
    </xdr:to>
    <xdr:grpSp>
      <xdr:nvGrpSpPr>
        <xdr:cNvPr id="10" name="群組 9">
          <a:extLst>
            <a:ext uri="{FF2B5EF4-FFF2-40B4-BE49-F238E27FC236}">
              <a16:creationId xmlns:a16="http://schemas.microsoft.com/office/drawing/2014/main" id="{19881A49-504B-3549-B942-F66CE3F2C317}"/>
            </a:ext>
          </a:extLst>
        </xdr:cNvPr>
        <xdr:cNvGrpSpPr/>
      </xdr:nvGrpSpPr>
      <xdr:grpSpPr>
        <a:xfrm rot="21318778">
          <a:off x="11839076" y="8132176"/>
          <a:ext cx="6472357" cy="328036"/>
          <a:chOff x="419072" y="6306217"/>
          <a:chExt cx="7576157" cy="332829"/>
        </a:xfrm>
      </xdr:grpSpPr>
      <xdr:grpSp>
        <xdr:nvGrpSpPr>
          <xdr:cNvPr id="11" name="群組 10">
            <a:extLst>
              <a:ext uri="{FF2B5EF4-FFF2-40B4-BE49-F238E27FC236}">
                <a16:creationId xmlns:a16="http://schemas.microsoft.com/office/drawing/2014/main" id="{6C9A5935-6974-BB97-7375-C4B034BF59F9}"/>
              </a:ext>
            </a:extLst>
          </xdr:cNvPr>
          <xdr:cNvGrpSpPr/>
        </xdr:nvGrpSpPr>
        <xdr:grpSpPr>
          <a:xfrm>
            <a:off x="440268" y="6306217"/>
            <a:ext cx="7554961" cy="157565"/>
            <a:chOff x="12323705" y="9935199"/>
            <a:chExt cx="7537684" cy="143594"/>
          </a:xfrm>
        </xdr:grpSpPr>
        <xdr:cxnSp macro="">
          <xdr:nvCxnSpPr>
            <xdr:cNvPr id="13" name="直線接點 12">
              <a:extLst>
                <a:ext uri="{FF2B5EF4-FFF2-40B4-BE49-F238E27FC236}">
                  <a16:creationId xmlns:a16="http://schemas.microsoft.com/office/drawing/2014/main" id="{D2C35406-05B9-FB0B-7704-7F6016E7E665}"/>
                </a:ext>
              </a:extLst>
            </xdr:cNvPr>
            <xdr:cNvCxnSpPr/>
          </xdr:nvCxnSpPr>
          <xdr:spPr>
            <a:xfrm flipV="1">
              <a:off x="12336405" y="9935199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直線接點 13">
              <a:extLst>
                <a:ext uri="{FF2B5EF4-FFF2-40B4-BE49-F238E27FC236}">
                  <a16:creationId xmlns:a16="http://schemas.microsoft.com/office/drawing/2014/main" id="{55C30F76-78EC-E287-75F9-89AAD2046010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" name="直線接點 11">
            <a:extLst>
              <a:ext uri="{FF2B5EF4-FFF2-40B4-BE49-F238E27FC236}">
                <a16:creationId xmlns:a16="http://schemas.microsoft.com/office/drawing/2014/main" id="{6EB133ED-FEA9-3423-63BA-B0A5D3D1BA97}"/>
              </a:ext>
            </a:extLst>
          </xdr:cNvPr>
          <xdr:cNvCxnSpPr/>
        </xdr:nvCxnSpPr>
        <xdr:spPr>
          <a:xfrm flipV="1">
            <a:off x="419072" y="6623046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109888</xdr:colOff>
      <xdr:row>35</xdr:row>
      <xdr:rowOff>148001</xdr:rowOff>
    </xdr:from>
    <xdr:to>
      <xdr:col>19</xdr:col>
      <xdr:colOff>167330</xdr:colOff>
      <xdr:row>35</xdr:row>
      <xdr:rowOff>219516</xdr:rowOff>
    </xdr:to>
    <xdr:sp macro="" textlink="">
      <xdr:nvSpPr>
        <xdr:cNvPr id="15" name="橢圓 14">
          <a:extLst>
            <a:ext uri="{FF2B5EF4-FFF2-40B4-BE49-F238E27FC236}">
              <a16:creationId xmlns:a16="http://schemas.microsoft.com/office/drawing/2014/main" id="{DBE4A408-8D63-DF4A-8EA4-9AFD23E171F9}"/>
            </a:ext>
          </a:extLst>
        </xdr:cNvPr>
        <xdr:cNvSpPr/>
      </xdr:nvSpPr>
      <xdr:spPr>
        <a:xfrm>
          <a:off x="17785103" y="8178760"/>
          <a:ext cx="57442" cy="71515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19</xdr:col>
      <xdr:colOff>187172</xdr:colOff>
      <xdr:row>35</xdr:row>
      <xdr:rowOff>225064</xdr:rowOff>
    </xdr:from>
    <xdr:to>
      <xdr:col>22</xdr:col>
      <xdr:colOff>618201</xdr:colOff>
      <xdr:row>40</xdr:row>
      <xdr:rowOff>28870</xdr:rowOff>
    </xdr:to>
    <xdr:grpSp>
      <xdr:nvGrpSpPr>
        <xdr:cNvPr id="16" name="群組 15">
          <a:extLst>
            <a:ext uri="{FF2B5EF4-FFF2-40B4-BE49-F238E27FC236}">
              <a16:creationId xmlns:a16="http://schemas.microsoft.com/office/drawing/2014/main" id="{32DC3959-31C0-414D-ADCC-69F2E5F5F961}"/>
            </a:ext>
          </a:extLst>
        </xdr:cNvPr>
        <xdr:cNvGrpSpPr/>
      </xdr:nvGrpSpPr>
      <xdr:grpSpPr>
        <a:xfrm>
          <a:off x="17890666" y="8212293"/>
          <a:ext cx="2909824" cy="951396"/>
          <a:chOff x="6426711" y="9674260"/>
          <a:chExt cx="1707396" cy="1727491"/>
        </a:xfrm>
      </xdr:grpSpPr>
      <xdr:cxnSp macro="">
        <xdr:nvCxnSpPr>
          <xdr:cNvPr id="17" name="直線接點 16">
            <a:extLst>
              <a:ext uri="{FF2B5EF4-FFF2-40B4-BE49-F238E27FC236}">
                <a16:creationId xmlns:a16="http://schemas.microsoft.com/office/drawing/2014/main" id="{B20B1DE3-9861-0DD5-97C8-730A2F1E95C8}"/>
              </a:ext>
            </a:extLst>
          </xdr:cNvPr>
          <xdr:cNvCxnSpPr>
            <a:stCxn id="18" idx="1"/>
          </xdr:cNvCxnSpPr>
        </xdr:nvCxnSpPr>
        <xdr:spPr>
          <a:xfrm flipH="1" flipV="1">
            <a:off x="6426711" y="9674260"/>
            <a:ext cx="910752" cy="1402725"/>
          </a:xfrm>
          <a:prstGeom prst="line">
            <a:avLst/>
          </a:prstGeom>
          <a:ln w="28575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>
            <a:extLst>
              <a:ext uri="{FF2B5EF4-FFF2-40B4-BE49-F238E27FC236}">
                <a16:creationId xmlns:a16="http://schemas.microsoft.com/office/drawing/2014/main" id="{B6DAB97E-0354-1164-0593-16581B057F61}"/>
              </a:ext>
            </a:extLst>
          </xdr:cNvPr>
          <xdr:cNvSpPr txBox="1"/>
        </xdr:nvSpPr>
        <xdr:spPr>
          <a:xfrm>
            <a:off x="7337463" y="10752219"/>
            <a:ext cx="796644" cy="649532"/>
          </a:xfrm>
          <a:prstGeom prst="rect">
            <a:avLst/>
          </a:prstGeom>
          <a:solidFill>
            <a:srgbClr val="FFFF00"/>
          </a:solidFill>
          <a:ln w="73025" cmpd="sng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TW" sz="1400">
                <a:solidFill>
                  <a:srgbClr val="002060"/>
                </a:solidFill>
              </a:rPr>
              <a:t>2022 / 7 /22</a:t>
            </a:r>
            <a:endParaRPr lang="zh-TW" altLang="en-US" sz="1400">
              <a:solidFill>
                <a:srgbClr val="00206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42332</xdr:colOff>
      <xdr:row>4</xdr:row>
      <xdr:rowOff>39511</xdr:rowOff>
    </xdr:from>
    <xdr:to>
      <xdr:col>30</xdr:col>
      <xdr:colOff>736912</xdr:colOff>
      <xdr:row>20</xdr:row>
      <xdr:rowOff>94074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AD0F789-6E78-3BFE-28F3-ED73BAE54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84666</xdr:colOff>
      <xdr:row>20</xdr:row>
      <xdr:rowOff>228600</xdr:rowOff>
    </xdr:from>
    <xdr:to>
      <xdr:col>30</xdr:col>
      <xdr:colOff>711199</xdr:colOff>
      <xdr:row>35</xdr:row>
      <xdr:rowOff>50800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FA74428-6D1A-0E0B-2197-71F11458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84666</xdr:colOff>
      <xdr:row>35</xdr:row>
      <xdr:rowOff>211667</xdr:rowOff>
    </xdr:from>
    <xdr:to>
      <xdr:col>30</xdr:col>
      <xdr:colOff>694266</xdr:colOff>
      <xdr:row>50</xdr:row>
      <xdr:rowOff>237067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457FA84-050F-BEEB-0629-9D1FAF2F0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152429</xdr:colOff>
      <xdr:row>5</xdr:row>
      <xdr:rowOff>169333</xdr:rowOff>
    </xdr:from>
    <xdr:to>
      <xdr:col>29</xdr:col>
      <xdr:colOff>586568</xdr:colOff>
      <xdr:row>79</xdr:row>
      <xdr:rowOff>212309</xdr:rowOff>
    </xdr:to>
    <xdr:grpSp>
      <xdr:nvGrpSpPr>
        <xdr:cNvPr id="5" name="群組 4">
          <a:extLst>
            <a:ext uri="{FF2B5EF4-FFF2-40B4-BE49-F238E27FC236}">
              <a16:creationId xmlns:a16="http://schemas.microsoft.com/office/drawing/2014/main" id="{F8CAFD9B-D5BA-1C46-9400-BB3B470CBDEC}"/>
            </a:ext>
          </a:extLst>
        </xdr:cNvPr>
        <xdr:cNvGrpSpPr/>
      </xdr:nvGrpSpPr>
      <xdr:grpSpPr>
        <a:xfrm>
          <a:off x="13953096" y="1248833"/>
          <a:ext cx="11991139" cy="21971643"/>
          <a:chOff x="15169168" y="10993"/>
          <a:chExt cx="3244663" cy="19475028"/>
        </a:xfrm>
      </xdr:grpSpPr>
      <xdr:cxnSp macro="">
        <xdr:nvCxnSpPr>
          <xdr:cNvPr id="6" name="直線接點 5">
            <a:extLst>
              <a:ext uri="{FF2B5EF4-FFF2-40B4-BE49-F238E27FC236}">
                <a16:creationId xmlns:a16="http://schemas.microsoft.com/office/drawing/2014/main" id="{102B6158-4C42-D374-7F70-3342CE8C8A00}"/>
              </a:ext>
            </a:extLst>
          </xdr:cNvPr>
          <xdr:cNvCxnSpPr/>
        </xdr:nvCxnSpPr>
        <xdr:spPr>
          <a:xfrm>
            <a:off x="18412795" y="10993"/>
            <a:ext cx="1036" cy="19475028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51F60426-2CBA-A8A4-04D2-6DDC31F189CE}"/>
              </a:ext>
            </a:extLst>
          </xdr:cNvPr>
          <xdr:cNvCxnSpPr/>
        </xdr:nvCxnSpPr>
        <xdr:spPr>
          <a:xfrm>
            <a:off x="15169168" y="60593"/>
            <a:ext cx="1145" cy="18993089"/>
          </a:xfrm>
          <a:prstGeom prst="line">
            <a:avLst/>
          </a:prstGeom>
          <a:ln w="12700">
            <a:solidFill>
              <a:srgbClr val="FF0000"/>
            </a:solidFill>
            <a:prstDash val="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514198</xdr:colOff>
      <xdr:row>41</xdr:row>
      <xdr:rowOff>198339</xdr:rowOff>
    </xdr:from>
    <xdr:to>
      <xdr:col>34</xdr:col>
      <xdr:colOff>542194</xdr:colOff>
      <xdr:row>45</xdr:row>
      <xdr:rowOff>144243</xdr:rowOff>
    </xdr:to>
    <xdr:grpSp>
      <xdr:nvGrpSpPr>
        <xdr:cNvPr id="8" name="群組 7">
          <a:extLst>
            <a:ext uri="{FF2B5EF4-FFF2-40B4-BE49-F238E27FC236}">
              <a16:creationId xmlns:a16="http://schemas.microsoft.com/office/drawing/2014/main" id="{2FE8F8ED-4DE5-EA45-AA53-5641614ACDFD}"/>
            </a:ext>
          </a:extLst>
        </xdr:cNvPr>
        <xdr:cNvGrpSpPr/>
      </xdr:nvGrpSpPr>
      <xdr:grpSpPr>
        <a:xfrm rot="21232238">
          <a:off x="7710865" y="11945839"/>
          <a:ext cx="22316496" cy="1131237"/>
          <a:chOff x="419072" y="5947486"/>
          <a:chExt cx="7557324" cy="1010383"/>
        </a:xfrm>
      </xdr:grpSpPr>
      <xdr:grpSp>
        <xdr:nvGrpSpPr>
          <xdr:cNvPr id="9" name="群組 8">
            <a:extLst>
              <a:ext uri="{FF2B5EF4-FFF2-40B4-BE49-F238E27FC236}">
                <a16:creationId xmlns:a16="http://schemas.microsoft.com/office/drawing/2014/main" id="{8BE6B645-7872-BB28-B429-08C1D9EC5E50}"/>
              </a:ext>
            </a:extLst>
          </xdr:cNvPr>
          <xdr:cNvGrpSpPr/>
        </xdr:nvGrpSpPr>
        <xdr:grpSpPr>
          <a:xfrm>
            <a:off x="434163" y="5947486"/>
            <a:ext cx="7542233" cy="516081"/>
            <a:chOff x="12317611" y="9608463"/>
            <a:chExt cx="7524984" cy="470330"/>
          </a:xfrm>
        </xdr:grpSpPr>
        <xdr:cxnSp macro="">
          <xdr:nvCxnSpPr>
            <xdr:cNvPr id="11" name="直線接點 10">
              <a:extLst>
                <a:ext uri="{FF2B5EF4-FFF2-40B4-BE49-F238E27FC236}">
                  <a16:creationId xmlns:a16="http://schemas.microsoft.com/office/drawing/2014/main" id="{ED87BF09-8278-B90D-187E-18F58D5F5F95}"/>
                </a:ext>
              </a:extLst>
            </xdr:cNvPr>
            <xdr:cNvCxnSpPr/>
          </xdr:nvCxnSpPr>
          <xdr:spPr>
            <a:xfrm flipV="1">
              <a:off x="12317611" y="9608463"/>
              <a:ext cx="7524984" cy="14582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接點 11">
              <a:extLst>
                <a:ext uri="{FF2B5EF4-FFF2-40B4-BE49-F238E27FC236}">
                  <a16:creationId xmlns:a16="http://schemas.microsoft.com/office/drawing/2014/main" id="{DDA76EBD-6FFD-A841-7464-1EE9895DE265}"/>
                </a:ext>
              </a:extLst>
            </xdr:cNvPr>
            <xdr:cNvCxnSpPr/>
          </xdr:nvCxnSpPr>
          <xdr:spPr>
            <a:xfrm flipV="1">
              <a:off x="12323705" y="10078792"/>
              <a:ext cx="7514165" cy="1"/>
            </a:xfrm>
            <a:prstGeom prst="line">
              <a:avLst/>
            </a:prstGeom>
            <a:ln w="25400">
              <a:solidFill>
                <a:srgbClr val="FF0000">
                  <a:alpha val="36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4481957B-995F-C61C-A0C3-DA57724EF876}"/>
              </a:ext>
            </a:extLst>
          </xdr:cNvPr>
          <xdr:cNvCxnSpPr/>
        </xdr:nvCxnSpPr>
        <xdr:spPr>
          <a:xfrm flipV="1">
            <a:off x="419072" y="6941869"/>
            <a:ext cx="7542232" cy="16000"/>
          </a:xfrm>
          <a:prstGeom prst="line">
            <a:avLst/>
          </a:prstGeom>
          <a:ln w="25400">
            <a:solidFill>
              <a:srgbClr val="FF0000">
                <a:alpha val="36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179801</xdr:colOff>
      <xdr:row>42</xdr:row>
      <xdr:rowOff>270124</xdr:rowOff>
    </xdr:from>
    <xdr:to>
      <xdr:col>31</xdr:col>
      <xdr:colOff>318987</xdr:colOff>
      <xdr:row>43</xdr:row>
      <xdr:rowOff>64459</xdr:rowOff>
    </xdr:to>
    <xdr:grpSp>
      <xdr:nvGrpSpPr>
        <xdr:cNvPr id="13" name="群組 12">
          <a:extLst>
            <a:ext uri="{FF2B5EF4-FFF2-40B4-BE49-F238E27FC236}">
              <a16:creationId xmlns:a16="http://schemas.microsoft.com/office/drawing/2014/main" id="{CEA97D06-2FD4-F64B-A977-17E213C1C7D3}"/>
            </a:ext>
          </a:extLst>
        </xdr:cNvPr>
        <xdr:cNvGrpSpPr/>
      </xdr:nvGrpSpPr>
      <xdr:grpSpPr>
        <a:xfrm>
          <a:off x="25537468" y="12313957"/>
          <a:ext cx="1790186" cy="90669"/>
          <a:chOff x="36396706" y="18885648"/>
          <a:chExt cx="1782980" cy="87857"/>
        </a:xfrm>
        <a:solidFill>
          <a:srgbClr val="FFFF00"/>
        </a:solidFill>
      </xdr:grpSpPr>
      <xdr:sp macro="" textlink="">
        <xdr:nvSpPr>
          <xdr:cNvPr id="14" name="橢圓 13">
            <a:extLst>
              <a:ext uri="{FF2B5EF4-FFF2-40B4-BE49-F238E27FC236}">
                <a16:creationId xmlns:a16="http://schemas.microsoft.com/office/drawing/2014/main" id="{8E939DD5-4981-14A5-19FE-2817DECD26DB}"/>
              </a:ext>
            </a:extLst>
          </xdr:cNvPr>
          <xdr:cNvSpPr/>
        </xdr:nvSpPr>
        <xdr:spPr>
          <a:xfrm>
            <a:off x="36815065" y="18885648"/>
            <a:ext cx="101600" cy="87857"/>
          </a:xfrm>
          <a:prstGeom prst="ellips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15" name="直線接點 14">
            <a:extLst>
              <a:ext uri="{FF2B5EF4-FFF2-40B4-BE49-F238E27FC236}">
                <a16:creationId xmlns:a16="http://schemas.microsoft.com/office/drawing/2014/main" id="{EB8325A4-C4E0-0D22-C4B9-96FDAE40FF1D}"/>
              </a:ext>
            </a:extLst>
          </xdr:cNvPr>
          <xdr:cNvCxnSpPr/>
        </xdr:nvCxnSpPr>
        <xdr:spPr>
          <a:xfrm flipH="1">
            <a:off x="36396706" y="18935451"/>
            <a:ext cx="1782980" cy="0"/>
          </a:xfrm>
          <a:prstGeom prst="line">
            <a:avLst/>
          </a:prstGeom>
          <a:grpFill/>
          <a:ln>
            <a:solidFill>
              <a:schemeClr val="accent4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alth.businessweekly.com.tw/m/GArticle.aspx?id=ARTL000139852" TargetMode="External"/><Relationship Id="rId2" Type="http://schemas.openxmlformats.org/officeDocument/2006/relationships/hyperlink" Target="https://www.macrotrends.net/stocks/charts/V/visa/pe-ratio" TargetMode="External"/><Relationship Id="rId1" Type="http://schemas.openxmlformats.org/officeDocument/2006/relationships/hyperlink" Target="https://strike.market/stocks/V" TargetMode="External"/><Relationship Id="rId6" Type="http://schemas.openxmlformats.org/officeDocument/2006/relationships/hyperlink" Target="http://www.rocketfinancial.com/Financials.aspx?fID=3916&amp;p=2&amp;pw=129186&amp;rID=3" TargetMode="External"/><Relationship Id="rId5" Type="http://schemas.openxmlformats.org/officeDocument/2006/relationships/hyperlink" Target="https://rich01.com/discounted-cash-flow-dcf-model/" TargetMode="External"/><Relationship Id="rId4" Type="http://schemas.openxmlformats.org/officeDocument/2006/relationships/hyperlink" Target="https://teddygoschool.com/how-to-calculate-the-valuation-of-a-compan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market-data/quotes/V" TargetMode="External"/><Relationship Id="rId2" Type="http://schemas.openxmlformats.org/officeDocument/2006/relationships/hyperlink" Target="https://www.gurufocus.com/stock/MCD/dcf" TargetMode="External"/><Relationship Id="rId1" Type="http://schemas.openxmlformats.org/officeDocument/2006/relationships/hyperlink" Target="https://www.gurufocus.com/stock/MCD/dc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inancecharts.com/stocks/V/income-statement/eps-diluted-ttm" TargetMode="External"/><Relationship Id="rId299" Type="http://schemas.openxmlformats.org/officeDocument/2006/relationships/hyperlink" Target="https://www.financecharts.com/stocks/V/income-statement/eps-diluted-ttm" TargetMode="External"/><Relationship Id="rId21" Type="http://schemas.openxmlformats.org/officeDocument/2006/relationships/hyperlink" Target="https://www.financecharts.com/stocks/V/income-statement/eps-diluted-ttm" TargetMode="External"/><Relationship Id="rId63" Type="http://schemas.openxmlformats.org/officeDocument/2006/relationships/hyperlink" Target="https://www.financecharts.com/stocks/V/income-statement/eps-diluted-ttm" TargetMode="External"/><Relationship Id="rId159" Type="http://schemas.openxmlformats.org/officeDocument/2006/relationships/hyperlink" Target="https://www.financecharts.com/stocks/V/income-statement/eps-diluted-ttm" TargetMode="External"/><Relationship Id="rId170" Type="http://schemas.openxmlformats.org/officeDocument/2006/relationships/hyperlink" Target="https://www.financecharts.com/stocks/V/summary/price" TargetMode="External"/><Relationship Id="rId226" Type="http://schemas.openxmlformats.org/officeDocument/2006/relationships/hyperlink" Target="https://www.financecharts.com/stocks/V/summary/price" TargetMode="External"/><Relationship Id="rId268" Type="http://schemas.openxmlformats.org/officeDocument/2006/relationships/hyperlink" Target="https://www.financecharts.com/stocks/V/summary/price" TargetMode="External"/><Relationship Id="rId32" Type="http://schemas.openxmlformats.org/officeDocument/2006/relationships/hyperlink" Target="https://www.financecharts.com/stocks/V/summary/price" TargetMode="External"/><Relationship Id="rId74" Type="http://schemas.openxmlformats.org/officeDocument/2006/relationships/hyperlink" Target="https://www.financecharts.com/stocks/V/summary/price" TargetMode="External"/><Relationship Id="rId128" Type="http://schemas.openxmlformats.org/officeDocument/2006/relationships/hyperlink" Target="https://www.financecharts.com/stocks/V/summary/price" TargetMode="External"/><Relationship Id="rId5" Type="http://schemas.openxmlformats.org/officeDocument/2006/relationships/hyperlink" Target="https://www.financecharts.com/stocks/V/income-statement/eps-diluted-ttm" TargetMode="External"/><Relationship Id="rId181" Type="http://schemas.openxmlformats.org/officeDocument/2006/relationships/hyperlink" Target="https://www.financecharts.com/stocks/V/income-statement/eps-diluted-ttm" TargetMode="External"/><Relationship Id="rId237" Type="http://schemas.openxmlformats.org/officeDocument/2006/relationships/hyperlink" Target="https://www.financecharts.com/stocks/V/income-statement/eps-diluted-ttm" TargetMode="External"/><Relationship Id="rId279" Type="http://schemas.openxmlformats.org/officeDocument/2006/relationships/hyperlink" Target="https://www.financecharts.com/stocks/V/summary/price" TargetMode="External"/><Relationship Id="rId43" Type="http://schemas.openxmlformats.org/officeDocument/2006/relationships/hyperlink" Target="https://www.financecharts.com/stocks/V/income-statement/eps-diluted-ttm" TargetMode="External"/><Relationship Id="rId139" Type="http://schemas.openxmlformats.org/officeDocument/2006/relationships/hyperlink" Target="https://www.financecharts.com/stocks/V/income-statement/eps-diluted-ttm" TargetMode="External"/><Relationship Id="rId290" Type="http://schemas.openxmlformats.org/officeDocument/2006/relationships/hyperlink" Target="https://www.financecharts.com/stocks/V/income-statement/eps-diluted-ttm" TargetMode="External"/><Relationship Id="rId304" Type="http://schemas.openxmlformats.org/officeDocument/2006/relationships/hyperlink" Target="https://www.financecharts.com/stocks/V/income-statement/eps-diluted-ttm" TargetMode="External"/><Relationship Id="rId85" Type="http://schemas.openxmlformats.org/officeDocument/2006/relationships/hyperlink" Target="https://www.financecharts.com/stocks/V/income-statement/eps-diluted-ttm" TargetMode="External"/><Relationship Id="rId150" Type="http://schemas.openxmlformats.org/officeDocument/2006/relationships/hyperlink" Target="https://www.financecharts.com/stocks/V/summary/price" TargetMode="External"/><Relationship Id="rId192" Type="http://schemas.openxmlformats.org/officeDocument/2006/relationships/hyperlink" Target="https://www.financecharts.com/stocks/V/summary/price" TargetMode="External"/><Relationship Id="rId206" Type="http://schemas.openxmlformats.org/officeDocument/2006/relationships/hyperlink" Target="https://www.financecharts.com/stocks/V/summary/price" TargetMode="External"/><Relationship Id="rId248" Type="http://schemas.openxmlformats.org/officeDocument/2006/relationships/hyperlink" Target="https://www.financecharts.com/stocks/V/summary/price" TargetMode="External"/><Relationship Id="rId12" Type="http://schemas.openxmlformats.org/officeDocument/2006/relationships/hyperlink" Target="https://www.financecharts.com/stocks/V/summary/price" TargetMode="External"/><Relationship Id="rId108" Type="http://schemas.openxmlformats.org/officeDocument/2006/relationships/hyperlink" Target="https://www.financecharts.com/stocks/V/summary/price" TargetMode="External"/><Relationship Id="rId54" Type="http://schemas.openxmlformats.org/officeDocument/2006/relationships/hyperlink" Target="https://www.financecharts.com/stocks/V/summary/price" TargetMode="External"/><Relationship Id="rId96" Type="http://schemas.openxmlformats.org/officeDocument/2006/relationships/hyperlink" Target="https://www.financecharts.com/stocks/V/summary/price" TargetMode="External"/><Relationship Id="rId161" Type="http://schemas.openxmlformats.org/officeDocument/2006/relationships/hyperlink" Target="https://www.financecharts.com/stocks/V/income-statement/eps-diluted-ttm" TargetMode="External"/><Relationship Id="rId217" Type="http://schemas.openxmlformats.org/officeDocument/2006/relationships/hyperlink" Target="https://www.financecharts.com/stocks/V/income-statement/eps-diluted-ttm" TargetMode="External"/><Relationship Id="rId259" Type="http://schemas.openxmlformats.org/officeDocument/2006/relationships/hyperlink" Target="https://www.financecharts.com/stocks/V/income-statement/eps-diluted-ttm" TargetMode="External"/><Relationship Id="rId23" Type="http://schemas.openxmlformats.org/officeDocument/2006/relationships/hyperlink" Target="https://www.financecharts.com/stocks/V/income-statement/eps-diluted-ttm" TargetMode="External"/><Relationship Id="rId119" Type="http://schemas.openxmlformats.org/officeDocument/2006/relationships/hyperlink" Target="https://www.financecharts.com/stocks/V/income-statement/eps-diluted-ttm" TargetMode="External"/><Relationship Id="rId270" Type="http://schemas.openxmlformats.org/officeDocument/2006/relationships/hyperlink" Target="https://www.financecharts.com/stocks/V/summary/price" TargetMode="External"/><Relationship Id="rId291" Type="http://schemas.openxmlformats.org/officeDocument/2006/relationships/hyperlink" Target="https://www.financecharts.com/stocks/V/summary/price" TargetMode="External"/><Relationship Id="rId305" Type="http://schemas.openxmlformats.org/officeDocument/2006/relationships/hyperlink" Target="https://www.financecharts.com/stocks/V/income-statement/eps-diluted-ttm" TargetMode="External"/><Relationship Id="rId44" Type="http://schemas.openxmlformats.org/officeDocument/2006/relationships/hyperlink" Target="https://www.financecharts.com/stocks/V/summary/price" TargetMode="External"/><Relationship Id="rId65" Type="http://schemas.openxmlformats.org/officeDocument/2006/relationships/hyperlink" Target="https://www.financecharts.com/stocks/V/income-statement/eps-diluted-ttm" TargetMode="External"/><Relationship Id="rId86" Type="http://schemas.openxmlformats.org/officeDocument/2006/relationships/hyperlink" Target="https://www.financecharts.com/stocks/V/summary/price" TargetMode="External"/><Relationship Id="rId130" Type="http://schemas.openxmlformats.org/officeDocument/2006/relationships/hyperlink" Target="https://www.financecharts.com/stocks/V/summary/price" TargetMode="External"/><Relationship Id="rId151" Type="http://schemas.openxmlformats.org/officeDocument/2006/relationships/hyperlink" Target="https://www.financecharts.com/stocks/V/income-statement/eps-diluted-ttm" TargetMode="External"/><Relationship Id="rId172" Type="http://schemas.openxmlformats.org/officeDocument/2006/relationships/hyperlink" Target="https://www.financecharts.com/stocks/V/summary/price" TargetMode="External"/><Relationship Id="rId193" Type="http://schemas.openxmlformats.org/officeDocument/2006/relationships/hyperlink" Target="https://www.financecharts.com/stocks/V/income-statement/eps-diluted-ttm" TargetMode="External"/><Relationship Id="rId207" Type="http://schemas.openxmlformats.org/officeDocument/2006/relationships/hyperlink" Target="https://www.financecharts.com/stocks/V/income-statement/eps-diluted-ttm" TargetMode="External"/><Relationship Id="rId228" Type="http://schemas.openxmlformats.org/officeDocument/2006/relationships/hyperlink" Target="https://www.financecharts.com/stocks/V/summary/price" TargetMode="External"/><Relationship Id="rId249" Type="http://schemas.openxmlformats.org/officeDocument/2006/relationships/hyperlink" Target="https://www.financecharts.com/stocks/V/income-statement/eps-diluted-ttm" TargetMode="External"/><Relationship Id="rId13" Type="http://schemas.openxmlformats.org/officeDocument/2006/relationships/hyperlink" Target="https://www.financecharts.com/stocks/V/income-statement/eps-diluted-ttm" TargetMode="External"/><Relationship Id="rId109" Type="http://schemas.openxmlformats.org/officeDocument/2006/relationships/hyperlink" Target="https://www.financecharts.com/stocks/V/income-statement/eps-diluted-ttm" TargetMode="External"/><Relationship Id="rId260" Type="http://schemas.openxmlformats.org/officeDocument/2006/relationships/hyperlink" Target="https://www.financecharts.com/stocks/V/summary/price" TargetMode="External"/><Relationship Id="rId281" Type="http://schemas.openxmlformats.org/officeDocument/2006/relationships/hyperlink" Target="https://www.financecharts.com/stocks/V/summary/price" TargetMode="External"/><Relationship Id="rId34" Type="http://schemas.openxmlformats.org/officeDocument/2006/relationships/hyperlink" Target="https://www.financecharts.com/stocks/V/summary/price" TargetMode="External"/><Relationship Id="rId55" Type="http://schemas.openxmlformats.org/officeDocument/2006/relationships/hyperlink" Target="https://www.financecharts.com/stocks/V/income-statement/eps-diluted-ttm" TargetMode="External"/><Relationship Id="rId76" Type="http://schemas.openxmlformats.org/officeDocument/2006/relationships/hyperlink" Target="https://www.financecharts.com/stocks/V/summary/price" TargetMode="External"/><Relationship Id="rId97" Type="http://schemas.openxmlformats.org/officeDocument/2006/relationships/hyperlink" Target="https://www.financecharts.com/stocks/V/income-statement/eps-diluted-ttm" TargetMode="External"/><Relationship Id="rId120" Type="http://schemas.openxmlformats.org/officeDocument/2006/relationships/hyperlink" Target="https://www.financecharts.com/stocks/V/summary/price" TargetMode="External"/><Relationship Id="rId141" Type="http://schemas.openxmlformats.org/officeDocument/2006/relationships/hyperlink" Target="https://www.financecharts.com/stocks/V/income-statement/eps-diluted-ttm" TargetMode="External"/><Relationship Id="rId7" Type="http://schemas.openxmlformats.org/officeDocument/2006/relationships/hyperlink" Target="https://www.financecharts.com/stocks/V/income-statement/eps-diluted-ttm" TargetMode="External"/><Relationship Id="rId162" Type="http://schemas.openxmlformats.org/officeDocument/2006/relationships/hyperlink" Target="https://www.financecharts.com/stocks/V/summary/price" TargetMode="External"/><Relationship Id="rId183" Type="http://schemas.openxmlformats.org/officeDocument/2006/relationships/hyperlink" Target="https://www.financecharts.com/stocks/V/income-statement/eps-diluted-ttm" TargetMode="External"/><Relationship Id="rId218" Type="http://schemas.openxmlformats.org/officeDocument/2006/relationships/hyperlink" Target="https://www.financecharts.com/stocks/V/summary/price" TargetMode="External"/><Relationship Id="rId239" Type="http://schemas.openxmlformats.org/officeDocument/2006/relationships/hyperlink" Target="https://www.financecharts.com/stocks/V/income-statement/eps-diluted-ttm" TargetMode="External"/><Relationship Id="rId250" Type="http://schemas.openxmlformats.org/officeDocument/2006/relationships/hyperlink" Target="https://www.financecharts.com/stocks/V/summary/price" TargetMode="External"/><Relationship Id="rId271" Type="http://schemas.openxmlformats.org/officeDocument/2006/relationships/hyperlink" Target="https://www.financecharts.com/stocks/V/summary/price" TargetMode="External"/><Relationship Id="rId292" Type="http://schemas.openxmlformats.org/officeDocument/2006/relationships/hyperlink" Target="https://www.financecharts.com/stocks/V/income-statement/eps-diluted-ttm" TargetMode="External"/><Relationship Id="rId306" Type="http://schemas.openxmlformats.org/officeDocument/2006/relationships/hyperlink" Target="https://www.financecharts.com/stocks/V/income-statement/eps-diluted-ttm" TargetMode="External"/><Relationship Id="rId24" Type="http://schemas.openxmlformats.org/officeDocument/2006/relationships/hyperlink" Target="https://www.financecharts.com/stocks/V/summary/price" TargetMode="External"/><Relationship Id="rId45" Type="http://schemas.openxmlformats.org/officeDocument/2006/relationships/hyperlink" Target="https://www.financecharts.com/stocks/V/income-statement/eps-diluted-ttm" TargetMode="External"/><Relationship Id="rId66" Type="http://schemas.openxmlformats.org/officeDocument/2006/relationships/hyperlink" Target="https://www.financecharts.com/stocks/V/summary/price" TargetMode="External"/><Relationship Id="rId87" Type="http://schemas.openxmlformats.org/officeDocument/2006/relationships/hyperlink" Target="https://www.financecharts.com/stocks/V/income-statement/eps-diluted-ttm" TargetMode="External"/><Relationship Id="rId110" Type="http://schemas.openxmlformats.org/officeDocument/2006/relationships/hyperlink" Target="https://www.financecharts.com/stocks/V/summary/price" TargetMode="External"/><Relationship Id="rId131" Type="http://schemas.openxmlformats.org/officeDocument/2006/relationships/hyperlink" Target="https://www.financecharts.com/stocks/V/income-statement/eps-diluted-ttm" TargetMode="External"/><Relationship Id="rId152" Type="http://schemas.openxmlformats.org/officeDocument/2006/relationships/hyperlink" Target="https://www.financecharts.com/stocks/V/summary/price" TargetMode="External"/><Relationship Id="rId173" Type="http://schemas.openxmlformats.org/officeDocument/2006/relationships/hyperlink" Target="https://www.financecharts.com/stocks/V/income-statement/eps-diluted-ttm" TargetMode="External"/><Relationship Id="rId194" Type="http://schemas.openxmlformats.org/officeDocument/2006/relationships/hyperlink" Target="https://www.financecharts.com/stocks/V/summary/price" TargetMode="External"/><Relationship Id="rId208" Type="http://schemas.openxmlformats.org/officeDocument/2006/relationships/hyperlink" Target="https://www.financecharts.com/stocks/V/summary/price" TargetMode="External"/><Relationship Id="rId229" Type="http://schemas.openxmlformats.org/officeDocument/2006/relationships/hyperlink" Target="https://www.financecharts.com/stocks/V/income-statement/eps-diluted-ttm" TargetMode="External"/><Relationship Id="rId240" Type="http://schemas.openxmlformats.org/officeDocument/2006/relationships/hyperlink" Target="https://www.financecharts.com/stocks/V/summary/price" TargetMode="External"/><Relationship Id="rId261" Type="http://schemas.openxmlformats.org/officeDocument/2006/relationships/hyperlink" Target="https://www.financecharts.com/stocks/V/income-statement/eps-diluted-ttm" TargetMode="External"/><Relationship Id="rId14" Type="http://schemas.openxmlformats.org/officeDocument/2006/relationships/hyperlink" Target="https://www.financecharts.com/stocks/V/summary/price" TargetMode="External"/><Relationship Id="rId35" Type="http://schemas.openxmlformats.org/officeDocument/2006/relationships/hyperlink" Target="https://www.financecharts.com/stocks/V/income-statement/eps-diluted-ttm" TargetMode="External"/><Relationship Id="rId56" Type="http://schemas.openxmlformats.org/officeDocument/2006/relationships/hyperlink" Target="https://www.financecharts.com/stocks/V/summary/price" TargetMode="External"/><Relationship Id="rId77" Type="http://schemas.openxmlformats.org/officeDocument/2006/relationships/hyperlink" Target="https://www.financecharts.com/stocks/V/income-statement/eps-diluted-ttm" TargetMode="External"/><Relationship Id="rId100" Type="http://schemas.openxmlformats.org/officeDocument/2006/relationships/hyperlink" Target="https://www.financecharts.com/stocks/V/summary/price" TargetMode="External"/><Relationship Id="rId282" Type="http://schemas.openxmlformats.org/officeDocument/2006/relationships/hyperlink" Target="https://www.financecharts.com/stocks/V/summary/price" TargetMode="External"/><Relationship Id="rId8" Type="http://schemas.openxmlformats.org/officeDocument/2006/relationships/hyperlink" Target="https://www.financecharts.com/stocks/V/summary/price" TargetMode="External"/><Relationship Id="rId98" Type="http://schemas.openxmlformats.org/officeDocument/2006/relationships/hyperlink" Target="https://www.financecharts.com/stocks/V/summary/price" TargetMode="External"/><Relationship Id="rId121" Type="http://schemas.openxmlformats.org/officeDocument/2006/relationships/hyperlink" Target="https://www.financecharts.com/stocks/V/income-statement/eps-diluted-ttm" TargetMode="External"/><Relationship Id="rId142" Type="http://schemas.openxmlformats.org/officeDocument/2006/relationships/hyperlink" Target="https://www.financecharts.com/stocks/V/summary/price" TargetMode="External"/><Relationship Id="rId163" Type="http://schemas.openxmlformats.org/officeDocument/2006/relationships/hyperlink" Target="https://www.financecharts.com/stocks/V/income-statement/eps-diluted-ttm" TargetMode="External"/><Relationship Id="rId184" Type="http://schemas.openxmlformats.org/officeDocument/2006/relationships/hyperlink" Target="https://www.financecharts.com/stocks/V/summary/price" TargetMode="External"/><Relationship Id="rId219" Type="http://schemas.openxmlformats.org/officeDocument/2006/relationships/hyperlink" Target="https://www.financecharts.com/stocks/V/income-statement/eps-diluted-ttm" TargetMode="External"/><Relationship Id="rId230" Type="http://schemas.openxmlformats.org/officeDocument/2006/relationships/hyperlink" Target="https://www.financecharts.com/stocks/V/summary/price" TargetMode="External"/><Relationship Id="rId251" Type="http://schemas.openxmlformats.org/officeDocument/2006/relationships/hyperlink" Target="https://www.financecharts.com/stocks/V/income-statement/eps-diluted-ttm" TargetMode="External"/><Relationship Id="rId25" Type="http://schemas.openxmlformats.org/officeDocument/2006/relationships/hyperlink" Target="https://www.financecharts.com/stocks/V/income-statement/eps-diluted-ttm" TargetMode="External"/><Relationship Id="rId46" Type="http://schemas.openxmlformats.org/officeDocument/2006/relationships/hyperlink" Target="https://www.financecharts.com/stocks/V/summary/price" TargetMode="External"/><Relationship Id="rId67" Type="http://schemas.openxmlformats.org/officeDocument/2006/relationships/hyperlink" Target="https://www.financecharts.com/stocks/V/income-statement/eps-diluted-ttm" TargetMode="External"/><Relationship Id="rId272" Type="http://schemas.openxmlformats.org/officeDocument/2006/relationships/hyperlink" Target="https://www.financecharts.com/stocks/V/summary/price" TargetMode="External"/><Relationship Id="rId293" Type="http://schemas.openxmlformats.org/officeDocument/2006/relationships/hyperlink" Target="https://www.financecharts.com/stocks/V/summary/price" TargetMode="External"/><Relationship Id="rId307" Type="http://schemas.openxmlformats.org/officeDocument/2006/relationships/drawing" Target="../drawings/drawing3.xml"/><Relationship Id="rId88" Type="http://schemas.openxmlformats.org/officeDocument/2006/relationships/hyperlink" Target="https://www.financecharts.com/stocks/V/summary/price" TargetMode="External"/><Relationship Id="rId111" Type="http://schemas.openxmlformats.org/officeDocument/2006/relationships/hyperlink" Target="https://www.financecharts.com/stocks/V/income-statement/eps-diluted-ttm" TargetMode="External"/><Relationship Id="rId132" Type="http://schemas.openxmlformats.org/officeDocument/2006/relationships/hyperlink" Target="https://www.financecharts.com/stocks/V/summary/price" TargetMode="External"/><Relationship Id="rId153" Type="http://schemas.openxmlformats.org/officeDocument/2006/relationships/hyperlink" Target="https://www.financecharts.com/stocks/V/income-statement/eps-diluted-ttm" TargetMode="External"/><Relationship Id="rId174" Type="http://schemas.openxmlformats.org/officeDocument/2006/relationships/hyperlink" Target="https://www.financecharts.com/stocks/V/summary/price" TargetMode="External"/><Relationship Id="rId195" Type="http://schemas.openxmlformats.org/officeDocument/2006/relationships/hyperlink" Target="https://www.financecharts.com/stocks/V/income-statement/eps-diluted-ttm" TargetMode="External"/><Relationship Id="rId209" Type="http://schemas.openxmlformats.org/officeDocument/2006/relationships/hyperlink" Target="https://www.financecharts.com/stocks/V/income-statement/eps-diluted-ttm" TargetMode="External"/><Relationship Id="rId220" Type="http://schemas.openxmlformats.org/officeDocument/2006/relationships/hyperlink" Target="https://www.financecharts.com/stocks/V/summary/price" TargetMode="External"/><Relationship Id="rId241" Type="http://schemas.openxmlformats.org/officeDocument/2006/relationships/hyperlink" Target="https://www.financecharts.com/stocks/V/income-statement/eps-diluted-ttm" TargetMode="External"/><Relationship Id="rId15" Type="http://schemas.openxmlformats.org/officeDocument/2006/relationships/hyperlink" Target="https://www.financecharts.com/stocks/V/income-statement/eps-diluted-ttm" TargetMode="External"/><Relationship Id="rId36" Type="http://schemas.openxmlformats.org/officeDocument/2006/relationships/hyperlink" Target="https://www.financecharts.com/stocks/V/summary/price" TargetMode="External"/><Relationship Id="rId57" Type="http://schemas.openxmlformats.org/officeDocument/2006/relationships/hyperlink" Target="https://www.financecharts.com/stocks/V/income-statement/eps-diluted-ttm" TargetMode="External"/><Relationship Id="rId262" Type="http://schemas.openxmlformats.org/officeDocument/2006/relationships/hyperlink" Target="https://www.financecharts.com/stocks/V/summary/price" TargetMode="External"/><Relationship Id="rId283" Type="http://schemas.openxmlformats.org/officeDocument/2006/relationships/hyperlink" Target="https://www.financecharts.com/stocks/V/summary/price" TargetMode="External"/><Relationship Id="rId78" Type="http://schemas.openxmlformats.org/officeDocument/2006/relationships/hyperlink" Target="https://www.financecharts.com/stocks/V/summary/price" TargetMode="External"/><Relationship Id="rId99" Type="http://schemas.openxmlformats.org/officeDocument/2006/relationships/hyperlink" Target="https://www.financecharts.com/stocks/V/income-statement/eps-diluted-ttm" TargetMode="External"/><Relationship Id="rId101" Type="http://schemas.openxmlformats.org/officeDocument/2006/relationships/hyperlink" Target="https://www.financecharts.com/stocks/V/income-statement/eps-diluted-ttm" TargetMode="External"/><Relationship Id="rId122" Type="http://schemas.openxmlformats.org/officeDocument/2006/relationships/hyperlink" Target="https://www.financecharts.com/stocks/V/summary/price" TargetMode="External"/><Relationship Id="rId143" Type="http://schemas.openxmlformats.org/officeDocument/2006/relationships/hyperlink" Target="https://www.financecharts.com/stocks/V/income-statement/eps-diluted-ttm" TargetMode="External"/><Relationship Id="rId164" Type="http://schemas.openxmlformats.org/officeDocument/2006/relationships/hyperlink" Target="https://www.financecharts.com/stocks/V/summary/price" TargetMode="External"/><Relationship Id="rId185" Type="http://schemas.openxmlformats.org/officeDocument/2006/relationships/hyperlink" Target="https://www.financecharts.com/stocks/V/income-statement/eps-diluted-ttm" TargetMode="External"/><Relationship Id="rId9" Type="http://schemas.openxmlformats.org/officeDocument/2006/relationships/hyperlink" Target="https://www.financecharts.com/stocks/V/income-statement/eps-diluted-ttm" TargetMode="External"/><Relationship Id="rId210" Type="http://schemas.openxmlformats.org/officeDocument/2006/relationships/hyperlink" Target="https://www.financecharts.com/stocks/V/summary/price" TargetMode="External"/><Relationship Id="rId26" Type="http://schemas.openxmlformats.org/officeDocument/2006/relationships/hyperlink" Target="https://www.financecharts.com/stocks/V/summary/price" TargetMode="External"/><Relationship Id="rId231" Type="http://schemas.openxmlformats.org/officeDocument/2006/relationships/hyperlink" Target="https://www.financecharts.com/stocks/V/income-statement/eps-diluted-ttm" TargetMode="External"/><Relationship Id="rId252" Type="http://schemas.openxmlformats.org/officeDocument/2006/relationships/hyperlink" Target="https://www.financecharts.com/stocks/V/summary/price" TargetMode="External"/><Relationship Id="rId273" Type="http://schemas.openxmlformats.org/officeDocument/2006/relationships/hyperlink" Target="https://www.financecharts.com/stocks/V/summary/price" TargetMode="External"/><Relationship Id="rId294" Type="http://schemas.openxmlformats.org/officeDocument/2006/relationships/hyperlink" Target="https://www.financecharts.com/stocks/V/income-statement/eps-diluted-ttm" TargetMode="External"/><Relationship Id="rId47" Type="http://schemas.openxmlformats.org/officeDocument/2006/relationships/hyperlink" Target="https://www.financecharts.com/stocks/V/income-statement/eps-diluted-ttm" TargetMode="External"/><Relationship Id="rId68" Type="http://schemas.openxmlformats.org/officeDocument/2006/relationships/hyperlink" Target="https://www.financecharts.com/stocks/V/summary/price" TargetMode="External"/><Relationship Id="rId89" Type="http://schemas.openxmlformats.org/officeDocument/2006/relationships/hyperlink" Target="https://www.financecharts.com/stocks/V/income-statement/eps-diluted-ttm" TargetMode="External"/><Relationship Id="rId112" Type="http://schemas.openxmlformats.org/officeDocument/2006/relationships/hyperlink" Target="https://www.financecharts.com/stocks/V/summary/price" TargetMode="External"/><Relationship Id="rId133" Type="http://schemas.openxmlformats.org/officeDocument/2006/relationships/hyperlink" Target="https://www.financecharts.com/stocks/V/income-statement/eps-diluted-ttm" TargetMode="External"/><Relationship Id="rId154" Type="http://schemas.openxmlformats.org/officeDocument/2006/relationships/hyperlink" Target="https://www.financecharts.com/stocks/V/summary/price" TargetMode="External"/><Relationship Id="rId175" Type="http://schemas.openxmlformats.org/officeDocument/2006/relationships/hyperlink" Target="https://www.financecharts.com/stocks/V/income-statement/eps-diluted-ttm" TargetMode="External"/><Relationship Id="rId196" Type="http://schemas.openxmlformats.org/officeDocument/2006/relationships/hyperlink" Target="https://www.financecharts.com/stocks/V/summary/price" TargetMode="External"/><Relationship Id="rId200" Type="http://schemas.openxmlformats.org/officeDocument/2006/relationships/hyperlink" Target="https://www.financecharts.com/stocks/V/summary/price" TargetMode="External"/><Relationship Id="rId16" Type="http://schemas.openxmlformats.org/officeDocument/2006/relationships/hyperlink" Target="https://www.financecharts.com/stocks/V/summary/price" TargetMode="External"/><Relationship Id="rId221" Type="http://schemas.openxmlformats.org/officeDocument/2006/relationships/hyperlink" Target="https://www.financecharts.com/stocks/V/income-statement/eps-diluted-ttm" TargetMode="External"/><Relationship Id="rId242" Type="http://schemas.openxmlformats.org/officeDocument/2006/relationships/hyperlink" Target="https://www.financecharts.com/stocks/V/summary/price" TargetMode="External"/><Relationship Id="rId263" Type="http://schemas.openxmlformats.org/officeDocument/2006/relationships/hyperlink" Target="https://www.financecharts.com/stocks/V/income-statement/eps-diluted-ttm" TargetMode="External"/><Relationship Id="rId284" Type="http://schemas.openxmlformats.org/officeDocument/2006/relationships/hyperlink" Target="https://www.financecharts.com/stocks/V/income-statement/eps-diluted-ttm" TargetMode="External"/><Relationship Id="rId37" Type="http://schemas.openxmlformats.org/officeDocument/2006/relationships/hyperlink" Target="https://www.financecharts.com/stocks/V/income-statement/eps-diluted-ttm" TargetMode="External"/><Relationship Id="rId58" Type="http://schemas.openxmlformats.org/officeDocument/2006/relationships/hyperlink" Target="https://www.financecharts.com/stocks/V/summary/price" TargetMode="External"/><Relationship Id="rId79" Type="http://schemas.openxmlformats.org/officeDocument/2006/relationships/hyperlink" Target="https://www.financecharts.com/stocks/V/income-statement/eps-diluted-ttm" TargetMode="External"/><Relationship Id="rId102" Type="http://schemas.openxmlformats.org/officeDocument/2006/relationships/hyperlink" Target="https://www.financecharts.com/stocks/V/summary/price" TargetMode="External"/><Relationship Id="rId123" Type="http://schemas.openxmlformats.org/officeDocument/2006/relationships/hyperlink" Target="https://www.financecharts.com/stocks/V/income-statement/eps-diluted-ttm" TargetMode="External"/><Relationship Id="rId144" Type="http://schemas.openxmlformats.org/officeDocument/2006/relationships/hyperlink" Target="https://www.financecharts.com/stocks/V/summary/price" TargetMode="External"/><Relationship Id="rId90" Type="http://schemas.openxmlformats.org/officeDocument/2006/relationships/hyperlink" Target="https://www.financecharts.com/stocks/V/summary/price" TargetMode="External"/><Relationship Id="rId165" Type="http://schemas.openxmlformats.org/officeDocument/2006/relationships/hyperlink" Target="https://www.financecharts.com/stocks/V/income-statement/eps-diluted-ttm" TargetMode="External"/><Relationship Id="rId186" Type="http://schemas.openxmlformats.org/officeDocument/2006/relationships/hyperlink" Target="https://www.financecharts.com/stocks/V/summary/price" TargetMode="External"/><Relationship Id="rId211" Type="http://schemas.openxmlformats.org/officeDocument/2006/relationships/hyperlink" Target="https://www.financecharts.com/stocks/V/income-statement/eps-diluted-ttm" TargetMode="External"/><Relationship Id="rId232" Type="http://schemas.openxmlformats.org/officeDocument/2006/relationships/hyperlink" Target="https://www.financecharts.com/stocks/V/summary/price" TargetMode="External"/><Relationship Id="rId253" Type="http://schemas.openxmlformats.org/officeDocument/2006/relationships/hyperlink" Target="https://www.financecharts.com/stocks/V/income-statement/eps-diluted-ttm" TargetMode="External"/><Relationship Id="rId274" Type="http://schemas.openxmlformats.org/officeDocument/2006/relationships/hyperlink" Target="https://www.financecharts.com/stocks/V/summary/price" TargetMode="External"/><Relationship Id="rId295" Type="http://schemas.openxmlformats.org/officeDocument/2006/relationships/hyperlink" Target="https://www.financecharts.com/stocks/V/income-statement/eps-diluted-ttm" TargetMode="External"/><Relationship Id="rId27" Type="http://schemas.openxmlformats.org/officeDocument/2006/relationships/hyperlink" Target="https://www.financecharts.com/stocks/V/income-statement/eps-diluted-ttm" TargetMode="External"/><Relationship Id="rId48" Type="http://schemas.openxmlformats.org/officeDocument/2006/relationships/hyperlink" Target="https://www.financecharts.com/stocks/V/summary/price" TargetMode="External"/><Relationship Id="rId69" Type="http://schemas.openxmlformats.org/officeDocument/2006/relationships/hyperlink" Target="https://www.financecharts.com/stocks/V/income-statement/eps-diluted-ttm" TargetMode="External"/><Relationship Id="rId113" Type="http://schemas.openxmlformats.org/officeDocument/2006/relationships/hyperlink" Target="https://www.financecharts.com/stocks/V/income-statement/eps-diluted-ttm" TargetMode="External"/><Relationship Id="rId134" Type="http://schemas.openxmlformats.org/officeDocument/2006/relationships/hyperlink" Target="https://www.financecharts.com/stocks/V/summary/price" TargetMode="External"/><Relationship Id="rId80" Type="http://schemas.openxmlformats.org/officeDocument/2006/relationships/hyperlink" Target="https://www.financecharts.com/stocks/V/summary/price" TargetMode="External"/><Relationship Id="rId155" Type="http://schemas.openxmlformats.org/officeDocument/2006/relationships/hyperlink" Target="https://www.financecharts.com/stocks/V/income-statement/eps-diluted-ttm" TargetMode="External"/><Relationship Id="rId176" Type="http://schemas.openxmlformats.org/officeDocument/2006/relationships/hyperlink" Target="https://www.financecharts.com/stocks/V/summary/price" TargetMode="External"/><Relationship Id="rId197" Type="http://schemas.openxmlformats.org/officeDocument/2006/relationships/hyperlink" Target="https://www.financecharts.com/stocks/V/income-statement/eps-diluted-ttm" TargetMode="External"/><Relationship Id="rId201" Type="http://schemas.openxmlformats.org/officeDocument/2006/relationships/hyperlink" Target="https://www.financecharts.com/stocks/V/income-statement/eps-diluted-ttm" TargetMode="External"/><Relationship Id="rId222" Type="http://schemas.openxmlformats.org/officeDocument/2006/relationships/hyperlink" Target="https://www.financecharts.com/stocks/V/summary/price" TargetMode="External"/><Relationship Id="rId243" Type="http://schemas.openxmlformats.org/officeDocument/2006/relationships/hyperlink" Target="https://www.financecharts.com/stocks/V/income-statement/eps-diluted-ttm" TargetMode="External"/><Relationship Id="rId264" Type="http://schemas.openxmlformats.org/officeDocument/2006/relationships/hyperlink" Target="https://www.financecharts.com/stocks/V/summary/price" TargetMode="External"/><Relationship Id="rId285" Type="http://schemas.openxmlformats.org/officeDocument/2006/relationships/hyperlink" Target="https://www.financecharts.com/stocks/V/summary/price" TargetMode="External"/><Relationship Id="rId17" Type="http://schemas.openxmlformats.org/officeDocument/2006/relationships/hyperlink" Target="https://www.financecharts.com/stocks/V/income-statement/eps-diluted-ttm" TargetMode="External"/><Relationship Id="rId38" Type="http://schemas.openxmlformats.org/officeDocument/2006/relationships/hyperlink" Target="https://www.financecharts.com/stocks/V/summary/price" TargetMode="External"/><Relationship Id="rId59" Type="http://schemas.openxmlformats.org/officeDocument/2006/relationships/hyperlink" Target="https://www.financecharts.com/stocks/V/income-statement/eps-diluted-ttm" TargetMode="External"/><Relationship Id="rId103" Type="http://schemas.openxmlformats.org/officeDocument/2006/relationships/hyperlink" Target="https://www.financecharts.com/stocks/V/income-statement/eps-diluted-ttm" TargetMode="External"/><Relationship Id="rId124" Type="http://schemas.openxmlformats.org/officeDocument/2006/relationships/hyperlink" Target="https://www.financecharts.com/stocks/V/summary/price" TargetMode="External"/><Relationship Id="rId70" Type="http://schemas.openxmlformats.org/officeDocument/2006/relationships/hyperlink" Target="https://www.financecharts.com/stocks/V/summary/price" TargetMode="External"/><Relationship Id="rId91" Type="http://schemas.openxmlformats.org/officeDocument/2006/relationships/hyperlink" Target="https://www.financecharts.com/stocks/V/income-statement/eps-diluted-ttm" TargetMode="External"/><Relationship Id="rId145" Type="http://schemas.openxmlformats.org/officeDocument/2006/relationships/hyperlink" Target="https://www.financecharts.com/stocks/V/income-statement/eps-diluted-ttm" TargetMode="External"/><Relationship Id="rId166" Type="http://schemas.openxmlformats.org/officeDocument/2006/relationships/hyperlink" Target="https://www.financecharts.com/stocks/V/summary/price" TargetMode="External"/><Relationship Id="rId187" Type="http://schemas.openxmlformats.org/officeDocument/2006/relationships/hyperlink" Target="https://www.financecharts.com/stocks/V/income-statement/eps-diluted-ttm" TargetMode="External"/><Relationship Id="rId1" Type="http://schemas.openxmlformats.org/officeDocument/2006/relationships/hyperlink" Target="https://www.financecharts.com/stocks/V/income-statement/eps-diluted-ttm" TargetMode="External"/><Relationship Id="rId212" Type="http://schemas.openxmlformats.org/officeDocument/2006/relationships/hyperlink" Target="https://www.financecharts.com/stocks/V/summary/price" TargetMode="External"/><Relationship Id="rId233" Type="http://schemas.openxmlformats.org/officeDocument/2006/relationships/hyperlink" Target="https://www.financecharts.com/stocks/V/income-statement/eps-diluted-ttm" TargetMode="External"/><Relationship Id="rId254" Type="http://schemas.openxmlformats.org/officeDocument/2006/relationships/hyperlink" Target="https://www.financecharts.com/stocks/V/summary/price" TargetMode="External"/><Relationship Id="rId28" Type="http://schemas.openxmlformats.org/officeDocument/2006/relationships/hyperlink" Target="https://www.financecharts.com/stocks/V/summary/price" TargetMode="External"/><Relationship Id="rId49" Type="http://schemas.openxmlformats.org/officeDocument/2006/relationships/hyperlink" Target="https://www.financecharts.com/stocks/V/income-statement/eps-diluted-ttm" TargetMode="External"/><Relationship Id="rId114" Type="http://schemas.openxmlformats.org/officeDocument/2006/relationships/hyperlink" Target="https://www.financecharts.com/stocks/V/summary/price" TargetMode="External"/><Relationship Id="rId275" Type="http://schemas.openxmlformats.org/officeDocument/2006/relationships/hyperlink" Target="https://www.financecharts.com/stocks/V/summary/price" TargetMode="External"/><Relationship Id="rId296" Type="http://schemas.openxmlformats.org/officeDocument/2006/relationships/hyperlink" Target="https://www.financecharts.com/stocks/V/income-statement/eps-diluted-ttm" TargetMode="External"/><Relationship Id="rId300" Type="http://schemas.openxmlformats.org/officeDocument/2006/relationships/hyperlink" Target="https://www.financecharts.com/stocks/V/income-statement/eps-diluted-ttm" TargetMode="External"/><Relationship Id="rId60" Type="http://schemas.openxmlformats.org/officeDocument/2006/relationships/hyperlink" Target="https://www.financecharts.com/stocks/V/summary/price" TargetMode="External"/><Relationship Id="rId81" Type="http://schemas.openxmlformats.org/officeDocument/2006/relationships/hyperlink" Target="https://www.financecharts.com/stocks/V/income-statement/eps-diluted-ttm" TargetMode="External"/><Relationship Id="rId135" Type="http://schemas.openxmlformats.org/officeDocument/2006/relationships/hyperlink" Target="https://www.financecharts.com/stocks/V/income-statement/eps-diluted-ttm" TargetMode="External"/><Relationship Id="rId156" Type="http://schemas.openxmlformats.org/officeDocument/2006/relationships/hyperlink" Target="https://www.financecharts.com/stocks/V/summary/price" TargetMode="External"/><Relationship Id="rId177" Type="http://schemas.openxmlformats.org/officeDocument/2006/relationships/hyperlink" Target="https://www.financecharts.com/stocks/V/income-statement/eps-diluted-ttm" TargetMode="External"/><Relationship Id="rId198" Type="http://schemas.openxmlformats.org/officeDocument/2006/relationships/hyperlink" Target="https://www.financecharts.com/stocks/V/summary/price" TargetMode="External"/><Relationship Id="rId202" Type="http://schemas.openxmlformats.org/officeDocument/2006/relationships/hyperlink" Target="https://www.financecharts.com/stocks/V/summary/price" TargetMode="External"/><Relationship Id="rId223" Type="http://schemas.openxmlformats.org/officeDocument/2006/relationships/hyperlink" Target="https://www.financecharts.com/stocks/V/income-statement/eps-diluted-ttm" TargetMode="External"/><Relationship Id="rId244" Type="http://schemas.openxmlformats.org/officeDocument/2006/relationships/hyperlink" Target="https://www.financecharts.com/stocks/V/summary/price" TargetMode="External"/><Relationship Id="rId18" Type="http://schemas.openxmlformats.org/officeDocument/2006/relationships/hyperlink" Target="https://www.financecharts.com/stocks/V/summary/price" TargetMode="External"/><Relationship Id="rId39" Type="http://schemas.openxmlformats.org/officeDocument/2006/relationships/hyperlink" Target="https://www.financecharts.com/stocks/V/income-statement/eps-diluted-ttm" TargetMode="External"/><Relationship Id="rId265" Type="http://schemas.openxmlformats.org/officeDocument/2006/relationships/hyperlink" Target="https://www.financecharts.com/stocks/V/income-statement/eps-diluted-ttm" TargetMode="External"/><Relationship Id="rId286" Type="http://schemas.openxmlformats.org/officeDocument/2006/relationships/hyperlink" Target="https://www.financecharts.com/stocks/V/income-statement/eps-diluted-ttm" TargetMode="External"/><Relationship Id="rId50" Type="http://schemas.openxmlformats.org/officeDocument/2006/relationships/hyperlink" Target="https://www.financecharts.com/stocks/V/summary/price" TargetMode="External"/><Relationship Id="rId104" Type="http://schemas.openxmlformats.org/officeDocument/2006/relationships/hyperlink" Target="https://www.financecharts.com/stocks/V/summary/price" TargetMode="External"/><Relationship Id="rId125" Type="http://schemas.openxmlformats.org/officeDocument/2006/relationships/hyperlink" Target="https://www.financecharts.com/stocks/V/income-statement/eps-diluted-ttm" TargetMode="External"/><Relationship Id="rId146" Type="http://schemas.openxmlformats.org/officeDocument/2006/relationships/hyperlink" Target="https://www.financecharts.com/stocks/V/summary/price" TargetMode="External"/><Relationship Id="rId167" Type="http://schemas.openxmlformats.org/officeDocument/2006/relationships/hyperlink" Target="https://www.financecharts.com/stocks/V/income-statement/eps-diluted-ttm" TargetMode="External"/><Relationship Id="rId188" Type="http://schemas.openxmlformats.org/officeDocument/2006/relationships/hyperlink" Target="https://www.financecharts.com/stocks/V/summary/price" TargetMode="External"/><Relationship Id="rId71" Type="http://schemas.openxmlformats.org/officeDocument/2006/relationships/hyperlink" Target="https://www.financecharts.com/stocks/V/income-statement/eps-diluted-ttm" TargetMode="External"/><Relationship Id="rId92" Type="http://schemas.openxmlformats.org/officeDocument/2006/relationships/hyperlink" Target="https://www.financecharts.com/stocks/V/summary/price" TargetMode="External"/><Relationship Id="rId213" Type="http://schemas.openxmlformats.org/officeDocument/2006/relationships/hyperlink" Target="https://www.financecharts.com/stocks/V/income-statement/eps-diluted-ttm" TargetMode="External"/><Relationship Id="rId234" Type="http://schemas.openxmlformats.org/officeDocument/2006/relationships/hyperlink" Target="https://www.financecharts.com/stocks/V/summary/price" TargetMode="External"/><Relationship Id="rId2" Type="http://schemas.openxmlformats.org/officeDocument/2006/relationships/hyperlink" Target="https://www.financecharts.com/stocks/V/summary/price" TargetMode="External"/><Relationship Id="rId29" Type="http://schemas.openxmlformats.org/officeDocument/2006/relationships/hyperlink" Target="https://www.financecharts.com/stocks/V/income-statement/eps-diluted-ttm" TargetMode="External"/><Relationship Id="rId255" Type="http://schemas.openxmlformats.org/officeDocument/2006/relationships/hyperlink" Target="https://www.financecharts.com/stocks/V/income-statement/eps-diluted-ttm" TargetMode="External"/><Relationship Id="rId276" Type="http://schemas.openxmlformats.org/officeDocument/2006/relationships/hyperlink" Target="https://www.financecharts.com/stocks/V/summary/price" TargetMode="External"/><Relationship Id="rId297" Type="http://schemas.openxmlformats.org/officeDocument/2006/relationships/hyperlink" Target="https://www.financecharts.com/stocks/V/income-statement/eps-diluted-ttm" TargetMode="External"/><Relationship Id="rId40" Type="http://schemas.openxmlformats.org/officeDocument/2006/relationships/hyperlink" Target="https://www.financecharts.com/stocks/V/summary/price" TargetMode="External"/><Relationship Id="rId115" Type="http://schemas.openxmlformats.org/officeDocument/2006/relationships/hyperlink" Target="https://www.financecharts.com/stocks/V/income-statement/eps-diluted-ttm" TargetMode="External"/><Relationship Id="rId136" Type="http://schemas.openxmlformats.org/officeDocument/2006/relationships/hyperlink" Target="https://www.financecharts.com/stocks/V/summary/price" TargetMode="External"/><Relationship Id="rId157" Type="http://schemas.openxmlformats.org/officeDocument/2006/relationships/hyperlink" Target="https://www.financecharts.com/stocks/V/income-statement/eps-diluted-ttm" TargetMode="External"/><Relationship Id="rId178" Type="http://schemas.openxmlformats.org/officeDocument/2006/relationships/hyperlink" Target="https://www.financecharts.com/stocks/V/summary/price" TargetMode="External"/><Relationship Id="rId301" Type="http://schemas.openxmlformats.org/officeDocument/2006/relationships/hyperlink" Target="https://www.financecharts.com/stocks/V/income-statement/eps-diluted-ttm" TargetMode="External"/><Relationship Id="rId61" Type="http://schemas.openxmlformats.org/officeDocument/2006/relationships/hyperlink" Target="https://www.financecharts.com/stocks/V/income-statement/eps-diluted-ttm" TargetMode="External"/><Relationship Id="rId82" Type="http://schemas.openxmlformats.org/officeDocument/2006/relationships/hyperlink" Target="https://www.financecharts.com/stocks/V/summary/price" TargetMode="External"/><Relationship Id="rId199" Type="http://schemas.openxmlformats.org/officeDocument/2006/relationships/hyperlink" Target="https://www.financecharts.com/stocks/V/income-statement/eps-diluted-ttm" TargetMode="External"/><Relationship Id="rId203" Type="http://schemas.openxmlformats.org/officeDocument/2006/relationships/hyperlink" Target="https://www.financecharts.com/stocks/V/income-statement/eps-diluted-ttm" TargetMode="External"/><Relationship Id="rId19" Type="http://schemas.openxmlformats.org/officeDocument/2006/relationships/hyperlink" Target="https://www.financecharts.com/stocks/V/income-statement/eps-diluted-ttm" TargetMode="External"/><Relationship Id="rId224" Type="http://schemas.openxmlformats.org/officeDocument/2006/relationships/hyperlink" Target="https://www.financecharts.com/stocks/V/summary/price" TargetMode="External"/><Relationship Id="rId245" Type="http://schemas.openxmlformats.org/officeDocument/2006/relationships/hyperlink" Target="https://www.financecharts.com/stocks/V/income-statement/eps-diluted-ttm" TargetMode="External"/><Relationship Id="rId266" Type="http://schemas.openxmlformats.org/officeDocument/2006/relationships/hyperlink" Target="https://www.financecharts.com/stocks/V/summary/price" TargetMode="External"/><Relationship Id="rId287" Type="http://schemas.openxmlformats.org/officeDocument/2006/relationships/hyperlink" Target="https://www.financecharts.com/stocks/V/summary/price" TargetMode="External"/><Relationship Id="rId30" Type="http://schemas.openxmlformats.org/officeDocument/2006/relationships/hyperlink" Target="https://www.financecharts.com/stocks/V/summary/price" TargetMode="External"/><Relationship Id="rId105" Type="http://schemas.openxmlformats.org/officeDocument/2006/relationships/hyperlink" Target="https://www.financecharts.com/stocks/V/income-statement/eps-diluted-ttm" TargetMode="External"/><Relationship Id="rId126" Type="http://schemas.openxmlformats.org/officeDocument/2006/relationships/hyperlink" Target="https://www.financecharts.com/stocks/V/summary/price" TargetMode="External"/><Relationship Id="rId147" Type="http://schemas.openxmlformats.org/officeDocument/2006/relationships/hyperlink" Target="https://www.financecharts.com/stocks/V/income-statement/eps-diluted-ttm" TargetMode="External"/><Relationship Id="rId168" Type="http://schemas.openxmlformats.org/officeDocument/2006/relationships/hyperlink" Target="https://www.financecharts.com/stocks/V/summary/price" TargetMode="External"/><Relationship Id="rId51" Type="http://schemas.openxmlformats.org/officeDocument/2006/relationships/hyperlink" Target="https://www.financecharts.com/stocks/V/income-statement/eps-diluted-ttm" TargetMode="External"/><Relationship Id="rId72" Type="http://schemas.openxmlformats.org/officeDocument/2006/relationships/hyperlink" Target="https://www.financecharts.com/stocks/V/summary/price" TargetMode="External"/><Relationship Id="rId93" Type="http://schemas.openxmlformats.org/officeDocument/2006/relationships/hyperlink" Target="https://www.financecharts.com/stocks/V/income-statement/eps-diluted-ttm" TargetMode="External"/><Relationship Id="rId189" Type="http://schemas.openxmlformats.org/officeDocument/2006/relationships/hyperlink" Target="https://www.financecharts.com/stocks/V/income-statement/eps-diluted-ttm" TargetMode="External"/><Relationship Id="rId3" Type="http://schemas.openxmlformats.org/officeDocument/2006/relationships/hyperlink" Target="https://www.financecharts.com/stocks/V/income-statement/eps-diluted-ttm" TargetMode="External"/><Relationship Id="rId214" Type="http://schemas.openxmlformats.org/officeDocument/2006/relationships/hyperlink" Target="https://www.financecharts.com/stocks/V/summary/price" TargetMode="External"/><Relationship Id="rId235" Type="http://schemas.openxmlformats.org/officeDocument/2006/relationships/hyperlink" Target="https://www.financecharts.com/stocks/V/income-statement/eps-diluted-ttm" TargetMode="External"/><Relationship Id="rId256" Type="http://schemas.openxmlformats.org/officeDocument/2006/relationships/hyperlink" Target="https://www.financecharts.com/stocks/V/summary/price" TargetMode="External"/><Relationship Id="rId277" Type="http://schemas.openxmlformats.org/officeDocument/2006/relationships/hyperlink" Target="https://www.financecharts.com/stocks/V/summary/price" TargetMode="External"/><Relationship Id="rId298" Type="http://schemas.openxmlformats.org/officeDocument/2006/relationships/hyperlink" Target="https://www.financecharts.com/stocks/V/income-statement/eps-diluted-ttm" TargetMode="External"/><Relationship Id="rId116" Type="http://schemas.openxmlformats.org/officeDocument/2006/relationships/hyperlink" Target="https://www.financecharts.com/stocks/V/summary/price" TargetMode="External"/><Relationship Id="rId137" Type="http://schemas.openxmlformats.org/officeDocument/2006/relationships/hyperlink" Target="https://www.financecharts.com/stocks/V/income-statement/eps-diluted-ttm" TargetMode="External"/><Relationship Id="rId158" Type="http://schemas.openxmlformats.org/officeDocument/2006/relationships/hyperlink" Target="https://www.financecharts.com/stocks/V/summary/price" TargetMode="External"/><Relationship Id="rId302" Type="http://schemas.openxmlformats.org/officeDocument/2006/relationships/hyperlink" Target="https://www.financecharts.com/stocks/V/income-statement/eps-diluted-ttm" TargetMode="External"/><Relationship Id="rId20" Type="http://schemas.openxmlformats.org/officeDocument/2006/relationships/hyperlink" Target="https://www.financecharts.com/stocks/V/summary/price" TargetMode="External"/><Relationship Id="rId41" Type="http://schemas.openxmlformats.org/officeDocument/2006/relationships/hyperlink" Target="https://www.financecharts.com/stocks/V/income-statement/eps-diluted-ttm" TargetMode="External"/><Relationship Id="rId62" Type="http://schemas.openxmlformats.org/officeDocument/2006/relationships/hyperlink" Target="https://www.financecharts.com/stocks/V/summary/price" TargetMode="External"/><Relationship Id="rId83" Type="http://schemas.openxmlformats.org/officeDocument/2006/relationships/hyperlink" Target="https://www.financecharts.com/stocks/V/income-statement/eps-diluted-ttm" TargetMode="External"/><Relationship Id="rId179" Type="http://schemas.openxmlformats.org/officeDocument/2006/relationships/hyperlink" Target="https://www.financecharts.com/stocks/V/income-statement/eps-diluted-ttm" TargetMode="External"/><Relationship Id="rId190" Type="http://schemas.openxmlformats.org/officeDocument/2006/relationships/hyperlink" Target="https://www.financecharts.com/stocks/V/summary/price" TargetMode="External"/><Relationship Id="rId204" Type="http://schemas.openxmlformats.org/officeDocument/2006/relationships/hyperlink" Target="https://www.financecharts.com/stocks/V/summary/price" TargetMode="External"/><Relationship Id="rId225" Type="http://schemas.openxmlformats.org/officeDocument/2006/relationships/hyperlink" Target="https://www.financecharts.com/stocks/V/income-statement/eps-diluted-ttm" TargetMode="External"/><Relationship Id="rId246" Type="http://schemas.openxmlformats.org/officeDocument/2006/relationships/hyperlink" Target="https://www.financecharts.com/stocks/V/summary/price" TargetMode="External"/><Relationship Id="rId267" Type="http://schemas.openxmlformats.org/officeDocument/2006/relationships/hyperlink" Target="https://www.financecharts.com/stocks/V/income-statement/eps-diluted-ttm" TargetMode="External"/><Relationship Id="rId288" Type="http://schemas.openxmlformats.org/officeDocument/2006/relationships/hyperlink" Target="https://www.financecharts.com/stocks/V/income-statement/eps-diluted-ttm" TargetMode="External"/><Relationship Id="rId106" Type="http://schemas.openxmlformats.org/officeDocument/2006/relationships/hyperlink" Target="https://www.financecharts.com/stocks/V/summary/price" TargetMode="External"/><Relationship Id="rId127" Type="http://schemas.openxmlformats.org/officeDocument/2006/relationships/hyperlink" Target="https://www.financecharts.com/stocks/V/income-statement/eps-diluted-ttm" TargetMode="External"/><Relationship Id="rId10" Type="http://schemas.openxmlformats.org/officeDocument/2006/relationships/hyperlink" Target="https://www.financecharts.com/stocks/V/summary/price" TargetMode="External"/><Relationship Id="rId31" Type="http://schemas.openxmlformats.org/officeDocument/2006/relationships/hyperlink" Target="https://www.financecharts.com/stocks/V/income-statement/eps-diluted-ttm" TargetMode="External"/><Relationship Id="rId52" Type="http://schemas.openxmlformats.org/officeDocument/2006/relationships/hyperlink" Target="https://www.financecharts.com/stocks/V/summary/price" TargetMode="External"/><Relationship Id="rId73" Type="http://schemas.openxmlformats.org/officeDocument/2006/relationships/hyperlink" Target="https://www.financecharts.com/stocks/V/income-statement/eps-diluted-ttm" TargetMode="External"/><Relationship Id="rId94" Type="http://schemas.openxmlformats.org/officeDocument/2006/relationships/hyperlink" Target="https://www.financecharts.com/stocks/V/summary/price" TargetMode="External"/><Relationship Id="rId148" Type="http://schemas.openxmlformats.org/officeDocument/2006/relationships/hyperlink" Target="https://www.financecharts.com/stocks/V/summary/price" TargetMode="External"/><Relationship Id="rId169" Type="http://schemas.openxmlformats.org/officeDocument/2006/relationships/hyperlink" Target="https://www.financecharts.com/stocks/V/income-statement/eps-diluted-ttm" TargetMode="External"/><Relationship Id="rId4" Type="http://schemas.openxmlformats.org/officeDocument/2006/relationships/hyperlink" Target="https://www.financecharts.com/stocks/V/summary/price" TargetMode="External"/><Relationship Id="rId180" Type="http://schemas.openxmlformats.org/officeDocument/2006/relationships/hyperlink" Target="https://www.financecharts.com/stocks/V/summary/price" TargetMode="External"/><Relationship Id="rId215" Type="http://schemas.openxmlformats.org/officeDocument/2006/relationships/hyperlink" Target="https://www.financecharts.com/stocks/V/income-statement/eps-diluted-ttm" TargetMode="External"/><Relationship Id="rId236" Type="http://schemas.openxmlformats.org/officeDocument/2006/relationships/hyperlink" Target="https://www.financecharts.com/stocks/V/summary/price" TargetMode="External"/><Relationship Id="rId257" Type="http://schemas.openxmlformats.org/officeDocument/2006/relationships/hyperlink" Target="https://www.financecharts.com/stocks/V/income-statement/eps-diluted-ttm" TargetMode="External"/><Relationship Id="rId278" Type="http://schemas.openxmlformats.org/officeDocument/2006/relationships/hyperlink" Target="https://www.financecharts.com/stocks/V/summary/price" TargetMode="External"/><Relationship Id="rId303" Type="http://schemas.openxmlformats.org/officeDocument/2006/relationships/hyperlink" Target="https://www.financecharts.com/stocks/V/income-statement/eps-diluted-ttm" TargetMode="External"/><Relationship Id="rId42" Type="http://schemas.openxmlformats.org/officeDocument/2006/relationships/hyperlink" Target="https://www.financecharts.com/stocks/V/summary/price" TargetMode="External"/><Relationship Id="rId84" Type="http://schemas.openxmlformats.org/officeDocument/2006/relationships/hyperlink" Target="https://www.financecharts.com/stocks/V/summary/price" TargetMode="External"/><Relationship Id="rId138" Type="http://schemas.openxmlformats.org/officeDocument/2006/relationships/hyperlink" Target="https://www.financecharts.com/stocks/V/summary/price" TargetMode="External"/><Relationship Id="rId191" Type="http://schemas.openxmlformats.org/officeDocument/2006/relationships/hyperlink" Target="https://www.financecharts.com/stocks/V/income-statement/eps-diluted-ttm" TargetMode="External"/><Relationship Id="rId205" Type="http://schemas.openxmlformats.org/officeDocument/2006/relationships/hyperlink" Target="https://www.financecharts.com/stocks/V/income-statement/eps-diluted-ttm" TargetMode="External"/><Relationship Id="rId247" Type="http://schemas.openxmlformats.org/officeDocument/2006/relationships/hyperlink" Target="https://www.financecharts.com/stocks/V/income-statement/eps-diluted-ttm" TargetMode="External"/><Relationship Id="rId107" Type="http://schemas.openxmlformats.org/officeDocument/2006/relationships/hyperlink" Target="https://www.financecharts.com/stocks/V/income-statement/eps-diluted-ttm" TargetMode="External"/><Relationship Id="rId289" Type="http://schemas.openxmlformats.org/officeDocument/2006/relationships/hyperlink" Target="https://www.financecharts.com/stocks/V/summary/price" TargetMode="External"/><Relationship Id="rId11" Type="http://schemas.openxmlformats.org/officeDocument/2006/relationships/hyperlink" Target="https://www.financecharts.com/stocks/V/income-statement/eps-diluted-ttm" TargetMode="External"/><Relationship Id="rId53" Type="http://schemas.openxmlformats.org/officeDocument/2006/relationships/hyperlink" Target="https://www.financecharts.com/stocks/V/income-statement/eps-diluted-ttm" TargetMode="External"/><Relationship Id="rId149" Type="http://schemas.openxmlformats.org/officeDocument/2006/relationships/hyperlink" Target="https://www.financecharts.com/stocks/V/income-statement/eps-diluted-ttm" TargetMode="External"/><Relationship Id="rId95" Type="http://schemas.openxmlformats.org/officeDocument/2006/relationships/hyperlink" Target="https://www.financecharts.com/stocks/V/income-statement/eps-diluted-ttm" TargetMode="External"/><Relationship Id="rId160" Type="http://schemas.openxmlformats.org/officeDocument/2006/relationships/hyperlink" Target="https://www.financecharts.com/stocks/V/summary/price" TargetMode="External"/><Relationship Id="rId216" Type="http://schemas.openxmlformats.org/officeDocument/2006/relationships/hyperlink" Target="https://www.financecharts.com/stocks/V/summary/price" TargetMode="External"/><Relationship Id="rId258" Type="http://schemas.openxmlformats.org/officeDocument/2006/relationships/hyperlink" Target="https://www.financecharts.com/stocks/V/summary/price" TargetMode="External"/><Relationship Id="rId22" Type="http://schemas.openxmlformats.org/officeDocument/2006/relationships/hyperlink" Target="https://www.financecharts.com/stocks/V/summary/price" TargetMode="External"/><Relationship Id="rId64" Type="http://schemas.openxmlformats.org/officeDocument/2006/relationships/hyperlink" Target="https://www.financecharts.com/stocks/V/summary/price" TargetMode="External"/><Relationship Id="rId118" Type="http://schemas.openxmlformats.org/officeDocument/2006/relationships/hyperlink" Target="https://www.financecharts.com/stocks/V/summary/price" TargetMode="External"/><Relationship Id="rId171" Type="http://schemas.openxmlformats.org/officeDocument/2006/relationships/hyperlink" Target="https://www.financecharts.com/stocks/V/income-statement/eps-diluted-ttm" TargetMode="External"/><Relationship Id="rId227" Type="http://schemas.openxmlformats.org/officeDocument/2006/relationships/hyperlink" Target="https://www.financecharts.com/stocks/V/income-statement/eps-diluted-ttm" TargetMode="External"/><Relationship Id="rId269" Type="http://schemas.openxmlformats.org/officeDocument/2006/relationships/hyperlink" Target="https://www.financecharts.com/stocks/V/income-statement/eps-diluted-ttm" TargetMode="External"/><Relationship Id="rId33" Type="http://schemas.openxmlformats.org/officeDocument/2006/relationships/hyperlink" Target="https://www.financecharts.com/stocks/V/income-statement/eps-diluted-ttm" TargetMode="External"/><Relationship Id="rId129" Type="http://schemas.openxmlformats.org/officeDocument/2006/relationships/hyperlink" Target="https://www.financecharts.com/stocks/V/income-statement/eps-diluted-ttm" TargetMode="External"/><Relationship Id="rId280" Type="http://schemas.openxmlformats.org/officeDocument/2006/relationships/hyperlink" Target="https://www.financecharts.com/stocks/V/summary/price" TargetMode="External"/><Relationship Id="rId75" Type="http://schemas.openxmlformats.org/officeDocument/2006/relationships/hyperlink" Target="https://www.financecharts.com/stocks/V/income-statement/eps-diluted-ttm" TargetMode="External"/><Relationship Id="rId140" Type="http://schemas.openxmlformats.org/officeDocument/2006/relationships/hyperlink" Target="https://www.financecharts.com/stocks/V/summary/price" TargetMode="External"/><Relationship Id="rId182" Type="http://schemas.openxmlformats.org/officeDocument/2006/relationships/hyperlink" Target="https://www.financecharts.com/stocks/V/summary/price" TargetMode="External"/><Relationship Id="rId6" Type="http://schemas.openxmlformats.org/officeDocument/2006/relationships/hyperlink" Target="https://www.financecharts.com/stocks/V/summary/price" TargetMode="External"/><Relationship Id="rId238" Type="http://schemas.openxmlformats.org/officeDocument/2006/relationships/hyperlink" Target="https://www.financecharts.com/stocks/V/summary/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684A-7945-F842-8680-266E8831CA46}">
  <dimension ref="A1:B7"/>
  <sheetViews>
    <sheetView zoomScale="111" workbookViewId="0">
      <selection activeCell="B3" sqref="B3"/>
    </sheetView>
  </sheetViews>
  <sheetFormatPr baseColWidth="10" defaultRowHeight="27"/>
  <cols>
    <col min="1" max="1" width="45.6640625" style="40" bestFit="1" customWidth="1"/>
    <col min="2" max="2" width="110.1640625" style="40" bestFit="1" customWidth="1"/>
  </cols>
  <sheetData>
    <row r="1" spans="1:2">
      <c r="A1" s="45" t="s">
        <v>27</v>
      </c>
      <c r="B1" s="41" t="s">
        <v>28</v>
      </c>
    </row>
    <row r="2" spans="1:2">
      <c r="A2" s="43" t="s">
        <v>25</v>
      </c>
      <c r="B2" s="42" t="s">
        <v>26</v>
      </c>
    </row>
    <row r="3" spans="1:2">
      <c r="A3" s="43" t="s">
        <v>30</v>
      </c>
      <c r="B3" s="42" t="s">
        <v>29</v>
      </c>
    </row>
    <row r="4" spans="1:2">
      <c r="A4" s="43" t="s">
        <v>40</v>
      </c>
      <c r="B4" s="42" t="s">
        <v>39</v>
      </c>
    </row>
    <row r="5" spans="1:2">
      <c r="A5" s="44" t="s">
        <v>34</v>
      </c>
      <c r="B5" s="42" t="s">
        <v>31</v>
      </c>
    </row>
    <row r="6" spans="1:2">
      <c r="A6" s="44" t="s">
        <v>32</v>
      </c>
      <c r="B6" s="42" t="s">
        <v>35</v>
      </c>
    </row>
    <row r="7" spans="1:2">
      <c r="A7" s="44" t="s">
        <v>33</v>
      </c>
      <c r="B7" s="42" t="s">
        <v>36</v>
      </c>
    </row>
  </sheetData>
  <phoneticPr fontId="2" type="noConversion"/>
  <hyperlinks>
    <hyperlink ref="B2" r:id="rId1" xr:uid="{748B3291-6DE5-D34F-A0B1-EDF9729FB9ED}"/>
    <hyperlink ref="B3" r:id="rId2" xr:uid="{C04B0562-F306-3244-8A21-1CAB3328C774}"/>
    <hyperlink ref="B5" r:id="rId3" xr:uid="{D40CC75B-DB38-6540-B912-BF2DA1342F56}"/>
    <hyperlink ref="B6" r:id="rId4" xr:uid="{4CD816DF-55E9-714E-BA7A-41A18AECB623}"/>
    <hyperlink ref="B7" r:id="rId5" xr:uid="{3E9055EA-7160-F74E-B35A-47B1DB5D22E1}"/>
    <hyperlink ref="B4" r:id="rId6" xr:uid="{52D166DF-799E-6E4D-9433-E96752BEA6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5EE3-EBB7-9844-9E88-CF9E8FA23434}">
  <dimension ref="A1:Z107"/>
  <sheetViews>
    <sheetView topLeftCell="A25" zoomScale="75" zoomScaleNormal="58" workbookViewId="0">
      <selection activeCell="W36" sqref="W36:X36"/>
    </sheetView>
  </sheetViews>
  <sheetFormatPr baseColWidth="10" defaultRowHeight="15"/>
  <cols>
    <col min="1" max="1" width="34.6640625" customWidth="1"/>
    <col min="2" max="2" width="14" customWidth="1"/>
    <col min="3" max="3" width="10.33203125" style="29" customWidth="1"/>
    <col min="4" max="4" width="21" style="29" customWidth="1"/>
    <col min="5" max="5" width="3.5" customWidth="1"/>
    <col min="6" max="6" width="10.6640625" customWidth="1"/>
    <col min="7" max="7" width="30.33203125" customWidth="1"/>
    <col min="8" max="8" width="4.33203125" customWidth="1"/>
    <col min="9" max="9" width="15.5" bestFit="1" customWidth="1"/>
    <col min="10" max="10" width="13.6640625" bestFit="1" customWidth="1"/>
    <col min="11" max="11" width="13.5" bestFit="1" customWidth="1"/>
    <col min="12" max="13" width="9.5" bestFit="1" customWidth="1"/>
    <col min="14" max="14" width="10.5" customWidth="1"/>
    <col min="15" max="15" width="14.1640625" customWidth="1"/>
    <col min="16" max="16" width="5.5" customWidth="1"/>
    <col min="17" max="17" width="4.6640625" customWidth="1"/>
    <col min="18" max="18" width="3.6640625" customWidth="1"/>
    <col min="19" max="19" width="5" customWidth="1"/>
    <col min="20" max="20" width="16.33203125" customWidth="1"/>
    <col min="21" max="21" width="14.1640625" bestFit="1" customWidth="1"/>
  </cols>
  <sheetData>
    <row r="1" spans="1:20" ht="36">
      <c r="A1" s="28" t="s">
        <v>22</v>
      </c>
      <c r="B1" s="50">
        <v>214</v>
      </c>
      <c r="C1" s="54" t="s">
        <v>51</v>
      </c>
      <c r="D1" s="53" t="s">
        <v>46</v>
      </c>
      <c r="F1" s="134" t="s">
        <v>52</v>
      </c>
      <c r="G1" s="134"/>
      <c r="H1" s="82"/>
      <c r="I1" s="83" t="s">
        <v>23</v>
      </c>
      <c r="J1" s="84" t="s">
        <v>45</v>
      </c>
      <c r="K1" s="85" t="s">
        <v>37</v>
      </c>
      <c r="L1" s="86" t="s">
        <v>23</v>
      </c>
      <c r="M1" s="87" t="s">
        <v>6</v>
      </c>
      <c r="N1" s="86" t="s">
        <v>62</v>
      </c>
      <c r="O1" s="87" t="s">
        <v>53</v>
      </c>
      <c r="Q1" s="59"/>
    </row>
    <row r="2" spans="1:20" ht="22" customHeight="1">
      <c r="A2" s="88" t="s">
        <v>7</v>
      </c>
      <c r="B2" s="8">
        <v>13</v>
      </c>
      <c r="C2" s="29">
        <f>(1+(B2/100))</f>
        <v>1.1299999999999999</v>
      </c>
      <c r="F2" s="135" t="s">
        <v>49</v>
      </c>
      <c r="G2" s="137">
        <f>MEDIAN(G4:G36)</f>
        <v>17.754999999999999</v>
      </c>
      <c r="I2" s="93">
        <v>44680</v>
      </c>
      <c r="J2" s="72">
        <v>33.590000000000003</v>
      </c>
      <c r="K2" s="94">
        <f>ROUND(STDEV(J2:J27),2)</f>
        <v>3.61</v>
      </c>
      <c r="L2" s="92">
        <v>2021</v>
      </c>
      <c r="M2" s="71">
        <v>5.04</v>
      </c>
      <c r="N2" s="66" t="s">
        <v>68</v>
      </c>
      <c r="O2" s="65">
        <f>'EPS &amp; PE 成長率法'!D2</f>
        <v>1.78</v>
      </c>
      <c r="P2" s="29"/>
      <c r="Q2" s="59"/>
      <c r="T2" s="115">
        <f>J2*M2</f>
        <v>169.29360000000003</v>
      </c>
    </row>
    <row r="3" spans="1:20" ht="16" customHeight="1">
      <c r="A3" s="88" t="s">
        <v>8</v>
      </c>
      <c r="B3" s="8">
        <v>10</v>
      </c>
      <c r="C3" s="29">
        <f>(1+(B3/100))</f>
        <v>1.1000000000000001</v>
      </c>
      <c r="F3" s="136"/>
      <c r="G3" s="137"/>
      <c r="I3" s="93">
        <v>44651</v>
      </c>
      <c r="J3" s="72">
        <v>34.799999999999997</v>
      </c>
      <c r="K3" s="151" t="s">
        <v>67</v>
      </c>
      <c r="L3" s="92">
        <v>2020</v>
      </c>
      <c r="M3" s="71">
        <v>4.38</v>
      </c>
      <c r="N3" s="66" t="s">
        <v>69</v>
      </c>
      <c r="O3" s="65">
        <f>'EPS &amp; PE 成長率法'!D3</f>
        <v>6.08</v>
      </c>
      <c r="P3" s="29">
        <v>6.08</v>
      </c>
      <c r="Q3" s="59"/>
    </row>
    <row r="4" spans="1:20" ht="22" customHeight="1">
      <c r="A4" s="88" t="s">
        <v>9</v>
      </c>
      <c r="B4" s="8">
        <v>4</v>
      </c>
      <c r="C4" s="29">
        <f>(1+(B4/100))</f>
        <v>1.04</v>
      </c>
      <c r="F4" s="56">
        <v>1</v>
      </c>
      <c r="G4" s="57">
        <v>53.45</v>
      </c>
      <c r="I4" s="93">
        <v>44561</v>
      </c>
      <c r="J4" s="72">
        <v>35.82</v>
      </c>
      <c r="K4" s="152"/>
      <c r="L4" s="92">
        <v>2019</v>
      </c>
      <c r="M4" s="71">
        <v>4.78</v>
      </c>
      <c r="N4" s="66" t="s">
        <v>70</v>
      </c>
      <c r="O4" s="65">
        <f>'EPS &amp; PE 成長率法'!D4</f>
        <v>14.87</v>
      </c>
      <c r="P4" s="29">
        <v>14.87</v>
      </c>
      <c r="Q4" s="59"/>
    </row>
    <row r="5" spans="1:20" ht="29">
      <c r="A5" s="88" t="s">
        <v>64</v>
      </c>
      <c r="B5" s="8">
        <v>43</v>
      </c>
      <c r="D5" s="55" t="s">
        <v>83</v>
      </c>
      <c r="F5" s="56">
        <v>2</v>
      </c>
      <c r="G5" s="57">
        <v>38.53</v>
      </c>
      <c r="I5" s="93">
        <v>44469</v>
      </c>
      <c r="J5" s="72">
        <v>39.43</v>
      </c>
      <c r="K5" s="108">
        <f>ROUND(AVERAGE(J2:J27),2)</f>
        <v>33.130000000000003</v>
      </c>
      <c r="L5" s="92">
        <v>2018</v>
      </c>
      <c r="M5" s="71">
        <v>3.98</v>
      </c>
      <c r="N5" s="69" t="s">
        <v>71</v>
      </c>
      <c r="O5" s="70">
        <f>'EPS &amp; PE 成長率法'!D5</f>
        <v>14.47</v>
      </c>
      <c r="P5" s="29">
        <v>14.47</v>
      </c>
      <c r="Q5" s="59"/>
    </row>
    <row r="6" spans="1:20" ht="22" customHeight="1">
      <c r="A6" s="88" t="s">
        <v>4</v>
      </c>
      <c r="B6" s="36">
        <v>0.6</v>
      </c>
      <c r="F6" s="56">
        <v>3</v>
      </c>
      <c r="G6" s="58">
        <v>31.76</v>
      </c>
      <c r="I6" s="93">
        <v>44377</v>
      </c>
      <c r="J6" s="72"/>
      <c r="K6" s="10"/>
      <c r="L6" s="92">
        <v>2017</v>
      </c>
      <c r="M6" s="71">
        <v>2.52</v>
      </c>
      <c r="N6" s="66" t="s">
        <v>72</v>
      </c>
      <c r="O6" s="65">
        <f>'EPS &amp; PE 成長率法'!D6</f>
        <v>11.72</v>
      </c>
      <c r="P6" s="29">
        <v>11.72</v>
      </c>
    </row>
    <row r="7" spans="1:20" ht="22" customHeight="1">
      <c r="A7" s="88" t="s">
        <v>21</v>
      </c>
      <c r="B7" s="36">
        <v>0</v>
      </c>
      <c r="C7" s="29">
        <f>(1+(B7/100))</f>
        <v>1</v>
      </c>
      <c r="F7" s="56">
        <v>4</v>
      </c>
      <c r="G7" s="57">
        <v>25.79</v>
      </c>
      <c r="I7" s="93">
        <v>44286</v>
      </c>
      <c r="J7" s="72"/>
      <c r="K7" s="10"/>
      <c r="L7" s="92">
        <v>2016</v>
      </c>
      <c r="M7" s="71">
        <v>2.2400000000000002</v>
      </c>
      <c r="N7" s="66" t="s">
        <v>73</v>
      </c>
      <c r="O7" s="65">
        <f>'EPS &amp; PE 成長率法'!D7</f>
        <v>12.6</v>
      </c>
      <c r="P7" s="29">
        <v>12.6</v>
      </c>
    </row>
    <row r="8" spans="1:20" ht="22" customHeight="1">
      <c r="A8" s="89" t="s">
        <v>65</v>
      </c>
      <c r="B8" s="68">
        <v>5</v>
      </c>
      <c r="D8" s="67" t="s">
        <v>82</v>
      </c>
      <c r="F8" s="56">
        <v>5</v>
      </c>
      <c r="G8" s="57">
        <v>25.03</v>
      </c>
      <c r="I8" s="93">
        <v>44196</v>
      </c>
      <c r="J8" s="72"/>
      <c r="K8" s="10"/>
      <c r="L8" s="32">
        <v>2015</v>
      </c>
      <c r="M8" s="62">
        <v>2.3199999999999998</v>
      </c>
      <c r="N8" s="66" t="s">
        <v>74</v>
      </c>
      <c r="O8" s="65">
        <f>'EPS &amp; PE 成長率法'!D8</f>
        <v>12.69</v>
      </c>
      <c r="P8" s="29">
        <v>12.69</v>
      </c>
    </row>
    <row r="9" spans="1:20" ht="22" customHeight="1">
      <c r="A9" s="88" t="s">
        <v>66</v>
      </c>
      <c r="B9" s="64">
        <f>N14</f>
        <v>14</v>
      </c>
      <c r="C9" s="29">
        <f>(1+(B9/100))</f>
        <v>1.1400000000000001</v>
      </c>
      <c r="F9" s="56">
        <v>6</v>
      </c>
      <c r="G9" s="57">
        <v>21.24</v>
      </c>
      <c r="I9" s="93">
        <v>44104</v>
      </c>
      <c r="J9" s="72">
        <v>40.6</v>
      </c>
      <c r="K9" s="10"/>
      <c r="L9" s="32">
        <v>2014</v>
      </c>
      <c r="M9" s="62">
        <v>1.95</v>
      </c>
      <c r="N9" s="66" t="s">
        <v>75</v>
      </c>
      <c r="O9" s="65">
        <f>'EPS &amp; PE 成長率法'!D9</f>
        <v>24.57</v>
      </c>
      <c r="P9" s="29"/>
    </row>
    <row r="10" spans="1:20" ht="18" customHeight="1">
      <c r="A10" s="88" t="s">
        <v>38</v>
      </c>
      <c r="B10" s="51">
        <v>5</v>
      </c>
      <c r="C10" s="29">
        <f>(1+(B10/100))</f>
        <v>1.05</v>
      </c>
      <c r="D10" s="55" t="s">
        <v>41</v>
      </c>
      <c r="F10" s="56">
        <v>7</v>
      </c>
      <c r="G10" s="57">
        <v>20.010000000000002</v>
      </c>
      <c r="I10" s="93">
        <v>44012</v>
      </c>
      <c r="J10" s="72">
        <v>36.4</v>
      </c>
      <c r="K10" s="10"/>
      <c r="L10" s="32">
        <v>2013</v>
      </c>
      <c r="M10" s="62">
        <v>1.72</v>
      </c>
      <c r="N10" s="66" t="s">
        <v>76</v>
      </c>
      <c r="O10" s="65">
        <f>'EPS &amp; PE 成長率法'!D10</f>
        <v>17.07</v>
      </c>
      <c r="P10" s="29">
        <v>17.07</v>
      </c>
    </row>
    <row r="11" spans="1:20" ht="22">
      <c r="A11" s="88" t="s">
        <v>55</v>
      </c>
      <c r="B11" s="51">
        <v>0.45</v>
      </c>
      <c r="F11" s="56">
        <v>8</v>
      </c>
      <c r="G11" s="57">
        <v>19.09</v>
      </c>
      <c r="I11" s="93">
        <v>43921</v>
      </c>
      <c r="J11" s="72">
        <v>28.67</v>
      </c>
      <c r="K11" s="10"/>
      <c r="L11" s="32">
        <v>2012</v>
      </c>
      <c r="M11" s="62">
        <v>0.56000000000000005</v>
      </c>
      <c r="N11" s="66" t="s">
        <v>77</v>
      </c>
      <c r="O11" s="65">
        <f>'EPS &amp; PE 成長率法'!D11</f>
        <v>18.170000000000002</v>
      </c>
      <c r="P11" s="29">
        <v>18.170000000000002</v>
      </c>
    </row>
    <row r="12" spans="1:20" ht="22" customHeight="1">
      <c r="F12" s="56">
        <v>9</v>
      </c>
      <c r="G12" s="57">
        <v>18.77</v>
      </c>
      <c r="I12" s="93">
        <v>43830</v>
      </c>
      <c r="J12" s="72">
        <v>33.81</v>
      </c>
      <c r="K12" s="10"/>
      <c r="L12" s="32">
        <v>2011</v>
      </c>
      <c r="M12" s="62">
        <v>0.89</v>
      </c>
      <c r="N12" s="66" t="s">
        <v>78</v>
      </c>
      <c r="O12" s="65">
        <f>'EPS &amp; PE 成長率法'!D12</f>
        <v>19.27</v>
      </c>
      <c r="P12" s="29">
        <v>19.27</v>
      </c>
    </row>
    <row r="13" spans="1:20" ht="22" customHeight="1">
      <c r="A13" s="146" t="s">
        <v>48</v>
      </c>
      <c r="B13" s="147"/>
      <c r="F13" s="56">
        <v>10</v>
      </c>
      <c r="G13" s="57">
        <v>17.86</v>
      </c>
      <c r="I13" s="93">
        <v>43738</v>
      </c>
      <c r="J13" s="72">
        <v>31.83</v>
      </c>
      <c r="K13" s="10"/>
      <c r="L13" s="32">
        <v>2010</v>
      </c>
      <c r="M13" s="62">
        <v>0.68</v>
      </c>
      <c r="N13" s="148" t="s">
        <v>56</v>
      </c>
      <c r="O13" s="149"/>
    </row>
    <row r="14" spans="1:20" ht="20" customHeight="1">
      <c r="A14" s="145" t="s">
        <v>47</v>
      </c>
      <c r="B14" s="145"/>
      <c r="F14" s="56">
        <v>11</v>
      </c>
      <c r="G14" s="57">
        <v>17.649999999999999</v>
      </c>
      <c r="I14" s="93">
        <v>43646</v>
      </c>
      <c r="J14" s="72">
        <v>32.799999999999997</v>
      </c>
      <c r="K14" s="10"/>
      <c r="L14" s="32">
        <v>2009</v>
      </c>
      <c r="M14" s="62">
        <v>0.51</v>
      </c>
      <c r="N14" s="144">
        <v>14</v>
      </c>
      <c r="O14" s="144"/>
    </row>
    <row r="15" spans="1:20" ht="22">
      <c r="F15" s="56">
        <v>12</v>
      </c>
      <c r="G15" s="57">
        <v>17.100000000000001</v>
      </c>
      <c r="I15" s="93">
        <v>43555</v>
      </c>
      <c r="J15" s="72">
        <v>31.72</v>
      </c>
      <c r="K15" s="10"/>
      <c r="L15" s="134" t="s">
        <v>67</v>
      </c>
      <c r="M15" s="134"/>
    </row>
    <row r="16" spans="1:20" ht="26" customHeight="1">
      <c r="A16" s="90" t="s">
        <v>43</v>
      </c>
      <c r="F16" s="56">
        <v>13</v>
      </c>
      <c r="G16" s="57">
        <v>16.850000000000001</v>
      </c>
      <c r="I16" s="93">
        <v>43465</v>
      </c>
      <c r="J16" s="72">
        <v>27.9</v>
      </c>
      <c r="K16" s="10"/>
      <c r="L16" s="134"/>
      <c r="M16" s="134"/>
      <c r="N16" s="10"/>
      <c r="O16" s="11"/>
    </row>
    <row r="17" spans="1:19" ht="24" customHeight="1">
      <c r="A17" s="91" t="s">
        <v>11</v>
      </c>
      <c r="B17" s="20" t="s">
        <v>15</v>
      </c>
      <c r="C17" s="20" t="s">
        <v>16</v>
      </c>
      <c r="D17" s="20" t="s">
        <v>17</v>
      </c>
      <c r="F17" s="56">
        <v>14</v>
      </c>
      <c r="G17" s="57">
        <v>15.11</v>
      </c>
      <c r="I17" s="93">
        <v>43373</v>
      </c>
      <c r="J17" s="72">
        <v>33.340000000000003</v>
      </c>
      <c r="K17" s="10"/>
      <c r="L17" s="142">
        <f>ROUND(AVERAGE(M2:M7),2)</f>
        <v>3.82</v>
      </c>
      <c r="M17" s="143"/>
      <c r="N17" s="10"/>
      <c r="O17" s="10"/>
    </row>
    <row r="18" spans="1:19" ht="18" customHeight="1">
      <c r="A18" s="91" t="s">
        <v>18</v>
      </c>
      <c r="B18" s="9">
        <f>'現金流量折現法(PE+EPS)'!B30</f>
        <v>221.20275000000007</v>
      </c>
      <c r="C18" s="9">
        <f>'現金流量折現法(PE+EPS)'!C30</f>
        <v>224.98050826956538</v>
      </c>
      <c r="D18" s="9">
        <f>'現金流量折現法(PE+EPS)'!D30</f>
        <v>235.11875591017483</v>
      </c>
      <c r="F18" s="56">
        <v>15</v>
      </c>
      <c r="G18" s="57">
        <v>14.92</v>
      </c>
      <c r="I18" s="93">
        <v>43281</v>
      </c>
      <c r="J18" s="72">
        <v>31.75</v>
      </c>
      <c r="K18" s="10"/>
      <c r="N18" s="10"/>
      <c r="O18" s="10"/>
    </row>
    <row r="19" spans="1:19" ht="47" customHeight="1">
      <c r="A19" s="91" t="s">
        <v>19</v>
      </c>
      <c r="B19" s="9">
        <f>'現金流量折現法(PE+EPS)'!B31</f>
        <v>239.49771428571432</v>
      </c>
      <c r="C19" s="9">
        <f>'現金流量折現法(PE+EPS)'!C31</f>
        <v>257.12058087950328</v>
      </c>
      <c r="D19" s="9">
        <f>'現金流量折現法(PE+EPS)'!D31</f>
        <v>307.74230985926357</v>
      </c>
      <c r="F19" s="56">
        <v>16</v>
      </c>
      <c r="G19" s="57">
        <v>14.4</v>
      </c>
      <c r="I19" s="93">
        <v>43190</v>
      </c>
      <c r="J19" s="72">
        <v>29.65</v>
      </c>
      <c r="K19" s="109" t="s">
        <v>84</v>
      </c>
      <c r="L19" s="85">
        <v>3</v>
      </c>
      <c r="M19" s="110">
        <v>4</v>
      </c>
      <c r="N19" s="85">
        <v>5</v>
      </c>
      <c r="O19" s="110">
        <v>6</v>
      </c>
      <c r="P19" s="110">
        <v>7</v>
      </c>
      <c r="Q19" s="110">
        <v>8</v>
      </c>
      <c r="R19" s="110">
        <v>9</v>
      </c>
      <c r="S19" s="85">
        <v>10</v>
      </c>
    </row>
    <row r="20" spans="1:19" ht="20" customHeight="1">
      <c r="A20" s="91" t="s">
        <v>20</v>
      </c>
      <c r="B20" s="9">
        <f>'現金流量折現法(PE+EPS)'!B32</f>
        <v>284.40353571428574</v>
      </c>
      <c r="C20" s="9">
        <f>'現金流量折現法(PE+EPS)'!C32</f>
        <v>339.31486493114772</v>
      </c>
      <c r="D20" s="9">
        <f>'現金流量折現法(PE+EPS)'!D32</f>
        <v>538.54904225371126</v>
      </c>
      <c r="F20" s="56">
        <v>17</v>
      </c>
      <c r="G20" s="57">
        <v>7.42</v>
      </c>
      <c r="I20" s="93">
        <v>43100</v>
      </c>
      <c r="J20" s="72">
        <v>36.93</v>
      </c>
      <c r="K20" s="150" t="s">
        <v>85</v>
      </c>
      <c r="L20" s="111">
        <f>'EPS &amp; PE 成長率法'!G2</f>
        <v>1.78</v>
      </c>
      <c r="M20" s="112">
        <f>'EPS &amp; PE 成長率法'!H2</f>
        <v>6.08</v>
      </c>
      <c r="N20" s="111">
        <f>'EPS &amp; PE 成長率法'!I2</f>
        <v>14.87</v>
      </c>
      <c r="O20" s="112">
        <f>'EPS &amp; PE 成長率法'!J2</f>
        <v>14.47</v>
      </c>
      <c r="P20" s="112">
        <f>'EPS &amp; PE 成長率法'!K2</f>
        <v>11.72</v>
      </c>
      <c r="Q20" s="112">
        <f>'EPS &amp; PE 成長率法'!L2</f>
        <v>12.6</v>
      </c>
      <c r="R20" s="112">
        <f>'EPS &amp; PE 成長率法'!M2</f>
        <v>12.69</v>
      </c>
      <c r="S20" s="111"/>
    </row>
    <row r="21" spans="1:19" ht="18" customHeight="1">
      <c r="A21" s="82"/>
      <c r="C21"/>
      <c r="D21"/>
      <c r="F21" s="56">
        <v>18</v>
      </c>
      <c r="G21" s="57">
        <v>5.19</v>
      </c>
      <c r="I21" s="93">
        <v>43008</v>
      </c>
      <c r="J21" s="72">
        <v>36.58</v>
      </c>
      <c r="K21" s="150"/>
      <c r="L21" s="111">
        <f>'EPS &amp; PE 成長率法'!G3</f>
        <v>3.24</v>
      </c>
      <c r="M21" s="112">
        <f>'EPS &amp; PE 成長率法'!H3</f>
        <v>14.82</v>
      </c>
      <c r="N21" s="111">
        <f>'EPS &amp; PE 成長率法'!I3</f>
        <v>14.35</v>
      </c>
      <c r="O21" s="112">
        <f>'EPS &amp; PE 成長率法'!J3</f>
        <v>11.17</v>
      </c>
      <c r="P21" s="112">
        <f>'EPS &amp; PE 成長率法'!K3</f>
        <v>12.25</v>
      </c>
      <c r="Q21" s="112">
        <f>'EPS &amp; PE 成長率法'!L3</f>
        <v>12.39</v>
      </c>
      <c r="R21" s="112">
        <f>'EPS &amp; PE 成長率法'!M3</f>
        <v>25.68</v>
      </c>
      <c r="S21" s="111">
        <f>'EPS &amp; PE 成長率法'!N3</f>
        <v>17.28</v>
      </c>
    </row>
    <row r="22" spans="1:19" ht="18" customHeight="1">
      <c r="A22" s="90" t="s">
        <v>50</v>
      </c>
      <c r="F22" s="56">
        <v>19</v>
      </c>
      <c r="G22" s="57">
        <v>3.48</v>
      </c>
      <c r="I22" s="93">
        <v>42916</v>
      </c>
      <c r="J22" s="72">
        <v>33.869999999999997</v>
      </c>
      <c r="K22" s="150"/>
      <c r="L22" s="111">
        <f>'EPS &amp; PE 成長率法'!G4</f>
        <v>23.79</v>
      </c>
      <c r="M22" s="112">
        <f>'EPS &amp; PE 成長率法'!H4</f>
        <v>20.86</v>
      </c>
      <c r="N22" s="111">
        <f>'EPS &amp; PE 成長率法'!I4</f>
        <v>15.55</v>
      </c>
      <c r="O22" s="112">
        <f>'EPS &amp; PE 成長率法'!J4</f>
        <v>16.12</v>
      </c>
      <c r="P22" s="112">
        <f>'EPS &amp; PE 成長率法'!K4</f>
        <v>15.72</v>
      </c>
      <c r="Q22" s="112">
        <f>'EPS &amp; PE 成長率法'!L4</f>
        <v>30.74</v>
      </c>
      <c r="R22" s="112">
        <f>'EPS &amp; PE 成長率法'!M4</f>
        <v>20.54</v>
      </c>
      <c r="S22" s="111">
        <f>'EPS &amp; PE 成長率法'!N4</f>
        <v>21.53</v>
      </c>
    </row>
    <row r="23" spans="1:19" ht="20" customHeight="1">
      <c r="A23" s="91" t="s">
        <v>11</v>
      </c>
      <c r="B23" s="20" t="s">
        <v>15</v>
      </c>
      <c r="C23" s="20" t="s">
        <v>16</v>
      </c>
      <c r="D23" s="20" t="s">
        <v>17</v>
      </c>
      <c r="F23" s="56">
        <v>20</v>
      </c>
      <c r="G23" s="57">
        <v>2.73</v>
      </c>
      <c r="I23" s="93">
        <v>42825</v>
      </c>
      <c r="J23" s="72"/>
      <c r="K23" s="150"/>
      <c r="L23" s="111">
        <f>'EPS &amp; PE 成長率法'!G5</f>
        <v>21.12</v>
      </c>
      <c r="M23" s="112">
        <f>'EPS &amp; PE 成長率法'!H5</f>
        <v>14.45</v>
      </c>
      <c r="N23" s="111">
        <f>'EPS &amp; PE 成長率法'!I5</f>
        <v>15.34</v>
      </c>
      <c r="O23" s="112">
        <f>'EPS &amp; PE 成長率法'!J5</f>
        <v>15.01</v>
      </c>
      <c r="P23" s="112">
        <f>'EPS &amp; PE 成長率法'!K5</f>
        <v>32.33</v>
      </c>
      <c r="Q23" s="112">
        <f>'EPS &amp; PE 成長率法'!L5</f>
        <v>20.59</v>
      </c>
      <c r="R23" s="112">
        <f>'EPS &amp; PE 成長率法'!M5</f>
        <v>21.69</v>
      </c>
      <c r="S23" s="111">
        <f>'EPS &amp; PE 成長率法'!N5</f>
        <v>22.81</v>
      </c>
    </row>
    <row r="24" spans="1:19" ht="18" customHeight="1">
      <c r="A24" s="91" t="s">
        <v>79</v>
      </c>
      <c r="B24" s="107">
        <f>'EPS &amp; PE 成長率法'!G19-1</f>
        <v>0.12543333333333329</v>
      </c>
      <c r="C24" s="107">
        <f>'EPS &amp; PE 成長率法'!H19-1</f>
        <v>0.18885714285714283</v>
      </c>
      <c r="D24" s="107">
        <f>'EPS &amp; PE 成長率法'!I19-1</f>
        <v>0.20540000000000003</v>
      </c>
      <c r="F24" s="56">
        <v>21</v>
      </c>
      <c r="G24" s="57"/>
      <c r="I24" s="93">
        <v>42735</v>
      </c>
      <c r="J24" s="72">
        <v>29.85</v>
      </c>
      <c r="K24" s="150"/>
      <c r="L24" s="111">
        <f>'EPS &amp; PE 成長率法'!G6</f>
        <v>2.79</v>
      </c>
      <c r="M24" s="112">
        <f>'EPS &amp; PE 成長率法'!H6</f>
        <v>6.62</v>
      </c>
      <c r="N24" s="111"/>
      <c r="O24" s="112">
        <f>'EPS &amp; PE 成長率法'!J6</f>
        <v>28.49</v>
      </c>
      <c r="P24" s="112">
        <f>'EPS &amp; PE 成長率法'!K6</f>
        <v>16.03</v>
      </c>
      <c r="Q24" s="112">
        <f>'EPS &amp; PE 成長率法'!L6</f>
        <v>17.79</v>
      </c>
      <c r="R24" s="112">
        <f>'EPS &amp; PE 成長率法'!M6</f>
        <v>19.420000000000002</v>
      </c>
    </row>
    <row r="25" spans="1:19" ht="20" customHeight="1">
      <c r="A25" s="91" t="s">
        <v>41</v>
      </c>
      <c r="B25" s="9">
        <f>'EPS &amp; PE 成長率法'!G21</f>
        <v>244.38784833333332</v>
      </c>
      <c r="C25" s="9">
        <f>'EPS &amp; PE 成長率法'!H21</f>
        <v>260.71637142857145</v>
      </c>
      <c r="D25" s="9">
        <f>'EPS &amp; PE 成長率法'!I21</f>
        <v>272.11905000000002</v>
      </c>
      <c r="F25" s="56">
        <v>22</v>
      </c>
      <c r="G25" s="57"/>
      <c r="I25" s="93">
        <v>42643</v>
      </c>
      <c r="J25" s="72">
        <v>32.35</v>
      </c>
      <c r="K25" s="150"/>
      <c r="L25" s="111">
        <f>'EPS &amp; PE 成長率法'!G7</f>
        <v>4.7300000000000004</v>
      </c>
      <c r="M25" s="112">
        <f>'EPS &amp; PE 成長率法'!H7</f>
        <v>6.83</v>
      </c>
      <c r="N25" s="111"/>
      <c r="O25" s="112">
        <f>'EPS &amp; PE 成長率法'!J7</f>
        <v>16.63</v>
      </c>
      <c r="P25" s="112">
        <f>'EPS &amp; PE 成長率法'!K7</f>
        <v>18.57</v>
      </c>
      <c r="Q25" s="112">
        <f>'EPS &amp; PE 成長率法'!L7</f>
        <v>20.32</v>
      </c>
      <c r="R25" s="113"/>
    </row>
    <row r="26" spans="1:19" ht="18" customHeight="1">
      <c r="A26" s="91" t="s">
        <v>60</v>
      </c>
      <c r="B26" s="9">
        <f>'EPS &amp; PE 成長率法'!G23</f>
        <v>166.53052217201559</v>
      </c>
      <c r="C26" s="9">
        <f>'EPS &amp; PE 成長率法'!H23</f>
        <v>195.8669394988309</v>
      </c>
      <c r="D26" s="9">
        <f>'EPS &amp; PE 成長率法'!I23</f>
        <v>260.91453637491037</v>
      </c>
      <c r="F26" s="56">
        <v>23</v>
      </c>
      <c r="G26" s="57"/>
      <c r="I26" s="93">
        <v>42551</v>
      </c>
      <c r="J26" s="72">
        <v>31.1</v>
      </c>
      <c r="K26" s="150"/>
      <c r="L26" s="111">
        <f>'EPS &amp; PE 成長率法'!G8</f>
        <v>10.49</v>
      </c>
      <c r="M26" s="112">
        <f>'EPS &amp; PE 成長率法'!H8</f>
        <v>42.67</v>
      </c>
      <c r="N26" s="111">
        <f>'EPS &amp; PE 成長率法'!I8</f>
        <v>21.12</v>
      </c>
      <c r="O26" s="112">
        <f>'EPS &amp; PE 成長率法'!J8</f>
        <v>22.7</v>
      </c>
      <c r="P26" s="112">
        <f>'EPS &amp; PE 成長率法'!K8</f>
        <v>24.16</v>
      </c>
      <c r="Q26" s="113"/>
      <c r="R26" s="113"/>
    </row>
    <row r="27" spans="1:19" ht="18" customHeight="1">
      <c r="F27" s="56">
        <v>24</v>
      </c>
      <c r="G27" s="57"/>
      <c r="I27" s="93">
        <v>42460</v>
      </c>
      <c r="J27" s="72">
        <v>26.11</v>
      </c>
      <c r="K27" s="150"/>
      <c r="L27" s="111"/>
      <c r="M27" s="112">
        <f>'EPS &amp; PE 成長率法'!H9</f>
        <v>21.66</v>
      </c>
      <c r="N27" s="111">
        <f>'EPS &amp; PE 成長率法'!I9</f>
        <v>23.45</v>
      </c>
      <c r="O27" s="112">
        <f>'EPS &amp; PE 成長率法'!J9</f>
        <v>25.05</v>
      </c>
      <c r="P27" s="113"/>
      <c r="Q27" s="113"/>
      <c r="R27" s="113"/>
    </row>
    <row r="28" spans="1:19" ht="22">
      <c r="C28"/>
      <c r="F28" s="56">
        <v>25</v>
      </c>
      <c r="G28" s="57"/>
      <c r="I28" s="46">
        <v>42369</v>
      </c>
      <c r="J28" s="30">
        <v>27.19</v>
      </c>
      <c r="K28" s="150"/>
      <c r="L28" s="111">
        <f>'EPS &amp; PE 成長率法'!G10</f>
        <v>24.56</v>
      </c>
      <c r="M28" s="112">
        <f>'EPS &amp; PE 成長率法'!H10</f>
        <v>26.11</v>
      </c>
      <c r="N28" s="111">
        <f>'EPS &amp; PE 成長率法'!I10</f>
        <v>27.52</v>
      </c>
    </row>
    <row r="29" spans="1:19" ht="18" customHeight="1">
      <c r="F29" s="56">
        <v>26</v>
      </c>
      <c r="G29" s="57"/>
      <c r="I29" s="46">
        <v>42277</v>
      </c>
      <c r="J29" s="30">
        <v>25.97</v>
      </c>
      <c r="K29" s="150"/>
      <c r="L29" s="111"/>
      <c r="M29" s="112">
        <f>'EPS &amp; PE 成長率法'!H11</f>
        <v>2.37</v>
      </c>
    </row>
    <row r="30" spans="1:19" ht="20" customHeight="1">
      <c r="F30" s="56">
        <v>27</v>
      </c>
      <c r="G30" s="57"/>
      <c r="I30" s="46">
        <v>42185</v>
      </c>
      <c r="J30" s="30">
        <v>26.99</v>
      </c>
      <c r="K30" s="150"/>
      <c r="L30" s="111">
        <f>'EPS &amp; PE 成長率法'!G12</f>
        <v>20.39</v>
      </c>
      <c r="O30" s="73"/>
      <c r="P30" s="73"/>
      <c r="Q30" s="73"/>
      <c r="R30" s="73"/>
    </row>
    <row r="31" spans="1:19" ht="22">
      <c r="F31" s="56">
        <v>28</v>
      </c>
      <c r="G31" s="57"/>
      <c r="I31" s="46">
        <v>42094</v>
      </c>
      <c r="J31" s="30">
        <v>27.97</v>
      </c>
    </row>
    <row r="32" spans="1:19" ht="22">
      <c r="A32" s="29"/>
      <c r="B32" s="29"/>
      <c r="F32" s="56">
        <v>29</v>
      </c>
      <c r="G32" s="57"/>
      <c r="I32" s="46">
        <v>42004</v>
      </c>
      <c r="J32" s="30">
        <v>27.98</v>
      </c>
    </row>
    <row r="33" spans="6:26" ht="22">
      <c r="F33" s="56">
        <v>30</v>
      </c>
      <c r="G33" s="57"/>
      <c r="I33" s="46">
        <v>41912</v>
      </c>
      <c r="J33" s="30">
        <v>23.6</v>
      </c>
      <c r="W33" s="117" t="s">
        <v>87</v>
      </c>
    </row>
    <row r="34" spans="6:26" ht="22">
      <c r="F34" s="56">
        <v>31</v>
      </c>
      <c r="G34" s="57"/>
      <c r="I34" s="46">
        <v>41820</v>
      </c>
      <c r="J34" s="30">
        <v>22.92</v>
      </c>
      <c r="W34" s="114" t="s">
        <v>336</v>
      </c>
      <c r="X34" s="114" t="s">
        <v>96</v>
      </c>
      <c r="Y34" s="127" t="s">
        <v>86</v>
      </c>
    </row>
    <row r="35" spans="6:26" ht="22">
      <c r="F35" s="56">
        <v>32</v>
      </c>
      <c r="G35" s="57"/>
      <c r="I35" s="46">
        <v>41729</v>
      </c>
      <c r="J35" s="30">
        <v>24.24</v>
      </c>
      <c r="W35" s="67">
        <v>217</v>
      </c>
      <c r="X35" s="67">
        <v>6.5</v>
      </c>
      <c r="Y35" s="128">
        <f>Y37*X35</f>
        <v>200.86920311338346</v>
      </c>
      <c r="Z35" s="116"/>
    </row>
    <row r="36" spans="6:26" ht="22">
      <c r="F36" s="56">
        <v>33</v>
      </c>
      <c r="G36" s="57"/>
      <c r="I36" s="46">
        <v>41639</v>
      </c>
      <c r="J36" s="30">
        <v>26.86</v>
      </c>
      <c r="W36" s="138" t="s">
        <v>97</v>
      </c>
      <c r="X36" s="139"/>
      <c r="Y36" s="29"/>
    </row>
    <row r="37" spans="6:26" ht="18">
      <c r="I37" s="46">
        <v>41547</v>
      </c>
      <c r="J37" s="30">
        <v>23.83</v>
      </c>
      <c r="W37" s="140">
        <f>W35/X35</f>
        <v>33.384615384615387</v>
      </c>
      <c r="X37" s="141"/>
      <c r="Y37" s="119">
        <f>10^Y38</f>
        <v>30.902954325135919</v>
      </c>
    </row>
    <row r="38" spans="6:26" ht="18">
      <c r="I38" s="46">
        <v>41455</v>
      </c>
      <c r="J38" s="30">
        <v>21.03</v>
      </c>
      <c r="W38" s="133">
        <f>LOG10(W37)</f>
        <v>1.5235463772056739</v>
      </c>
      <c r="X38" s="133"/>
      <c r="Y38" s="118">
        <v>1.49</v>
      </c>
      <c r="Z38" s="129" t="s">
        <v>98</v>
      </c>
    </row>
    <row r="39" spans="6:26" ht="18">
      <c r="I39" s="46">
        <v>41364</v>
      </c>
      <c r="J39" s="30"/>
    </row>
    <row r="40" spans="6:26" ht="18">
      <c r="I40" s="46">
        <v>41274</v>
      </c>
      <c r="J40" s="30"/>
    </row>
    <row r="41" spans="6:26" ht="18">
      <c r="I41" s="46">
        <v>41182</v>
      </c>
      <c r="J41" s="30"/>
    </row>
    <row r="42" spans="6:26" ht="18">
      <c r="I42" s="46">
        <v>41090</v>
      </c>
      <c r="J42" s="30"/>
    </row>
    <row r="43" spans="6:26" ht="18">
      <c r="I43" s="46">
        <v>40999</v>
      </c>
      <c r="J43" s="30">
        <v>18.07</v>
      </c>
    </row>
    <row r="44" spans="6:26" ht="18">
      <c r="I44" s="46">
        <v>40908</v>
      </c>
      <c r="J44" s="30">
        <v>17.47</v>
      </c>
    </row>
    <row r="45" spans="6:26" ht="18">
      <c r="I45" s="46">
        <v>40816</v>
      </c>
      <c r="J45" s="30">
        <v>15.45</v>
      </c>
    </row>
    <row r="46" spans="6:26" ht="18">
      <c r="I46" s="46">
        <v>40724</v>
      </c>
      <c r="J46" s="30">
        <v>15.81</v>
      </c>
    </row>
    <row r="47" spans="6:26" ht="18">
      <c r="I47" s="46">
        <v>40633</v>
      </c>
      <c r="J47" s="30">
        <v>15.2</v>
      </c>
    </row>
    <row r="48" spans="6:26" ht="18">
      <c r="I48" s="46">
        <v>40543</v>
      </c>
      <c r="J48" s="30">
        <v>15.42</v>
      </c>
      <c r="K48" s="11"/>
    </row>
    <row r="49" spans="9:13" ht="18">
      <c r="I49" s="46">
        <v>40451</v>
      </c>
      <c r="J49" s="30">
        <v>17.09</v>
      </c>
      <c r="K49" s="11"/>
    </row>
    <row r="50" spans="9:13" ht="18" customHeight="1">
      <c r="I50" s="46">
        <v>40359</v>
      </c>
      <c r="J50" s="30">
        <v>17.91</v>
      </c>
      <c r="K50" s="11"/>
    </row>
    <row r="51" spans="9:13" ht="18">
      <c r="I51" s="46">
        <v>40268</v>
      </c>
      <c r="J51" s="30">
        <v>23.01</v>
      </c>
      <c r="K51" s="11"/>
    </row>
    <row r="52" spans="9:13" ht="18" customHeight="1">
      <c r="I52" s="46">
        <v>40178</v>
      </c>
      <c r="J52" s="30">
        <v>23.7</v>
      </c>
      <c r="K52" s="11"/>
    </row>
    <row r="53" spans="9:13" ht="18" customHeight="1">
      <c r="I53" s="12"/>
      <c r="K53" s="11"/>
    </row>
    <row r="54" spans="9:13" ht="18" customHeight="1">
      <c r="I54" s="12"/>
      <c r="K54" s="11"/>
    </row>
    <row r="55" spans="9:13" ht="18">
      <c r="I55" s="12"/>
      <c r="K55" s="11"/>
    </row>
    <row r="56" spans="9:13" ht="18" customHeight="1">
      <c r="I56" s="12"/>
      <c r="J56" s="10"/>
      <c r="K56" s="10"/>
      <c r="L56" s="10"/>
      <c r="M56" s="10"/>
    </row>
    <row r="57" spans="9:13" ht="18" customHeight="1">
      <c r="I57" s="12"/>
      <c r="J57" s="10"/>
      <c r="K57" s="11"/>
      <c r="L57" s="10"/>
      <c r="M57" s="10"/>
    </row>
    <row r="58" spans="9:13" ht="18">
      <c r="I58" s="12"/>
      <c r="J58" s="10"/>
      <c r="K58" s="11"/>
      <c r="L58" s="10"/>
      <c r="M58" s="10"/>
    </row>
    <row r="59" spans="9:13" ht="18">
      <c r="I59" s="12"/>
      <c r="J59" s="10"/>
      <c r="K59" s="11"/>
      <c r="L59" s="10"/>
      <c r="M59" s="10"/>
    </row>
    <row r="60" spans="9:13" ht="18">
      <c r="I60" s="12"/>
      <c r="J60" s="10"/>
      <c r="K60" s="11"/>
      <c r="L60" s="10"/>
      <c r="M60" s="10"/>
    </row>
    <row r="61" spans="9:13" ht="18">
      <c r="I61" s="12"/>
      <c r="J61" s="10"/>
      <c r="K61" s="11"/>
      <c r="L61" s="10"/>
      <c r="M61" s="10"/>
    </row>
    <row r="62" spans="9:13" ht="18">
      <c r="I62" s="12"/>
      <c r="J62" s="10"/>
      <c r="K62" s="11"/>
      <c r="L62" s="10"/>
      <c r="M62" s="10"/>
    </row>
    <row r="63" spans="9:13" ht="18">
      <c r="I63" s="12"/>
      <c r="J63" s="10"/>
      <c r="K63" s="11"/>
      <c r="L63" s="10"/>
      <c r="M63" s="10"/>
    </row>
    <row r="64" spans="9:13" ht="18">
      <c r="I64" s="12"/>
      <c r="J64" s="10"/>
      <c r="K64" s="11"/>
      <c r="L64" s="10"/>
      <c r="M64" s="10"/>
    </row>
    <row r="65" spans="9:13" ht="18">
      <c r="I65" s="12"/>
      <c r="J65" s="10"/>
      <c r="K65" s="11"/>
      <c r="L65" s="10"/>
      <c r="M65" s="10"/>
    </row>
    <row r="66" spans="9:13" ht="18">
      <c r="I66" s="12"/>
      <c r="J66" s="10"/>
      <c r="K66" s="11"/>
      <c r="L66" s="10"/>
      <c r="M66" s="10"/>
    </row>
    <row r="67" spans="9:13" ht="18">
      <c r="I67" s="12"/>
      <c r="J67" s="10"/>
      <c r="K67" s="11"/>
      <c r="L67" s="10"/>
      <c r="M67" s="10"/>
    </row>
    <row r="68" spans="9:13" ht="18" customHeight="1">
      <c r="I68" s="12"/>
      <c r="J68" s="10"/>
      <c r="K68" s="11"/>
      <c r="L68" s="10"/>
      <c r="M68" s="10"/>
    </row>
    <row r="69" spans="9:13" ht="18" customHeight="1">
      <c r="I69" s="12"/>
      <c r="J69" s="10"/>
      <c r="K69" s="11"/>
      <c r="L69" s="10"/>
      <c r="M69" s="10"/>
    </row>
    <row r="70" spans="9:13" ht="18">
      <c r="I70" s="12"/>
      <c r="J70" s="10"/>
      <c r="K70" s="11"/>
      <c r="L70" s="10"/>
      <c r="M70" s="10"/>
    </row>
    <row r="71" spans="9:13" ht="18" customHeight="1">
      <c r="I71" s="12"/>
      <c r="J71" s="10"/>
      <c r="K71" s="11"/>
      <c r="L71" s="10"/>
      <c r="M71" s="10"/>
    </row>
    <row r="72" spans="9:13" ht="18" customHeight="1">
      <c r="I72" s="12"/>
      <c r="J72" s="10"/>
      <c r="K72" s="11"/>
      <c r="L72" s="10"/>
      <c r="M72" s="10"/>
    </row>
    <row r="73" spans="9:13" ht="18">
      <c r="I73" s="12"/>
      <c r="J73" s="10"/>
      <c r="K73" s="11"/>
      <c r="L73" s="10"/>
      <c r="M73" s="10"/>
    </row>
    <row r="74" spans="9:13" ht="18">
      <c r="I74" s="12"/>
      <c r="J74" s="10"/>
      <c r="K74" s="11"/>
      <c r="L74" s="10"/>
      <c r="M74" s="10"/>
    </row>
    <row r="75" spans="9:13" ht="18">
      <c r="I75" s="12"/>
      <c r="J75" s="10"/>
      <c r="K75" s="11"/>
      <c r="L75" s="10"/>
      <c r="M75" s="10"/>
    </row>
    <row r="76" spans="9:13" ht="18">
      <c r="I76" s="12"/>
      <c r="J76" s="10"/>
      <c r="K76" s="11"/>
      <c r="L76" s="10"/>
      <c r="M76" s="10"/>
    </row>
    <row r="77" spans="9:13" ht="18">
      <c r="I77" s="12"/>
      <c r="J77" s="10"/>
      <c r="K77" s="11"/>
      <c r="L77" s="10"/>
      <c r="M77" s="10"/>
    </row>
    <row r="78" spans="9:13" ht="18">
      <c r="I78" s="12"/>
      <c r="J78" s="10"/>
      <c r="K78" s="11"/>
      <c r="L78" s="10"/>
      <c r="M78" s="10"/>
    </row>
    <row r="79" spans="9:13" ht="18">
      <c r="I79" s="12"/>
      <c r="J79" s="10"/>
      <c r="K79" s="11"/>
      <c r="L79" s="10"/>
      <c r="M79" s="10"/>
    </row>
    <row r="80" spans="9:13" ht="18">
      <c r="I80" s="12"/>
      <c r="J80" s="10"/>
      <c r="K80" s="11"/>
      <c r="L80" s="10"/>
      <c r="M80" s="10"/>
    </row>
    <row r="81" spans="9:13" ht="18">
      <c r="I81" s="12"/>
      <c r="J81" s="10"/>
      <c r="K81" s="11"/>
      <c r="L81" s="10"/>
      <c r="M81" s="10"/>
    </row>
    <row r="82" spans="9:13" ht="18">
      <c r="I82" s="12"/>
      <c r="J82" s="10"/>
      <c r="K82" s="11"/>
      <c r="L82" s="10"/>
      <c r="M82" s="10"/>
    </row>
    <row r="83" spans="9:13" ht="18">
      <c r="I83" s="12"/>
      <c r="J83" s="10"/>
      <c r="K83" s="11"/>
      <c r="L83" s="10"/>
      <c r="M83" s="10"/>
    </row>
    <row r="84" spans="9:13" ht="18">
      <c r="I84" s="12"/>
      <c r="J84" s="10"/>
      <c r="K84" s="11"/>
      <c r="L84" s="10"/>
      <c r="M84" s="10"/>
    </row>
    <row r="85" spans="9:13" ht="18">
      <c r="I85" s="12"/>
      <c r="J85" s="10"/>
      <c r="K85" s="11"/>
      <c r="L85" s="10"/>
      <c r="M85" s="10"/>
    </row>
    <row r="86" spans="9:13" ht="18">
      <c r="I86" s="12"/>
      <c r="J86" s="10"/>
      <c r="K86" s="11"/>
      <c r="L86" s="10"/>
      <c r="M86" s="10"/>
    </row>
    <row r="87" spans="9:13" ht="18">
      <c r="I87" s="12"/>
      <c r="J87" s="10"/>
      <c r="K87" s="11"/>
      <c r="L87" s="10"/>
      <c r="M87" s="10"/>
    </row>
    <row r="88" spans="9:13" ht="18">
      <c r="I88" s="12"/>
      <c r="J88" s="10"/>
      <c r="K88" s="11"/>
      <c r="L88" s="10"/>
      <c r="M88" s="10"/>
    </row>
    <row r="89" spans="9:13" ht="18">
      <c r="I89" s="12"/>
      <c r="J89" s="10"/>
      <c r="K89" s="11"/>
      <c r="L89" s="10"/>
      <c r="M89" s="10"/>
    </row>
    <row r="90" spans="9:13" ht="18">
      <c r="I90" s="12"/>
      <c r="J90" s="10"/>
      <c r="K90" s="11"/>
      <c r="L90" s="10"/>
      <c r="M90" s="10"/>
    </row>
    <row r="91" spans="9:13" ht="18">
      <c r="I91" s="12"/>
      <c r="J91" s="10"/>
      <c r="K91" s="11"/>
      <c r="L91" s="10"/>
      <c r="M91" s="10"/>
    </row>
    <row r="92" spans="9:13" ht="18">
      <c r="I92" s="12"/>
      <c r="J92" s="10"/>
      <c r="K92" s="11"/>
      <c r="L92" s="10"/>
      <c r="M92" s="10"/>
    </row>
    <row r="93" spans="9:13" ht="18">
      <c r="I93" s="12"/>
      <c r="J93" s="10"/>
      <c r="K93" s="11"/>
      <c r="L93" s="10"/>
      <c r="M93" s="10"/>
    </row>
    <row r="94" spans="9:13" ht="18">
      <c r="I94" s="12"/>
      <c r="J94" s="10"/>
      <c r="K94" s="11"/>
      <c r="L94" s="10"/>
      <c r="M94" s="10"/>
    </row>
    <row r="95" spans="9:13" ht="18">
      <c r="I95" s="12"/>
      <c r="J95" s="10"/>
      <c r="K95" s="11"/>
      <c r="L95" s="10"/>
      <c r="M95" s="10"/>
    </row>
    <row r="96" spans="9:13" ht="18">
      <c r="I96" s="12"/>
      <c r="J96" s="10"/>
      <c r="K96" s="11"/>
      <c r="L96" s="10"/>
      <c r="M96" s="10"/>
    </row>
    <row r="97" spans="9:13" ht="18">
      <c r="I97" s="12"/>
      <c r="J97" s="10"/>
      <c r="K97" s="11"/>
      <c r="L97" s="10"/>
      <c r="M97" s="10"/>
    </row>
    <row r="98" spans="9:13" ht="18">
      <c r="I98" s="12"/>
      <c r="J98" s="10"/>
      <c r="K98" s="11"/>
      <c r="L98" s="10"/>
      <c r="M98" s="10"/>
    </row>
    <row r="99" spans="9:13" ht="18">
      <c r="I99" s="12"/>
      <c r="J99" s="10"/>
      <c r="K99" s="11"/>
      <c r="L99" s="10"/>
      <c r="M99" s="10"/>
    </row>
    <row r="100" spans="9:13" ht="18">
      <c r="I100" s="12"/>
      <c r="J100" s="10"/>
      <c r="K100" s="11"/>
      <c r="L100" s="10"/>
      <c r="M100" s="10"/>
    </row>
    <row r="101" spans="9:13" ht="18">
      <c r="I101" s="12"/>
      <c r="J101" s="10"/>
      <c r="K101" s="11"/>
      <c r="L101" s="10"/>
      <c r="M101" s="10"/>
    </row>
    <row r="102" spans="9:13" ht="18">
      <c r="I102" s="12"/>
      <c r="J102" s="10"/>
      <c r="K102" s="11"/>
      <c r="L102" s="10"/>
      <c r="M102" s="10"/>
    </row>
    <row r="103" spans="9:13" ht="18">
      <c r="I103" s="12"/>
      <c r="J103" s="10"/>
      <c r="K103" s="11"/>
      <c r="L103" s="10"/>
      <c r="M103" s="10"/>
    </row>
    <row r="104" spans="9:13" ht="18">
      <c r="I104" s="12"/>
      <c r="J104" s="10"/>
      <c r="K104" s="11"/>
      <c r="L104" s="10"/>
      <c r="M104" s="10"/>
    </row>
    <row r="105" spans="9:13" ht="18">
      <c r="I105" s="12"/>
      <c r="J105" s="10"/>
      <c r="K105" s="11"/>
      <c r="L105" s="10"/>
      <c r="M105" s="10"/>
    </row>
    <row r="106" spans="9:13" ht="18">
      <c r="I106" s="12"/>
      <c r="J106" s="10"/>
      <c r="K106" s="11"/>
      <c r="L106" s="10"/>
      <c r="M106" s="10"/>
    </row>
    <row r="107" spans="9:13" ht="18">
      <c r="I107" s="12"/>
      <c r="J107" s="10"/>
      <c r="K107" s="11"/>
      <c r="L107" s="10"/>
      <c r="M107" s="10"/>
    </row>
  </sheetData>
  <mergeCells count="14">
    <mergeCell ref="A14:B14"/>
    <mergeCell ref="A13:B13"/>
    <mergeCell ref="N13:O13"/>
    <mergeCell ref="K20:K30"/>
    <mergeCell ref="K3:K4"/>
    <mergeCell ref="W38:X38"/>
    <mergeCell ref="F1:G1"/>
    <mergeCell ref="F2:F3"/>
    <mergeCell ref="G2:G3"/>
    <mergeCell ref="W36:X36"/>
    <mergeCell ref="W37:X37"/>
    <mergeCell ref="L15:M16"/>
    <mergeCell ref="L17:M17"/>
    <mergeCell ref="N14:O14"/>
  </mergeCells>
  <phoneticPr fontId="2" type="noConversion"/>
  <hyperlinks>
    <hyperlink ref="A14:B14" r:id="rId1" display="https://www.gurufocus.com/stock/MCD/dcf" xr:uid="{6FF18A12-6AE7-BF40-AB12-EAE59040EFA9}"/>
    <hyperlink ref="A14" r:id="rId2" xr:uid="{8015311B-E140-7B44-8FAD-2C22D6CE458D}"/>
    <hyperlink ref="W33" r:id="rId3" xr:uid="{E47FBD58-3F4F-554F-82CA-1BFB0982FD61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21B3-FB16-874D-A62A-55643985B458}">
  <dimension ref="B1:L56"/>
  <sheetViews>
    <sheetView topLeftCell="D17" zoomScale="83" workbookViewId="0">
      <selection activeCell="N48" sqref="N48"/>
    </sheetView>
  </sheetViews>
  <sheetFormatPr baseColWidth="10" defaultRowHeight="15"/>
  <cols>
    <col min="2" max="2" width="14.1640625" style="29" bestFit="1" customWidth="1"/>
    <col min="3" max="3" width="15" style="29" bestFit="1" customWidth="1"/>
    <col min="4" max="4" width="17.1640625" style="29" bestFit="1" customWidth="1"/>
    <col min="5" max="5" width="11.6640625" style="29" bestFit="1" customWidth="1"/>
    <col min="7" max="7" width="14.1640625" style="29" bestFit="1" customWidth="1"/>
    <col min="8" max="8" width="12.83203125" bestFit="1" customWidth="1"/>
    <col min="9" max="9" width="14.1640625" style="29" bestFit="1" customWidth="1"/>
    <col min="11" max="11" width="14.1640625" style="29" bestFit="1" customWidth="1"/>
    <col min="12" max="12" width="10.1640625" bestFit="1" customWidth="1"/>
  </cols>
  <sheetData>
    <row r="1" spans="2:12" ht="17" thickTop="1" thickBot="1">
      <c r="L1" s="124" t="s">
        <v>37</v>
      </c>
    </row>
    <row r="2" spans="2:12" ht="17" thickTop="1" thickBot="1">
      <c r="L2" s="125">
        <f>STDEV(L7:L56)</f>
        <v>0.14179845088354678</v>
      </c>
    </row>
    <row r="3" spans="2:12" ht="17" thickTop="1" thickBot="1">
      <c r="L3" s="126" t="s">
        <v>95</v>
      </c>
    </row>
    <row r="4" spans="2:12" ht="17" thickTop="1" thickBot="1">
      <c r="L4" s="125">
        <f>AVERAGE(L7:L56)</f>
        <v>1.4590672196128174</v>
      </c>
    </row>
    <row r="5" spans="2:12" ht="19" thickTop="1">
      <c r="B5" s="120" t="s">
        <v>88</v>
      </c>
      <c r="C5" s="120" t="s">
        <v>89</v>
      </c>
      <c r="D5" s="120" t="s">
        <v>90</v>
      </c>
      <c r="E5" s="120" t="s">
        <v>91</v>
      </c>
      <c r="G5" s="120" t="s">
        <v>88</v>
      </c>
      <c r="H5" s="120" t="s">
        <v>92</v>
      </c>
      <c r="I5" s="120" t="s">
        <v>88</v>
      </c>
      <c r="J5" s="120" t="s">
        <v>93</v>
      </c>
      <c r="K5" s="120" t="s">
        <v>88</v>
      </c>
      <c r="L5" s="120" t="s">
        <v>94</v>
      </c>
    </row>
    <row r="6" spans="2:12" ht="18">
      <c r="B6" s="121">
        <v>44764</v>
      </c>
      <c r="C6" s="122">
        <v>213.7</v>
      </c>
      <c r="D6" s="122"/>
      <c r="E6" s="122">
        <v>33.6</v>
      </c>
      <c r="G6" s="121">
        <v>44764</v>
      </c>
      <c r="I6" s="121">
        <v>44764</v>
      </c>
      <c r="K6" s="121">
        <v>44764</v>
      </c>
    </row>
    <row r="7" spans="2:12" ht="18">
      <c r="B7" s="121">
        <v>44651</v>
      </c>
      <c r="C7" s="122">
        <v>221.34</v>
      </c>
      <c r="D7" s="123">
        <v>6.36</v>
      </c>
      <c r="E7" s="122">
        <v>34.799999999999997</v>
      </c>
      <c r="G7" s="121">
        <v>44651</v>
      </c>
      <c r="H7">
        <f>LOG10(C7)</f>
        <v>2.3450599056104471</v>
      </c>
      <c r="I7" s="121">
        <v>44651</v>
      </c>
      <c r="J7">
        <f>LOG10(D7)</f>
        <v>0.80345711564841393</v>
      </c>
      <c r="K7" s="121">
        <v>44651</v>
      </c>
      <c r="L7">
        <f>LOG10(E7)</f>
        <v>1.541579243946581</v>
      </c>
    </row>
    <row r="8" spans="2:12" ht="18">
      <c r="B8" s="121">
        <v>44561</v>
      </c>
      <c r="C8" s="122">
        <v>215.93</v>
      </c>
      <c r="D8" s="123">
        <v>6.04</v>
      </c>
      <c r="E8" s="122">
        <v>35.75</v>
      </c>
      <c r="G8" s="121">
        <v>44561</v>
      </c>
      <c r="H8">
        <f t="shared" ref="H8:H56" si="0">LOG10(C8)</f>
        <v>2.3343129847582311</v>
      </c>
      <c r="I8" s="121">
        <v>44561</v>
      </c>
      <c r="J8">
        <f t="shared" ref="J8:J56" si="1">LOG10(D8)</f>
        <v>0.78103693862113188</v>
      </c>
      <c r="K8" s="121">
        <v>44561</v>
      </c>
      <c r="L8">
        <f t="shared" ref="L8:L56" si="2">LOG10(E8)</f>
        <v>1.5532760461370994</v>
      </c>
    </row>
    <row r="9" spans="2:12" ht="18">
      <c r="B9" s="121">
        <v>44469</v>
      </c>
      <c r="C9" s="122">
        <v>221.57</v>
      </c>
      <c r="D9" s="123">
        <v>5.63</v>
      </c>
      <c r="E9" s="122">
        <v>39.35</v>
      </c>
      <c r="G9" s="121">
        <v>44469</v>
      </c>
      <c r="H9">
        <f t="shared" si="0"/>
        <v>2.3455109576969497</v>
      </c>
      <c r="I9" s="121">
        <v>44469</v>
      </c>
      <c r="J9">
        <f t="shared" si="1"/>
        <v>0.75050839485134624</v>
      </c>
      <c r="K9" s="121">
        <v>44469</v>
      </c>
      <c r="L9">
        <f t="shared" si="2"/>
        <v>1.5949447366950833</v>
      </c>
    </row>
    <row r="10" spans="2:12" ht="18">
      <c r="B10" s="121">
        <v>44377</v>
      </c>
      <c r="C10" s="122">
        <v>232.26</v>
      </c>
      <c r="D10" s="123">
        <v>4.95</v>
      </c>
      <c r="E10" s="122">
        <v>46.92</v>
      </c>
      <c r="G10" s="121">
        <v>44377</v>
      </c>
      <c r="H10">
        <f t="shared" si="0"/>
        <v>2.3659744217025986</v>
      </c>
      <c r="I10" s="121">
        <v>44377</v>
      </c>
      <c r="J10">
        <f t="shared" si="1"/>
        <v>0.69460519893356876</v>
      </c>
      <c r="K10" s="121">
        <v>44377</v>
      </c>
      <c r="L10">
        <f t="shared" si="2"/>
        <v>1.6713580034434916</v>
      </c>
    </row>
    <row r="11" spans="2:12" ht="18">
      <c r="B11" s="121">
        <v>44286</v>
      </c>
      <c r="C11" s="122">
        <v>210.01</v>
      </c>
      <c r="D11" s="123">
        <v>4.84</v>
      </c>
      <c r="E11" s="122">
        <v>43.39</v>
      </c>
      <c r="G11" s="121">
        <v>44286</v>
      </c>
      <c r="H11">
        <f t="shared" si="0"/>
        <v>2.322239974931152</v>
      </c>
      <c r="I11" s="121">
        <v>44286</v>
      </c>
      <c r="J11">
        <f t="shared" si="1"/>
        <v>0.68484536164441245</v>
      </c>
      <c r="K11" s="121">
        <v>44286</v>
      </c>
      <c r="L11">
        <f t="shared" si="2"/>
        <v>1.637389650129212</v>
      </c>
    </row>
    <row r="12" spans="2:12" ht="18">
      <c r="B12" s="121">
        <v>44196</v>
      </c>
      <c r="C12" s="122">
        <v>216.63</v>
      </c>
      <c r="D12" s="123">
        <v>4.84</v>
      </c>
      <c r="E12" s="122">
        <v>44.76</v>
      </c>
      <c r="G12" s="121">
        <v>44196</v>
      </c>
      <c r="H12">
        <f t="shared" si="0"/>
        <v>2.335718599714355</v>
      </c>
      <c r="I12" s="121">
        <v>44196</v>
      </c>
      <c r="J12">
        <f t="shared" si="1"/>
        <v>0.68484536164441245</v>
      </c>
      <c r="K12" s="121">
        <v>44196</v>
      </c>
      <c r="L12">
        <f t="shared" si="2"/>
        <v>1.6508900778563125</v>
      </c>
    </row>
    <row r="13" spans="2:12" ht="18">
      <c r="B13" s="121">
        <v>44104</v>
      </c>
      <c r="C13" s="122">
        <v>197.74</v>
      </c>
      <c r="D13" s="123">
        <v>4.88</v>
      </c>
      <c r="E13" s="122">
        <v>40.520000000000003</v>
      </c>
      <c r="G13" s="121">
        <v>44104</v>
      </c>
      <c r="H13">
        <f t="shared" si="0"/>
        <v>2.296094529820123</v>
      </c>
      <c r="I13" s="121">
        <v>44104</v>
      </c>
      <c r="J13">
        <f t="shared" si="1"/>
        <v>0.68841982200271057</v>
      </c>
      <c r="K13" s="121">
        <v>44104</v>
      </c>
      <c r="L13">
        <f t="shared" si="2"/>
        <v>1.6076694366882429</v>
      </c>
    </row>
    <row r="14" spans="2:12" ht="18">
      <c r="B14" s="121">
        <v>44012</v>
      </c>
      <c r="C14" s="122">
        <v>190.73</v>
      </c>
      <c r="D14" s="123">
        <v>5.25</v>
      </c>
      <c r="E14" s="122">
        <v>36.33</v>
      </c>
      <c r="G14" s="121">
        <v>44012</v>
      </c>
      <c r="H14">
        <f t="shared" si="0"/>
        <v>2.2804190087761995</v>
      </c>
      <c r="I14" s="121">
        <v>44012</v>
      </c>
      <c r="J14">
        <f t="shared" si="1"/>
        <v>0.72015930340595691</v>
      </c>
      <c r="K14" s="121">
        <v>44012</v>
      </c>
      <c r="L14">
        <f t="shared" si="2"/>
        <v>1.5602653978627146</v>
      </c>
    </row>
    <row r="15" spans="2:12" ht="18">
      <c r="B15" s="121">
        <v>43921</v>
      </c>
      <c r="C15" s="122">
        <v>158.82</v>
      </c>
      <c r="D15" s="123">
        <v>5.55</v>
      </c>
      <c r="E15" s="122">
        <v>28.62</v>
      </c>
      <c r="G15" s="121">
        <v>43921</v>
      </c>
      <c r="H15">
        <f t="shared" si="0"/>
        <v>2.200905191684992</v>
      </c>
      <c r="I15" s="121">
        <v>43921</v>
      </c>
      <c r="J15">
        <f t="shared" si="1"/>
        <v>0.74429298312267622</v>
      </c>
      <c r="K15" s="121">
        <v>43921</v>
      </c>
      <c r="L15">
        <f t="shared" si="2"/>
        <v>1.4566696294237576</v>
      </c>
    </row>
    <row r="16" spans="2:12" ht="18">
      <c r="B16" s="121">
        <v>43830</v>
      </c>
      <c r="C16" s="122">
        <v>184.95</v>
      </c>
      <c r="D16" s="123">
        <v>5.48</v>
      </c>
      <c r="E16" s="122">
        <v>33.75</v>
      </c>
      <c r="G16" s="121">
        <v>43830</v>
      </c>
      <c r="H16">
        <f t="shared" si="0"/>
        <v>2.2670543356514128</v>
      </c>
      <c r="I16" s="121">
        <v>43830</v>
      </c>
      <c r="J16">
        <f t="shared" si="1"/>
        <v>0.73878055848436919</v>
      </c>
      <c r="K16" s="121">
        <v>43830</v>
      </c>
      <c r="L16">
        <f t="shared" si="2"/>
        <v>1.5282737771670438</v>
      </c>
    </row>
    <row r="17" spans="2:12" ht="18">
      <c r="B17" s="121">
        <v>43738</v>
      </c>
      <c r="C17" s="122">
        <v>169.02</v>
      </c>
      <c r="D17" s="123">
        <v>5.32</v>
      </c>
      <c r="E17" s="122">
        <v>31.77</v>
      </c>
      <c r="G17" s="121">
        <v>43738</v>
      </c>
      <c r="H17">
        <f t="shared" si="0"/>
        <v>2.2279380973694169</v>
      </c>
      <c r="I17" s="121">
        <v>43738</v>
      </c>
      <c r="J17">
        <f t="shared" si="1"/>
        <v>0.72591163229504818</v>
      </c>
      <c r="K17" s="121">
        <v>43738</v>
      </c>
      <c r="L17">
        <f t="shared" si="2"/>
        <v>1.5020172148271473</v>
      </c>
    </row>
    <row r="18" spans="2:12" ht="18">
      <c r="B18" s="121">
        <v>43646</v>
      </c>
      <c r="C18" s="122">
        <v>170.54</v>
      </c>
      <c r="D18" s="123">
        <v>5.21</v>
      </c>
      <c r="E18" s="122">
        <v>32.729999999999997</v>
      </c>
      <c r="G18" s="121">
        <v>43646</v>
      </c>
      <c r="H18">
        <f t="shared" si="0"/>
        <v>2.2318262586472812</v>
      </c>
      <c r="I18" s="121">
        <v>43646</v>
      </c>
      <c r="J18">
        <f t="shared" si="1"/>
        <v>0.71683772329952444</v>
      </c>
      <c r="K18" s="121">
        <v>43646</v>
      </c>
      <c r="L18">
        <f t="shared" si="2"/>
        <v>1.5149460053080044</v>
      </c>
    </row>
    <row r="19" spans="2:12" ht="18">
      <c r="B19" s="121">
        <v>43555</v>
      </c>
      <c r="C19" s="122">
        <v>153.25</v>
      </c>
      <c r="D19" s="123">
        <v>4.84</v>
      </c>
      <c r="E19" s="122">
        <v>31.66</v>
      </c>
      <c r="G19" s="121">
        <v>43555</v>
      </c>
      <c r="H19">
        <f t="shared" si="0"/>
        <v>2.1854004831904525</v>
      </c>
      <c r="I19" s="121">
        <v>43555</v>
      </c>
      <c r="J19">
        <f t="shared" si="1"/>
        <v>0.68484536164441245</v>
      </c>
      <c r="K19" s="121">
        <v>43555</v>
      </c>
      <c r="L19">
        <f t="shared" si="2"/>
        <v>1.500510910526337</v>
      </c>
    </row>
    <row r="20" spans="2:12" ht="18">
      <c r="B20" s="121">
        <v>43465</v>
      </c>
      <c r="C20" s="122">
        <v>129.22999999999999</v>
      </c>
      <c r="D20" s="123">
        <v>4.6399999999999997</v>
      </c>
      <c r="E20" s="122">
        <v>27.85</v>
      </c>
      <c r="G20" s="121">
        <v>43465</v>
      </c>
      <c r="H20">
        <f t="shared" si="0"/>
        <v>2.1113633443251305</v>
      </c>
      <c r="I20" s="121">
        <v>43465</v>
      </c>
      <c r="J20">
        <f t="shared" si="1"/>
        <v>0.66651798055488087</v>
      </c>
      <c r="K20" s="121">
        <v>43465</v>
      </c>
      <c r="L20">
        <f t="shared" si="2"/>
        <v>1.4448251995097476</v>
      </c>
    </row>
    <row r="21" spans="2:12" ht="18">
      <c r="B21" s="121">
        <v>43373</v>
      </c>
      <c r="C21" s="122">
        <v>146.75</v>
      </c>
      <c r="D21" s="123">
        <v>4.41</v>
      </c>
      <c r="E21" s="122">
        <v>33.28</v>
      </c>
      <c r="G21" s="121">
        <v>43373</v>
      </c>
      <c r="H21">
        <f t="shared" si="0"/>
        <v>2.1665781099196519</v>
      </c>
      <c r="I21" s="121">
        <v>43373</v>
      </c>
      <c r="J21">
        <f t="shared" si="1"/>
        <v>0.6444385894678385</v>
      </c>
      <c r="K21" s="121">
        <v>43373</v>
      </c>
      <c r="L21">
        <f t="shared" si="2"/>
        <v>1.5221833176186863</v>
      </c>
    </row>
    <row r="22" spans="2:12" ht="18">
      <c r="B22" s="121">
        <v>43281</v>
      </c>
      <c r="C22" s="122">
        <v>129.31</v>
      </c>
      <c r="D22" s="123">
        <v>4.08</v>
      </c>
      <c r="E22" s="122">
        <v>31.69</v>
      </c>
      <c r="G22" s="121">
        <v>43281</v>
      </c>
      <c r="H22">
        <f t="shared" si="0"/>
        <v>2.1116321117086003</v>
      </c>
      <c r="I22" s="121">
        <v>43281</v>
      </c>
      <c r="J22">
        <f t="shared" si="1"/>
        <v>0.61066016308987991</v>
      </c>
      <c r="K22" s="121">
        <v>43281</v>
      </c>
      <c r="L22">
        <f t="shared" si="2"/>
        <v>1.5009222391903005</v>
      </c>
    </row>
    <row r="23" spans="2:12" ht="18">
      <c r="B23" s="121">
        <v>43190</v>
      </c>
      <c r="C23" s="122">
        <v>116.59</v>
      </c>
      <c r="D23" s="123">
        <v>3.94</v>
      </c>
      <c r="E23" s="122">
        <v>29.59</v>
      </c>
      <c r="G23" s="121">
        <v>43190</v>
      </c>
      <c r="H23">
        <f t="shared" si="0"/>
        <v>2.0666613023006772</v>
      </c>
      <c r="I23" s="121">
        <v>43190</v>
      </c>
      <c r="J23">
        <f t="shared" si="1"/>
        <v>0.59549622182557416</v>
      </c>
      <c r="K23" s="121">
        <v>43190</v>
      </c>
      <c r="L23">
        <f t="shared" si="2"/>
        <v>1.471144965160633</v>
      </c>
    </row>
    <row r="24" spans="2:12" ht="18">
      <c r="B24" s="121">
        <v>43100</v>
      </c>
      <c r="C24" s="122">
        <v>110.94</v>
      </c>
      <c r="D24" s="123">
        <v>3.01</v>
      </c>
      <c r="E24" s="122">
        <v>36.86</v>
      </c>
      <c r="G24" s="121">
        <v>43100</v>
      </c>
      <c r="H24">
        <f t="shared" si="0"/>
        <v>2.0450881615428167</v>
      </c>
      <c r="I24" s="121">
        <v>43100</v>
      </c>
      <c r="J24">
        <f t="shared" si="1"/>
        <v>0.47856649559384334</v>
      </c>
      <c r="K24" s="121">
        <v>43100</v>
      </c>
      <c r="L24">
        <f t="shared" si="2"/>
        <v>1.5665553308830551</v>
      </c>
    </row>
    <row r="25" spans="2:12" ht="18">
      <c r="B25" s="121">
        <v>43008</v>
      </c>
      <c r="C25" s="122">
        <v>102.22</v>
      </c>
      <c r="D25" s="123">
        <v>2.8</v>
      </c>
      <c r="E25" s="122">
        <v>36.51</v>
      </c>
      <c r="G25" s="121">
        <v>43008</v>
      </c>
      <c r="H25">
        <f t="shared" si="0"/>
        <v>2.0095358766192182</v>
      </c>
      <c r="I25" s="121">
        <v>43008</v>
      </c>
      <c r="J25">
        <f t="shared" si="1"/>
        <v>0.44715803134221921</v>
      </c>
      <c r="K25" s="121">
        <v>43008</v>
      </c>
      <c r="L25">
        <f t="shared" si="2"/>
        <v>1.5624118329497274</v>
      </c>
    </row>
    <row r="26" spans="2:12" ht="18">
      <c r="B26" s="121">
        <v>42916</v>
      </c>
      <c r="C26" s="122">
        <v>90.94</v>
      </c>
      <c r="D26" s="123">
        <v>2.69</v>
      </c>
      <c r="E26" s="122">
        <v>33.81</v>
      </c>
      <c r="G26" s="121">
        <v>42916</v>
      </c>
      <c r="H26">
        <f t="shared" si="0"/>
        <v>1.9587549498690895</v>
      </c>
      <c r="I26" s="121">
        <v>42916</v>
      </c>
      <c r="J26">
        <f t="shared" si="1"/>
        <v>0.42975228000240795</v>
      </c>
      <c r="K26" s="121">
        <v>42916</v>
      </c>
      <c r="L26">
        <f t="shared" si="2"/>
        <v>1.5290451707657691</v>
      </c>
    </row>
    <row r="27" spans="2:12" ht="18">
      <c r="B27" s="121">
        <v>42825</v>
      </c>
      <c r="C27" s="122">
        <v>86.03</v>
      </c>
      <c r="D27" s="123">
        <v>2</v>
      </c>
      <c r="E27" s="122">
        <v>43.01</v>
      </c>
      <c r="G27" s="121">
        <v>42825</v>
      </c>
      <c r="H27">
        <f t="shared" si="0"/>
        <v>1.934649922900711</v>
      </c>
      <c r="I27" s="121">
        <v>42825</v>
      </c>
      <c r="J27">
        <f t="shared" si="1"/>
        <v>0.3010299956639812</v>
      </c>
      <c r="K27" s="121">
        <v>42825</v>
      </c>
      <c r="L27">
        <f t="shared" si="2"/>
        <v>1.6335694425540919</v>
      </c>
    </row>
    <row r="28" spans="2:12" ht="18">
      <c r="B28" s="121">
        <v>42735</v>
      </c>
      <c r="C28" s="122">
        <v>75.38</v>
      </c>
      <c r="D28" s="123">
        <v>2.5299999999999998</v>
      </c>
      <c r="E28" s="122">
        <v>29.8</v>
      </c>
      <c r="G28" s="121">
        <v>42735</v>
      </c>
      <c r="H28">
        <f t="shared" si="0"/>
        <v>1.8772561331135862</v>
      </c>
      <c r="I28" s="121">
        <v>42735</v>
      </c>
      <c r="J28">
        <f t="shared" si="1"/>
        <v>0.40312052117581787</v>
      </c>
      <c r="K28" s="121">
        <v>42735</v>
      </c>
      <c r="L28">
        <f t="shared" si="2"/>
        <v>1.4742162640762553</v>
      </c>
    </row>
    <row r="29" spans="2:12" ht="18">
      <c r="B29" s="121">
        <v>42643</v>
      </c>
      <c r="C29" s="122">
        <v>79.739999999999995</v>
      </c>
      <c r="D29" s="123">
        <v>2.4700000000000002</v>
      </c>
      <c r="E29" s="122">
        <v>32.28</v>
      </c>
      <c r="G29" s="121">
        <v>42643</v>
      </c>
      <c r="H29">
        <f t="shared" si="0"/>
        <v>1.9016762313263755</v>
      </c>
      <c r="I29" s="121">
        <v>42643</v>
      </c>
      <c r="J29">
        <f t="shared" si="1"/>
        <v>0.39269695325966575</v>
      </c>
      <c r="K29" s="121">
        <v>42643</v>
      </c>
      <c r="L29">
        <f t="shared" si="2"/>
        <v>1.5089335260500327</v>
      </c>
    </row>
    <row r="30" spans="2:12" ht="18">
      <c r="B30" s="121">
        <v>42551</v>
      </c>
      <c r="C30" s="122">
        <v>71.39</v>
      </c>
      <c r="D30" s="123">
        <v>2.2999999999999998</v>
      </c>
      <c r="E30" s="122">
        <v>31.04</v>
      </c>
      <c r="G30" s="121">
        <v>42551</v>
      </c>
      <c r="H30">
        <f t="shared" si="0"/>
        <v>1.8536373819585943</v>
      </c>
      <c r="I30" s="121">
        <v>42551</v>
      </c>
      <c r="J30">
        <f t="shared" si="1"/>
        <v>0.36172783601759284</v>
      </c>
      <c r="K30" s="121">
        <v>42551</v>
      </c>
      <c r="L30">
        <f t="shared" si="2"/>
        <v>1.4919217125861508</v>
      </c>
    </row>
    <row r="31" spans="2:12" ht="18">
      <c r="B31" s="121">
        <v>42460</v>
      </c>
      <c r="C31" s="122">
        <v>73.48</v>
      </c>
      <c r="D31" s="123">
        <v>2.82</v>
      </c>
      <c r="E31" s="122">
        <v>26.06</v>
      </c>
      <c r="G31" s="121">
        <v>42460</v>
      </c>
      <c r="H31">
        <f t="shared" si="0"/>
        <v>1.8661691476337707</v>
      </c>
      <c r="I31" s="121">
        <v>42460</v>
      </c>
      <c r="J31">
        <f t="shared" si="1"/>
        <v>0.45024910831936105</v>
      </c>
      <c r="K31" s="121">
        <v>42460</v>
      </c>
      <c r="L31">
        <f t="shared" si="2"/>
        <v>1.4159744113765658</v>
      </c>
    </row>
    <row r="32" spans="2:12" ht="18">
      <c r="B32" s="121">
        <v>42369</v>
      </c>
      <c r="C32" s="122">
        <v>74.37</v>
      </c>
      <c r="D32" s="123">
        <v>2.74</v>
      </c>
      <c r="E32" s="122">
        <v>27.14</v>
      </c>
      <c r="G32" s="121">
        <v>42369</v>
      </c>
      <c r="H32">
        <f t="shared" si="0"/>
        <v>1.8713977814874838</v>
      </c>
      <c r="I32" s="121">
        <v>42369</v>
      </c>
      <c r="J32">
        <f t="shared" si="1"/>
        <v>0.43775056282038799</v>
      </c>
      <c r="K32" s="121">
        <v>42369</v>
      </c>
      <c r="L32">
        <f t="shared" si="2"/>
        <v>1.4336098433237183</v>
      </c>
    </row>
    <row r="33" spans="2:12" ht="18">
      <c r="B33" s="121">
        <v>42277</v>
      </c>
      <c r="C33" s="122">
        <v>66.680000000000007</v>
      </c>
      <c r="D33" s="123">
        <v>2.57</v>
      </c>
      <c r="E33" s="122">
        <v>25.92</v>
      </c>
      <c r="G33" s="121">
        <v>42277</v>
      </c>
      <c r="H33">
        <f t="shared" si="0"/>
        <v>1.8239955911559678</v>
      </c>
      <c r="I33" s="121">
        <v>42277</v>
      </c>
      <c r="J33">
        <f t="shared" si="1"/>
        <v>0.4099331233312945</v>
      </c>
      <c r="K33" s="121">
        <v>42277</v>
      </c>
      <c r="L33">
        <f t="shared" si="2"/>
        <v>1.4136349971985558</v>
      </c>
    </row>
    <row r="34" spans="2:12" ht="18">
      <c r="B34" s="121">
        <v>42185</v>
      </c>
      <c r="C34" s="122">
        <v>64.17</v>
      </c>
      <c r="D34" s="123">
        <v>2.38</v>
      </c>
      <c r="E34" s="122">
        <v>26.94</v>
      </c>
      <c r="G34" s="121">
        <v>42185</v>
      </c>
      <c r="H34">
        <f t="shared" si="0"/>
        <v>1.8073320392911905</v>
      </c>
      <c r="I34" s="121">
        <v>42185</v>
      </c>
      <c r="J34">
        <f t="shared" si="1"/>
        <v>0.37657695705651195</v>
      </c>
      <c r="K34" s="121">
        <v>42185</v>
      </c>
      <c r="L34">
        <f t="shared" si="2"/>
        <v>1.4303975913869669</v>
      </c>
    </row>
    <row r="35" spans="2:12" ht="18">
      <c r="B35" s="121">
        <v>42094</v>
      </c>
      <c r="C35" s="122">
        <v>62.4</v>
      </c>
      <c r="D35" s="123">
        <v>2.2400000000000002</v>
      </c>
      <c r="E35" s="122">
        <v>27.92</v>
      </c>
      <c r="G35" s="121">
        <v>42094</v>
      </c>
      <c r="H35">
        <f t="shared" si="0"/>
        <v>1.7951845896824239</v>
      </c>
      <c r="I35" s="121">
        <v>42094</v>
      </c>
      <c r="J35">
        <f t="shared" si="1"/>
        <v>0.35024801833416286</v>
      </c>
      <c r="K35" s="121">
        <v>42094</v>
      </c>
      <c r="L35">
        <f t="shared" si="2"/>
        <v>1.4459154139511234</v>
      </c>
    </row>
    <row r="36" spans="2:12" ht="18">
      <c r="B36" s="121">
        <v>42004</v>
      </c>
      <c r="C36" s="122">
        <v>62.42</v>
      </c>
      <c r="D36" s="123">
        <v>2.2400000000000002</v>
      </c>
      <c r="E36" s="122">
        <v>27.93</v>
      </c>
      <c r="G36" s="121">
        <v>42004</v>
      </c>
      <c r="H36">
        <f t="shared" si="0"/>
        <v>1.7953237643293138</v>
      </c>
      <c r="I36" s="121">
        <v>42004</v>
      </c>
      <c r="J36">
        <f t="shared" si="1"/>
        <v>0.35024801833416286</v>
      </c>
      <c r="K36" s="121">
        <v>42004</v>
      </c>
      <c r="L36">
        <f t="shared" si="2"/>
        <v>1.4460709357010051</v>
      </c>
    </row>
    <row r="37" spans="2:12" ht="18">
      <c r="B37" s="121">
        <v>41912</v>
      </c>
      <c r="C37" s="122">
        <v>50.7</v>
      </c>
      <c r="D37" s="123">
        <v>2.15</v>
      </c>
      <c r="E37" s="122">
        <v>23.55</v>
      </c>
      <c r="G37" s="121">
        <v>41912</v>
      </c>
      <c r="H37">
        <f t="shared" si="0"/>
        <v>1.705007959333336</v>
      </c>
      <c r="I37" s="121">
        <v>41912</v>
      </c>
      <c r="J37">
        <f t="shared" si="1"/>
        <v>0.33243845991560533</v>
      </c>
      <c r="K37" s="121">
        <v>41912</v>
      </c>
      <c r="L37">
        <f t="shared" si="2"/>
        <v>1.3719909114649149</v>
      </c>
    </row>
    <row r="38" spans="2:12" ht="18">
      <c r="B38" s="121">
        <v>41820</v>
      </c>
      <c r="C38" s="122">
        <v>49.98</v>
      </c>
      <c r="D38" s="123">
        <v>2.19</v>
      </c>
      <c r="E38" s="122">
        <v>22.87</v>
      </c>
      <c r="G38" s="121">
        <v>41820</v>
      </c>
      <c r="H38">
        <f t="shared" si="0"/>
        <v>1.6987962517904311</v>
      </c>
      <c r="I38" s="121">
        <v>41820</v>
      </c>
      <c r="J38">
        <f t="shared" si="1"/>
        <v>0.34044411484011833</v>
      </c>
      <c r="K38" s="121">
        <v>41820</v>
      </c>
      <c r="L38">
        <f t="shared" si="2"/>
        <v>1.3592661646067485</v>
      </c>
    </row>
    <row r="39" spans="2:12" ht="18">
      <c r="B39" s="121">
        <v>41729</v>
      </c>
      <c r="C39" s="122">
        <v>51.1</v>
      </c>
      <c r="D39" s="123">
        <v>2.11</v>
      </c>
      <c r="E39" s="122">
        <v>24.19</v>
      </c>
      <c r="G39" s="121">
        <v>41729</v>
      </c>
      <c r="H39">
        <f t="shared" si="0"/>
        <v>1.7084209001347128</v>
      </c>
      <c r="I39" s="121">
        <v>41729</v>
      </c>
      <c r="J39">
        <f t="shared" si="1"/>
        <v>0.32428245529769262</v>
      </c>
      <c r="K39" s="121">
        <v>41729</v>
      </c>
      <c r="L39">
        <f t="shared" si="2"/>
        <v>1.3836358683618797</v>
      </c>
    </row>
    <row r="40" spans="2:12" ht="18">
      <c r="B40" s="121">
        <v>41639</v>
      </c>
      <c r="C40" s="122">
        <v>52.62</v>
      </c>
      <c r="D40" s="123">
        <v>1.96</v>
      </c>
      <c r="E40" s="122">
        <v>26.81</v>
      </c>
      <c r="G40" s="121">
        <v>41639</v>
      </c>
      <c r="H40">
        <f t="shared" si="0"/>
        <v>1.7211508437496841</v>
      </c>
      <c r="I40" s="121">
        <v>41639</v>
      </c>
      <c r="J40">
        <f t="shared" si="1"/>
        <v>0.29225607135647602</v>
      </c>
      <c r="K40" s="121">
        <v>41639</v>
      </c>
      <c r="L40">
        <f t="shared" si="2"/>
        <v>1.4282968139828796</v>
      </c>
    </row>
    <row r="41" spans="2:12" ht="18">
      <c r="B41" s="121">
        <v>41547</v>
      </c>
      <c r="C41" s="122">
        <v>45.07</v>
      </c>
      <c r="D41" s="123">
        <v>1.9</v>
      </c>
      <c r="E41" s="122">
        <v>23.78</v>
      </c>
      <c r="G41" s="121">
        <v>41547</v>
      </c>
      <c r="H41">
        <f t="shared" si="0"/>
        <v>1.6538875580709775</v>
      </c>
      <c r="I41" s="121">
        <v>41547</v>
      </c>
      <c r="J41">
        <f t="shared" si="1"/>
        <v>0.27875360095282892</v>
      </c>
      <c r="K41" s="121">
        <v>41547</v>
      </c>
      <c r="L41">
        <f t="shared" si="2"/>
        <v>1.3762118502826728</v>
      </c>
    </row>
    <row r="42" spans="2:12" ht="18">
      <c r="B42" s="121">
        <v>41455</v>
      </c>
      <c r="C42" s="122">
        <v>43.02</v>
      </c>
      <c r="D42" s="123">
        <v>2.0499999999999998</v>
      </c>
      <c r="E42" s="122">
        <v>20.98</v>
      </c>
      <c r="G42" s="121">
        <v>41455</v>
      </c>
      <c r="H42">
        <f t="shared" si="0"/>
        <v>1.6336704060514438</v>
      </c>
      <c r="I42" s="121">
        <v>41455</v>
      </c>
      <c r="J42">
        <f t="shared" si="1"/>
        <v>0.31175386105575426</v>
      </c>
      <c r="K42" s="121">
        <v>41455</v>
      </c>
      <c r="L42">
        <f t="shared" si="2"/>
        <v>1.321805483857539</v>
      </c>
    </row>
    <row r="43" spans="2:12" ht="18">
      <c r="B43" s="121">
        <v>41364</v>
      </c>
      <c r="C43" s="122">
        <v>39.909999999999997</v>
      </c>
      <c r="D43" s="123">
        <v>0.9</v>
      </c>
      <c r="E43" s="122">
        <v>44.59</v>
      </c>
      <c r="G43" s="121">
        <v>41364</v>
      </c>
      <c r="H43">
        <f t="shared" si="0"/>
        <v>1.6010817277840232</v>
      </c>
      <c r="I43" s="121">
        <v>41364</v>
      </c>
      <c r="J43">
        <f t="shared" si="1"/>
        <v>-4.5757490560675115E-2</v>
      </c>
      <c r="K43" s="121">
        <v>41364</v>
      </c>
      <c r="L43">
        <f t="shared" si="2"/>
        <v>1.6492374723496073</v>
      </c>
    </row>
    <row r="44" spans="2:12" ht="18">
      <c r="B44" s="121">
        <v>41274</v>
      </c>
      <c r="C44" s="122">
        <v>35.54</v>
      </c>
      <c r="D44" s="123">
        <v>0.89</v>
      </c>
      <c r="E44" s="122">
        <v>39.82</v>
      </c>
      <c r="G44" s="121">
        <v>41274</v>
      </c>
      <c r="H44">
        <f t="shared" si="0"/>
        <v>1.5507174234692827</v>
      </c>
      <c r="I44" s="121">
        <v>41274</v>
      </c>
      <c r="J44">
        <f t="shared" si="1"/>
        <v>-5.0609993355087209E-2</v>
      </c>
      <c r="K44" s="121">
        <v>41274</v>
      </c>
      <c r="L44">
        <f t="shared" si="2"/>
        <v>1.6001012556913907</v>
      </c>
    </row>
    <row r="45" spans="2:12" ht="18">
      <c r="B45" s="121">
        <v>41182</v>
      </c>
      <c r="C45" s="122">
        <v>31.41</v>
      </c>
      <c r="D45" s="123">
        <v>0.78</v>
      </c>
      <c r="E45" s="122">
        <v>40.14</v>
      </c>
      <c r="G45" s="121">
        <v>41182</v>
      </c>
      <c r="H45">
        <f t="shared" si="0"/>
        <v>1.4970679363985049</v>
      </c>
      <c r="I45" s="121">
        <v>41182</v>
      </c>
      <c r="J45">
        <f t="shared" si="1"/>
        <v>-0.10790539730951958</v>
      </c>
      <c r="K45" s="121">
        <v>41182</v>
      </c>
      <c r="L45">
        <f t="shared" si="2"/>
        <v>1.6035773681514667</v>
      </c>
    </row>
    <row r="46" spans="2:12" ht="18">
      <c r="B46" s="121">
        <v>41090</v>
      </c>
      <c r="C46" s="122">
        <v>28.87</v>
      </c>
      <c r="D46" s="123">
        <v>0.48</v>
      </c>
      <c r="E46" s="122">
        <v>59.83</v>
      </c>
      <c r="G46" s="121">
        <v>41090</v>
      </c>
      <c r="H46">
        <f t="shared" si="0"/>
        <v>1.4604467838807205</v>
      </c>
      <c r="I46" s="121">
        <v>41090</v>
      </c>
      <c r="J46">
        <f t="shared" si="1"/>
        <v>-0.31875876262441277</v>
      </c>
      <c r="K46" s="121">
        <v>41090</v>
      </c>
      <c r="L46">
        <f t="shared" si="2"/>
        <v>1.7769190028420465</v>
      </c>
    </row>
    <row r="47" spans="2:12" ht="18">
      <c r="B47" s="121">
        <v>40999</v>
      </c>
      <c r="C47" s="122">
        <v>27.5</v>
      </c>
      <c r="D47" s="123">
        <v>1.53</v>
      </c>
      <c r="E47" s="122">
        <v>18.04</v>
      </c>
      <c r="G47" s="121">
        <v>40999</v>
      </c>
      <c r="H47">
        <f t="shared" si="0"/>
        <v>1.4393326938302626</v>
      </c>
      <c r="I47" s="121">
        <v>40999</v>
      </c>
      <c r="J47">
        <f t="shared" si="1"/>
        <v>0.18469143081759881</v>
      </c>
      <c r="K47" s="121">
        <v>40999</v>
      </c>
      <c r="L47">
        <f t="shared" si="2"/>
        <v>1.2562365332059229</v>
      </c>
    </row>
    <row r="48" spans="2:12" ht="18">
      <c r="B48" s="121">
        <v>40908</v>
      </c>
      <c r="C48" s="122">
        <v>23.62</v>
      </c>
      <c r="D48" s="123">
        <v>1.36</v>
      </c>
      <c r="E48" s="122">
        <v>17.43</v>
      </c>
      <c r="G48" s="121">
        <v>40908</v>
      </c>
      <c r="H48">
        <f t="shared" si="0"/>
        <v>1.3732798932774961</v>
      </c>
      <c r="I48" s="121">
        <v>40908</v>
      </c>
      <c r="J48">
        <f t="shared" si="1"/>
        <v>0.13353890837021754</v>
      </c>
      <c r="K48" s="121">
        <v>40908</v>
      </c>
      <c r="L48">
        <f t="shared" si="2"/>
        <v>1.2412973871099933</v>
      </c>
    </row>
    <row r="49" spans="2:12" ht="18">
      <c r="B49" s="121">
        <v>40816</v>
      </c>
      <c r="C49" s="122">
        <v>19.89</v>
      </c>
      <c r="D49" s="123">
        <v>1.29</v>
      </c>
      <c r="E49" s="122">
        <v>15.42</v>
      </c>
      <c r="G49" s="121">
        <v>40816</v>
      </c>
      <c r="H49">
        <f t="shared" si="0"/>
        <v>1.2986347831244356</v>
      </c>
      <c r="I49" s="121">
        <v>40816</v>
      </c>
      <c r="J49">
        <f t="shared" si="1"/>
        <v>0.11058971029924898</v>
      </c>
      <c r="K49" s="121">
        <v>40816</v>
      </c>
      <c r="L49">
        <f t="shared" si="2"/>
        <v>1.1880843737149382</v>
      </c>
    </row>
    <row r="50" spans="2:12" ht="18">
      <c r="B50" s="121">
        <v>40724</v>
      </c>
      <c r="C50" s="122">
        <v>19.52</v>
      </c>
      <c r="D50" s="123">
        <v>1.24</v>
      </c>
      <c r="E50" s="122">
        <v>15.77</v>
      </c>
      <c r="G50" s="121">
        <v>40724</v>
      </c>
      <c r="H50">
        <f t="shared" si="0"/>
        <v>1.290479813330673</v>
      </c>
      <c r="I50" s="121">
        <v>40724</v>
      </c>
      <c r="J50">
        <f t="shared" si="1"/>
        <v>9.3421685162235063E-2</v>
      </c>
      <c r="K50" s="121">
        <v>40724</v>
      </c>
      <c r="L50">
        <f t="shared" si="2"/>
        <v>1.1978316933289028</v>
      </c>
    </row>
    <row r="51" spans="2:12" ht="18">
      <c r="B51" s="121">
        <v>40633</v>
      </c>
      <c r="C51" s="122">
        <v>17.02</v>
      </c>
      <c r="D51" s="123">
        <v>1.1200000000000001</v>
      </c>
      <c r="E51" s="122">
        <v>15.17</v>
      </c>
      <c r="G51" s="121">
        <v>40633</v>
      </c>
      <c r="H51">
        <f t="shared" si="0"/>
        <v>1.2309595557485691</v>
      </c>
      <c r="I51" s="121">
        <v>40633</v>
      </c>
      <c r="J51">
        <f t="shared" si="1"/>
        <v>4.9218022670181653E-2</v>
      </c>
      <c r="K51" s="121">
        <v>40633</v>
      </c>
      <c r="L51">
        <f t="shared" si="2"/>
        <v>1.1809855807867304</v>
      </c>
    </row>
    <row r="52" spans="2:12" ht="18">
      <c r="B52" s="121">
        <v>40543</v>
      </c>
      <c r="C52" s="122">
        <v>16.239999999999998</v>
      </c>
      <c r="D52" s="123">
        <v>1.06</v>
      </c>
      <c r="E52" s="122">
        <v>15.39</v>
      </c>
      <c r="G52" s="121">
        <v>40543</v>
      </c>
      <c r="H52">
        <f t="shared" si="0"/>
        <v>1.2105860249051565</v>
      </c>
      <c r="I52" s="121">
        <v>40543</v>
      </c>
      <c r="J52">
        <f t="shared" si="1"/>
        <v>2.5305865264770262E-2</v>
      </c>
      <c r="K52" s="121">
        <v>40543</v>
      </c>
      <c r="L52">
        <f t="shared" si="2"/>
        <v>1.1872386198314788</v>
      </c>
    </row>
    <row r="53" spans="2:12" ht="18">
      <c r="B53" s="121">
        <v>40451</v>
      </c>
      <c r="C53" s="122">
        <v>17.100000000000001</v>
      </c>
      <c r="D53" s="123">
        <v>1</v>
      </c>
      <c r="E53" s="122">
        <v>17.059999999999999</v>
      </c>
      <c r="G53" s="121">
        <v>40451</v>
      </c>
      <c r="H53">
        <f t="shared" si="0"/>
        <v>1.2329961103921538</v>
      </c>
      <c r="I53" s="121">
        <v>40451</v>
      </c>
      <c r="J53">
        <f t="shared" si="1"/>
        <v>0</v>
      </c>
      <c r="K53" s="121">
        <v>40451</v>
      </c>
      <c r="L53">
        <f t="shared" si="2"/>
        <v>1.2319790268315043</v>
      </c>
    </row>
    <row r="54" spans="2:12" ht="18">
      <c r="B54" s="121">
        <v>40359</v>
      </c>
      <c r="C54" s="122">
        <v>16.27</v>
      </c>
      <c r="D54" s="123">
        <v>0.91</v>
      </c>
      <c r="E54" s="122">
        <v>17.88</v>
      </c>
      <c r="G54" s="121">
        <v>40359</v>
      </c>
      <c r="H54">
        <f t="shared" si="0"/>
        <v>1.2113875529368587</v>
      </c>
      <c r="I54" s="121">
        <v>40359</v>
      </c>
      <c r="J54">
        <f t="shared" si="1"/>
        <v>-4.0958607678906384E-2</v>
      </c>
      <c r="K54" s="121">
        <v>40359</v>
      </c>
      <c r="L54">
        <f t="shared" si="2"/>
        <v>1.2523675144598989</v>
      </c>
    </row>
    <row r="55" spans="2:12" ht="18">
      <c r="B55" s="121">
        <v>40268</v>
      </c>
      <c r="C55" s="122">
        <v>20.9</v>
      </c>
      <c r="D55" s="123">
        <v>0.91</v>
      </c>
      <c r="E55" s="122">
        <v>22.97</v>
      </c>
      <c r="G55" s="121">
        <v>40268</v>
      </c>
      <c r="H55">
        <f t="shared" si="0"/>
        <v>1.320146286111054</v>
      </c>
      <c r="I55" s="121">
        <v>40268</v>
      </c>
      <c r="J55">
        <f t="shared" si="1"/>
        <v>-4.0958607678906384E-2</v>
      </c>
      <c r="K55" s="121">
        <v>40268</v>
      </c>
      <c r="L55">
        <f t="shared" si="2"/>
        <v>1.3611609951950261</v>
      </c>
    </row>
    <row r="56" spans="2:12" ht="18">
      <c r="B56" s="121">
        <v>40178</v>
      </c>
      <c r="C56" s="122">
        <v>20.05</v>
      </c>
      <c r="D56" s="123">
        <v>0.85</v>
      </c>
      <c r="E56" s="122">
        <v>23.66</v>
      </c>
      <c r="G56" s="121">
        <v>40178</v>
      </c>
      <c r="H56">
        <f t="shared" si="0"/>
        <v>1.3021143769562011</v>
      </c>
      <c r="I56" s="121">
        <v>40178</v>
      </c>
      <c r="J56">
        <f t="shared" si="1"/>
        <v>-7.0581074285707285E-2</v>
      </c>
      <c r="K56" s="121">
        <v>40178</v>
      </c>
      <c r="L56">
        <f t="shared" si="2"/>
        <v>1.3740147402919116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8839-CCDB-5A4F-994E-46742AF4D369}">
  <dimension ref="A1:M158"/>
  <sheetViews>
    <sheetView tabSelected="1" topLeftCell="H21" zoomScale="60" workbookViewId="0">
      <selection activeCell="AF51" sqref="AF51"/>
    </sheetView>
  </sheetViews>
  <sheetFormatPr baseColWidth="10" defaultRowHeight="15"/>
  <cols>
    <col min="2" max="2" width="10.83203125" style="23"/>
    <col min="3" max="3" width="18.1640625" bestFit="1" customWidth="1"/>
    <col min="4" max="4" width="15" bestFit="1" customWidth="1"/>
    <col min="5" max="5" width="17.1640625" bestFit="1" customWidth="1"/>
    <col min="6" max="6" width="11.6640625" bestFit="1" customWidth="1"/>
    <col min="8" max="8" width="10.83203125" style="23"/>
    <col min="10" max="10" width="10.83203125" style="23"/>
    <col min="12" max="12" width="10.83203125" style="23"/>
  </cols>
  <sheetData>
    <row r="1" spans="1:13" ht="17" thickTop="1" thickBot="1">
      <c r="H1" s="132"/>
      <c r="J1" s="132"/>
      <c r="L1" s="132"/>
      <c r="M1" s="124" t="s">
        <v>37</v>
      </c>
    </row>
    <row r="2" spans="1:13" ht="17" thickTop="1" thickBot="1">
      <c r="H2" s="132"/>
      <c r="J2" s="132"/>
      <c r="L2" s="132"/>
      <c r="M2" s="125">
        <f>STDEV(M6:M158)</f>
        <v>9.0088538815388836E-2</v>
      </c>
    </row>
    <row r="3" spans="1:13" ht="17" thickTop="1" thickBot="1">
      <c r="H3" s="132"/>
      <c r="J3" s="132"/>
      <c r="L3" s="132"/>
      <c r="M3" s="126" t="s">
        <v>95</v>
      </c>
    </row>
    <row r="4" spans="1:13" ht="17" thickTop="1" thickBot="1">
      <c r="H4" s="132"/>
      <c r="J4" s="132"/>
      <c r="L4" s="132"/>
      <c r="M4" s="125">
        <f>AVERAGE(M6:M158)</f>
        <v>1.5761288328840266</v>
      </c>
    </row>
    <row r="5" spans="1:13" ht="19" thickTop="1">
      <c r="C5" s="120" t="s">
        <v>88</v>
      </c>
      <c r="D5" s="120" t="s">
        <v>90</v>
      </c>
      <c r="E5" s="120" t="s">
        <v>89</v>
      </c>
      <c r="F5" s="120" t="s">
        <v>91</v>
      </c>
      <c r="H5" s="120" t="s">
        <v>88</v>
      </c>
      <c r="I5" s="120" t="s">
        <v>93</v>
      </c>
      <c r="J5" s="120" t="s">
        <v>88</v>
      </c>
      <c r="K5" s="120" t="s">
        <v>92</v>
      </c>
      <c r="L5" s="120" t="s">
        <v>88</v>
      </c>
      <c r="M5" s="120" t="s">
        <v>94</v>
      </c>
    </row>
    <row r="6" spans="1:13" ht="23">
      <c r="A6" t="str">
        <f>RIGHT(C6,4)&amp;"/"&amp;LEFT(C6,4)</f>
        <v>2022/8/3/</v>
      </c>
      <c r="B6" s="131">
        <v>44776</v>
      </c>
      <c r="C6" s="130" t="s">
        <v>99</v>
      </c>
      <c r="D6" s="123">
        <v>6.09</v>
      </c>
      <c r="E6" s="123">
        <v>208.48</v>
      </c>
      <c r="F6" s="130">
        <v>34.22</v>
      </c>
      <c r="H6" s="131">
        <v>44776</v>
      </c>
      <c r="I6">
        <f>LOG10(D6)</f>
        <v>0.78461729263287538</v>
      </c>
      <c r="J6" s="131">
        <v>44776</v>
      </c>
      <c r="K6">
        <f>LOG10(E6)</f>
        <v>2.3190643983685093</v>
      </c>
      <c r="L6" s="131">
        <v>44776</v>
      </c>
      <c r="M6">
        <f>LOG10(F6)</f>
        <v>1.5342800052050816</v>
      </c>
    </row>
    <row r="7" spans="1:13" ht="23">
      <c r="A7" t="str">
        <f t="shared" ref="A7:A70" si="0">RIGHT(C7,4)&amp;"/"&amp;LEFT(C7,4)</f>
        <v>2022/8/2/</v>
      </c>
      <c r="B7" s="131">
        <v>44775</v>
      </c>
      <c r="C7" s="130" t="s">
        <v>100</v>
      </c>
      <c r="D7" s="123">
        <v>6.09</v>
      </c>
      <c r="E7" s="123">
        <v>206.26</v>
      </c>
      <c r="F7" s="130">
        <v>33.85</v>
      </c>
      <c r="H7" s="131">
        <v>44775</v>
      </c>
      <c r="I7">
        <f t="shared" ref="I7:I70" si="1">LOG10(D7)</f>
        <v>0.78461729263287538</v>
      </c>
      <c r="J7" s="131">
        <v>44775</v>
      </c>
      <c r="K7">
        <f t="shared" ref="K7:K70" si="2">LOG10(E7)</f>
        <v>2.3144150134136665</v>
      </c>
      <c r="L7" s="131">
        <v>44775</v>
      </c>
      <c r="M7">
        <f t="shared" ref="M7:M70" si="3">LOG10(F7)</f>
        <v>1.5295586730211632</v>
      </c>
    </row>
    <row r="8" spans="1:13" ht="23">
      <c r="A8" t="str">
        <f t="shared" si="0"/>
        <v>2022/8/1/</v>
      </c>
      <c r="B8" s="131">
        <v>44774</v>
      </c>
      <c r="C8" s="130" t="s">
        <v>101</v>
      </c>
      <c r="D8" s="123">
        <v>6.09</v>
      </c>
      <c r="E8" s="123">
        <v>211.36</v>
      </c>
      <c r="F8" s="130">
        <v>34.69</v>
      </c>
      <c r="H8" s="131">
        <v>44774</v>
      </c>
      <c r="I8">
        <f t="shared" si="1"/>
        <v>0.78461729263287538</v>
      </c>
      <c r="J8" s="131">
        <v>44774</v>
      </c>
      <c r="K8">
        <f t="shared" si="2"/>
        <v>2.3250228002704518</v>
      </c>
      <c r="L8" s="131">
        <v>44774</v>
      </c>
      <c r="M8">
        <f t="shared" si="3"/>
        <v>1.5402042998420598</v>
      </c>
    </row>
    <row r="9" spans="1:13" ht="23">
      <c r="A9" t="str">
        <f t="shared" si="0"/>
        <v>2022/7/29</v>
      </c>
      <c r="B9" s="23" t="s">
        <v>252</v>
      </c>
      <c r="C9" s="130" t="s">
        <v>102</v>
      </c>
      <c r="D9" s="123">
        <v>6.09</v>
      </c>
      <c r="E9" s="123">
        <v>212.11</v>
      </c>
      <c r="F9" s="130">
        <v>34.81</v>
      </c>
      <c r="H9" s="131">
        <v>44771</v>
      </c>
      <c r="I9">
        <f t="shared" si="1"/>
        <v>0.78461729263287538</v>
      </c>
      <c r="J9" s="131">
        <v>44771</v>
      </c>
      <c r="K9">
        <f t="shared" si="2"/>
        <v>2.3265611439641933</v>
      </c>
      <c r="L9" s="131">
        <v>44771</v>
      </c>
      <c r="M9">
        <f t="shared" si="3"/>
        <v>1.5417040232842885</v>
      </c>
    </row>
    <row r="10" spans="1:13" ht="23">
      <c r="A10" t="str">
        <f t="shared" si="0"/>
        <v>2022/7/28</v>
      </c>
      <c r="B10" s="23" t="s">
        <v>253</v>
      </c>
      <c r="C10" s="130" t="s">
        <v>103</v>
      </c>
      <c r="D10" s="123">
        <v>6.09</v>
      </c>
      <c r="E10" s="123">
        <v>211.35</v>
      </c>
      <c r="F10" s="130">
        <v>34.69</v>
      </c>
      <c r="H10" s="131">
        <v>44770</v>
      </c>
      <c r="I10">
        <f t="shared" si="1"/>
        <v>0.78461729263287538</v>
      </c>
      <c r="J10" s="131">
        <v>44770</v>
      </c>
      <c r="K10">
        <f t="shared" si="2"/>
        <v>2.3250022521650378</v>
      </c>
      <c r="L10" s="131">
        <v>44770</v>
      </c>
      <c r="M10">
        <f t="shared" si="3"/>
        <v>1.5402042998420598</v>
      </c>
    </row>
    <row r="11" spans="1:13" ht="23">
      <c r="A11" t="str">
        <f t="shared" si="0"/>
        <v>2022/7/19</v>
      </c>
      <c r="B11" s="23" t="s">
        <v>254</v>
      </c>
      <c r="C11" s="130" t="s">
        <v>104</v>
      </c>
      <c r="D11" s="123">
        <v>6.09</v>
      </c>
      <c r="E11" s="123">
        <v>213.66</v>
      </c>
      <c r="F11" s="130">
        <v>35.07</v>
      </c>
      <c r="H11" s="131">
        <v>44761</v>
      </c>
      <c r="I11">
        <f t="shared" si="1"/>
        <v>0.78461729263287538</v>
      </c>
      <c r="J11" s="131">
        <v>44761</v>
      </c>
      <c r="K11">
        <f t="shared" si="2"/>
        <v>2.3297232240578971</v>
      </c>
      <c r="L11" s="131">
        <v>44761</v>
      </c>
      <c r="M11">
        <f t="shared" si="3"/>
        <v>1.5449357658815026</v>
      </c>
    </row>
    <row r="12" spans="1:13" ht="23">
      <c r="A12" t="str">
        <f t="shared" si="0"/>
        <v>2022/7/8/</v>
      </c>
      <c r="B12" s="131">
        <v>44750</v>
      </c>
      <c r="C12" s="130" t="s">
        <v>105</v>
      </c>
      <c r="D12" s="123">
        <v>6.09</v>
      </c>
      <c r="E12" s="123">
        <v>203.57</v>
      </c>
      <c r="F12" s="130">
        <v>33.409999999999997</v>
      </c>
      <c r="H12" s="131">
        <v>44750</v>
      </c>
      <c r="I12">
        <f t="shared" si="1"/>
        <v>0.78461729263287538</v>
      </c>
      <c r="J12" s="131">
        <v>44750</v>
      </c>
      <c r="K12">
        <f t="shared" si="2"/>
        <v>2.3087137766390038</v>
      </c>
      <c r="L12" s="131">
        <v>44750</v>
      </c>
      <c r="M12">
        <f t="shared" si="3"/>
        <v>1.5238764756381313</v>
      </c>
    </row>
    <row r="13" spans="1:13" ht="23">
      <c r="A13" t="str">
        <f t="shared" si="0"/>
        <v>2022/7/5/</v>
      </c>
      <c r="B13" s="131">
        <v>44747</v>
      </c>
      <c r="C13" s="130" t="s">
        <v>106</v>
      </c>
      <c r="D13" s="123">
        <v>6.09</v>
      </c>
      <c r="E13" s="123">
        <v>200.54</v>
      </c>
      <c r="F13" s="130">
        <v>32.909999999999997</v>
      </c>
      <c r="H13" s="131">
        <v>44747</v>
      </c>
      <c r="I13">
        <f t="shared" si="1"/>
        <v>0.78461729263287538</v>
      </c>
      <c r="J13" s="131">
        <v>44747</v>
      </c>
      <c r="K13">
        <f t="shared" si="2"/>
        <v>2.3022010106053821</v>
      </c>
      <c r="L13" s="131">
        <v>44747</v>
      </c>
      <c r="M13">
        <f t="shared" si="3"/>
        <v>1.5173278822943734</v>
      </c>
    </row>
    <row r="14" spans="1:13" ht="23">
      <c r="A14" t="str">
        <f t="shared" si="0"/>
        <v>2022/6/28</v>
      </c>
      <c r="B14" s="131">
        <v>44740</v>
      </c>
      <c r="C14" s="130" t="s">
        <v>107</v>
      </c>
      <c r="D14" s="123">
        <v>6.09</v>
      </c>
      <c r="E14" s="123">
        <v>198.12</v>
      </c>
      <c r="F14" s="130">
        <v>32.520000000000003</v>
      </c>
      <c r="H14" s="131">
        <v>44740</v>
      </c>
      <c r="I14">
        <f t="shared" si="1"/>
        <v>0.78461729263287538</v>
      </c>
      <c r="J14" s="131">
        <v>44740</v>
      </c>
      <c r="K14">
        <f t="shared" si="2"/>
        <v>2.2969283193104184</v>
      </c>
      <c r="L14" s="131">
        <v>44740</v>
      </c>
      <c r="M14">
        <f t="shared" si="3"/>
        <v>1.5121505369220305</v>
      </c>
    </row>
    <row r="15" spans="1:13" ht="23">
      <c r="A15" t="str">
        <f t="shared" si="0"/>
        <v>2022/6/16</v>
      </c>
      <c r="B15" s="23" t="s">
        <v>255</v>
      </c>
      <c r="C15" s="130" t="s">
        <v>108</v>
      </c>
      <c r="D15" s="123">
        <v>6.09</v>
      </c>
      <c r="E15" s="123">
        <v>189.05</v>
      </c>
      <c r="F15" s="130">
        <v>31.03</v>
      </c>
      <c r="H15" s="131">
        <v>44728</v>
      </c>
      <c r="I15">
        <f t="shared" si="1"/>
        <v>0.78461729263287538</v>
      </c>
      <c r="J15" s="131">
        <v>44728</v>
      </c>
      <c r="K15">
        <f t="shared" si="2"/>
        <v>2.2765766816985544</v>
      </c>
      <c r="L15" s="131">
        <v>44728</v>
      </c>
      <c r="M15">
        <f t="shared" si="3"/>
        <v>1.4917817755841658</v>
      </c>
    </row>
    <row r="16" spans="1:13" ht="23">
      <c r="A16" t="str">
        <f t="shared" si="0"/>
        <v>2022/6/7/</v>
      </c>
      <c r="B16" s="131">
        <v>44719</v>
      </c>
      <c r="C16" s="130" t="s">
        <v>109</v>
      </c>
      <c r="D16" s="123">
        <v>6.09</v>
      </c>
      <c r="E16" s="123">
        <v>214.5</v>
      </c>
      <c r="F16" s="130">
        <v>35.200000000000003</v>
      </c>
      <c r="H16" s="131">
        <v>44719</v>
      </c>
      <c r="I16">
        <f t="shared" si="1"/>
        <v>0.78461729263287538</v>
      </c>
      <c r="J16" s="131">
        <v>44719</v>
      </c>
      <c r="K16">
        <f t="shared" si="2"/>
        <v>2.3314272965207432</v>
      </c>
      <c r="L16" s="131">
        <v>44719</v>
      </c>
      <c r="M16">
        <f t="shared" si="3"/>
        <v>1.546542663478131</v>
      </c>
    </row>
    <row r="17" spans="1:13" ht="23">
      <c r="A17" t="str">
        <f t="shared" si="0"/>
        <v>2022/5/26</v>
      </c>
      <c r="B17" s="23" t="s">
        <v>256</v>
      </c>
      <c r="C17" s="130" t="s">
        <v>110</v>
      </c>
      <c r="D17" s="123">
        <v>6.09</v>
      </c>
      <c r="E17" s="123">
        <v>208.55</v>
      </c>
      <c r="F17" s="130">
        <v>34.229999999999997</v>
      </c>
      <c r="H17" s="131">
        <v>44707</v>
      </c>
      <c r="I17">
        <f t="shared" si="1"/>
        <v>0.78461729263287538</v>
      </c>
      <c r="J17" s="131">
        <v>44707</v>
      </c>
      <c r="K17">
        <f t="shared" si="2"/>
        <v>2.3192101941818501</v>
      </c>
      <c r="L17" s="131">
        <v>44707</v>
      </c>
      <c r="M17">
        <f t="shared" si="3"/>
        <v>1.534406899137877</v>
      </c>
    </row>
    <row r="18" spans="1:13" ht="23">
      <c r="A18" t="str">
        <f t="shared" si="0"/>
        <v>2022/5/17</v>
      </c>
      <c r="B18" s="23" t="s">
        <v>257</v>
      </c>
      <c r="C18" s="130" t="s">
        <v>111</v>
      </c>
      <c r="D18" s="123">
        <v>6.09</v>
      </c>
      <c r="E18" s="123">
        <v>204</v>
      </c>
      <c r="F18" s="130">
        <v>33.479999999999997</v>
      </c>
      <c r="H18" s="131">
        <v>44698</v>
      </c>
      <c r="I18">
        <f t="shared" si="1"/>
        <v>0.78461729263287538</v>
      </c>
      <c r="J18" s="131">
        <v>44698</v>
      </c>
      <c r="K18">
        <f t="shared" si="2"/>
        <v>2.3096301674258988</v>
      </c>
      <c r="L18" s="131">
        <v>44698</v>
      </c>
      <c r="M18">
        <f t="shared" si="3"/>
        <v>1.5247854493212223</v>
      </c>
    </row>
    <row r="19" spans="1:13" ht="23">
      <c r="A19" t="str">
        <f t="shared" si="0"/>
        <v>2022/5/6/</v>
      </c>
      <c r="B19" s="131">
        <v>44687</v>
      </c>
      <c r="C19" s="130" t="s">
        <v>112</v>
      </c>
      <c r="D19" s="123">
        <v>6.09</v>
      </c>
      <c r="E19" s="123">
        <v>202.82</v>
      </c>
      <c r="F19" s="130">
        <v>33.29</v>
      </c>
      <c r="H19" s="131">
        <v>44687</v>
      </c>
      <c r="I19">
        <f t="shared" si="1"/>
        <v>0.78461729263287538</v>
      </c>
      <c r="J19" s="131">
        <v>44687</v>
      </c>
      <c r="K19">
        <f t="shared" si="2"/>
        <v>2.3071107783800753</v>
      </c>
      <c r="L19" s="131">
        <v>44687</v>
      </c>
      <c r="M19">
        <f t="shared" si="3"/>
        <v>1.5223137951566674</v>
      </c>
    </row>
    <row r="20" spans="1:13" ht="23">
      <c r="A20" t="str">
        <f t="shared" si="0"/>
        <v>2022/5/5/</v>
      </c>
      <c r="B20" s="131">
        <v>44686</v>
      </c>
      <c r="C20" s="130" t="s">
        <v>113</v>
      </c>
      <c r="D20" s="123">
        <v>6.09</v>
      </c>
      <c r="E20" s="123">
        <v>205.24</v>
      </c>
      <c r="F20" s="130">
        <v>33.68</v>
      </c>
      <c r="H20" s="131">
        <v>44686</v>
      </c>
      <c r="I20">
        <f t="shared" si="1"/>
        <v>0.78461729263287538</v>
      </c>
      <c r="J20" s="131">
        <v>44686</v>
      </c>
      <c r="K20">
        <f t="shared" si="2"/>
        <v>2.3122620059833472</v>
      </c>
      <c r="L20" s="131">
        <v>44686</v>
      </c>
      <c r="M20">
        <f t="shared" si="3"/>
        <v>1.5273720828276118</v>
      </c>
    </row>
    <row r="21" spans="1:13" ht="23">
      <c r="A21" t="str">
        <f t="shared" si="0"/>
        <v>2022/5/4/</v>
      </c>
      <c r="B21" s="131">
        <v>44685</v>
      </c>
      <c r="C21" s="130" t="s">
        <v>114</v>
      </c>
      <c r="D21" s="123">
        <v>6.09</v>
      </c>
      <c r="E21" s="123">
        <v>214.52</v>
      </c>
      <c r="F21" s="130">
        <v>35.21</v>
      </c>
      <c r="H21" s="131">
        <v>44685</v>
      </c>
      <c r="I21">
        <f t="shared" si="1"/>
        <v>0.78461729263287538</v>
      </c>
      <c r="J21" s="131">
        <v>44685</v>
      </c>
      <c r="K21">
        <f t="shared" si="2"/>
        <v>2.3314677882910306</v>
      </c>
      <c r="L21" s="131">
        <v>44685</v>
      </c>
      <c r="M21">
        <f t="shared" si="3"/>
        <v>1.5466660250701842</v>
      </c>
    </row>
    <row r="22" spans="1:13" ht="23">
      <c r="A22" t="str">
        <f t="shared" si="0"/>
        <v>2022/5/3/</v>
      </c>
      <c r="B22" s="131">
        <v>44684</v>
      </c>
      <c r="C22" s="130" t="s">
        <v>115</v>
      </c>
      <c r="D22" s="123">
        <v>6.09</v>
      </c>
      <c r="E22" s="123">
        <v>208.56</v>
      </c>
      <c r="F22" s="130">
        <v>34.229999999999997</v>
      </c>
      <c r="H22" s="131">
        <v>44684</v>
      </c>
      <c r="I22">
        <f t="shared" si="1"/>
        <v>0.78461729263287538</v>
      </c>
      <c r="J22" s="131">
        <v>44684</v>
      </c>
      <c r="K22">
        <f t="shared" si="2"/>
        <v>2.3192310181602727</v>
      </c>
      <c r="L22" s="131">
        <v>44684</v>
      </c>
      <c r="M22">
        <f t="shared" si="3"/>
        <v>1.534406899137877</v>
      </c>
    </row>
    <row r="23" spans="1:13" ht="23">
      <c r="A23" t="str">
        <f t="shared" si="0"/>
        <v>2022/4/27</v>
      </c>
      <c r="B23" s="131">
        <v>44678</v>
      </c>
      <c r="C23" s="130" t="s">
        <v>116</v>
      </c>
      <c r="D23" s="123">
        <v>6.09</v>
      </c>
      <c r="E23" s="123">
        <v>214.11</v>
      </c>
      <c r="F23" s="130">
        <v>35.14</v>
      </c>
      <c r="H23" s="131">
        <v>44678</v>
      </c>
      <c r="I23">
        <f t="shared" si="1"/>
        <v>0.78461729263287538</v>
      </c>
      <c r="J23" s="131">
        <v>44678</v>
      </c>
      <c r="K23">
        <f t="shared" si="2"/>
        <v>2.330636951476591</v>
      </c>
      <c r="L23" s="131">
        <v>44678</v>
      </c>
      <c r="M23">
        <f t="shared" si="3"/>
        <v>1.5458017571592761</v>
      </c>
    </row>
    <row r="24" spans="1:13" ht="23">
      <c r="A24" t="str">
        <f t="shared" si="0"/>
        <v>2022/4/18</v>
      </c>
      <c r="B24" s="131">
        <v>44669</v>
      </c>
      <c r="C24" s="130" t="s">
        <v>117</v>
      </c>
      <c r="D24" s="123">
        <v>6.09</v>
      </c>
      <c r="E24" s="123">
        <v>213.17</v>
      </c>
      <c r="F24" s="130">
        <v>34.99</v>
      </c>
      <c r="H24" s="131">
        <v>44669</v>
      </c>
      <c r="I24">
        <f t="shared" si="1"/>
        <v>0.78461729263287538</v>
      </c>
      <c r="J24" s="131">
        <v>44669</v>
      </c>
      <c r="K24">
        <f t="shared" si="2"/>
        <v>2.3287260851987845</v>
      </c>
      <c r="L24" s="131">
        <v>44669</v>
      </c>
      <c r="M24">
        <f t="shared" si="3"/>
        <v>1.5439439424829065</v>
      </c>
    </row>
    <row r="25" spans="1:13" ht="23">
      <c r="A25" t="str">
        <f t="shared" si="0"/>
        <v>2022/4/6/</v>
      </c>
      <c r="B25" s="131">
        <v>44657</v>
      </c>
      <c r="C25" s="130" t="s">
        <v>118</v>
      </c>
      <c r="D25" s="123">
        <v>6.09</v>
      </c>
      <c r="E25" s="123">
        <v>219.01</v>
      </c>
      <c r="F25" s="130">
        <v>35.94</v>
      </c>
      <c r="H25" s="131">
        <v>44657</v>
      </c>
      <c r="I25">
        <f t="shared" si="1"/>
        <v>0.78461729263287538</v>
      </c>
      <c r="J25" s="131">
        <v>44657</v>
      </c>
      <c r="K25">
        <f t="shared" si="2"/>
        <v>2.3404639451856344</v>
      </c>
      <c r="L25" s="131">
        <v>44657</v>
      </c>
      <c r="M25">
        <f t="shared" si="3"/>
        <v>1.5555780727729549</v>
      </c>
    </row>
    <row r="26" spans="1:13" ht="23">
      <c r="A26" t="str">
        <f t="shared" si="0"/>
        <v>2022/3/28</v>
      </c>
      <c r="B26" s="131">
        <v>44648</v>
      </c>
      <c r="C26" s="130" t="s">
        <v>119</v>
      </c>
      <c r="D26" s="123">
        <v>5.61</v>
      </c>
      <c r="E26" s="123">
        <v>220.77</v>
      </c>
      <c r="F26" s="130">
        <v>39.36</v>
      </c>
      <c r="H26" s="131">
        <v>44648</v>
      </c>
      <c r="I26">
        <f t="shared" si="1"/>
        <v>0.74896286125616141</v>
      </c>
      <c r="J26" s="131">
        <v>44648</v>
      </c>
      <c r="K26">
        <f t="shared" si="2"/>
        <v>2.3439400576457108</v>
      </c>
      <c r="L26" s="131">
        <v>44648</v>
      </c>
      <c r="M26">
        <f t="shared" si="3"/>
        <v>1.5950550897593039</v>
      </c>
    </row>
    <row r="27" spans="1:13" ht="23">
      <c r="A27" t="str">
        <f t="shared" si="0"/>
        <v>2022/3/17</v>
      </c>
      <c r="B27" s="131">
        <v>44637</v>
      </c>
      <c r="C27" s="130" t="s">
        <v>120</v>
      </c>
      <c r="D27" s="123">
        <v>5.61</v>
      </c>
      <c r="E27" s="123">
        <v>213.45</v>
      </c>
      <c r="F27" s="130">
        <v>38.049999999999997</v>
      </c>
      <c r="H27" s="131">
        <v>44637</v>
      </c>
      <c r="I27">
        <f t="shared" si="1"/>
        <v>0.74896286125616141</v>
      </c>
      <c r="J27" s="131">
        <v>44637</v>
      </c>
      <c r="K27">
        <f t="shared" si="2"/>
        <v>2.3292961591399655</v>
      </c>
      <c r="L27" s="131">
        <v>44637</v>
      </c>
      <c r="M27">
        <f t="shared" si="3"/>
        <v>1.5803546611065915</v>
      </c>
    </row>
    <row r="28" spans="1:13" ht="23">
      <c r="A28" t="str">
        <f t="shared" si="0"/>
        <v>2022/3/8/</v>
      </c>
      <c r="B28" s="131">
        <v>44628</v>
      </c>
      <c r="C28" s="130" t="s">
        <v>121</v>
      </c>
      <c r="D28" s="123">
        <v>5.61</v>
      </c>
      <c r="E28" s="123">
        <v>191.71</v>
      </c>
      <c r="F28" s="130">
        <v>34.18</v>
      </c>
      <c r="H28" s="131">
        <v>44628</v>
      </c>
      <c r="I28">
        <f t="shared" si="1"/>
        <v>0.74896286125616141</v>
      </c>
      <c r="J28" s="131">
        <v>44628</v>
      </c>
      <c r="K28">
        <f t="shared" si="2"/>
        <v>2.2826447671897396</v>
      </c>
      <c r="L28" s="131">
        <v>44628</v>
      </c>
      <c r="M28">
        <f t="shared" si="3"/>
        <v>1.5337720583847181</v>
      </c>
    </row>
    <row r="29" spans="1:13" ht="23">
      <c r="A29" t="str">
        <f t="shared" si="0"/>
        <v>2022/2/25</v>
      </c>
      <c r="B29" s="131">
        <v>44617</v>
      </c>
      <c r="C29" s="130" t="s">
        <v>122</v>
      </c>
      <c r="D29" s="123">
        <v>5.61</v>
      </c>
      <c r="E29" s="123">
        <v>219.27</v>
      </c>
      <c r="F29" s="130">
        <v>39.090000000000003</v>
      </c>
      <c r="H29" s="131">
        <v>44617</v>
      </c>
      <c r="I29">
        <f t="shared" si="1"/>
        <v>0.74896286125616141</v>
      </c>
      <c r="J29" s="131">
        <v>44617</v>
      </c>
      <c r="K29">
        <f t="shared" si="2"/>
        <v>2.3409792166036354</v>
      </c>
      <c r="L29" s="131">
        <v>44617</v>
      </c>
      <c r="M29">
        <f t="shared" si="3"/>
        <v>1.5920656704322471</v>
      </c>
    </row>
    <row r="30" spans="1:13" ht="23">
      <c r="A30" t="str">
        <f t="shared" si="0"/>
        <v>2022/2/15</v>
      </c>
      <c r="B30" s="23" t="s">
        <v>258</v>
      </c>
      <c r="C30" s="130" t="s">
        <v>123</v>
      </c>
      <c r="D30" s="123">
        <v>5.61</v>
      </c>
      <c r="E30" s="123">
        <v>227.82</v>
      </c>
      <c r="F30" s="130">
        <v>40.61</v>
      </c>
      <c r="H30" s="131">
        <v>44607</v>
      </c>
      <c r="I30">
        <f t="shared" si="1"/>
        <v>0.74896286125616141</v>
      </c>
      <c r="J30" s="131">
        <v>44607</v>
      </c>
      <c r="K30">
        <f t="shared" si="2"/>
        <v>2.357591847523441</v>
      </c>
      <c r="L30" s="131">
        <v>44607</v>
      </c>
      <c r="M30">
        <f t="shared" si="3"/>
        <v>1.6086329894900369</v>
      </c>
    </row>
    <row r="31" spans="1:13" ht="23">
      <c r="A31" t="str">
        <f t="shared" si="0"/>
        <v>2022/2/7/</v>
      </c>
      <c r="B31" s="131">
        <v>44599</v>
      </c>
      <c r="C31" s="130" t="s">
        <v>124</v>
      </c>
      <c r="D31" s="123">
        <v>5.61</v>
      </c>
      <c r="E31" s="123">
        <v>227.16</v>
      </c>
      <c r="F31" s="130">
        <v>40.5</v>
      </c>
      <c r="H31" s="131">
        <v>44599</v>
      </c>
      <c r="I31">
        <f t="shared" si="1"/>
        <v>0.74896286125616141</v>
      </c>
      <c r="J31" s="131">
        <v>44599</v>
      </c>
      <c r="K31">
        <f t="shared" si="2"/>
        <v>2.3563318600114216</v>
      </c>
      <c r="L31" s="131">
        <v>44599</v>
      </c>
      <c r="M31">
        <f t="shared" si="3"/>
        <v>1.6074550232146685</v>
      </c>
    </row>
    <row r="32" spans="1:13" ht="23">
      <c r="A32" t="str">
        <f t="shared" si="0"/>
        <v>2022/2/4/</v>
      </c>
      <c r="B32" s="131">
        <v>44596</v>
      </c>
      <c r="C32" s="130" t="s">
        <v>125</v>
      </c>
      <c r="D32" s="123">
        <v>5.61</v>
      </c>
      <c r="E32" s="123">
        <v>228.39</v>
      </c>
      <c r="F32" s="130">
        <v>40.71</v>
      </c>
      <c r="H32" s="131">
        <v>44596</v>
      </c>
      <c r="I32">
        <f t="shared" si="1"/>
        <v>0.74896286125616141</v>
      </c>
      <c r="J32" s="131">
        <v>44596</v>
      </c>
      <c r="K32">
        <f t="shared" si="2"/>
        <v>2.3586770845129741</v>
      </c>
      <c r="L32" s="131">
        <v>44596</v>
      </c>
      <c r="M32">
        <f t="shared" si="3"/>
        <v>1.6097011023793995</v>
      </c>
    </row>
    <row r="33" spans="1:13" ht="23">
      <c r="A33" t="str">
        <f t="shared" si="0"/>
        <v>2022/2/3/</v>
      </c>
      <c r="B33" s="131">
        <v>44595</v>
      </c>
      <c r="C33" s="130" t="s">
        <v>126</v>
      </c>
      <c r="D33" s="123">
        <v>5.61</v>
      </c>
      <c r="E33" s="123">
        <v>231.54</v>
      </c>
      <c r="F33" s="130">
        <v>41.28</v>
      </c>
      <c r="H33" s="131">
        <v>44595</v>
      </c>
      <c r="I33">
        <f t="shared" si="1"/>
        <v>0.74896286125616141</v>
      </c>
      <c r="J33" s="131">
        <v>44595</v>
      </c>
      <c r="K33">
        <f t="shared" si="2"/>
        <v>2.3646260289550405</v>
      </c>
      <c r="L33" s="131">
        <v>44595</v>
      </c>
      <c r="M33">
        <f t="shared" si="3"/>
        <v>1.6157396886191548</v>
      </c>
    </row>
    <row r="34" spans="1:13" ht="23">
      <c r="A34" t="str">
        <f t="shared" si="0"/>
        <v>2022/2/2/</v>
      </c>
      <c r="B34" s="131">
        <v>44594</v>
      </c>
      <c r="C34" s="130" t="s">
        <v>127</v>
      </c>
      <c r="D34" s="123">
        <v>5.61</v>
      </c>
      <c r="E34" s="123">
        <v>235.42</v>
      </c>
      <c r="F34" s="130">
        <v>41.97</v>
      </c>
      <c r="H34" s="131">
        <v>44594</v>
      </c>
      <c r="I34">
        <f t="shared" si="1"/>
        <v>0.74896286125616141</v>
      </c>
      <c r="J34" s="131">
        <v>44594</v>
      </c>
      <c r="K34">
        <f t="shared" si="2"/>
        <v>2.3718433553666967</v>
      </c>
      <c r="L34" s="131">
        <v>44594</v>
      </c>
      <c r="M34">
        <f t="shared" si="3"/>
        <v>1.6229389692114899</v>
      </c>
    </row>
    <row r="35" spans="1:13" ht="23">
      <c r="A35" t="str">
        <f t="shared" si="0"/>
        <v>2022/2/1/</v>
      </c>
      <c r="B35" s="131">
        <v>44593</v>
      </c>
      <c r="C35" s="130" t="s">
        <v>128</v>
      </c>
      <c r="D35" s="123">
        <v>5.61</v>
      </c>
      <c r="E35" s="123">
        <v>232.36</v>
      </c>
      <c r="F35" s="130">
        <v>41.42</v>
      </c>
      <c r="H35" s="131">
        <v>44593</v>
      </c>
      <c r="I35">
        <f t="shared" si="1"/>
        <v>0.74896286125616141</v>
      </c>
      <c r="J35" s="131">
        <v>44593</v>
      </c>
      <c r="K35">
        <f t="shared" si="2"/>
        <v>2.3661613678041911</v>
      </c>
      <c r="L35" s="131">
        <v>44593</v>
      </c>
      <c r="M35">
        <f t="shared" si="3"/>
        <v>1.6172100945574339</v>
      </c>
    </row>
    <row r="36" spans="1:13" ht="23">
      <c r="A36" t="str">
        <f t="shared" si="0"/>
        <v>2022/1/31</v>
      </c>
      <c r="B36" s="23" t="s">
        <v>259</v>
      </c>
      <c r="C36" s="130" t="s">
        <v>129</v>
      </c>
      <c r="D36" s="123">
        <v>5.61</v>
      </c>
      <c r="E36" s="123">
        <v>226.17</v>
      </c>
      <c r="F36" s="130">
        <v>40.32</v>
      </c>
      <c r="H36" s="131">
        <v>44592</v>
      </c>
      <c r="I36">
        <f t="shared" si="1"/>
        <v>0.74896286125616141</v>
      </c>
      <c r="J36" s="131">
        <v>44592</v>
      </c>
      <c r="K36">
        <f t="shared" si="2"/>
        <v>2.354434998031901</v>
      </c>
      <c r="L36" s="131">
        <v>44592</v>
      </c>
      <c r="M36">
        <f t="shared" si="3"/>
        <v>1.605520523437469</v>
      </c>
    </row>
    <row r="37" spans="1:13" ht="23">
      <c r="A37" t="str">
        <f t="shared" si="0"/>
        <v>2022/1/26</v>
      </c>
      <c r="B37" s="23" t="s">
        <v>260</v>
      </c>
      <c r="C37" s="130" t="s">
        <v>130</v>
      </c>
      <c r="D37" s="123">
        <v>5.61</v>
      </c>
      <c r="E37" s="123">
        <v>205.87</v>
      </c>
      <c r="F37" s="130">
        <v>36.700000000000003</v>
      </c>
      <c r="H37" s="131">
        <v>44587</v>
      </c>
      <c r="I37">
        <f t="shared" si="1"/>
        <v>0.74896286125616141</v>
      </c>
      <c r="J37" s="131">
        <v>44587</v>
      </c>
      <c r="K37">
        <f t="shared" si="2"/>
        <v>2.3135930645213261</v>
      </c>
      <c r="L37" s="131">
        <v>44587</v>
      </c>
      <c r="M37">
        <f t="shared" si="3"/>
        <v>1.5646660642520893</v>
      </c>
    </row>
    <row r="38" spans="1:13" ht="23">
      <c r="A38" t="str">
        <f t="shared" si="0"/>
        <v>2022/1/14</v>
      </c>
      <c r="B38" s="23" t="s">
        <v>261</v>
      </c>
      <c r="C38" s="130" t="s">
        <v>131</v>
      </c>
      <c r="D38" s="123">
        <v>5.61</v>
      </c>
      <c r="E38" s="123">
        <v>214.67</v>
      </c>
      <c r="F38" s="130">
        <v>38.270000000000003</v>
      </c>
      <c r="H38" s="131">
        <v>44575</v>
      </c>
      <c r="I38">
        <f t="shared" si="1"/>
        <v>0.74896286125616141</v>
      </c>
      <c r="J38" s="131">
        <v>44575</v>
      </c>
      <c r="K38">
        <f t="shared" si="2"/>
        <v>2.3317713562909272</v>
      </c>
      <c r="L38" s="131">
        <v>44575</v>
      </c>
      <c r="M38">
        <f t="shared" si="3"/>
        <v>1.5828584622244994</v>
      </c>
    </row>
    <row r="39" spans="1:13" ht="23">
      <c r="A39" t="str">
        <f t="shared" si="0"/>
        <v>2022/1/5/</v>
      </c>
      <c r="B39" s="131">
        <v>44566</v>
      </c>
      <c r="C39" s="130" t="s">
        <v>132</v>
      </c>
      <c r="D39" s="123">
        <v>5.61</v>
      </c>
      <c r="E39" s="123">
        <v>220</v>
      </c>
      <c r="F39" s="130">
        <v>39.22</v>
      </c>
      <c r="H39" s="131">
        <v>44566</v>
      </c>
      <c r="I39">
        <f t="shared" si="1"/>
        <v>0.74896286125616141</v>
      </c>
      <c r="J39" s="131">
        <v>44566</v>
      </c>
      <c r="K39">
        <f t="shared" si="2"/>
        <v>2.3424226808222062</v>
      </c>
      <c r="L39" s="131">
        <v>44566</v>
      </c>
      <c r="M39">
        <f t="shared" si="3"/>
        <v>1.5935075893317652</v>
      </c>
    </row>
    <row r="40" spans="1:13" ht="23">
      <c r="A40" t="str">
        <f t="shared" si="0"/>
        <v>2021/12/2</v>
      </c>
      <c r="B40" s="23" t="s">
        <v>262</v>
      </c>
      <c r="C40" s="130" t="s">
        <v>133</v>
      </c>
      <c r="D40" s="123">
        <v>5.03</v>
      </c>
      <c r="E40" s="123">
        <v>217.63</v>
      </c>
      <c r="F40" s="130">
        <v>43.25</v>
      </c>
      <c r="H40" s="131">
        <v>44532</v>
      </c>
      <c r="I40">
        <f t="shared" si="1"/>
        <v>0.70156798505592743</v>
      </c>
      <c r="J40" s="131">
        <v>44532</v>
      </c>
      <c r="K40">
        <f t="shared" si="2"/>
        <v>2.3377187620574484</v>
      </c>
      <c r="L40" s="131">
        <v>44532</v>
      </c>
      <c r="M40">
        <f t="shared" si="3"/>
        <v>1.635986111800833</v>
      </c>
    </row>
    <row r="41" spans="1:13" ht="23">
      <c r="A41" t="str">
        <f t="shared" si="0"/>
        <v>2021/12/1</v>
      </c>
      <c r="B41" s="23" t="s">
        <v>263</v>
      </c>
      <c r="C41" s="130" t="s">
        <v>134</v>
      </c>
      <c r="D41" s="123">
        <v>5.03</v>
      </c>
      <c r="E41" s="123">
        <v>212.31</v>
      </c>
      <c r="F41" s="130">
        <v>42.19</v>
      </c>
      <c r="H41" s="131">
        <v>44531</v>
      </c>
      <c r="I41">
        <f t="shared" si="1"/>
        <v>0.70156798505592743</v>
      </c>
      <c r="J41" s="131">
        <v>44531</v>
      </c>
      <c r="K41">
        <f t="shared" si="2"/>
        <v>2.3269704503249202</v>
      </c>
      <c r="L41" s="131">
        <v>44531</v>
      </c>
      <c r="M41">
        <f t="shared" si="3"/>
        <v>1.625209525381881</v>
      </c>
    </row>
    <row r="42" spans="1:13" ht="23">
      <c r="A42" t="str">
        <f t="shared" si="0"/>
        <v>2021/12/6</v>
      </c>
      <c r="B42" s="23" t="s">
        <v>264</v>
      </c>
      <c r="C42" s="130" t="s">
        <v>135</v>
      </c>
      <c r="D42" s="123">
        <v>5.03</v>
      </c>
      <c r="E42" s="123">
        <v>202.68</v>
      </c>
      <c r="F42" s="130">
        <v>40.28</v>
      </c>
      <c r="H42" s="131">
        <v>44536</v>
      </c>
      <c r="I42">
        <f t="shared" si="1"/>
        <v>0.70156798505592743</v>
      </c>
      <c r="J42" s="131">
        <v>44536</v>
      </c>
      <c r="K42">
        <f t="shared" si="2"/>
        <v>2.3068108956186335</v>
      </c>
      <c r="L42" s="131">
        <v>44536</v>
      </c>
      <c r="M42">
        <f t="shared" si="3"/>
        <v>1.6050894618815803</v>
      </c>
    </row>
    <row r="43" spans="1:13" ht="23">
      <c r="A43" t="str">
        <f t="shared" si="0"/>
        <v>2021/11/2</v>
      </c>
      <c r="B43" s="23" t="s">
        <v>265</v>
      </c>
      <c r="C43" s="130" t="s">
        <v>136</v>
      </c>
      <c r="D43" s="123">
        <v>5.03</v>
      </c>
      <c r="E43" s="123">
        <v>203.25</v>
      </c>
      <c r="F43" s="130">
        <v>40.39</v>
      </c>
      <c r="H43" s="131">
        <v>44502</v>
      </c>
      <c r="I43">
        <f t="shared" si="1"/>
        <v>0.70156798505592743</v>
      </c>
      <c r="J43" s="131">
        <v>44502</v>
      </c>
      <c r="K43">
        <f t="shared" si="2"/>
        <v>2.3080305542661059</v>
      </c>
      <c r="L43" s="131">
        <v>44502</v>
      </c>
      <c r="M43">
        <f t="shared" si="3"/>
        <v>1.6062738531699883</v>
      </c>
    </row>
    <row r="44" spans="1:13" ht="23">
      <c r="A44" t="str">
        <f t="shared" si="0"/>
        <v>2021/11/1</v>
      </c>
      <c r="B44" s="23" t="s">
        <v>266</v>
      </c>
      <c r="C44" s="130" t="s">
        <v>137</v>
      </c>
      <c r="D44" s="123">
        <v>5.03</v>
      </c>
      <c r="E44" s="123">
        <v>212.3</v>
      </c>
      <c r="F44" s="130">
        <v>42.19</v>
      </c>
      <c r="H44" s="131">
        <v>44501</v>
      </c>
      <c r="I44">
        <f t="shared" si="1"/>
        <v>0.70156798505592743</v>
      </c>
      <c r="J44" s="131">
        <v>44501</v>
      </c>
      <c r="K44">
        <f t="shared" si="2"/>
        <v>2.3269499941659988</v>
      </c>
      <c r="L44" s="131">
        <v>44501</v>
      </c>
      <c r="M44">
        <f t="shared" si="3"/>
        <v>1.625209525381881</v>
      </c>
    </row>
    <row r="45" spans="1:13" ht="23">
      <c r="A45" t="str">
        <f t="shared" si="0"/>
        <v>2021/11/4</v>
      </c>
      <c r="B45" s="23" t="s">
        <v>267</v>
      </c>
      <c r="C45" s="130" t="s">
        <v>138</v>
      </c>
      <c r="D45" s="123">
        <v>5.03</v>
      </c>
      <c r="E45" s="123">
        <v>208.78</v>
      </c>
      <c r="F45" s="130">
        <v>41.49</v>
      </c>
      <c r="H45" s="131">
        <v>44504</v>
      </c>
      <c r="I45">
        <f t="shared" si="1"/>
        <v>0.70156798505592743</v>
      </c>
      <c r="J45" s="131">
        <v>44504</v>
      </c>
      <c r="K45">
        <f t="shared" si="2"/>
        <v>2.319688893249499</v>
      </c>
      <c r="L45" s="131">
        <v>44504</v>
      </c>
      <c r="M45">
        <f t="shared" si="3"/>
        <v>1.617943434828973</v>
      </c>
    </row>
    <row r="46" spans="1:13" ht="23">
      <c r="A46" t="str">
        <f t="shared" si="0"/>
        <v>2021/10/2</v>
      </c>
      <c r="B46" s="23" t="s">
        <v>268</v>
      </c>
      <c r="C46" s="130" t="s">
        <v>139</v>
      </c>
      <c r="D46" s="123">
        <v>5.03</v>
      </c>
      <c r="E46" s="123">
        <v>231.82</v>
      </c>
      <c r="F46" s="130">
        <v>46.07</v>
      </c>
      <c r="H46" s="131">
        <v>44471</v>
      </c>
      <c r="I46">
        <f t="shared" si="1"/>
        <v>0.70156798505592743</v>
      </c>
      <c r="J46" s="131">
        <v>44471</v>
      </c>
      <c r="K46">
        <f t="shared" si="2"/>
        <v>2.3651509014936032</v>
      </c>
      <c r="L46" s="131">
        <v>44471</v>
      </c>
      <c r="M46">
        <f t="shared" si="3"/>
        <v>1.6634182122526797</v>
      </c>
    </row>
    <row r="47" spans="1:13" ht="23">
      <c r="A47" t="str">
        <f t="shared" si="0"/>
        <v>2021/10/1</v>
      </c>
      <c r="B47" s="23" t="s">
        <v>269</v>
      </c>
      <c r="C47" s="130" t="s">
        <v>140</v>
      </c>
      <c r="D47" s="123">
        <v>5.03</v>
      </c>
      <c r="E47" s="123">
        <v>230.99</v>
      </c>
      <c r="F47" s="130">
        <v>45.91</v>
      </c>
      <c r="H47" s="131">
        <v>44470</v>
      </c>
      <c r="I47">
        <f t="shared" si="1"/>
        <v>0.70156798505592743</v>
      </c>
      <c r="J47" s="131">
        <v>44470</v>
      </c>
      <c r="K47">
        <f t="shared" si="2"/>
        <v>2.3635931788582702</v>
      </c>
      <c r="L47" s="131">
        <v>44470</v>
      </c>
      <c r="M47">
        <f t="shared" si="3"/>
        <v>1.6619072927660208</v>
      </c>
    </row>
    <row r="48" spans="1:13" ht="23">
      <c r="A48" t="str">
        <f t="shared" si="0"/>
        <v>2021/10/6</v>
      </c>
      <c r="B48" s="23" t="s">
        <v>270</v>
      </c>
      <c r="C48" s="130" t="s">
        <v>141</v>
      </c>
      <c r="D48" s="123">
        <v>5.03</v>
      </c>
      <c r="E48" s="123">
        <v>226.51</v>
      </c>
      <c r="F48" s="130">
        <v>45.02</v>
      </c>
      <c r="H48" s="131">
        <v>44475</v>
      </c>
      <c r="I48">
        <f t="shared" si="1"/>
        <v>0.70156798505592743</v>
      </c>
      <c r="J48" s="131">
        <v>44475</v>
      </c>
      <c r="K48">
        <f t="shared" si="2"/>
        <v>2.3550873800749041</v>
      </c>
      <c r="L48" s="131">
        <v>44475</v>
      </c>
      <c r="M48">
        <f t="shared" si="3"/>
        <v>1.6534054906645013</v>
      </c>
    </row>
    <row r="49" spans="1:13" ht="23">
      <c r="A49" t="str">
        <f t="shared" si="0"/>
        <v>2021/9/27</v>
      </c>
      <c r="B49" s="23" t="s">
        <v>271</v>
      </c>
      <c r="C49" s="130" t="s">
        <v>142</v>
      </c>
      <c r="D49" s="123">
        <v>4.29</v>
      </c>
      <c r="E49" s="123">
        <v>229.6</v>
      </c>
      <c r="F49" s="130">
        <v>53.53</v>
      </c>
      <c r="H49" s="131">
        <v>44466</v>
      </c>
      <c r="I49">
        <f t="shared" si="1"/>
        <v>0.63245729218472424</v>
      </c>
      <c r="J49" s="131">
        <v>44466</v>
      </c>
      <c r="K49">
        <f t="shared" si="2"/>
        <v>2.3609718837259357</v>
      </c>
      <c r="L49" s="131">
        <v>44466</v>
      </c>
      <c r="M49">
        <f t="shared" si="3"/>
        <v>1.7285972433834316</v>
      </c>
    </row>
    <row r="50" spans="1:13" ht="23">
      <c r="A50" t="str">
        <f t="shared" si="0"/>
        <v>2021/9/16</v>
      </c>
      <c r="B50" s="23" t="s">
        <v>272</v>
      </c>
      <c r="C50" s="130" t="s">
        <v>143</v>
      </c>
      <c r="D50" s="123">
        <v>4.29</v>
      </c>
      <c r="E50" s="123">
        <v>224.33</v>
      </c>
      <c r="F50" s="130">
        <v>52.31</v>
      </c>
      <c r="H50" s="131">
        <v>44455</v>
      </c>
      <c r="I50">
        <f t="shared" si="1"/>
        <v>0.63245729218472424</v>
      </c>
      <c r="J50" s="131">
        <v>44455</v>
      </c>
      <c r="K50">
        <f t="shared" si="2"/>
        <v>2.3508873563437129</v>
      </c>
      <c r="L50" s="131">
        <v>44455</v>
      </c>
      <c r="M50">
        <f t="shared" si="3"/>
        <v>1.718584720027436</v>
      </c>
    </row>
    <row r="51" spans="1:13" ht="23">
      <c r="A51" t="str">
        <f t="shared" si="0"/>
        <v>2021/9/7/</v>
      </c>
      <c r="B51" s="131">
        <v>44446</v>
      </c>
      <c r="C51" s="130" t="s">
        <v>144</v>
      </c>
      <c r="D51" s="123">
        <v>4.29</v>
      </c>
      <c r="E51" s="123">
        <v>226.27</v>
      </c>
      <c r="F51" s="130">
        <v>52.76</v>
      </c>
      <c r="H51" s="131">
        <v>44446</v>
      </c>
      <c r="I51">
        <f t="shared" si="1"/>
        <v>0.63245729218472424</v>
      </c>
      <c r="J51" s="131">
        <v>44446</v>
      </c>
      <c r="K51">
        <f t="shared" si="2"/>
        <v>2.3546269768529489</v>
      </c>
      <c r="L51" s="131">
        <v>44446</v>
      </c>
      <c r="M51">
        <f t="shared" si="3"/>
        <v>1.7223047868743278</v>
      </c>
    </row>
    <row r="52" spans="1:13" ht="23">
      <c r="A52" t="str">
        <f t="shared" si="0"/>
        <v>2021/8/26</v>
      </c>
      <c r="B52" s="23" t="s">
        <v>273</v>
      </c>
      <c r="C52" s="130" t="s">
        <v>145</v>
      </c>
      <c r="D52" s="123">
        <v>4.29</v>
      </c>
      <c r="E52" s="123">
        <v>230.52</v>
      </c>
      <c r="F52" s="130">
        <v>53.75</v>
      </c>
      <c r="H52" s="131">
        <v>44434</v>
      </c>
      <c r="I52">
        <f t="shared" si="1"/>
        <v>0.63245729218472424</v>
      </c>
      <c r="J52" s="131">
        <v>44434</v>
      </c>
      <c r="K52">
        <f t="shared" si="2"/>
        <v>2.3627086109093187</v>
      </c>
      <c r="L52" s="131">
        <v>44434</v>
      </c>
      <c r="M52">
        <f t="shared" si="3"/>
        <v>1.7303784685876429</v>
      </c>
    </row>
    <row r="53" spans="1:13" ht="23">
      <c r="A53" t="str">
        <f t="shared" si="0"/>
        <v>2021/8/17</v>
      </c>
      <c r="B53" s="23" t="s">
        <v>274</v>
      </c>
      <c r="C53" s="130" t="s">
        <v>146</v>
      </c>
      <c r="D53" s="123">
        <v>4.29</v>
      </c>
      <c r="E53" s="123">
        <v>234.53</v>
      </c>
      <c r="F53" s="130">
        <v>54.68</v>
      </c>
      <c r="H53" s="131">
        <v>44425</v>
      </c>
      <c r="I53">
        <f t="shared" si="1"/>
        <v>0.63245729218472424</v>
      </c>
      <c r="J53" s="131">
        <v>44425</v>
      </c>
      <c r="K53">
        <f t="shared" si="2"/>
        <v>2.3701984035591073</v>
      </c>
      <c r="L53" s="131">
        <v>44425</v>
      </c>
      <c r="M53">
        <f t="shared" si="3"/>
        <v>1.7378285058957847</v>
      </c>
    </row>
    <row r="54" spans="1:13" ht="23">
      <c r="A54" t="str">
        <f t="shared" si="0"/>
        <v>2021/8/6/</v>
      </c>
      <c r="B54" s="131">
        <v>44414</v>
      </c>
      <c r="C54" s="130" t="s">
        <v>147</v>
      </c>
      <c r="D54" s="123">
        <v>4.29</v>
      </c>
      <c r="E54" s="123">
        <v>241.4</v>
      </c>
      <c r="F54" s="130">
        <v>56.29</v>
      </c>
      <c r="H54" s="131">
        <v>44414</v>
      </c>
      <c r="I54">
        <f t="shared" si="1"/>
        <v>0.63245729218472424</v>
      </c>
      <c r="J54" s="131">
        <v>44414</v>
      </c>
      <c r="K54">
        <f t="shared" si="2"/>
        <v>2.3827372657613304</v>
      </c>
      <c r="L54" s="131">
        <v>44414</v>
      </c>
      <c r="M54">
        <f t="shared" si="3"/>
        <v>1.7504312486602023</v>
      </c>
    </row>
    <row r="55" spans="1:13" ht="23">
      <c r="A55" t="str">
        <f t="shared" si="0"/>
        <v>2021/8/5/</v>
      </c>
      <c r="B55" s="131">
        <v>44413</v>
      </c>
      <c r="C55" s="130" t="s">
        <v>148</v>
      </c>
      <c r="D55" s="123">
        <v>4.29</v>
      </c>
      <c r="E55" s="123">
        <v>240.21</v>
      </c>
      <c r="F55" s="130">
        <v>56.01</v>
      </c>
      <c r="H55" s="131">
        <v>44413</v>
      </c>
      <c r="I55">
        <f t="shared" si="1"/>
        <v>0.63245729218472424</v>
      </c>
      <c r="J55" s="131">
        <v>44413</v>
      </c>
      <c r="K55">
        <f t="shared" si="2"/>
        <v>2.3805910832268324</v>
      </c>
      <c r="L55" s="131">
        <v>44413</v>
      </c>
      <c r="M55">
        <f t="shared" si="3"/>
        <v>1.7482655726687408</v>
      </c>
    </row>
    <row r="56" spans="1:13" ht="23">
      <c r="A56" t="str">
        <f t="shared" si="0"/>
        <v>2021/8/4/</v>
      </c>
      <c r="B56" s="131">
        <v>44412</v>
      </c>
      <c r="C56" s="130" t="s">
        <v>149</v>
      </c>
      <c r="D56" s="123">
        <v>4.29</v>
      </c>
      <c r="E56" s="123">
        <v>236.67</v>
      </c>
      <c r="F56" s="130">
        <v>55.18</v>
      </c>
      <c r="H56" s="131">
        <v>44412</v>
      </c>
      <c r="I56">
        <f t="shared" si="1"/>
        <v>0.63245729218472424</v>
      </c>
      <c r="J56" s="131">
        <v>44412</v>
      </c>
      <c r="K56">
        <f t="shared" si="2"/>
        <v>2.374143210780026</v>
      </c>
      <c r="L56" s="131">
        <v>44412</v>
      </c>
      <c r="M56">
        <f t="shared" si="3"/>
        <v>1.7417816961431667</v>
      </c>
    </row>
    <row r="57" spans="1:13" ht="23">
      <c r="A57" t="str">
        <f t="shared" si="0"/>
        <v>2021/8/3/</v>
      </c>
      <c r="B57" s="131">
        <v>44411</v>
      </c>
      <c r="C57" s="130" t="s">
        <v>150</v>
      </c>
      <c r="D57" s="123">
        <v>4.29</v>
      </c>
      <c r="E57" s="123">
        <v>237.09</v>
      </c>
      <c r="F57" s="130">
        <v>55.28</v>
      </c>
      <c r="H57" s="131">
        <v>44411</v>
      </c>
      <c r="I57">
        <f t="shared" si="1"/>
        <v>0.63245729218472424</v>
      </c>
      <c r="J57" s="131">
        <v>44411</v>
      </c>
      <c r="K57">
        <f t="shared" si="2"/>
        <v>2.374913236658887</v>
      </c>
      <c r="L57" s="131">
        <v>44411</v>
      </c>
      <c r="M57">
        <f t="shared" si="3"/>
        <v>1.742568034366142</v>
      </c>
    </row>
    <row r="58" spans="1:13" ht="23">
      <c r="A58" t="str">
        <f t="shared" si="0"/>
        <v>2021/8/2/</v>
      </c>
      <c r="B58" s="131">
        <v>44410</v>
      </c>
      <c r="C58" s="130" t="s">
        <v>151</v>
      </c>
      <c r="D58" s="123">
        <v>4.29</v>
      </c>
      <c r="E58" s="123">
        <v>239.78</v>
      </c>
      <c r="F58" s="130">
        <v>55.91</v>
      </c>
      <c r="H58" s="131">
        <v>44410</v>
      </c>
      <c r="I58">
        <f t="shared" si="1"/>
        <v>0.63245729218472424</v>
      </c>
      <c r="J58" s="131">
        <v>44410</v>
      </c>
      <c r="K58">
        <f t="shared" si="2"/>
        <v>2.3798129558609444</v>
      </c>
      <c r="L58" s="131">
        <v>44410</v>
      </c>
      <c r="M58">
        <f t="shared" si="3"/>
        <v>1.7474894922586728</v>
      </c>
    </row>
    <row r="59" spans="1:13" ht="23">
      <c r="A59" t="str">
        <f t="shared" si="0"/>
        <v>2021/7/30</v>
      </c>
      <c r="B59" s="23" t="s">
        <v>275</v>
      </c>
      <c r="C59" s="130" t="s">
        <v>152</v>
      </c>
      <c r="D59" s="123">
        <v>4.29</v>
      </c>
      <c r="E59" s="123">
        <v>246.39</v>
      </c>
      <c r="F59" s="130">
        <v>57.45</v>
      </c>
      <c r="H59" s="131">
        <v>44407</v>
      </c>
      <c r="I59">
        <f t="shared" si="1"/>
        <v>0.63245729218472424</v>
      </c>
      <c r="J59" s="131">
        <v>44407</v>
      </c>
      <c r="K59">
        <f t="shared" si="2"/>
        <v>2.3916230775469765</v>
      </c>
      <c r="L59" s="131">
        <v>44407</v>
      </c>
      <c r="M59">
        <f t="shared" si="3"/>
        <v>1.759290033024304</v>
      </c>
    </row>
    <row r="60" spans="1:13" ht="23">
      <c r="A60" t="str">
        <f t="shared" si="0"/>
        <v>2021/7/28</v>
      </c>
      <c r="B60" s="23" t="s">
        <v>276</v>
      </c>
      <c r="C60" s="130" t="s">
        <v>153</v>
      </c>
      <c r="D60" s="123">
        <v>4.29</v>
      </c>
      <c r="E60" s="123">
        <v>246.94</v>
      </c>
      <c r="F60" s="130">
        <v>57.58</v>
      </c>
      <c r="H60" s="131">
        <v>44405</v>
      </c>
      <c r="I60">
        <f t="shared" si="1"/>
        <v>0.63245729218472424</v>
      </c>
      <c r="J60" s="131">
        <v>44405</v>
      </c>
      <c r="K60">
        <f t="shared" si="2"/>
        <v>2.3925914438089535</v>
      </c>
      <c r="L60" s="131">
        <v>44405</v>
      </c>
      <c r="M60">
        <f t="shared" si="3"/>
        <v>1.7602716605420632</v>
      </c>
    </row>
    <row r="61" spans="1:13" ht="23">
      <c r="A61" t="str">
        <f t="shared" si="0"/>
        <v>2021/7/7/</v>
      </c>
      <c r="B61" s="131">
        <v>44384</v>
      </c>
      <c r="C61" s="130" t="s">
        <v>154</v>
      </c>
      <c r="D61" s="123">
        <v>4.29</v>
      </c>
      <c r="E61" s="123">
        <v>240</v>
      </c>
      <c r="F61" s="130">
        <v>55.96</v>
      </c>
      <c r="H61" s="131">
        <v>44384</v>
      </c>
      <c r="I61">
        <f t="shared" si="1"/>
        <v>0.63245729218472424</v>
      </c>
      <c r="J61" s="131">
        <v>44384</v>
      </c>
      <c r="K61">
        <f t="shared" si="2"/>
        <v>2.3802112417116059</v>
      </c>
      <c r="L61" s="131">
        <v>44384</v>
      </c>
      <c r="M61">
        <f t="shared" si="3"/>
        <v>1.7478777058197901</v>
      </c>
    </row>
    <row r="62" spans="1:13" ht="23">
      <c r="A62" t="str">
        <f t="shared" si="0"/>
        <v>2021/6/15</v>
      </c>
      <c r="B62" s="23" t="s">
        <v>277</v>
      </c>
      <c r="C62" s="130" t="s">
        <v>155</v>
      </c>
      <c r="D62" s="123">
        <v>4.18</v>
      </c>
      <c r="E62" s="123">
        <v>232.98</v>
      </c>
      <c r="F62" s="130">
        <v>55.72</v>
      </c>
      <c r="H62" s="131">
        <v>44362</v>
      </c>
      <c r="I62">
        <f t="shared" si="1"/>
        <v>0.62117628177503514</v>
      </c>
      <c r="J62" s="131">
        <v>44362</v>
      </c>
      <c r="K62">
        <f t="shared" si="2"/>
        <v>2.3673186409296911</v>
      </c>
      <c r="L62" s="131">
        <v>44362</v>
      </c>
      <c r="M62">
        <f t="shared" si="3"/>
        <v>1.7460111077519258</v>
      </c>
    </row>
    <row r="63" spans="1:13" ht="23">
      <c r="A63" t="str">
        <f t="shared" si="0"/>
        <v>2021/5/24</v>
      </c>
      <c r="B63" s="23" t="s">
        <v>278</v>
      </c>
      <c r="C63" s="130" t="s">
        <v>156</v>
      </c>
      <c r="D63" s="123">
        <v>4.18</v>
      </c>
      <c r="E63" s="123">
        <v>229.32</v>
      </c>
      <c r="F63" s="130">
        <v>54.84</v>
      </c>
      <c r="H63" s="131">
        <v>44340</v>
      </c>
      <c r="I63">
        <f t="shared" si="1"/>
        <v>0.62117628177503514</v>
      </c>
      <c r="J63" s="131">
        <v>44340</v>
      </c>
      <c r="K63">
        <f t="shared" si="2"/>
        <v>2.3604419331026376</v>
      </c>
      <c r="L63" s="131">
        <v>44340</v>
      </c>
      <c r="M63">
        <f t="shared" si="3"/>
        <v>1.7390974461174751</v>
      </c>
    </row>
    <row r="64" spans="1:13" ht="23">
      <c r="A64" t="str">
        <f t="shared" si="0"/>
        <v>2021/5/3/</v>
      </c>
      <c r="B64" s="131">
        <v>44319</v>
      </c>
      <c r="C64" s="130" t="s">
        <v>157</v>
      </c>
      <c r="D64" s="123">
        <v>4.18</v>
      </c>
      <c r="E64" s="123">
        <v>232.61</v>
      </c>
      <c r="F64" s="130">
        <v>55.63</v>
      </c>
      <c r="H64" s="131">
        <v>44319</v>
      </c>
      <c r="I64">
        <f t="shared" si="1"/>
        <v>0.62117628177503514</v>
      </c>
      <c r="J64" s="131">
        <v>44319</v>
      </c>
      <c r="K64">
        <f t="shared" si="2"/>
        <v>2.3666283812929678</v>
      </c>
      <c r="L64" s="131">
        <v>44319</v>
      </c>
      <c r="M64">
        <f t="shared" si="3"/>
        <v>1.7453090599408281</v>
      </c>
    </row>
    <row r="65" spans="1:13" ht="23">
      <c r="A65" t="str">
        <f t="shared" si="0"/>
        <v>2021/4/12</v>
      </c>
      <c r="B65" s="131">
        <v>44298</v>
      </c>
      <c r="C65" s="130" t="s">
        <v>158</v>
      </c>
      <c r="D65" s="123">
        <v>4.18</v>
      </c>
      <c r="E65" s="123">
        <v>221.47</v>
      </c>
      <c r="F65" s="130">
        <v>52.96</v>
      </c>
      <c r="H65" s="131">
        <v>44298</v>
      </c>
      <c r="I65">
        <f t="shared" si="1"/>
        <v>0.62117628177503514</v>
      </c>
      <c r="J65" s="131">
        <v>44298</v>
      </c>
      <c r="K65">
        <f t="shared" si="2"/>
        <v>2.3453149056523137</v>
      </c>
      <c r="L65" s="131">
        <v>44298</v>
      </c>
      <c r="M65">
        <f t="shared" si="3"/>
        <v>1.7239479764316434</v>
      </c>
    </row>
    <row r="66" spans="1:13" ht="23">
      <c r="A66" t="str">
        <f t="shared" si="0"/>
        <v>2021/3/19</v>
      </c>
      <c r="B66" s="23" t="s">
        <v>279</v>
      </c>
      <c r="C66" s="130" t="s">
        <v>159</v>
      </c>
      <c r="D66" s="123">
        <v>4.3499999999999996</v>
      </c>
      <c r="E66" s="123">
        <v>206.9</v>
      </c>
      <c r="F66" s="130">
        <v>47.6</v>
      </c>
      <c r="H66" s="131">
        <v>44274</v>
      </c>
      <c r="I66">
        <f t="shared" si="1"/>
        <v>0.63848925695463732</v>
      </c>
      <c r="J66" s="131">
        <v>44274</v>
      </c>
      <c r="K66">
        <f t="shared" si="2"/>
        <v>2.3157604906657347</v>
      </c>
      <c r="L66" s="131">
        <v>44274</v>
      </c>
      <c r="M66">
        <f t="shared" si="3"/>
        <v>1.6776069527204931</v>
      </c>
    </row>
    <row r="67" spans="1:13" ht="23">
      <c r="A67" t="str">
        <f t="shared" si="0"/>
        <v>2021/2/26</v>
      </c>
      <c r="B67" s="23" t="s">
        <v>280</v>
      </c>
      <c r="C67" s="130" t="s">
        <v>160</v>
      </c>
      <c r="D67" s="123">
        <v>4.3499999999999996</v>
      </c>
      <c r="E67" s="123">
        <v>212.39</v>
      </c>
      <c r="F67" s="130">
        <v>48.86</v>
      </c>
      <c r="H67" s="131">
        <v>44253</v>
      </c>
      <c r="I67">
        <f t="shared" si="1"/>
        <v>0.63848925695463732</v>
      </c>
      <c r="J67" s="131">
        <v>44253</v>
      </c>
      <c r="K67">
        <f t="shared" si="2"/>
        <v>2.3271340649185781</v>
      </c>
      <c r="L67" s="131">
        <v>44253</v>
      </c>
      <c r="M67">
        <f t="shared" si="3"/>
        <v>1.6889534626374179</v>
      </c>
    </row>
    <row r="68" spans="1:13" ht="23">
      <c r="A68" t="str">
        <f t="shared" si="0"/>
        <v>2021/2/4/</v>
      </c>
      <c r="B68" s="131">
        <v>44231</v>
      </c>
      <c r="C68" s="130" t="s">
        <v>161</v>
      </c>
      <c r="D68" s="123">
        <v>4.3499999999999996</v>
      </c>
      <c r="E68" s="123">
        <v>209.25</v>
      </c>
      <c r="F68" s="130">
        <v>48.14</v>
      </c>
      <c r="H68" s="131">
        <v>44231</v>
      </c>
      <c r="I68">
        <f t="shared" si="1"/>
        <v>0.63848925695463732</v>
      </c>
      <c r="J68" s="131">
        <v>44231</v>
      </c>
      <c r="K68">
        <f t="shared" si="2"/>
        <v>2.3206654666652975</v>
      </c>
      <c r="L68" s="131">
        <v>44231</v>
      </c>
      <c r="M68">
        <f t="shared" si="3"/>
        <v>1.6825060859390113</v>
      </c>
    </row>
    <row r="69" spans="1:13" ht="23">
      <c r="A69" t="str">
        <f t="shared" si="0"/>
        <v>2021/1/13</v>
      </c>
      <c r="B69" s="23" t="s">
        <v>281</v>
      </c>
      <c r="C69" s="130" t="s">
        <v>162</v>
      </c>
      <c r="D69" s="123">
        <v>4.3499999999999996</v>
      </c>
      <c r="E69" s="123">
        <v>209.35</v>
      </c>
      <c r="F69" s="130">
        <v>48.16</v>
      </c>
      <c r="H69" s="131">
        <v>44209</v>
      </c>
      <c r="I69">
        <f t="shared" si="1"/>
        <v>0.63848925695463732</v>
      </c>
      <c r="J69" s="131">
        <v>44209</v>
      </c>
      <c r="K69">
        <f t="shared" si="2"/>
        <v>2.3208729652272493</v>
      </c>
      <c r="L69" s="131">
        <v>44209</v>
      </c>
      <c r="M69">
        <f t="shared" si="3"/>
        <v>1.6826864782497681</v>
      </c>
    </row>
    <row r="70" spans="1:13" ht="23">
      <c r="A70" t="str">
        <f t="shared" si="0"/>
        <v>2020/12/2</v>
      </c>
      <c r="B70" s="23" t="s">
        <v>282</v>
      </c>
      <c r="C70" s="130" t="s">
        <v>163</v>
      </c>
      <c r="D70" s="123">
        <v>4.55</v>
      </c>
      <c r="E70" s="123">
        <v>209.01</v>
      </c>
      <c r="F70" s="130">
        <v>45.92</v>
      </c>
      <c r="H70" s="131">
        <v>44167</v>
      </c>
      <c r="I70">
        <f t="shared" si="1"/>
        <v>0.65801139665711239</v>
      </c>
      <c r="J70" s="131">
        <v>44167</v>
      </c>
      <c r="K70">
        <f t="shared" si="2"/>
        <v>2.3201670652542319</v>
      </c>
      <c r="L70" s="131">
        <v>44167</v>
      </c>
      <c r="M70">
        <f t="shared" si="3"/>
        <v>1.6620018793899172</v>
      </c>
    </row>
    <row r="71" spans="1:13" ht="23">
      <c r="A71" t="str">
        <f t="shared" ref="A71:A134" si="4">RIGHT(C71,4)&amp;"/"&amp;LEFT(C71,4)</f>
        <v>2020/11/3</v>
      </c>
      <c r="B71" s="23" t="s">
        <v>283</v>
      </c>
      <c r="C71" s="130" t="s">
        <v>164</v>
      </c>
      <c r="D71" s="123">
        <v>4.55</v>
      </c>
      <c r="E71" s="123">
        <v>210.35</v>
      </c>
      <c r="F71" s="130">
        <v>46.22</v>
      </c>
      <c r="H71" s="131">
        <v>44138</v>
      </c>
      <c r="I71">
        <f t="shared" ref="I71:I134" si="5">LOG10(D71)</f>
        <v>0.65801139665711239</v>
      </c>
      <c r="J71" s="131">
        <v>44138</v>
      </c>
      <c r="K71">
        <f t="shared" ref="K71:K134" si="6">LOG10(E71)</f>
        <v>2.3229425163530153</v>
      </c>
      <c r="L71" s="131">
        <v>44138</v>
      </c>
      <c r="M71">
        <f t="shared" ref="M71:M134" si="7">LOG10(F71)</f>
        <v>1.6648299411430905</v>
      </c>
    </row>
    <row r="72" spans="1:13" ht="23">
      <c r="A72" t="str">
        <f t="shared" si="4"/>
        <v>2020/11/6</v>
      </c>
      <c r="B72" s="23" t="s">
        <v>284</v>
      </c>
      <c r="C72" s="130" t="s">
        <v>165</v>
      </c>
      <c r="D72" s="123">
        <v>4.55</v>
      </c>
      <c r="E72" s="123">
        <v>198.47</v>
      </c>
      <c r="F72" s="130">
        <v>43.61</v>
      </c>
      <c r="H72" s="131">
        <v>44141</v>
      </c>
      <c r="I72">
        <f t="shared" si="5"/>
        <v>0.65801139665711239</v>
      </c>
      <c r="J72" s="131">
        <v>44141</v>
      </c>
      <c r="K72">
        <f t="shared" si="6"/>
        <v>2.2976948696930735</v>
      </c>
      <c r="L72" s="131">
        <v>44141</v>
      </c>
      <c r="M72">
        <f t="shared" si="7"/>
        <v>1.6395860866734264</v>
      </c>
    </row>
    <row r="73" spans="1:13" ht="23">
      <c r="A73" t="str">
        <f t="shared" si="4"/>
        <v>2020/10/1</v>
      </c>
      <c r="B73" s="23" t="s">
        <v>285</v>
      </c>
      <c r="C73" s="130" t="s">
        <v>166</v>
      </c>
      <c r="D73" s="123">
        <v>4.55</v>
      </c>
      <c r="E73" s="123">
        <v>200.26</v>
      </c>
      <c r="F73" s="130">
        <v>44</v>
      </c>
      <c r="H73" s="131">
        <v>44105</v>
      </c>
      <c r="I73">
        <f t="shared" si="5"/>
        <v>0.65801139665711239</v>
      </c>
      <c r="J73" s="131">
        <v>44105</v>
      </c>
      <c r="K73">
        <f t="shared" si="6"/>
        <v>2.3015942118293569</v>
      </c>
      <c r="L73" s="131">
        <v>44105</v>
      </c>
      <c r="M73">
        <f t="shared" si="7"/>
        <v>1.6434526764861874</v>
      </c>
    </row>
    <row r="74" spans="1:13" ht="23">
      <c r="A74" t="str">
        <f t="shared" si="4"/>
        <v>2020/9/25</v>
      </c>
      <c r="B74" s="23" t="s">
        <v>286</v>
      </c>
      <c r="C74" s="130" t="s">
        <v>167</v>
      </c>
      <c r="D74" s="123">
        <v>5.26</v>
      </c>
      <c r="E74" s="123">
        <v>197.25</v>
      </c>
      <c r="F74" s="130">
        <v>37.51</v>
      </c>
      <c r="H74" s="131">
        <v>44099</v>
      </c>
      <c r="I74">
        <f t="shared" si="5"/>
        <v>0.72098574415373906</v>
      </c>
      <c r="J74" s="131">
        <v>44099</v>
      </c>
      <c r="K74">
        <f t="shared" si="6"/>
        <v>2.2950170118814581</v>
      </c>
      <c r="L74" s="131">
        <v>44099</v>
      </c>
      <c r="M74">
        <f t="shared" si="7"/>
        <v>1.5741470641507227</v>
      </c>
    </row>
    <row r="75" spans="1:13" ht="23">
      <c r="A75" t="str">
        <f t="shared" si="4"/>
        <v>2020/9/3/</v>
      </c>
      <c r="B75" s="131">
        <v>44077</v>
      </c>
      <c r="C75" s="130" t="s">
        <v>168</v>
      </c>
      <c r="D75" s="123">
        <v>5.26</v>
      </c>
      <c r="E75" s="123">
        <v>208.96</v>
      </c>
      <c r="F75" s="130">
        <v>39.74</v>
      </c>
      <c r="H75" s="131">
        <v>44077</v>
      </c>
      <c r="I75">
        <f t="shared" si="5"/>
        <v>0.72098574415373906</v>
      </c>
      <c r="J75" s="131">
        <v>44077</v>
      </c>
      <c r="K75">
        <f t="shared" si="6"/>
        <v>2.3200631595949801</v>
      </c>
      <c r="L75" s="131">
        <v>44077</v>
      </c>
      <c r="M75">
        <f t="shared" si="7"/>
        <v>1.5992278627737964</v>
      </c>
    </row>
    <row r="76" spans="1:13" ht="23">
      <c r="A76" t="str">
        <f t="shared" si="4"/>
        <v>2020/8/13</v>
      </c>
      <c r="B76" s="23" t="s">
        <v>287</v>
      </c>
      <c r="C76" s="130" t="s">
        <v>169</v>
      </c>
      <c r="D76" s="123">
        <v>5.26</v>
      </c>
      <c r="E76" s="123">
        <v>197.58</v>
      </c>
      <c r="F76" s="130">
        <v>37.57</v>
      </c>
      <c r="H76" s="131">
        <v>44056</v>
      </c>
      <c r="I76">
        <f t="shared" si="5"/>
        <v>0.72098574415373906</v>
      </c>
      <c r="J76" s="131">
        <v>44056</v>
      </c>
      <c r="K76">
        <f t="shared" si="6"/>
        <v>2.2957429810955516</v>
      </c>
      <c r="L76" s="131">
        <v>44056</v>
      </c>
      <c r="M76">
        <f t="shared" si="7"/>
        <v>1.5748411950633847</v>
      </c>
    </row>
    <row r="77" spans="1:13" ht="23">
      <c r="A77" t="str">
        <f t="shared" si="4"/>
        <v>2020/7/23</v>
      </c>
      <c r="B77" s="23" t="s">
        <v>288</v>
      </c>
      <c r="C77" s="130" t="s">
        <v>170</v>
      </c>
      <c r="D77" s="123">
        <v>5.26</v>
      </c>
      <c r="E77" s="123">
        <v>197.43</v>
      </c>
      <c r="F77" s="130">
        <v>37.54</v>
      </c>
      <c r="H77" s="131">
        <v>44035</v>
      </c>
      <c r="I77">
        <f t="shared" si="5"/>
        <v>0.72098574415373906</v>
      </c>
      <c r="J77" s="131">
        <v>44035</v>
      </c>
      <c r="K77">
        <f t="shared" si="6"/>
        <v>2.2954131455196585</v>
      </c>
      <c r="L77" s="131">
        <v>44035</v>
      </c>
      <c r="M77">
        <f t="shared" si="7"/>
        <v>1.5744942682853276</v>
      </c>
    </row>
    <row r="78" spans="1:13" ht="23">
      <c r="A78" t="str">
        <f t="shared" si="4"/>
        <v>2020/7/1/</v>
      </c>
      <c r="B78" s="131">
        <v>44013</v>
      </c>
      <c r="C78" s="130" t="s">
        <v>171</v>
      </c>
      <c r="D78" s="123">
        <v>5.26</v>
      </c>
      <c r="E78" s="123">
        <v>193.78</v>
      </c>
      <c r="F78" s="130">
        <v>36.85</v>
      </c>
      <c r="H78" s="131">
        <v>44013</v>
      </c>
      <c r="I78">
        <f t="shared" si="5"/>
        <v>0.72098574415373906</v>
      </c>
      <c r="J78" s="131">
        <v>44013</v>
      </c>
      <c r="K78">
        <f t="shared" si="6"/>
        <v>2.2873089515699725</v>
      </c>
      <c r="L78" s="131">
        <v>44013</v>
      </c>
      <c r="M78">
        <f t="shared" si="7"/>
        <v>1.5664374921950703</v>
      </c>
    </row>
    <row r="79" spans="1:13" ht="23">
      <c r="A79" t="str">
        <f t="shared" si="4"/>
        <v>2020/6/10</v>
      </c>
      <c r="B79" s="23" t="s">
        <v>289</v>
      </c>
      <c r="C79" s="130" t="s">
        <v>172</v>
      </c>
      <c r="D79" s="123">
        <v>5.56</v>
      </c>
      <c r="E79" s="123">
        <v>200.48</v>
      </c>
      <c r="F79" s="130">
        <v>36.08</v>
      </c>
      <c r="H79" s="131">
        <v>43992</v>
      </c>
      <c r="I79">
        <f t="shared" si="5"/>
        <v>0.74507479158205747</v>
      </c>
      <c r="J79" s="131">
        <v>43992</v>
      </c>
      <c r="K79">
        <f t="shared" si="6"/>
        <v>2.3020710536500748</v>
      </c>
      <c r="L79" s="131">
        <v>43992</v>
      </c>
      <c r="M79">
        <f t="shared" si="7"/>
        <v>1.5572665288699041</v>
      </c>
    </row>
    <row r="80" spans="1:13" ht="23">
      <c r="A80" t="str">
        <f t="shared" si="4"/>
        <v>2020/5/19</v>
      </c>
      <c r="B80" s="23" t="s">
        <v>290</v>
      </c>
      <c r="C80" s="130" t="s">
        <v>173</v>
      </c>
      <c r="D80" s="123">
        <v>5.56</v>
      </c>
      <c r="E80" s="123">
        <v>189.36</v>
      </c>
      <c r="F80" s="130">
        <v>34.08</v>
      </c>
      <c r="H80" s="131">
        <v>43970</v>
      </c>
      <c r="I80">
        <f t="shared" si="5"/>
        <v>0.74507479158205747</v>
      </c>
      <c r="J80" s="131">
        <v>43970</v>
      </c>
      <c r="K80">
        <f t="shared" si="6"/>
        <v>2.2772882449210265</v>
      </c>
      <c r="L80" s="131">
        <v>43970</v>
      </c>
      <c r="M80">
        <f t="shared" si="7"/>
        <v>1.5324995860946624</v>
      </c>
    </row>
    <row r="81" spans="1:13" ht="23">
      <c r="A81" t="str">
        <f t="shared" si="4"/>
        <v>2020/4/28</v>
      </c>
      <c r="B81" s="23" t="s">
        <v>291</v>
      </c>
      <c r="C81" s="130" t="s">
        <v>174</v>
      </c>
      <c r="D81" s="123">
        <v>5.56</v>
      </c>
      <c r="E81" s="123">
        <v>171.25</v>
      </c>
      <c r="F81" s="130">
        <v>30.82</v>
      </c>
      <c r="H81" s="131">
        <v>43949</v>
      </c>
      <c r="I81">
        <f t="shared" si="5"/>
        <v>0.74507479158205747</v>
      </c>
      <c r="J81" s="131">
        <v>43949</v>
      </c>
      <c r="K81">
        <f t="shared" si="6"/>
        <v>2.2336305801644634</v>
      </c>
      <c r="L81" s="131">
        <v>43949</v>
      </c>
      <c r="M81">
        <f t="shared" si="7"/>
        <v>1.4888326343824005</v>
      </c>
    </row>
    <row r="82" spans="1:13" ht="23">
      <c r="A82" t="str">
        <f t="shared" si="4"/>
        <v>2020/4/6/</v>
      </c>
      <c r="B82" s="131">
        <v>43927</v>
      </c>
      <c r="C82" s="130" t="s">
        <v>175</v>
      </c>
      <c r="D82" s="123">
        <v>5.56</v>
      </c>
      <c r="E82" s="123">
        <v>169.44</v>
      </c>
      <c r="F82" s="130">
        <v>30.5</v>
      </c>
      <c r="H82" s="131">
        <v>43927</v>
      </c>
      <c r="I82">
        <f t="shared" si="5"/>
        <v>0.74507479158205747</v>
      </c>
      <c r="J82" s="131">
        <v>43927</v>
      </c>
      <c r="K82">
        <f t="shared" si="6"/>
        <v>2.22901594276341</v>
      </c>
      <c r="L82" s="131">
        <v>43927</v>
      </c>
      <c r="M82">
        <f t="shared" si="7"/>
        <v>1.4842998393467859</v>
      </c>
    </row>
    <row r="83" spans="1:13" ht="23">
      <c r="A83" t="str">
        <f t="shared" si="4"/>
        <v>2020/3/16</v>
      </c>
      <c r="B83" s="23" t="s">
        <v>292</v>
      </c>
      <c r="C83" s="130" t="s">
        <v>176</v>
      </c>
      <c r="D83" s="123">
        <v>5.33</v>
      </c>
      <c r="E83" s="123">
        <v>152.01</v>
      </c>
      <c r="F83" s="130">
        <v>28.52</v>
      </c>
      <c r="H83" s="131">
        <v>43906</v>
      </c>
      <c r="I83">
        <f t="shared" si="5"/>
        <v>0.72672720902657229</v>
      </c>
      <c r="J83" s="131">
        <v>43906</v>
      </c>
      <c r="K83">
        <f t="shared" si="6"/>
        <v>2.1818721590103336</v>
      </c>
      <c r="L83" s="131">
        <v>43906</v>
      </c>
      <c r="M83">
        <f t="shared" si="7"/>
        <v>1.455149521179828</v>
      </c>
    </row>
    <row r="84" spans="1:13" ht="23">
      <c r="A84" t="str">
        <f t="shared" si="4"/>
        <v>2020/2/24</v>
      </c>
      <c r="B84" s="23" t="s">
        <v>293</v>
      </c>
      <c r="C84" s="130" t="s">
        <v>177</v>
      </c>
      <c r="D84" s="123">
        <v>5.33</v>
      </c>
      <c r="E84" s="123">
        <v>198.79</v>
      </c>
      <c r="F84" s="130">
        <v>37.299999999999997</v>
      </c>
      <c r="H84" s="131">
        <v>43885</v>
      </c>
      <c r="I84">
        <f t="shared" si="5"/>
        <v>0.72672720902657229</v>
      </c>
      <c r="J84" s="131">
        <v>43885</v>
      </c>
      <c r="K84">
        <f t="shared" si="6"/>
        <v>2.2983945337129459</v>
      </c>
      <c r="L84" s="131">
        <v>43885</v>
      </c>
      <c r="M84">
        <f t="shared" si="7"/>
        <v>1.5717088318086876</v>
      </c>
    </row>
    <row r="85" spans="1:13" ht="23">
      <c r="A85" t="str">
        <f t="shared" si="4"/>
        <v>2020/1/31</v>
      </c>
      <c r="B85" s="23" t="s">
        <v>294</v>
      </c>
      <c r="C85" s="130" t="s">
        <v>178</v>
      </c>
      <c r="D85" s="123">
        <v>5.33</v>
      </c>
      <c r="E85" s="123">
        <v>198.97</v>
      </c>
      <c r="F85" s="130">
        <v>37.33</v>
      </c>
      <c r="H85" s="131">
        <v>43861</v>
      </c>
      <c r="I85">
        <f t="shared" si="5"/>
        <v>0.72672720902657229</v>
      </c>
      <c r="J85" s="131">
        <v>43861</v>
      </c>
      <c r="K85">
        <f t="shared" si="6"/>
        <v>2.2987875999442355</v>
      </c>
      <c r="L85" s="131">
        <v>43861</v>
      </c>
      <c r="M85">
        <f t="shared" si="7"/>
        <v>1.5720579899263045</v>
      </c>
    </row>
    <row r="86" spans="1:13" ht="23">
      <c r="A86" t="str">
        <f t="shared" si="4"/>
        <v>2020/1/9/</v>
      </c>
      <c r="B86" s="131">
        <v>43839</v>
      </c>
      <c r="C86" s="130" t="s">
        <v>179</v>
      </c>
      <c r="D86" s="123">
        <v>5.33</v>
      </c>
      <c r="E86" s="123">
        <v>193.25</v>
      </c>
      <c r="F86" s="130">
        <v>36.26</v>
      </c>
      <c r="H86" s="131">
        <v>43839</v>
      </c>
      <c r="I86">
        <f t="shared" si="5"/>
        <v>0.72672720902657229</v>
      </c>
      <c r="J86" s="131">
        <v>43839</v>
      </c>
      <c r="K86">
        <f t="shared" si="6"/>
        <v>2.2861195025903625</v>
      </c>
      <c r="L86" s="131">
        <v>43839</v>
      </c>
      <c r="M86">
        <f t="shared" si="7"/>
        <v>1.5594277997594899</v>
      </c>
    </row>
    <row r="87" spans="1:13" ht="23">
      <c r="A87" t="str">
        <f t="shared" si="4"/>
        <v>2019/12/1</v>
      </c>
      <c r="B87" s="23" t="s">
        <v>295</v>
      </c>
      <c r="C87" s="130" t="s">
        <v>180</v>
      </c>
      <c r="D87" s="123">
        <v>5.17</v>
      </c>
      <c r="E87" s="123">
        <v>185.52</v>
      </c>
      <c r="F87" s="130">
        <v>35.9</v>
      </c>
      <c r="H87" s="131">
        <v>43800</v>
      </c>
      <c r="I87">
        <f t="shared" si="5"/>
        <v>0.71349054309394255</v>
      </c>
      <c r="J87" s="131">
        <v>43800</v>
      </c>
      <c r="K87">
        <f t="shared" si="6"/>
        <v>2.2683907356299309</v>
      </c>
      <c r="L87" s="131">
        <v>43800</v>
      </c>
      <c r="M87">
        <f t="shared" si="7"/>
        <v>1.5550944485783191</v>
      </c>
    </row>
    <row r="88" spans="1:13" ht="23">
      <c r="A88" t="str">
        <f t="shared" si="4"/>
        <v>2019/11/2</v>
      </c>
      <c r="B88" s="23" t="s">
        <v>296</v>
      </c>
      <c r="C88" s="130" t="s">
        <v>181</v>
      </c>
      <c r="D88" s="123">
        <v>5.17</v>
      </c>
      <c r="E88" s="123">
        <v>180.97</v>
      </c>
      <c r="F88" s="130">
        <v>35.020000000000003</v>
      </c>
      <c r="H88" s="131">
        <v>43771</v>
      </c>
      <c r="I88">
        <f t="shared" si="5"/>
        <v>0.71349054309394255</v>
      </c>
      <c r="J88" s="131">
        <v>43771</v>
      </c>
      <c r="K88">
        <f t="shared" si="6"/>
        <v>2.2576065863923112</v>
      </c>
      <c r="L88" s="131">
        <v>43771</v>
      </c>
      <c r="M88">
        <f t="shared" si="7"/>
        <v>1.5443161417474274</v>
      </c>
    </row>
    <row r="89" spans="1:13" ht="23">
      <c r="A89" t="str">
        <f t="shared" si="4"/>
        <v>2019/11/4</v>
      </c>
      <c r="B89" s="23" t="s">
        <v>297</v>
      </c>
      <c r="C89" s="130" t="s">
        <v>182</v>
      </c>
      <c r="D89" s="123">
        <v>5.17</v>
      </c>
      <c r="E89" s="123">
        <v>178.95</v>
      </c>
      <c r="F89" s="130">
        <v>34.630000000000003</v>
      </c>
      <c r="H89" s="131">
        <v>43773</v>
      </c>
      <c r="I89">
        <f t="shared" si="5"/>
        <v>0.71349054309394255</v>
      </c>
      <c r="J89" s="131">
        <v>43773</v>
      </c>
      <c r="K89">
        <f t="shared" si="6"/>
        <v>2.252731702726023</v>
      </c>
      <c r="L89" s="131">
        <v>43773</v>
      </c>
      <c r="M89">
        <f t="shared" si="7"/>
        <v>1.539452491549461</v>
      </c>
    </row>
    <row r="90" spans="1:13" ht="23">
      <c r="A90" t="str">
        <f t="shared" si="4"/>
        <v>2019/10/1</v>
      </c>
      <c r="B90" s="23" t="s">
        <v>298</v>
      </c>
      <c r="C90" s="130" t="s">
        <v>183</v>
      </c>
      <c r="D90" s="123">
        <v>5.17</v>
      </c>
      <c r="E90" s="123">
        <v>177.36</v>
      </c>
      <c r="F90" s="130">
        <v>34.32</v>
      </c>
      <c r="H90" s="131">
        <v>43739</v>
      </c>
      <c r="I90">
        <f t="shared" si="5"/>
        <v>0.71349054309394255</v>
      </c>
      <c r="J90" s="131">
        <v>43739</v>
      </c>
      <c r="K90">
        <f t="shared" si="6"/>
        <v>2.2488556801064319</v>
      </c>
      <c r="L90" s="131">
        <v>43739</v>
      </c>
      <c r="M90">
        <f t="shared" si="7"/>
        <v>1.5355472791766678</v>
      </c>
    </row>
    <row r="91" spans="1:13" ht="23">
      <c r="A91" t="str">
        <f t="shared" si="4"/>
        <v>2019/9/23</v>
      </c>
      <c r="B91" s="23" t="s">
        <v>299</v>
      </c>
      <c r="C91" s="130" t="s">
        <v>184</v>
      </c>
      <c r="D91" s="123">
        <v>5.0599999999999996</v>
      </c>
      <c r="E91" s="123">
        <v>174.91</v>
      </c>
      <c r="F91" s="130">
        <v>34.57</v>
      </c>
      <c r="H91" s="131">
        <v>43731</v>
      </c>
      <c r="I91">
        <f t="shared" si="5"/>
        <v>0.70415051683979912</v>
      </c>
      <c r="J91" s="131">
        <v>43731</v>
      </c>
      <c r="K91">
        <f t="shared" si="6"/>
        <v>2.24281463978553</v>
      </c>
      <c r="L91" s="131">
        <v>43731</v>
      </c>
      <c r="M91">
        <f t="shared" si="7"/>
        <v>1.5386993795424069</v>
      </c>
    </row>
    <row r="92" spans="1:13" ht="23">
      <c r="A92" t="str">
        <f t="shared" si="4"/>
        <v>2019/8/30</v>
      </c>
      <c r="B92" s="23" t="s">
        <v>300</v>
      </c>
      <c r="C92" s="130" t="s">
        <v>185</v>
      </c>
      <c r="D92" s="123">
        <v>5.0599999999999996</v>
      </c>
      <c r="E92" s="123">
        <v>180.82</v>
      </c>
      <c r="F92" s="130">
        <v>35.729999999999997</v>
      </c>
      <c r="H92" s="131">
        <v>43707</v>
      </c>
      <c r="I92">
        <f t="shared" si="5"/>
        <v>0.70415051683979912</v>
      </c>
      <c r="J92" s="131">
        <v>43707</v>
      </c>
      <c r="K92">
        <f t="shared" si="6"/>
        <v>2.2572464649073711</v>
      </c>
      <c r="L92" s="131">
        <v>43707</v>
      </c>
      <c r="M92">
        <f t="shared" si="7"/>
        <v>1.5530330162024399</v>
      </c>
    </row>
    <row r="93" spans="1:13" ht="23">
      <c r="A93" t="str">
        <f t="shared" si="4"/>
        <v>2019/8/9/</v>
      </c>
      <c r="B93" s="131">
        <v>43686</v>
      </c>
      <c r="C93" s="130" t="s">
        <v>186</v>
      </c>
      <c r="D93" s="123">
        <v>5.0599999999999996</v>
      </c>
      <c r="E93" s="123">
        <v>179.05</v>
      </c>
      <c r="F93" s="130">
        <v>35.380000000000003</v>
      </c>
      <c r="H93" s="131">
        <v>43686</v>
      </c>
      <c r="I93">
        <f t="shared" si="5"/>
        <v>0.70415051683979912</v>
      </c>
      <c r="J93" s="131">
        <v>43686</v>
      </c>
      <c r="K93">
        <f t="shared" si="6"/>
        <v>2.252974325347922</v>
      </c>
      <c r="L93" s="131">
        <v>43686</v>
      </c>
      <c r="M93">
        <f t="shared" si="7"/>
        <v>1.5487578285737043</v>
      </c>
    </row>
    <row r="94" spans="1:13" ht="23">
      <c r="A94" t="str">
        <f t="shared" si="4"/>
        <v>2019/8/8/</v>
      </c>
      <c r="B94" s="131">
        <v>43685</v>
      </c>
      <c r="C94" s="130" t="s">
        <v>187</v>
      </c>
      <c r="D94" s="123">
        <v>5.0599999999999996</v>
      </c>
      <c r="E94" s="123">
        <v>179.9</v>
      </c>
      <c r="F94" s="130">
        <v>35.549999999999997</v>
      </c>
      <c r="H94" s="131">
        <v>43685</v>
      </c>
      <c r="I94">
        <f t="shared" si="5"/>
        <v>0.70415051683979912</v>
      </c>
      <c r="J94" s="131">
        <v>43685</v>
      </c>
      <c r="K94">
        <f t="shared" si="6"/>
        <v>2.2550311633455515</v>
      </c>
      <c r="L94" s="131">
        <v>43685</v>
      </c>
      <c r="M94">
        <f t="shared" si="7"/>
        <v>1.5508396050657851</v>
      </c>
    </row>
    <row r="95" spans="1:13" ht="23">
      <c r="A95" t="str">
        <f t="shared" si="4"/>
        <v>2019/8/7/</v>
      </c>
      <c r="B95" s="131">
        <v>43684</v>
      </c>
      <c r="C95" s="130" t="s">
        <v>188</v>
      </c>
      <c r="D95" s="123">
        <v>5.0599999999999996</v>
      </c>
      <c r="E95" s="123">
        <v>175.32</v>
      </c>
      <c r="F95" s="130">
        <v>34.65</v>
      </c>
      <c r="H95" s="131">
        <v>43684</v>
      </c>
      <c r="I95">
        <f t="shared" si="5"/>
        <v>0.70415051683979912</v>
      </c>
      <c r="J95" s="131">
        <v>43684</v>
      </c>
      <c r="K95">
        <f t="shared" si="6"/>
        <v>2.2438314619819217</v>
      </c>
      <c r="L95" s="131">
        <v>43684</v>
      </c>
      <c r="M95">
        <f t="shared" si="7"/>
        <v>1.5397032389478256</v>
      </c>
    </row>
    <row r="96" spans="1:13" ht="23">
      <c r="A96" t="str">
        <f t="shared" si="4"/>
        <v>2019/8/6/</v>
      </c>
      <c r="B96" s="131">
        <v>43683</v>
      </c>
      <c r="C96" s="130" t="s">
        <v>189</v>
      </c>
      <c r="D96" s="123">
        <v>5.0599999999999996</v>
      </c>
      <c r="E96" s="123">
        <v>172.48</v>
      </c>
      <c r="F96" s="130">
        <v>34.090000000000003</v>
      </c>
      <c r="H96" s="131">
        <v>43683</v>
      </c>
      <c r="I96">
        <f t="shared" si="5"/>
        <v>0.70415051683979912</v>
      </c>
      <c r="J96" s="131">
        <v>43683</v>
      </c>
      <c r="K96">
        <f t="shared" si="6"/>
        <v>2.2367387435066446</v>
      </c>
      <c r="L96" s="131">
        <v>43683</v>
      </c>
      <c r="M96">
        <f t="shared" si="7"/>
        <v>1.5326270012288912</v>
      </c>
    </row>
    <row r="97" spans="1:13" ht="23">
      <c r="A97" t="str">
        <f t="shared" si="4"/>
        <v>2019/8/5/</v>
      </c>
      <c r="B97" s="131">
        <v>43682</v>
      </c>
      <c r="C97" s="130" t="s">
        <v>190</v>
      </c>
      <c r="D97" s="123">
        <v>5.0599999999999996</v>
      </c>
      <c r="E97" s="123">
        <v>168.86</v>
      </c>
      <c r="F97" s="130">
        <v>33.369999999999997</v>
      </c>
      <c r="H97" s="131">
        <v>43682</v>
      </c>
      <c r="I97">
        <f t="shared" si="5"/>
        <v>0.70415051683979912</v>
      </c>
      <c r="J97" s="131">
        <v>43682</v>
      </c>
      <c r="K97">
        <f t="shared" si="6"/>
        <v>2.2275267849372016</v>
      </c>
      <c r="L97" s="131">
        <v>43682</v>
      </c>
      <c r="M97">
        <f t="shared" si="7"/>
        <v>1.5233562066547928</v>
      </c>
    </row>
    <row r="98" spans="1:13" ht="23">
      <c r="A98" t="str">
        <f t="shared" si="4"/>
        <v>2019/8/2/</v>
      </c>
      <c r="B98" s="131">
        <v>43679</v>
      </c>
      <c r="C98" s="130" t="s">
        <v>191</v>
      </c>
      <c r="D98" s="123">
        <v>5.0599999999999996</v>
      </c>
      <c r="E98" s="123">
        <v>177.42</v>
      </c>
      <c r="F98" s="130">
        <v>35.06</v>
      </c>
      <c r="H98" s="131">
        <v>43679</v>
      </c>
      <c r="I98">
        <f t="shared" si="5"/>
        <v>0.70415051683979912</v>
      </c>
      <c r="J98" s="131">
        <v>43679</v>
      </c>
      <c r="K98">
        <f t="shared" si="6"/>
        <v>2.2490025749097611</v>
      </c>
      <c r="L98" s="131">
        <v>43679</v>
      </c>
      <c r="M98">
        <f t="shared" si="7"/>
        <v>1.5448119117577761</v>
      </c>
    </row>
    <row r="99" spans="1:13" ht="23">
      <c r="A99" t="str">
        <f t="shared" si="4"/>
        <v>2019/8/1/</v>
      </c>
      <c r="B99" s="131">
        <v>43678</v>
      </c>
      <c r="C99" s="130" t="s">
        <v>192</v>
      </c>
      <c r="D99" s="123">
        <v>5.0599999999999996</v>
      </c>
      <c r="E99" s="123">
        <v>179.17</v>
      </c>
      <c r="F99" s="130">
        <v>35.409999999999997</v>
      </c>
      <c r="H99" s="131">
        <v>43678</v>
      </c>
      <c r="I99">
        <f t="shared" si="5"/>
        <v>0.70415051683979912</v>
      </c>
      <c r="J99" s="131">
        <v>43678</v>
      </c>
      <c r="K99">
        <f t="shared" si="6"/>
        <v>2.2532652936901574</v>
      </c>
      <c r="L99" s="131">
        <v>43678</v>
      </c>
      <c r="M99">
        <f t="shared" si="7"/>
        <v>1.549125926758111</v>
      </c>
    </row>
    <row r="100" spans="1:13" ht="23">
      <c r="A100" t="str">
        <f t="shared" si="4"/>
        <v>2019/7/31</v>
      </c>
      <c r="B100" s="131">
        <v>43677</v>
      </c>
      <c r="C100" s="130" t="s">
        <v>193</v>
      </c>
      <c r="D100" s="123">
        <v>5.0599999999999996</v>
      </c>
      <c r="E100" s="123">
        <v>178</v>
      </c>
      <c r="F100" s="130">
        <v>35.18</v>
      </c>
      <c r="H100" s="131">
        <v>43677</v>
      </c>
      <c r="I100">
        <f t="shared" si="5"/>
        <v>0.70415051683979912</v>
      </c>
      <c r="J100" s="131">
        <v>43677</v>
      </c>
      <c r="K100">
        <f t="shared" si="6"/>
        <v>2.2504200023088941</v>
      </c>
      <c r="L100" s="131">
        <v>43677</v>
      </c>
      <c r="M100">
        <f t="shared" si="7"/>
        <v>1.5462958351214424</v>
      </c>
    </row>
    <row r="101" spans="1:13" ht="23">
      <c r="A101" t="str">
        <f t="shared" si="4"/>
        <v>2019/7/30</v>
      </c>
      <c r="B101" s="23" t="s">
        <v>301</v>
      </c>
      <c r="C101" s="130" t="s">
        <v>194</v>
      </c>
      <c r="D101" s="123">
        <v>5.0599999999999996</v>
      </c>
      <c r="E101" s="123">
        <v>181.53</v>
      </c>
      <c r="F101" s="130">
        <v>35.869999999999997</v>
      </c>
      <c r="H101" s="131">
        <v>43676</v>
      </c>
      <c r="I101">
        <f t="shared" si="5"/>
        <v>0.70415051683979912</v>
      </c>
      <c r="J101" s="131">
        <v>43676</v>
      </c>
      <c r="K101">
        <f t="shared" si="6"/>
        <v>2.2589484076520905</v>
      </c>
      <c r="L101" s="131">
        <v>43676</v>
      </c>
      <c r="M101">
        <f t="shared" si="7"/>
        <v>1.5547313766759665</v>
      </c>
    </row>
    <row r="102" spans="1:13" ht="23">
      <c r="A102" t="str">
        <f t="shared" si="4"/>
        <v>2019/7/29</v>
      </c>
      <c r="B102" s="23" t="s">
        <v>302</v>
      </c>
      <c r="C102" s="130" t="s">
        <v>195</v>
      </c>
      <c r="D102" s="123">
        <v>5.0599999999999996</v>
      </c>
      <c r="E102" s="123">
        <v>183.21</v>
      </c>
      <c r="F102" s="130">
        <v>36.21</v>
      </c>
      <c r="H102" s="131">
        <v>43675</v>
      </c>
      <c r="I102">
        <f t="shared" si="5"/>
        <v>0.70415051683979912</v>
      </c>
      <c r="J102" s="131">
        <v>43675</v>
      </c>
      <c r="K102">
        <f t="shared" si="6"/>
        <v>2.2629491747155281</v>
      </c>
      <c r="L102" s="131">
        <v>43675</v>
      </c>
      <c r="M102">
        <f t="shared" si="7"/>
        <v>1.5588285248170117</v>
      </c>
    </row>
    <row r="103" spans="1:13" ht="23">
      <c r="A103" t="str">
        <f t="shared" si="4"/>
        <v>2019/7/19</v>
      </c>
      <c r="B103" s="23" t="s">
        <v>303</v>
      </c>
      <c r="C103" s="130" t="s">
        <v>196</v>
      </c>
      <c r="D103" s="123">
        <v>5.0599999999999996</v>
      </c>
      <c r="E103" s="123">
        <v>179.24</v>
      </c>
      <c r="F103" s="130">
        <v>35.42</v>
      </c>
      <c r="H103" s="131">
        <v>43665</v>
      </c>
      <c r="I103">
        <f t="shared" si="5"/>
        <v>0.70415051683979912</v>
      </c>
      <c r="J103" s="131">
        <v>43665</v>
      </c>
      <c r="K103">
        <f t="shared" si="6"/>
        <v>2.2534349352410055</v>
      </c>
      <c r="L103" s="131">
        <v>43665</v>
      </c>
      <c r="M103">
        <f t="shared" si="7"/>
        <v>1.5492485568540559</v>
      </c>
    </row>
    <row r="104" spans="1:13" ht="23">
      <c r="A104" t="str">
        <f t="shared" si="4"/>
        <v>2019/6/5/</v>
      </c>
      <c r="B104" s="131">
        <v>43621</v>
      </c>
      <c r="C104" s="130" t="s">
        <v>197</v>
      </c>
      <c r="D104" s="123">
        <v>4.6900000000000004</v>
      </c>
      <c r="E104" s="123">
        <v>165.39</v>
      </c>
      <c r="F104" s="130">
        <v>35.229999999999997</v>
      </c>
      <c r="H104" s="131">
        <v>43621</v>
      </c>
      <c r="I104">
        <f t="shared" si="5"/>
        <v>0.67117284271508326</v>
      </c>
      <c r="J104" s="131">
        <v>43621</v>
      </c>
      <c r="K104">
        <f t="shared" si="6"/>
        <v>2.2185092471989316</v>
      </c>
      <c r="L104" s="131">
        <v>43621</v>
      </c>
      <c r="M104">
        <f t="shared" si="7"/>
        <v>1.5469126431812426</v>
      </c>
    </row>
    <row r="105" spans="1:13" ht="23">
      <c r="A105" t="str">
        <f t="shared" si="4"/>
        <v>2019/4/22</v>
      </c>
      <c r="B105" s="23" t="s">
        <v>304</v>
      </c>
      <c r="C105" s="130" t="s">
        <v>198</v>
      </c>
      <c r="D105" s="123">
        <v>4.6900000000000004</v>
      </c>
      <c r="E105" s="123">
        <v>160.4</v>
      </c>
      <c r="F105" s="130">
        <v>34.17</v>
      </c>
      <c r="H105" s="131">
        <v>43577</v>
      </c>
      <c r="I105">
        <f t="shared" si="5"/>
        <v>0.67117284271508326</v>
      </c>
      <c r="J105" s="131">
        <v>43577</v>
      </c>
      <c r="K105">
        <f t="shared" si="6"/>
        <v>2.2052043639481447</v>
      </c>
      <c r="L105" s="131">
        <v>43577</v>
      </c>
      <c r="M105">
        <f t="shared" si="7"/>
        <v>1.5336449787987627</v>
      </c>
    </row>
    <row r="106" spans="1:13" ht="23">
      <c r="A106" t="str">
        <f t="shared" si="4"/>
        <v>2019/3/7/</v>
      </c>
      <c r="B106" s="131">
        <v>43531</v>
      </c>
      <c r="C106" s="130" t="s">
        <v>199</v>
      </c>
      <c r="D106" s="123">
        <v>4.53</v>
      </c>
      <c r="E106" s="123">
        <v>146.83000000000001</v>
      </c>
      <c r="F106" s="130">
        <v>32.43</v>
      </c>
      <c r="H106" s="131">
        <v>43531</v>
      </c>
      <c r="I106">
        <f t="shared" si="5"/>
        <v>0.65609820201283187</v>
      </c>
      <c r="J106" s="131">
        <v>43531</v>
      </c>
      <c r="K106">
        <f t="shared" si="6"/>
        <v>2.1668147987909121</v>
      </c>
      <c r="L106" s="131">
        <v>43531</v>
      </c>
      <c r="M106">
        <f t="shared" si="7"/>
        <v>1.5109469486729727</v>
      </c>
    </row>
    <row r="107" spans="1:13" ht="23">
      <c r="A107" t="str">
        <f t="shared" si="4"/>
        <v>2019/1/22</v>
      </c>
      <c r="B107" s="23" t="s">
        <v>305</v>
      </c>
      <c r="C107" s="130" t="s">
        <v>200</v>
      </c>
      <c r="D107" s="123">
        <v>4.53</v>
      </c>
      <c r="E107" s="123">
        <v>138.05000000000001</v>
      </c>
      <c r="F107" s="130">
        <v>30.49</v>
      </c>
      <c r="H107" s="131">
        <v>43487</v>
      </c>
      <c r="I107">
        <f t="shared" si="5"/>
        <v>0.65609820201283187</v>
      </c>
      <c r="J107" s="131">
        <v>43487</v>
      </c>
      <c r="K107">
        <f t="shared" si="6"/>
        <v>2.1400364109752821</v>
      </c>
      <c r="L107" s="131">
        <v>43487</v>
      </c>
      <c r="M107">
        <f t="shared" si="7"/>
        <v>1.4841574243653806</v>
      </c>
    </row>
    <row r="108" spans="1:13" ht="23">
      <c r="A108" t="str">
        <f t="shared" si="4"/>
        <v>2018/12/4</v>
      </c>
      <c r="B108" s="23" t="s">
        <v>306</v>
      </c>
      <c r="C108" s="130" t="s">
        <v>201</v>
      </c>
      <c r="D108" s="123">
        <v>4.3</v>
      </c>
      <c r="E108" s="123">
        <v>138.63999999999999</v>
      </c>
      <c r="F108" s="130">
        <v>32.24</v>
      </c>
      <c r="H108" s="131">
        <v>43438</v>
      </c>
      <c r="I108">
        <f t="shared" si="5"/>
        <v>0.63346845557958653</v>
      </c>
      <c r="J108" s="131">
        <v>43438</v>
      </c>
      <c r="K108">
        <f t="shared" si="6"/>
        <v>2.1418885497058606</v>
      </c>
      <c r="L108" s="131">
        <v>43438</v>
      </c>
      <c r="M108">
        <f t="shared" si="7"/>
        <v>1.5083950331330531</v>
      </c>
    </row>
    <row r="109" spans="1:13" ht="23">
      <c r="A109" t="str">
        <f t="shared" si="4"/>
        <v>2018/10/1</v>
      </c>
      <c r="B109" s="23" t="s">
        <v>307</v>
      </c>
      <c r="C109" s="130" t="s">
        <v>202</v>
      </c>
      <c r="D109" s="123">
        <v>4.3</v>
      </c>
      <c r="E109" s="123">
        <v>140.08000000000001</v>
      </c>
      <c r="F109" s="130">
        <v>32.58</v>
      </c>
      <c r="H109" s="131">
        <v>43374</v>
      </c>
      <c r="I109">
        <f t="shared" si="5"/>
        <v>0.63346845557958653</v>
      </c>
      <c r="J109" s="131">
        <v>43374</v>
      </c>
      <c r="K109">
        <f t="shared" si="6"/>
        <v>2.1463761330753899</v>
      </c>
      <c r="L109" s="131">
        <v>43374</v>
      </c>
      <c r="M109">
        <f t="shared" si="7"/>
        <v>1.5129510799724906</v>
      </c>
    </row>
    <row r="110" spans="1:13" ht="23">
      <c r="A110" t="str">
        <f t="shared" si="4"/>
        <v>2018/9/6/</v>
      </c>
      <c r="B110" s="131">
        <v>43349</v>
      </c>
      <c r="C110" s="130" t="s">
        <v>203</v>
      </c>
      <c r="D110" s="123">
        <v>3.97</v>
      </c>
      <c r="E110" s="123">
        <v>144.5</v>
      </c>
      <c r="F110" s="130">
        <v>36.4</v>
      </c>
      <c r="H110" s="131">
        <v>43349</v>
      </c>
      <c r="I110">
        <f t="shared" si="5"/>
        <v>0.59879050676311507</v>
      </c>
      <c r="J110" s="131">
        <v>43349</v>
      </c>
      <c r="K110">
        <f t="shared" si="6"/>
        <v>2.1598678470925665</v>
      </c>
      <c r="L110" s="131">
        <v>43349</v>
      </c>
      <c r="M110">
        <f t="shared" si="7"/>
        <v>1.5611013836490559</v>
      </c>
    </row>
    <row r="111" spans="1:13" ht="23">
      <c r="A111" t="str">
        <f t="shared" si="4"/>
        <v>2018/7/24</v>
      </c>
      <c r="B111" s="23" t="s">
        <v>308</v>
      </c>
      <c r="C111" s="130" t="s">
        <v>204</v>
      </c>
      <c r="D111" s="123">
        <v>3.97</v>
      </c>
      <c r="E111" s="123">
        <v>140.03</v>
      </c>
      <c r="F111" s="130">
        <v>35.28</v>
      </c>
      <c r="H111" s="131">
        <v>43305</v>
      </c>
      <c r="I111">
        <f t="shared" si="5"/>
        <v>0.59879050676311507</v>
      </c>
      <c r="J111" s="131">
        <v>43305</v>
      </c>
      <c r="K111">
        <f t="shared" si="6"/>
        <v>2.1462210888118802</v>
      </c>
      <c r="L111" s="131">
        <v>43305</v>
      </c>
      <c r="M111">
        <f t="shared" si="7"/>
        <v>1.5475285764597821</v>
      </c>
    </row>
    <row r="112" spans="1:13" ht="23">
      <c r="A112" t="str">
        <f t="shared" si="4"/>
        <v>2018/6/8/</v>
      </c>
      <c r="B112" s="131">
        <v>43259</v>
      </c>
      <c r="C112" s="130" t="s">
        <v>205</v>
      </c>
      <c r="D112" s="123">
        <v>3.83</v>
      </c>
      <c r="E112" s="123">
        <v>134.74</v>
      </c>
      <c r="F112" s="130">
        <v>35.19</v>
      </c>
      <c r="H112" s="131">
        <v>43259</v>
      </c>
      <c r="I112">
        <f t="shared" si="5"/>
        <v>0.58319877396862274</v>
      </c>
      <c r="J112" s="131">
        <v>43259</v>
      </c>
      <c r="K112">
        <f t="shared" si="6"/>
        <v>2.1294965430166597</v>
      </c>
      <c r="L112" s="131">
        <v>43259</v>
      </c>
      <c r="M112">
        <f t="shared" si="7"/>
        <v>1.5464192668351917</v>
      </c>
    </row>
    <row r="113" spans="1:13" ht="23">
      <c r="A113" t="str">
        <f t="shared" si="4"/>
        <v>2018/4/25</v>
      </c>
      <c r="B113" s="23" t="s">
        <v>309</v>
      </c>
      <c r="C113" s="130" t="s">
        <v>206</v>
      </c>
      <c r="D113" s="123">
        <v>3.83</v>
      </c>
      <c r="E113" s="123">
        <v>121.21</v>
      </c>
      <c r="F113" s="130">
        <v>31.65</v>
      </c>
      <c r="H113" s="131">
        <v>43215</v>
      </c>
      <c r="I113">
        <f t="shared" si="5"/>
        <v>0.58319877396862274</v>
      </c>
      <c r="J113" s="131">
        <v>43215</v>
      </c>
      <c r="K113">
        <f t="shared" si="6"/>
        <v>2.0835384512301394</v>
      </c>
      <c r="L113" s="131">
        <v>43215</v>
      </c>
      <c r="M113">
        <f t="shared" si="7"/>
        <v>1.500373714353374</v>
      </c>
    </row>
    <row r="114" spans="1:13" ht="23">
      <c r="A114" t="str">
        <f t="shared" si="4"/>
        <v>2018/3/12</v>
      </c>
      <c r="B114" s="23" t="s">
        <v>310</v>
      </c>
      <c r="C114" s="130" t="s">
        <v>207</v>
      </c>
      <c r="D114" s="123">
        <v>3.02</v>
      </c>
      <c r="E114" s="123">
        <v>124.24</v>
      </c>
      <c r="F114" s="130">
        <v>41.17</v>
      </c>
      <c r="H114" s="131">
        <v>43171</v>
      </c>
      <c r="I114">
        <f t="shared" si="5"/>
        <v>0.48000694295715063</v>
      </c>
      <c r="J114" s="131">
        <v>43171</v>
      </c>
      <c r="K114">
        <f t="shared" si="6"/>
        <v>2.094261442720502</v>
      </c>
      <c r="L114" s="131">
        <v>43171</v>
      </c>
      <c r="M114">
        <f t="shared" si="7"/>
        <v>1.6145808669974862</v>
      </c>
    </row>
    <row r="115" spans="1:13" ht="23">
      <c r="A115" t="str">
        <f t="shared" si="4"/>
        <v>2018/1/25</v>
      </c>
      <c r="B115" s="23" t="s">
        <v>311</v>
      </c>
      <c r="C115" s="130" t="s">
        <v>208</v>
      </c>
      <c r="D115" s="123">
        <v>3.02</v>
      </c>
      <c r="E115" s="123">
        <v>125.22</v>
      </c>
      <c r="F115" s="130">
        <v>41.5</v>
      </c>
      <c r="H115" s="131">
        <v>43125</v>
      </c>
      <c r="I115">
        <f t="shared" si="5"/>
        <v>0.48000694295715063</v>
      </c>
      <c r="J115" s="131">
        <v>43125</v>
      </c>
      <c r="K115">
        <f t="shared" si="6"/>
        <v>2.0976736994490977</v>
      </c>
      <c r="L115" s="131">
        <v>43125</v>
      </c>
      <c r="M115">
        <f t="shared" si="7"/>
        <v>1.6180480967120927</v>
      </c>
    </row>
    <row r="116" spans="1:13" ht="23">
      <c r="A116" t="str">
        <f t="shared" si="4"/>
        <v>2017/12/8</v>
      </c>
      <c r="B116" s="23" t="s">
        <v>312</v>
      </c>
      <c r="C116" s="130" t="s">
        <v>209</v>
      </c>
      <c r="D116" s="123">
        <v>2.8</v>
      </c>
      <c r="E116" s="123">
        <v>112.6</v>
      </c>
      <c r="F116" s="130">
        <v>40.200000000000003</v>
      </c>
      <c r="H116" s="131">
        <v>43077</v>
      </c>
      <c r="I116">
        <f t="shared" si="5"/>
        <v>0.44715803134221921</v>
      </c>
      <c r="J116" s="131">
        <v>43077</v>
      </c>
      <c r="K116">
        <f t="shared" si="6"/>
        <v>2.0515383905153275</v>
      </c>
      <c r="L116" s="131">
        <v>43077</v>
      </c>
      <c r="M116">
        <f t="shared" si="7"/>
        <v>1.6042260530844701</v>
      </c>
    </row>
    <row r="117" spans="1:13" ht="23">
      <c r="A117" t="str">
        <f t="shared" si="4"/>
        <v>2017/10/2</v>
      </c>
      <c r="B117" s="23" t="s">
        <v>313</v>
      </c>
      <c r="C117" s="130" t="s">
        <v>210</v>
      </c>
      <c r="D117" s="123">
        <v>2.8</v>
      </c>
      <c r="E117" s="123">
        <v>109.49</v>
      </c>
      <c r="F117" s="130">
        <v>39.090000000000003</v>
      </c>
      <c r="H117" s="131">
        <v>43010</v>
      </c>
      <c r="I117">
        <f t="shared" si="5"/>
        <v>0.44715803134221921</v>
      </c>
      <c r="J117" s="131">
        <v>43010</v>
      </c>
      <c r="K117">
        <f t="shared" si="6"/>
        <v>2.0393744557684741</v>
      </c>
      <c r="L117" s="131">
        <v>43010</v>
      </c>
      <c r="M117">
        <f t="shared" si="7"/>
        <v>1.5920656704322471</v>
      </c>
    </row>
    <row r="118" spans="1:13" ht="23">
      <c r="A118" t="str">
        <f t="shared" si="4"/>
        <v>2017/9/12</v>
      </c>
      <c r="B118" s="23" t="s">
        <v>314</v>
      </c>
      <c r="C118" s="130" t="s">
        <v>211</v>
      </c>
      <c r="D118" s="123">
        <v>2.69</v>
      </c>
      <c r="E118" s="123">
        <v>106.21</v>
      </c>
      <c r="F118" s="130">
        <v>39.5</v>
      </c>
      <c r="H118" s="131">
        <v>42990</v>
      </c>
      <c r="I118">
        <f t="shared" si="5"/>
        <v>0.42975228000240795</v>
      </c>
      <c r="J118" s="131">
        <v>42990</v>
      </c>
      <c r="K118">
        <f t="shared" si="6"/>
        <v>2.0261654088392524</v>
      </c>
      <c r="L118" s="131">
        <v>42990</v>
      </c>
      <c r="M118">
        <f t="shared" si="7"/>
        <v>1.5965970956264601</v>
      </c>
    </row>
    <row r="119" spans="1:13" ht="23">
      <c r="A119" t="str">
        <f t="shared" si="4"/>
        <v>2017/8/9/</v>
      </c>
      <c r="B119" s="131">
        <v>42956</v>
      </c>
      <c r="C119" s="130" t="s">
        <v>212</v>
      </c>
      <c r="D119" s="123">
        <v>2.69</v>
      </c>
      <c r="E119" s="123">
        <v>100.97</v>
      </c>
      <c r="F119" s="130">
        <v>37.549999999999997</v>
      </c>
      <c r="H119" s="131">
        <v>42956</v>
      </c>
      <c r="I119">
        <f t="shared" si="5"/>
        <v>0.42975228000240795</v>
      </c>
      <c r="J119" s="131">
        <v>42956</v>
      </c>
      <c r="K119">
        <f t="shared" si="6"/>
        <v>2.0041923562597144</v>
      </c>
      <c r="L119" s="131">
        <v>42956</v>
      </c>
      <c r="M119">
        <f t="shared" si="7"/>
        <v>1.5746099413401871</v>
      </c>
    </row>
    <row r="120" spans="1:13" ht="23">
      <c r="A120" t="str">
        <f t="shared" si="4"/>
        <v>2017/8/8/</v>
      </c>
      <c r="B120" s="131">
        <v>42955</v>
      </c>
      <c r="C120" s="130" t="s">
        <v>213</v>
      </c>
      <c r="D120" s="123">
        <v>2.69</v>
      </c>
      <c r="E120" s="123">
        <v>101.28</v>
      </c>
      <c r="F120" s="130">
        <v>37.659999999999997</v>
      </c>
      <c r="H120" s="131">
        <v>42955</v>
      </c>
      <c r="I120">
        <f t="shared" si="5"/>
        <v>0.42975228000240795</v>
      </c>
      <c r="J120" s="131">
        <v>42955</v>
      </c>
      <c r="K120">
        <f t="shared" si="6"/>
        <v>2.0055236926732798</v>
      </c>
      <c r="L120" s="131">
        <v>42955</v>
      </c>
      <c r="M120">
        <f t="shared" si="7"/>
        <v>1.575880315680646</v>
      </c>
    </row>
    <row r="121" spans="1:13" ht="23">
      <c r="A121" t="str">
        <f t="shared" si="4"/>
        <v>2017/8/7/</v>
      </c>
      <c r="B121" s="131">
        <v>42954</v>
      </c>
      <c r="C121" s="130" t="s">
        <v>214</v>
      </c>
      <c r="D121" s="123">
        <v>2.69</v>
      </c>
      <c r="E121" s="123">
        <v>101.49</v>
      </c>
      <c r="F121" s="130">
        <v>37.74</v>
      </c>
      <c r="H121" s="131">
        <v>42954</v>
      </c>
      <c r="I121">
        <f t="shared" si="5"/>
        <v>0.42975228000240795</v>
      </c>
      <c r="J121" s="131">
        <v>42954</v>
      </c>
      <c r="K121">
        <f t="shared" si="6"/>
        <v>2.0064232525076431</v>
      </c>
      <c r="L121" s="131">
        <v>42954</v>
      </c>
      <c r="M121">
        <f t="shared" si="7"/>
        <v>1.5768018958289125</v>
      </c>
    </row>
    <row r="122" spans="1:13" ht="23">
      <c r="A122" t="str">
        <f t="shared" si="4"/>
        <v>2017/8/4/</v>
      </c>
      <c r="B122" s="131">
        <v>42951</v>
      </c>
      <c r="C122" s="130" t="s">
        <v>215</v>
      </c>
      <c r="D122" s="123">
        <v>2.69</v>
      </c>
      <c r="E122" s="123">
        <v>100.89</v>
      </c>
      <c r="F122" s="130">
        <v>37.520000000000003</v>
      </c>
      <c r="H122" s="131">
        <v>42951</v>
      </c>
      <c r="I122">
        <f t="shared" si="5"/>
        <v>0.42975228000240795</v>
      </c>
      <c r="J122" s="131">
        <v>42951</v>
      </c>
      <c r="K122">
        <f t="shared" si="6"/>
        <v>2.0038481220342979</v>
      </c>
      <c r="L122" s="131">
        <v>42951</v>
      </c>
      <c r="M122">
        <f t="shared" si="7"/>
        <v>1.5742628297070269</v>
      </c>
    </row>
    <row r="123" spans="1:13" ht="23">
      <c r="A123" t="str">
        <f t="shared" si="4"/>
        <v>2017/8/3/</v>
      </c>
      <c r="B123" s="131">
        <v>42950</v>
      </c>
      <c r="C123" s="130" t="s">
        <v>216</v>
      </c>
      <c r="D123" s="123">
        <v>2.69</v>
      </c>
      <c r="E123" s="123">
        <v>100.59</v>
      </c>
      <c r="F123" s="130">
        <v>37.409999999999997</v>
      </c>
      <c r="H123" s="131">
        <v>42950</v>
      </c>
      <c r="I123">
        <f t="shared" si="5"/>
        <v>0.42975228000240795</v>
      </c>
      <c r="J123" s="131">
        <v>42950</v>
      </c>
      <c r="K123">
        <f t="shared" si="6"/>
        <v>2.0025548081484823</v>
      </c>
      <c r="L123" s="131">
        <v>42950</v>
      </c>
      <c r="M123">
        <f t="shared" si="7"/>
        <v>1.5729877081982051</v>
      </c>
    </row>
    <row r="124" spans="1:13" ht="23">
      <c r="A124" t="str">
        <f t="shared" si="4"/>
        <v>2017/8/2/</v>
      </c>
      <c r="B124" s="131">
        <v>42949</v>
      </c>
      <c r="C124" s="130" t="s">
        <v>217</v>
      </c>
      <c r="D124" s="123">
        <v>2.69</v>
      </c>
      <c r="E124" s="123">
        <v>101.28</v>
      </c>
      <c r="F124" s="130">
        <v>37.659999999999997</v>
      </c>
      <c r="H124" s="131">
        <v>42949</v>
      </c>
      <c r="I124">
        <f t="shared" si="5"/>
        <v>0.42975228000240795</v>
      </c>
      <c r="J124" s="131">
        <v>42949</v>
      </c>
      <c r="K124">
        <f t="shared" si="6"/>
        <v>2.0055236926732798</v>
      </c>
      <c r="L124" s="131">
        <v>42949</v>
      </c>
      <c r="M124">
        <f t="shared" si="7"/>
        <v>1.575880315680646</v>
      </c>
    </row>
    <row r="125" spans="1:13" ht="23">
      <c r="A125" t="str">
        <f t="shared" si="4"/>
        <v>2017/8/1/</v>
      </c>
      <c r="B125" s="131">
        <v>42948</v>
      </c>
      <c r="C125" s="130" t="s">
        <v>218</v>
      </c>
      <c r="D125" s="123">
        <v>2.69</v>
      </c>
      <c r="E125" s="123">
        <v>100.87</v>
      </c>
      <c r="F125" s="130">
        <v>37.51</v>
      </c>
      <c r="H125" s="131">
        <v>42948</v>
      </c>
      <c r="I125">
        <f t="shared" si="5"/>
        <v>0.42975228000240795</v>
      </c>
      <c r="J125" s="131">
        <v>42948</v>
      </c>
      <c r="K125">
        <f t="shared" si="6"/>
        <v>2.0037620208282463</v>
      </c>
      <c r="L125" s="131">
        <v>42948</v>
      </c>
      <c r="M125">
        <f t="shared" si="7"/>
        <v>1.5741470641507227</v>
      </c>
    </row>
    <row r="126" spans="1:13" ht="23">
      <c r="A126" t="str">
        <f t="shared" si="4"/>
        <v>2017/7/31</v>
      </c>
      <c r="B126" s="131">
        <v>42947</v>
      </c>
      <c r="C126" s="130" t="s">
        <v>219</v>
      </c>
      <c r="D126" s="123">
        <v>2.69</v>
      </c>
      <c r="E126" s="123">
        <v>99.56</v>
      </c>
      <c r="F126" s="130">
        <v>37.020000000000003</v>
      </c>
      <c r="H126" s="131">
        <v>42947</v>
      </c>
      <c r="I126">
        <f t="shared" si="5"/>
        <v>0.42975228000240795</v>
      </c>
      <c r="J126" s="131">
        <v>42947</v>
      </c>
      <c r="K126">
        <f t="shared" si="6"/>
        <v>1.9980848879365556</v>
      </c>
      <c r="L126" s="131">
        <v>42947</v>
      </c>
      <c r="M126">
        <f t="shared" si="7"/>
        <v>1.5684364144168854</v>
      </c>
    </row>
    <row r="127" spans="1:13" ht="23">
      <c r="A127" t="str">
        <f t="shared" si="4"/>
        <v>2017/7/28</v>
      </c>
      <c r="B127" s="23" t="s">
        <v>315</v>
      </c>
      <c r="C127" s="130" t="s">
        <v>220</v>
      </c>
      <c r="D127" s="123">
        <v>2.69</v>
      </c>
      <c r="E127" s="123">
        <v>99.15</v>
      </c>
      <c r="F127" s="130">
        <v>36.869999999999997</v>
      </c>
      <c r="H127" s="131">
        <v>42944</v>
      </c>
      <c r="I127">
        <f t="shared" si="5"/>
        <v>0.42975228000240795</v>
      </c>
      <c r="J127" s="131">
        <v>42944</v>
      </c>
      <c r="K127">
        <f t="shared" si="6"/>
        <v>1.9962927185413215</v>
      </c>
      <c r="L127" s="131">
        <v>42944</v>
      </c>
      <c r="M127">
        <f t="shared" si="7"/>
        <v>1.5666731376061165</v>
      </c>
    </row>
    <row r="128" spans="1:13" ht="23">
      <c r="A128" t="str">
        <f t="shared" si="4"/>
        <v>2017/3/21</v>
      </c>
      <c r="B128" s="23" t="s">
        <v>316</v>
      </c>
      <c r="C128" s="130" t="s">
        <v>221</v>
      </c>
      <c r="D128" s="123">
        <v>2.5299999999999998</v>
      </c>
      <c r="E128" s="123">
        <v>88.06</v>
      </c>
      <c r="F128" s="130">
        <v>34.799999999999997</v>
      </c>
      <c r="H128" s="131">
        <v>42815</v>
      </c>
      <c r="I128">
        <f t="shared" si="5"/>
        <v>0.40312052117581787</v>
      </c>
      <c r="J128" s="131">
        <v>42815</v>
      </c>
      <c r="K128">
        <f t="shared" si="6"/>
        <v>1.944778681123507</v>
      </c>
      <c r="L128" s="131">
        <v>42815</v>
      </c>
      <c r="M128">
        <f t="shared" si="7"/>
        <v>1.541579243946581</v>
      </c>
    </row>
    <row r="129" spans="1:13" ht="23">
      <c r="A129" t="str">
        <f t="shared" si="4"/>
        <v>2016/11/8</v>
      </c>
      <c r="B129" s="23" t="s">
        <v>317</v>
      </c>
      <c r="C129" s="130" t="s">
        <v>222</v>
      </c>
      <c r="D129" s="123">
        <v>2.4700000000000002</v>
      </c>
      <c r="E129" s="123">
        <v>82.88</v>
      </c>
      <c r="F129" s="130">
        <v>33.49</v>
      </c>
      <c r="H129" s="131">
        <v>42682</v>
      </c>
      <c r="I129">
        <f t="shared" si="5"/>
        <v>0.39269695325966575</v>
      </c>
      <c r="J129" s="131">
        <v>42682</v>
      </c>
      <c r="K129">
        <f t="shared" si="6"/>
        <v>1.9184497424011577</v>
      </c>
      <c r="L129" s="131">
        <v>42682</v>
      </c>
      <c r="M129">
        <f t="shared" si="7"/>
        <v>1.5249151475398668</v>
      </c>
    </row>
    <row r="130" spans="1:13" ht="23">
      <c r="A130" t="str">
        <f t="shared" si="4"/>
        <v>2016/7/1/</v>
      </c>
      <c r="B130" s="131">
        <v>42552</v>
      </c>
      <c r="C130" s="130" t="s">
        <v>223</v>
      </c>
      <c r="D130" s="123">
        <v>2.2999999999999998</v>
      </c>
      <c r="E130" s="123">
        <v>74.48</v>
      </c>
      <c r="F130" s="130">
        <v>32.36</v>
      </c>
      <c r="H130" s="131">
        <v>42552</v>
      </c>
      <c r="I130">
        <f t="shared" si="5"/>
        <v>0.36172783601759284</v>
      </c>
      <c r="J130" s="131">
        <v>42552</v>
      </c>
      <c r="K130">
        <f t="shared" si="6"/>
        <v>1.8720396679732862</v>
      </c>
      <c r="L130" s="131">
        <v>42552</v>
      </c>
      <c r="M130">
        <f t="shared" si="7"/>
        <v>1.5100085129402347</v>
      </c>
    </row>
    <row r="131" spans="1:13" ht="23">
      <c r="A131" t="str">
        <f t="shared" si="4"/>
        <v>2016/2/24</v>
      </c>
      <c r="B131" s="23" t="s">
        <v>318</v>
      </c>
      <c r="C131" s="130" t="s">
        <v>224</v>
      </c>
      <c r="D131" s="123">
        <v>2.74</v>
      </c>
      <c r="E131" s="123">
        <v>71.849999999999994</v>
      </c>
      <c r="F131" s="130">
        <v>26.21</v>
      </c>
      <c r="H131" s="131">
        <v>42424</v>
      </c>
      <c r="I131">
        <f t="shared" si="5"/>
        <v>0.43775056282038799</v>
      </c>
      <c r="J131" s="131">
        <v>42424</v>
      </c>
      <c r="K131">
        <f t="shared" si="6"/>
        <v>1.8564267724702443</v>
      </c>
      <c r="L131" s="131">
        <v>42424</v>
      </c>
      <c r="M131">
        <f t="shared" si="7"/>
        <v>1.4184670209466004</v>
      </c>
    </row>
    <row r="132" spans="1:13" ht="23">
      <c r="A132" t="str">
        <f t="shared" si="4"/>
        <v>2015/10/1</v>
      </c>
      <c r="B132" s="23" t="s">
        <v>319</v>
      </c>
      <c r="C132" s="130" t="s">
        <v>225</v>
      </c>
      <c r="D132" s="123">
        <v>2.58</v>
      </c>
      <c r="E132" s="123">
        <v>74.2</v>
      </c>
      <c r="F132" s="130">
        <v>28.8</v>
      </c>
      <c r="H132" s="131">
        <v>42278</v>
      </c>
      <c r="I132">
        <f t="shared" si="5"/>
        <v>0.41161970596323016</v>
      </c>
      <c r="J132" s="131">
        <v>42278</v>
      </c>
      <c r="K132">
        <f t="shared" si="6"/>
        <v>1.8704039052790271</v>
      </c>
      <c r="L132" s="131">
        <v>42278</v>
      </c>
      <c r="M132">
        <f t="shared" si="7"/>
        <v>1.4593924877592308</v>
      </c>
    </row>
    <row r="133" spans="1:13" ht="23">
      <c r="A133" t="str">
        <f t="shared" si="4"/>
        <v>2015/6/8/</v>
      </c>
      <c r="B133" s="131">
        <v>42163</v>
      </c>
      <c r="C133" s="130" t="s">
        <v>226</v>
      </c>
      <c r="D133" s="123">
        <v>2.2400000000000002</v>
      </c>
      <c r="E133" s="123">
        <v>67.680000000000007</v>
      </c>
      <c r="F133" s="130">
        <v>30.27</v>
      </c>
      <c r="H133" s="131">
        <v>42163</v>
      </c>
      <c r="I133">
        <f t="shared" si="5"/>
        <v>0.35024801833416286</v>
      </c>
      <c r="J133" s="131">
        <v>42163</v>
      </c>
      <c r="K133">
        <f t="shared" si="6"/>
        <v>1.8304603500309671</v>
      </c>
      <c r="L133" s="131">
        <v>42163</v>
      </c>
      <c r="M133">
        <f t="shared" si="7"/>
        <v>1.4810124209565729</v>
      </c>
    </row>
    <row r="134" spans="1:13" ht="23">
      <c r="A134" t="str">
        <f t="shared" si="4"/>
        <v>2015/1/28</v>
      </c>
      <c r="B134" s="23" t="s">
        <v>320</v>
      </c>
      <c r="C134" s="130" t="s">
        <v>227</v>
      </c>
      <c r="D134" s="123">
        <v>2.2400000000000002</v>
      </c>
      <c r="E134" s="123">
        <v>61.59</v>
      </c>
      <c r="F134" s="130">
        <v>27.48</v>
      </c>
      <c r="H134" s="131">
        <v>42032</v>
      </c>
      <c r="I134">
        <f t="shared" si="5"/>
        <v>0.35024801833416286</v>
      </c>
      <c r="J134" s="131">
        <v>42032</v>
      </c>
      <c r="K134">
        <f t="shared" si="6"/>
        <v>1.7895102040902544</v>
      </c>
      <c r="L134" s="131">
        <v>42032</v>
      </c>
      <c r="M134">
        <f t="shared" si="7"/>
        <v>1.4390167283875128</v>
      </c>
    </row>
    <row r="135" spans="1:13" ht="23">
      <c r="A135" t="str">
        <f t="shared" ref="A135:A158" si="8">RIGHT(C135,4)&amp;"/"&amp;LEFT(C135,4)</f>
        <v>2014/9/18</v>
      </c>
      <c r="B135" s="23" t="s">
        <v>321</v>
      </c>
      <c r="C135" s="130" t="s">
        <v>228</v>
      </c>
      <c r="D135" s="123">
        <v>2.19</v>
      </c>
      <c r="E135" s="123">
        <v>54.11</v>
      </c>
      <c r="F135" s="130">
        <v>24.71</v>
      </c>
      <c r="H135" s="131">
        <v>41900</v>
      </c>
      <c r="I135">
        <f t="shared" ref="I135:I158" si="9">LOG10(D135)</f>
        <v>0.34044411484011833</v>
      </c>
      <c r="J135" s="131">
        <v>41900</v>
      </c>
      <c r="K135">
        <f t="shared" ref="K135:K158" si="10">LOG10(E135)</f>
        <v>1.7332775339325817</v>
      </c>
      <c r="L135" s="131">
        <v>41900</v>
      </c>
      <c r="M135">
        <f t="shared" ref="M135:M158" si="11">LOG10(F135)</f>
        <v>1.3928727454020795</v>
      </c>
    </row>
    <row r="136" spans="1:13" ht="23">
      <c r="A136" t="str">
        <f t="shared" si="8"/>
        <v>2014/5/12</v>
      </c>
      <c r="B136" s="23" t="s">
        <v>322</v>
      </c>
      <c r="C136" s="130" t="s">
        <v>229</v>
      </c>
      <c r="D136" s="123">
        <v>2.12</v>
      </c>
      <c r="E136" s="123">
        <v>52.93</v>
      </c>
      <c r="F136" s="130">
        <v>24.98</v>
      </c>
      <c r="H136" s="131">
        <v>41771</v>
      </c>
      <c r="I136">
        <f t="shared" si="9"/>
        <v>0.32633586092875144</v>
      </c>
      <c r="J136" s="131">
        <v>41771</v>
      </c>
      <c r="K136">
        <f t="shared" si="10"/>
        <v>1.7237018939912678</v>
      </c>
      <c r="L136" s="131">
        <v>41771</v>
      </c>
      <c r="M136">
        <f t="shared" si="11"/>
        <v>1.3975924340381167</v>
      </c>
    </row>
    <row r="137" spans="1:13" ht="23">
      <c r="A137" t="str">
        <f t="shared" si="8"/>
        <v>2013/12/3</v>
      </c>
      <c r="B137" s="23" t="s">
        <v>323</v>
      </c>
      <c r="C137" s="130" t="s">
        <v>230</v>
      </c>
      <c r="D137" s="123">
        <v>1.95</v>
      </c>
      <c r="E137" s="123">
        <v>55.67</v>
      </c>
      <c r="F137" s="130">
        <v>28.51</v>
      </c>
      <c r="H137" s="131">
        <v>41611</v>
      </c>
      <c r="I137">
        <f t="shared" si="9"/>
        <v>0.29003461136251801</v>
      </c>
      <c r="J137" s="131">
        <v>41611</v>
      </c>
      <c r="K137">
        <f t="shared" si="10"/>
        <v>1.7456212213069384</v>
      </c>
      <c r="L137" s="131">
        <v>41611</v>
      </c>
      <c r="M137">
        <f t="shared" si="11"/>
        <v>1.4549972173094601</v>
      </c>
    </row>
    <row r="138" spans="1:13" ht="23">
      <c r="A138" t="str">
        <f t="shared" si="8"/>
        <v>2013/8/22</v>
      </c>
      <c r="B138" s="23" t="s">
        <v>324</v>
      </c>
      <c r="C138" s="130" t="s">
        <v>231</v>
      </c>
      <c r="D138" s="123">
        <v>2.04</v>
      </c>
      <c r="E138" s="123">
        <v>44.73</v>
      </c>
      <c r="F138" s="130">
        <v>21.91</v>
      </c>
      <c r="H138" s="131">
        <v>41508</v>
      </c>
      <c r="I138">
        <f t="shared" si="9"/>
        <v>0.30963016742589877</v>
      </c>
      <c r="J138" s="131">
        <v>41508</v>
      </c>
      <c r="K138">
        <f t="shared" si="10"/>
        <v>1.6505988981726569</v>
      </c>
      <c r="L138" s="131">
        <v>41508</v>
      </c>
      <c r="M138">
        <f t="shared" si="11"/>
        <v>1.3406423775607053</v>
      </c>
    </row>
    <row r="139" spans="1:13" ht="23">
      <c r="A139" t="str">
        <f t="shared" si="8"/>
        <v>2013/4/16</v>
      </c>
      <c r="B139" s="23" t="s">
        <v>325</v>
      </c>
      <c r="C139" s="130" t="s">
        <v>232</v>
      </c>
      <c r="D139" s="123">
        <v>0.88</v>
      </c>
      <c r="E139" s="123">
        <v>41.18</v>
      </c>
      <c r="F139" s="130">
        <v>46.65</v>
      </c>
      <c r="H139" s="131">
        <v>41380</v>
      </c>
      <c r="I139">
        <f t="shared" si="9"/>
        <v>-5.551732784983137E-2</v>
      </c>
      <c r="J139" s="131">
        <v>41380</v>
      </c>
      <c r="K139">
        <f t="shared" si="10"/>
        <v>1.6146863422820126</v>
      </c>
      <c r="L139" s="131">
        <v>41380</v>
      </c>
      <c r="M139">
        <f t="shared" si="11"/>
        <v>1.6688516480825186</v>
      </c>
    </row>
    <row r="140" spans="1:13" ht="23">
      <c r="A140" t="str">
        <f t="shared" si="8"/>
        <v>2012/12/4</v>
      </c>
      <c r="B140" s="23" t="s">
        <v>326</v>
      </c>
      <c r="C140" s="130" t="s">
        <v>233</v>
      </c>
      <c r="D140" s="123">
        <v>0.77</v>
      </c>
      <c r="E140" s="123">
        <v>36.9</v>
      </c>
      <c r="F140" s="130">
        <v>48.18</v>
      </c>
      <c r="H140" s="131">
        <v>41247</v>
      </c>
      <c r="I140">
        <f t="shared" si="9"/>
        <v>-0.11350927482751812</v>
      </c>
      <c r="J140" s="131">
        <v>41247</v>
      </c>
      <c r="K140">
        <f t="shared" si="10"/>
        <v>1.5670263661590604</v>
      </c>
      <c r="L140" s="131">
        <v>41247</v>
      </c>
      <c r="M140">
        <f t="shared" si="11"/>
        <v>1.6828667956623247</v>
      </c>
    </row>
    <row r="141" spans="1:13" ht="23">
      <c r="A141" t="str">
        <f t="shared" si="8"/>
        <v>2012/8/10</v>
      </c>
      <c r="B141" s="23" t="s">
        <v>327</v>
      </c>
      <c r="C141" s="130" t="s">
        <v>234</v>
      </c>
      <c r="D141" s="29">
        <v>-0.69</v>
      </c>
      <c r="E141" s="123">
        <v>32.270000000000003</v>
      </c>
      <c r="F141" s="130">
        <v>-46.5</v>
      </c>
      <c r="H141" s="131">
        <v>41131</v>
      </c>
      <c r="J141" s="131">
        <v>41131</v>
      </c>
      <c r="K141">
        <f t="shared" si="10"/>
        <v>1.5087989654039051</v>
      </c>
      <c r="L141" s="131">
        <v>41131</v>
      </c>
    </row>
    <row r="142" spans="1:13" ht="23">
      <c r="A142" t="str">
        <f t="shared" si="8"/>
        <v>2012/8/9/</v>
      </c>
      <c r="B142" s="131">
        <v>41130</v>
      </c>
      <c r="C142" s="130" t="s">
        <v>235</v>
      </c>
      <c r="D142" s="29">
        <v>-0.69</v>
      </c>
      <c r="E142" s="123">
        <v>32.130000000000003</v>
      </c>
      <c r="F142" s="130">
        <v>-46.29</v>
      </c>
      <c r="H142" s="131">
        <v>41130</v>
      </c>
      <c r="J142" s="131">
        <v>41130</v>
      </c>
      <c r="K142">
        <f t="shared" si="10"/>
        <v>1.5069107255515182</v>
      </c>
      <c r="L142" s="131">
        <v>41130</v>
      </c>
    </row>
    <row r="143" spans="1:13" ht="23">
      <c r="A143" t="str">
        <f t="shared" si="8"/>
        <v>2012/8/8/</v>
      </c>
      <c r="B143" s="131">
        <v>41129</v>
      </c>
      <c r="C143" s="130" t="s">
        <v>236</v>
      </c>
      <c r="D143" s="29">
        <v>-0.69</v>
      </c>
      <c r="E143" s="123">
        <v>32.79</v>
      </c>
      <c r="F143" s="130">
        <v>-47.24</v>
      </c>
      <c r="H143" s="131">
        <v>41129</v>
      </c>
      <c r="J143" s="131">
        <v>41129</v>
      </c>
      <c r="K143">
        <f t="shared" si="10"/>
        <v>1.5157414166693652</v>
      </c>
      <c r="L143" s="131">
        <v>41129</v>
      </c>
    </row>
    <row r="144" spans="1:13" ht="23">
      <c r="A144" t="str">
        <f t="shared" si="8"/>
        <v>2012/8/7/</v>
      </c>
      <c r="B144" s="131">
        <v>41128</v>
      </c>
      <c r="C144" s="130" t="s">
        <v>237</v>
      </c>
      <c r="D144" s="29">
        <v>-0.69</v>
      </c>
      <c r="E144" s="123">
        <v>32.6</v>
      </c>
      <c r="F144" s="130">
        <v>-46.97</v>
      </c>
      <c r="H144" s="131">
        <v>41128</v>
      </c>
      <c r="J144" s="131">
        <v>41128</v>
      </c>
      <c r="K144">
        <f t="shared" si="10"/>
        <v>1.5132176000679389</v>
      </c>
      <c r="L144" s="131">
        <v>41128</v>
      </c>
    </row>
    <row r="145" spans="1:13" ht="23">
      <c r="A145" t="str">
        <f t="shared" si="8"/>
        <v>2012/8/6/</v>
      </c>
      <c r="B145" s="131">
        <v>41127</v>
      </c>
      <c r="C145" s="130" t="s">
        <v>238</v>
      </c>
      <c r="D145" s="29">
        <v>-0.69</v>
      </c>
      <c r="E145" s="123">
        <v>32.76</v>
      </c>
      <c r="F145" s="130">
        <v>-47.2</v>
      </c>
      <c r="H145" s="131">
        <v>41127</v>
      </c>
      <c r="J145" s="131">
        <v>41127</v>
      </c>
      <c r="K145">
        <f t="shared" si="10"/>
        <v>1.5153438930883809</v>
      </c>
      <c r="L145" s="131">
        <v>41127</v>
      </c>
    </row>
    <row r="146" spans="1:13" ht="23">
      <c r="A146" t="str">
        <f t="shared" si="8"/>
        <v>2012/8/3/</v>
      </c>
      <c r="B146" s="131">
        <v>41124</v>
      </c>
      <c r="C146" s="130" t="s">
        <v>239</v>
      </c>
      <c r="D146" s="29">
        <v>-0.69</v>
      </c>
      <c r="E146" s="123">
        <v>32.75</v>
      </c>
      <c r="F146" s="130">
        <v>-47.18</v>
      </c>
      <c r="H146" s="131">
        <v>41124</v>
      </c>
      <c r="J146" s="131">
        <v>41124</v>
      </c>
      <c r="K146">
        <f t="shared" si="10"/>
        <v>1.5152113043278019</v>
      </c>
      <c r="L146" s="131">
        <v>41124</v>
      </c>
    </row>
    <row r="147" spans="1:13" ht="23">
      <c r="A147" t="str">
        <f t="shared" si="8"/>
        <v>2012/8/2/</v>
      </c>
      <c r="B147" s="131">
        <v>41123</v>
      </c>
      <c r="C147" s="130" t="s">
        <v>240</v>
      </c>
      <c r="D147" s="29">
        <v>-0.69</v>
      </c>
      <c r="E147" s="123">
        <v>32.32</v>
      </c>
      <c r="F147" s="130">
        <v>-46.57</v>
      </c>
      <c r="H147" s="131">
        <v>41123</v>
      </c>
      <c r="J147" s="131">
        <v>41123</v>
      </c>
      <c r="K147">
        <f t="shared" si="10"/>
        <v>1.5094713521025485</v>
      </c>
      <c r="L147" s="131">
        <v>41123</v>
      </c>
    </row>
    <row r="148" spans="1:13" ht="23">
      <c r="A148" t="str">
        <f t="shared" si="8"/>
        <v>2012/8/1/</v>
      </c>
      <c r="B148" s="131">
        <v>41122</v>
      </c>
      <c r="C148" s="130" t="s">
        <v>241</v>
      </c>
      <c r="D148" s="29">
        <v>-0.69</v>
      </c>
      <c r="E148" s="123">
        <v>31.87</v>
      </c>
      <c r="F148" s="130">
        <v>-45.91</v>
      </c>
      <c r="H148" s="131">
        <v>41122</v>
      </c>
      <c r="J148" s="131">
        <v>41122</v>
      </c>
      <c r="K148">
        <f t="shared" si="10"/>
        <v>1.5033820634737327</v>
      </c>
      <c r="L148" s="131">
        <v>41122</v>
      </c>
    </row>
    <row r="149" spans="1:13" ht="23">
      <c r="A149" t="str">
        <f t="shared" si="8"/>
        <v>2012/7/31</v>
      </c>
      <c r="B149" s="131">
        <v>41121</v>
      </c>
      <c r="C149" s="130" t="s">
        <v>242</v>
      </c>
      <c r="D149" s="29">
        <v>-0.69</v>
      </c>
      <c r="E149" s="123">
        <v>32.270000000000003</v>
      </c>
      <c r="F149" s="130">
        <v>-46.49</v>
      </c>
      <c r="H149" s="131">
        <v>41121</v>
      </c>
      <c r="J149" s="131">
        <v>41121</v>
      </c>
      <c r="K149">
        <f t="shared" si="10"/>
        <v>1.5087989654039051</v>
      </c>
      <c r="L149" s="131">
        <v>41121</v>
      </c>
    </row>
    <row r="150" spans="1:13" ht="23">
      <c r="A150" t="str">
        <f t="shared" si="8"/>
        <v>2012/7/30</v>
      </c>
      <c r="B150" s="23" t="s">
        <v>328</v>
      </c>
      <c r="C150" s="130" t="s">
        <v>243</v>
      </c>
      <c r="D150" s="29">
        <v>-0.69</v>
      </c>
      <c r="E150" s="123">
        <v>32.71</v>
      </c>
      <c r="F150" s="130">
        <v>-47.13</v>
      </c>
      <c r="H150" s="131">
        <v>41120</v>
      </c>
      <c r="J150" s="131">
        <v>41120</v>
      </c>
      <c r="K150">
        <f t="shared" si="10"/>
        <v>1.5146805441249815</v>
      </c>
      <c r="L150" s="131">
        <v>41120</v>
      </c>
    </row>
    <row r="151" spans="1:13" ht="23">
      <c r="A151" t="str">
        <f t="shared" si="8"/>
        <v>2012/7/25</v>
      </c>
      <c r="B151" s="23" t="s">
        <v>329</v>
      </c>
      <c r="C151" s="130" t="s">
        <v>244</v>
      </c>
      <c r="D151" s="29">
        <v>-0.69</v>
      </c>
      <c r="E151" s="123">
        <v>30.55</v>
      </c>
      <c r="F151" s="130">
        <v>-44.02</v>
      </c>
      <c r="H151" s="131">
        <v>41115</v>
      </c>
      <c r="J151" s="131">
        <v>41115</v>
      </c>
      <c r="K151">
        <f t="shared" si="10"/>
        <v>1.485011214578573</v>
      </c>
      <c r="L151" s="131">
        <v>41115</v>
      </c>
    </row>
    <row r="152" spans="1:13" ht="23">
      <c r="A152" t="str">
        <f t="shared" si="8"/>
        <v>2012/3/16</v>
      </c>
      <c r="B152" s="23" t="s">
        <v>330</v>
      </c>
      <c r="C152" s="130" t="s">
        <v>245</v>
      </c>
      <c r="D152" s="29">
        <v>-0.01</v>
      </c>
      <c r="E152" s="123">
        <v>29.17</v>
      </c>
      <c r="F152" s="130">
        <v>-3943.83</v>
      </c>
      <c r="H152" s="131">
        <v>40984</v>
      </c>
      <c r="J152" s="131">
        <v>40984</v>
      </c>
      <c r="K152">
        <f t="shared" si="10"/>
        <v>1.4649364291217326</v>
      </c>
      <c r="L152" s="131">
        <v>40984</v>
      </c>
    </row>
    <row r="153" spans="1:13" ht="23">
      <c r="A153" t="str">
        <f t="shared" si="8"/>
        <v>2011/11/4</v>
      </c>
      <c r="B153" s="23" t="s">
        <v>331</v>
      </c>
      <c r="C153" s="130" t="s">
        <v>246</v>
      </c>
      <c r="D153" s="29">
        <v>-0.17</v>
      </c>
      <c r="E153" s="123">
        <v>23.16</v>
      </c>
      <c r="F153" s="130">
        <v>-135.16999999999999</v>
      </c>
      <c r="H153" s="131">
        <v>40851</v>
      </c>
      <c r="J153" s="131">
        <v>40851</v>
      </c>
      <c r="K153">
        <f t="shared" si="10"/>
        <v>1.3647385550553985</v>
      </c>
      <c r="L153" s="131">
        <v>40851</v>
      </c>
    </row>
    <row r="154" spans="1:13" ht="23">
      <c r="A154" t="str">
        <f t="shared" si="8"/>
        <v>2011/6/29</v>
      </c>
      <c r="B154" s="23" t="s">
        <v>332</v>
      </c>
      <c r="C154" s="130" t="s">
        <v>247</v>
      </c>
      <c r="D154" s="29">
        <v>0.81</v>
      </c>
      <c r="E154" s="123">
        <v>21.64</v>
      </c>
      <c r="F154" s="130">
        <v>26.57</v>
      </c>
      <c r="H154" s="131">
        <v>40723</v>
      </c>
      <c r="I154">
        <f t="shared" si="9"/>
        <v>-9.1514981121350217E-2</v>
      </c>
      <c r="J154" s="131">
        <v>40723</v>
      </c>
      <c r="K154">
        <f t="shared" si="10"/>
        <v>1.3352572564345317</v>
      </c>
      <c r="L154" s="131">
        <v>40723</v>
      </c>
      <c r="M154">
        <f t="shared" si="11"/>
        <v>1.4243915544102774</v>
      </c>
    </row>
    <row r="155" spans="1:13" ht="23">
      <c r="A155" t="str">
        <f t="shared" si="8"/>
        <v>2011/2/18</v>
      </c>
      <c r="B155" s="23" t="s">
        <v>333</v>
      </c>
      <c r="C155" s="130" t="s">
        <v>248</v>
      </c>
      <c r="D155" s="29">
        <v>0.82</v>
      </c>
      <c r="E155" s="123">
        <v>18.96</v>
      </c>
      <c r="F155" s="130">
        <v>23.26</v>
      </c>
      <c r="H155" s="131">
        <v>40592</v>
      </c>
      <c r="I155">
        <f t="shared" si="9"/>
        <v>-8.6186147616283335E-2</v>
      </c>
      <c r="J155" s="131">
        <v>40592</v>
      </c>
      <c r="K155">
        <f t="shared" si="10"/>
        <v>1.2778383330020475</v>
      </c>
      <c r="L155" s="131">
        <v>40592</v>
      </c>
      <c r="M155">
        <f t="shared" si="11"/>
        <v>1.3666097103924297</v>
      </c>
    </row>
    <row r="156" spans="1:13" ht="23">
      <c r="A156" t="str">
        <f t="shared" si="8"/>
        <v>2010/10/1</v>
      </c>
      <c r="B156" s="23" t="s">
        <v>334</v>
      </c>
      <c r="C156" s="130" t="s">
        <v>249</v>
      </c>
      <c r="D156" s="29">
        <v>0.83</v>
      </c>
      <c r="E156" s="123">
        <v>18.559999999999999</v>
      </c>
      <c r="F156" s="130">
        <v>22.29</v>
      </c>
      <c r="H156" s="131">
        <v>40452</v>
      </c>
      <c r="I156">
        <f t="shared" si="9"/>
        <v>-8.092190762392612E-2</v>
      </c>
      <c r="J156" s="131">
        <v>40452</v>
      </c>
      <c r="K156">
        <f t="shared" si="10"/>
        <v>1.2685779718828432</v>
      </c>
      <c r="L156" s="131">
        <v>40452</v>
      </c>
      <c r="M156">
        <f t="shared" si="11"/>
        <v>1.3481100684802376</v>
      </c>
    </row>
    <row r="157" spans="1:13" ht="23">
      <c r="A157" t="str">
        <f t="shared" si="8"/>
        <v>2010/6/4/</v>
      </c>
      <c r="B157" s="131">
        <v>40333</v>
      </c>
      <c r="C157" s="130" t="s">
        <v>250</v>
      </c>
      <c r="D157" s="29">
        <v>0.81</v>
      </c>
      <c r="E157" s="123">
        <v>18.03</v>
      </c>
      <c r="F157" s="130">
        <v>22.35</v>
      </c>
      <c r="H157" s="131">
        <v>40333</v>
      </c>
      <c r="I157">
        <f t="shared" si="9"/>
        <v>-9.1514981121350217E-2</v>
      </c>
      <c r="J157" s="131">
        <v>40333</v>
      </c>
      <c r="K157">
        <f t="shared" si="10"/>
        <v>1.255995726722402</v>
      </c>
      <c r="L157" s="131">
        <v>40333</v>
      </c>
      <c r="M157">
        <f t="shared" si="11"/>
        <v>1.3492775274679554</v>
      </c>
    </row>
    <row r="158" spans="1:13" ht="23">
      <c r="A158" t="str">
        <f t="shared" si="8"/>
        <v>2010/1/26</v>
      </c>
      <c r="B158" s="23" t="s">
        <v>335</v>
      </c>
      <c r="C158" s="130" t="s">
        <v>251</v>
      </c>
      <c r="D158" s="29">
        <v>0.75</v>
      </c>
      <c r="E158" s="123">
        <v>20.29</v>
      </c>
      <c r="F158" s="130">
        <v>27.01</v>
      </c>
      <c r="H158" s="131">
        <v>40204</v>
      </c>
      <c r="I158">
        <f t="shared" si="9"/>
        <v>-0.12493873660829995</v>
      </c>
      <c r="J158" s="131">
        <v>40204</v>
      </c>
      <c r="K158">
        <f t="shared" si="10"/>
        <v>1.3072820470333459</v>
      </c>
      <c r="L158" s="131">
        <v>40204</v>
      </c>
      <c r="M158">
        <f t="shared" si="11"/>
        <v>1.4315245841874509</v>
      </c>
    </row>
  </sheetData>
  <phoneticPr fontId="2" type="noConversion"/>
  <hyperlinks>
    <hyperlink ref="D6" r:id="rId1" display="https://www.financecharts.com/stocks/V/income-statement/eps-diluted-ttm" xr:uid="{F50546D7-4949-3D42-BCF7-9DB74C06A92C}"/>
    <hyperlink ref="E6" r:id="rId2" display="https://www.financecharts.com/stocks/V/summary/price" xr:uid="{513D97F4-1284-6A49-9F6E-FE1952321C8C}"/>
    <hyperlink ref="D7" r:id="rId3" display="https://www.financecharts.com/stocks/V/income-statement/eps-diluted-ttm" xr:uid="{E750CB14-009E-EE4C-827D-1AABEC04FF2D}"/>
    <hyperlink ref="E7" r:id="rId4" display="https://www.financecharts.com/stocks/V/summary/price" xr:uid="{6CAAD9B7-4D21-E844-9FC1-79721EDCD47B}"/>
    <hyperlink ref="D8" r:id="rId5" display="https://www.financecharts.com/stocks/V/income-statement/eps-diluted-ttm" xr:uid="{17FA5698-B531-B943-BDA2-988A09E098C7}"/>
    <hyperlink ref="E8" r:id="rId6" display="https://www.financecharts.com/stocks/V/summary/price" xr:uid="{C55D84EE-75DE-9A4B-835B-17BC91C75D4C}"/>
    <hyperlink ref="D9" r:id="rId7" display="https://www.financecharts.com/stocks/V/income-statement/eps-diluted-ttm" xr:uid="{57CBE5F7-3366-D243-90E8-E35171D96535}"/>
    <hyperlink ref="E9" r:id="rId8" display="https://www.financecharts.com/stocks/V/summary/price" xr:uid="{E3EC7DDC-2065-5E46-ACF9-FC6BF6D2405A}"/>
    <hyperlink ref="D10" r:id="rId9" display="https://www.financecharts.com/stocks/V/income-statement/eps-diluted-ttm" xr:uid="{99E92761-B641-394D-AC8A-BFB26565DCEC}"/>
    <hyperlink ref="E10" r:id="rId10" display="https://www.financecharts.com/stocks/V/summary/price" xr:uid="{93E19599-9A04-8147-9A19-85C8E53B864E}"/>
    <hyperlink ref="D11" r:id="rId11" display="https://www.financecharts.com/stocks/V/income-statement/eps-diluted-ttm" xr:uid="{4462E9CF-F107-D249-89B0-99D671E4E687}"/>
    <hyperlink ref="E11" r:id="rId12" display="https://www.financecharts.com/stocks/V/summary/price" xr:uid="{0D8499F6-CE85-D84B-B3FC-9B85C9EA9A3C}"/>
    <hyperlink ref="D12" r:id="rId13" display="https://www.financecharts.com/stocks/V/income-statement/eps-diluted-ttm" xr:uid="{5369660E-EC55-7747-8083-1F585824A97D}"/>
    <hyperlink ref="E12" r:id="rId14" display="https://www.financecharts.com/stocks/V/summary/price" xr:uid="{D831660B-B60F-2146-B957-99D526BF6F5E}"/>
    <hyperlink ref="D13" r:id="rId15" display="https://www.financecharts.com/stocks/V/income-statement/eps-diluted-ttm" xr:uid="{507F06C4-4D49-DC49-87BD-1BA1F8813AD6}"/>
    <hyperlink ref="E13" r:id="rId16" display="https://www.financecharts.com/stocks/V/summary/price" xr:uid="{F74DEFF3-24B7-DF45-B67E-6ABC2978F1C7}"/>
    <hyperlink ref="D14" r:id="rId17" display="https://www.financecharts.com/stocks/V/income-statement/eps-diluted-ttm" xr:uid="{641FE280-9889-0443-A688-19B3BF68C29D}"/>
    <hyperlink ref="E14" r:id="rId18" display="https://www.financecharts.com/stocks/V/summary/price" xr:uid="{ACFCE98B-B82C-CE4D-BCA6-707D8AA9ED50}"/>
    <hyperlink ref="D15" r:id="rId19" display="https://www.financecharts.com/stocks/V/income-statement/eps-diluted-ttm" xr:uid="{4D29889C-BB46-DB49-A6E6-F32F147FC616}"/>
    <hyperlink ref="E15" r:id="rId20" display="https://www.financecharts.com/stocks/V/summary/price" xr:uid="{1B770515-D36D-FC41-B429-F925F5F4A3D8}"/>
    <hyperlink ref="D16" r:id="rId21" display="https://www.financecharts.com/stocks/V/income-statement/eps-diluted-ttm" xr:uid="{8E351C7E-E0A1-F147-9C09-14369C58D33D}"/>
    <hyperlink ref="E16" r:id="rId22" display="https://www.financecharts.com/stocks/V/summary/price" xr:uid="{D031D249-080E-274D-8903-E05C1D5F40D6}"/>
    <hyperlink ref="D17" r:id="rId23" display="https://www.financecharts.com/stocks/V/income-statement/eps-diluted-ttm" xr:uid="{234F35CE-2027-624F-850C-1A6EC842CE19}"/>
    <hyperlink ref="E17" r:id="rId24" display="https://www.financecharts.com/stocks/V/summary/price" xr:uid="{B1EDC0B1-0815-0F49-97FC-F7610B287934}"/>
    <hyperlink ref="D18" r:id="rId25" display="https://www.financecharts.com/stocks/V/income-statement/eps-diluted-ttm" xr:uid="{D959D1A5-5B38-1B4F-92C4-6583749BCFB7}"/>
    <hyperlink ref="E18" r:id="rId26" display="https://www.financecharts.com/stocks/V/summary/price" xr:uid="{85E3DBD9-3C1D-EE4A-B8E0-F7A4DFB22644}"/>
    <hyperlink ref="D19" r:id="rId27" display="https://www.financecharts.com/stocks/V/income-statement/eps-diluted-ttm" xr:uid="{A3FB7118-5BA8-D049-AF56-D227B1BF5C26}"/>
    <hyperlink ref="E19" r:id="rId28" display="https://www.financecharts.com/stocks/V/summary/price" xr:uid="{F8DEBAFD-6893-CC4A-97B8-8CA2DDD899C2}"/>
    <hyperlink ref="D20" r:id="rId29" display="https://www.financecharts.com/stocks/V/income-statement/eps-diluted-ttm" xr:uid="{E65030C7-CD59-DE46-BD25-0079559D6C72}"/>
    <hyperlink ref="E20" r:id="rId30" display="https://www.financecharts.com/stocks/V/summary/price" xr:uid="{4F513FE5-7200-5841-9B44-F0605206AEC9}"/>
    <hyperlink ref="D21" r:id="rId31" display="https://www.financecharts.com/stocks/V/income-statement/eps-diluted-ttm" xr:uid="{E20A9C3F-9E6A-2642-8EF3-D071595524D3}"/>
    <hyperlink ref="E21" r:id="rId32" display="https://www.financecharts.com/stocks/V/summary/price" xr:uid="{59EB2A7C-7FC2-4144-A4CE-F75F2F8190FE}"/>
    <hyperlink ref="D22" r:id="rId33" display="https://www.financecharts.com/stocks/V/income-statement/eps-diluted-ttm" xr:uid="{E5C7797B-61F3-774A-B8BE-50CEA9F9B9EF}"/>
    <hyperlink ref="E22" r:id="rId34" display="https://www.financecharts.com/stocks/V/summary/price" xr:uid="{1CD3FA49-8E0B-C24A-B883-FA13900CB6ED}"/>
    <hyperlink ref="D23" r:id="rId35" display="https://www.financecharts.com/stocks/V/income-statement/eps-diluted-ttm" xr:uid="{CF42595B-D90D-DE4F-9F65-85289115928E}"/>
    <hyperlink ref="E23" r:id="rId36" display="https://www.financecharts.com/stocks/V/summary/price" xr:uid="{41DA24DE-709B-6A4A-AA53-EC84D97F1E18}"/>
    <hyperlink ref="D24" r:id="rId37" display="https://www.financecharts.com/stocks/V/income-statement/eps-diluted-ttm" xr:uid="{500E4AB7-BE70-2D44-8242-FE745F08D443}"/>
    <hyperlink ref="E24" r:id="rId38" display="https://www.financecharts.com/stocks/V/summary/price" xr:uid="{B0287C15-6BB1-D446-9984-BFA527C1A45F}"/>
    <hyperlink ref="D25" r:id="rId39" display="https://www.financecharts.com/stocks/V/income-statement/eps-diluted-ttm" xr:uid="{6B85DFC8-BA23-5C4D-83B1-0FC38A6FEB6A}"/>
    <hyperlink ref="E25" r:id="rId40" display="https://www.financecharts.com/stocks/V/summary/price" xr:uid="{E8E8B9DB-4204-C14B-B6CF-F284F382099E}"/>
    <hyperlink ref="D26" r:id="rId41" display="https://www.financecharts.com/stocks/V/income-statement/eps-diluted-ttm" xr:uid="{80F4873D-C50B-8D4F-94C2-1474D513C786}"/>
    <hyperlink ref="E26" r:id="rId42" display="https://www.financecharts.com/stocks/V/summary/price" xr:uid="{04DB07B7-6D53-B147-A29C-26F51506B292}"/>
    <hyperlink ref="D27" r:id="rId43" display="https://www.financecharts.com/stocks/V/income-statement/eps-diluted-ttm" xr:uid="{73DC4588-9006-E947-978E-F239C73F032A}"/>
    <hyperlink ref="E27" r:id="rId44" display="https://www.financecharts.com/stocks/V/summary/price" xr:uid="{C107638D-DCE2-D84A-B0C5-6D97AFC06D5F}"/>
    <hyperlink ref="D28" r:id="rId45" display="https://www.financecharts.com/stocks/V/income-statement/eps-diluted-ttm" xr:uid="{925873F8-BE64-D04F-BF38-07DFDA48FB61}"/>
    <hyperlink ref="E28" r:id="rId46" display="https://www.financecharts.com/stocks/V/summary/price" xr:uid="{4DC6641F-7C86-0341-A3D6-DD502D71146D}"/>
    <hyperlink ref="D29" r:id="rId47" display="https://www.financecharts.com/stocks/V/income-statement/eps-diluted-ttm" xr:uid="{4145F57A-068B-514A-9D03-A546BE435409}"/>
    <hyperlink ref="E29" r:id="rId48" display="https://www.financecharts.com/stocks/V/summary/price" xr:uid="{7D5B8043-13EF-F14A-B253-65D1C2E88CBD}"/>
    <hyperlink ref="D30" r:id="rId49" display="https://www.financecharts.com/stocks/V/income-statement/eps-diluted-ttm" xr:uid="{06DC7A67-57C4-AD4B-A739-77BCE39BE904}"/>
    <hyperlink ref="E30" r:id="rId50" display="https://www.financecharts.com/stocks/V/summary/price" xr:uid="{61FA5B86-91A9-D64A-8156-3469C18D8304}"/>
    <hyperlink ref="D31" r:id="rId51" display="https://www.financecharts.com/stocks/V/income-statement/eps-diluted-ttm" xr:uid="{CFA2C439-D356-EA4D-8719-3E2E309771A9}"/>
    <hyperlink ref="E31" r:id="rId52" display="https://www.financecharts.com/stocks/V/summary/price" xr:uid="{734B60CD-2E26-4945-83B6-23E326727020}"/>
    <hyperlink ref="D32" r:id="rId53" display="https://www.financecharts.com/stocks/V/income-statement/eps-diluted-ttm" xr:uid="{2A47F21C-E20A-3349-87EC-2064B9A871AA}"/>
    <hyperlink ref="E32" r:id="rId54" display="https://www.financecharts.com/stocks/V/summary/price" xr:uid="{3936371C-4AFA-0F42-AB36-B0BD9F0C2C90}"/>
    <hyperlink ref="D33" r:id="rId55" display="https://www.financecharts.com/stocks/V/income-statement/eps-diluted-ttm" xr:uid="{F8332F57-F315-6846-8289-F3AC61316CAC}"/>
    <hyperlink ref="E33" r:id="rId56" display="https://www.financecharts.com/stocks/V/summary/price" xr:uid="{0CC00FDF-B627-9F4B-B9B5-97D9DD51EC7E}"/>
    <hyperlink ref="D34" r:id="rId57" display="https://www.financecharts.com/stocks/V/income-statement/eps-diluted-ttm" xr:uid="{0D9FDDC8-2E9A-C440-AA0D-5356FAA354A0}"/>
    <hyperlink ref="E34" r:id="rId58" display="https://www.financecharts.com/stocks/V/summary/price" xr:uid="{8B769343-4DCC-9240-86A4-ADDB5F5A3196}"/>
    <hyperlink ref="D35" r:id="rId59" display="https://www.financecharts.com/stocks/V/income-statement/eps-diluted-ttm" xr:uid="{40A38D0B-BEFC-0542-8C05-DEC02459C242}"/>
    <hyperlink ref="E35" r:id="rId60" display="https://www.financecharts.com/stocks/V/summary/price" xr:uid="{EB284E3E-C7EA-3E48-854A-53A671B73420}"/>
    <hyperlink ref="D36" r:id="rId61" display="https://www.financecharts.com/stocks/V/income-statement/eps-diluted-ttm" xr:uid="{5EA97BE2-C1C6-9741-A65F-830C481F183D}"/>
    <hyperlink ref="E36" r:id="rId62" display="https://www.financecharts.com/stocks/V/summary/price" xr:uid="{93C6265E-0798-5548-9DBA-D073CA2134C7}"/>
    <hyperlink ref="D37" r:id="rId63" display="https://www.financecharts.com/stocks/V/income-statement/eps-diluted-ttm" xr:uid="{D55A9321-75C5-3E42-9F96-42E01A64C5DF}"/>
    <hyperlink ref="E37" r:id="rId64" display="https://www.financecharts.com/stocks/V/summary/price" xr:uid="{3951362E-ECA3-3049-98D2-F9F62FF30521}"/>
    <hyperlink ref="D38" r:id="rId65" display="https://www.financecharts.com/stocks/V/income-statement/eps-diluted-ttm" xr:uid="{5348FF51-503D-AB4C-B8FC-B90A8251B5A3}"/>
    <hyperlink ref="E38" r:id="rId66" display="https://www.financecharts.com/stocks/V/summary/price" xr:uid="{F28CA7D9-53CD-D74A-80D6-6E4D71FDEFB0}"/>
    <hyperlink ref="D39" r:id="rId67" display="https://www.financecharts.com/stocks/V/income-statement/eps-diluted-ttm" xr:uid="{35A1C1B8-3692-684E-9649-25E5428E0B9C}"/>
    <hyperlink ref="E39" r:id="rId68" display="https://www.financecharts.com/stocks/V/summary/price" xr:uid="{D46DF13D-C801-6745-891B-6E5E189683DD}"/>
    <hyperlink ref="D40" r:id="rId69" display="https://www.financecharts.com/stocks/V/income-statement/eps-diluted-ttm" xr:uid="{33C3C1A6-C01E-054C-8FA8-E53F4D7FE0C2}"/>
    <hyperlink ref="E40" r:id="rId70" display="https://www.financecharts.com/stocks/V/summary/price" xr:uid="{F0806F3F-F266-0D43-BE0C-9FAEDE966D0F}"/>
    <hyperlink ref="D41" r:id="rId71" display="https://www.financecharts.com/stocks/V/income-statement/eps-diluted-ttm" xr:uid="{B3A3B682-D1A4-DD48-9F5B-F67CEE9D8FD5}"/>
    <hyperlink ref="E41" r:id="rId72" display="https://www.financecharts.com/stocks/V/summary/price" xr:uid="{B700C69E-159D-6848-B1C6-0573C1457365}"/>
    <hyperlink ref="D42" r:id="rId73" display="https://www.financecharts.com/stocks/V/income-statement/eps-diluted-ttm" xr:uid="{87F7268E-51E2-E94B-919D-70E797856FAD}"/>
    <hyperlink ref="E42" r:id="rId74" display="https://www.financecharts.com/stocks/V/summary/price" xr:uid="{5EBD064C-AC65-244E-A0CD-40D272868F93}"/>
    <hyperlink ref="D43" r:id="rId75" display="https://www.financecharts.com/stocks/V/income-statement/eps-diluted-ttm" xr:uid="{5915ED9E-7125-0D49-A7C5-C95989845E97}"/>
    <hyperlink ref="E43" r:id="rId76" display="https://www.financecharts.com/stocks/V/summary/price" xr:uid="{4B80BD96-8E36-0C42-8F5C-69940C27CC57}"/>
    <hyperlink ref="D44" r:id="rId77" display="https://www.financecharts.com/stocks/V/income-statement/eps-diluted-ttm" xr:uid="{D30B89EB-A988-D64A-A076-41BA3DEA559F}"/>
    <hyperlink ref="E44" r:id="rId78" display="https://www.financecharts.com/stocks/V/summary/price" xr:uid="{04578D29-E1DF-3144-9954-3223FC9D70FB}"/>
    <hyperlink ref="D45" r:id="rId79" display="https://www.financecharts.com/stocks/V/income-statement/eps-diluted-ttm" xr:uid="{4149A928-5DA9-C94D-8551-9C2ED8D8DE8F}"/>
    <hyperlink ref="E45" r:id="rId80" display="https://www.financecharts.com/stocks/V/summary/price" xr:uid="{1B028461-DA4A-4342-ABBA-A8A93EDC3590}"/>
    <hyperlink ref="D46" r:id="rId81" display="https://www.financecharts.com/stocks/V/income-statement/eps-diluted-ttm" xr:uid="{FBF497A5-9949-B84E-B53A-334DF2AB1B0A}"/>
    <hyperlink ref="E46" r:id="rId82" display="https://www.financecharts.com/stocks/V/summary/price" xr:uid="{B93A283A-24D4-194F-9D98-4843BACCFB24}"/>
    <hyperlink ref="D47" r:id="rId83" display="https://www.financecharts.com/stocks/V/income-statement/eps-diluted-ttm" xr:uid="{DE4E490C-290D-B841-AB3B-8AAC5ADD974C}"/>
    <hyperlink ref="E47" r:id="rId84" display="https://www.financecharts.com/stocks/V/summary/price" xr:uid="{70818876-FBF3-7545-860A-3D39F0735F09}"/>
    <hyperlink ref="D48" r:id="rId85" display="https://www.financecharts.com/stocks/V/income-statement/eps-diluted-ttm" xr:uid="{39E47DEA-335E-1747-AB1F-2AC6665127BC}"/>
    <hyperlink ref="E48" r:id="rId86" display="https://www.financecharts.com/stocks/V/summary/price" xr:uid="{A01F7E04-B502-FD4F-B09D-6C5A0C8E1BC8}"/>
    <hyperlink ref="D49" r:id="rId87" display="https://www.financecharts.com/stocks/V/income-statement/eps-diluted-ttm" xr:uid="{80C277FA-C756-9949-A4A1-1D7610AEFD82}"/>
    <hyperlink ref="E49" r:id="rId88" display="https://www.financecharts.com/stocks/V/summary/price" xr:uid="{2E13DA12-92E5-5444-8E33-D0C042F7BB91}"/>
    <hyperlink ref="D50" r:id="rId89" display="https://www.financecharts.com/stocks/V/income-statement/eps-diluted-ttm" xr:uid="{C49E97F5-02EC-CB4C-AC98-6470E5B304CD}"/>
    <hyperlink ref="E50" r:id="rId90" display="https://www.financecharts.com/stocks/V/summary/price" xr:uid="{EF37DE53-F44D-A549-B0C0-17016AC97907}"/>
    <hyperlink ref="D51" r:id="rId91" display="https://www.financecharts.com/stocks/V/income-statement/eps-diluted-ttm" xr:uid="{57973647-A6AD-8942-91DC-F1067D57BBCF}"/>
    <hyperlink ref="E51" r:id="rId92" display="https://www.financecharts.com/stocks/V/summary/price" xr:uid="{89F73C5D-F0F5-0B4F-B886-4E6A9451190B}"/>
    <hyperlink ref="D52" r:id="rId93" display="https://www.financecharts.com/stocks/V/income-statement/eps-diluted-ttm" xr:uid="{AB156423-E62C-A44F-B9C2-FFE0DEE7743E}"/>
    <hyperlink ref="E52" r:id="rId94" display="https://www.financecharts.com/stocks/V/summary/price" xr:uid="{9815DE7D-CE3B-F64D-A0A3-8E6193E8EF1B}"/>
    <hyperlink ref="D53" r:id="rId95" display="https://www.financecharts.com/stocks/V/income-statement/eps-diluted-ttm" xr:uid="{37580702-8FCA-8F45-97F5-DC0BF21F53FD}"/>
    <hyperlink ref="E53" r:id="rId96" display="https://www.financecharts.com/stocks/V/summary/price" xr:uid="{C6AD609D-84A7-B840-87DF-31765C52CF66}"/>
    <hyperlink ref="D54" r:id="rId97" display="https://www.financecharts.com/stocks/V/income-statement/eps-diluted-ttm" xr:uid="{8F087898-A412-474A-BB07-E1131029165E}"/>
    <hyperlink ref="E54" r:id="rId98" display="https://www.financecharts.com/stocks/V/summary/price" xr:uid="{17F3AA86-FD2A-0A4F-B3B6-8D0094CE088C}"/>
    <hyperlink ref="D55" r:id="rId99" display="https://www.financecharts.com/stocks/V/income-statement/eps-diluted-ttm" xr:uid="{CF68C132-4B96-3C45-ABC6-1EDA42199DF1}"/>
    <hyperlink ref="E55" r:id="rId100" display="https://www.financecharts.com/stocks/V/summary/price" xr:uid="{4B8103FE-D1F1-F94B-B9E0-E337B0D1B9B0}"/>
    <hyperlink ref="D56" r:id="rId101" display="https://www.financecharts.com/stocks/V/income-statement/eps-diluted-ttm" xr:uid="{8405F517-EC98-1E4D-BD27-0A4603C3E272}"/>
    <hyperlink ref="E56" r:id="rId102" display="https://www.financecharts.com/stocks/V/summary/price" xr:uid="{D3A898F3-7A4D-E14E-B881-8A43B101A3AD}"/>
    <hyperlink ref="D57" r:id="rId103" display="https://www.financecharts.com/stocks/V/income-statement/eps-diluted-ttm" xr:uid="{C28C29C9-DEA5-194A-9113-2BF9088392CB}"/>
    <hyperlink ref="E57" r:id="rId104" display="https://www.financecharts.com/stocks/V/summary/price" xr:uid="{7A19D896-243A-DC45-B154-B85C5259D623}"/>
    <hyperlink ref="D58" r:id="rId105" display="https://www.financecharts.com/stocks/V/income-statement/eps-diluted-ttm" xr:uid="{10729EC7-FCE1-E645-87B0-C7AEBE5739E5}"/>
    <hyperlink ref="E58" r:id="rId106" display="https://www.financecharts.com/stocks/V/summary/price" xr:uid="{532CD40A-2422-524D-80E0-6FFEA1F88719}"/>
    <hyperlink ref="D59" r:id="rId107" display="https://www.financecharts.com/stocks/V/income-statement/eps-diluted-ttm" xr:uid="{BD78324E-5F2B-1040-A7D6-A12625386963}"/>
    <hyperlink ref="E59" r:id="rId108" display="https://www.financecharts.com/stocks/V/summary/price" xr:uid="{C9FCFD2B-5664-A742-B413-113945E6FBDF}"/>
    <hyperlink ref="D60" r:id="rId109" display="https://www.financecharts.com/stocks/V/income-statement/eps-diluted-ttm" xr:uid="{C51154E2-1069-ED45-8122-1F9E852AC955}"/>
    <hyperlink ref="E60" r:id="rId110" display="https://www.financecharts.com/stocks/V/summary/price" xr:uid="{E5BC2127-E228-1C41-AAE6-699D5324D6C5}"/>
    <hyperlink ref="D61" r:id="rId111" display="https://www.financecharts.com/stocks/V/income-statement/eps-diluted-ttm" xr:uid="{454D0B44-E279-984D-94F8-1071B8A5E3E2}"/>
    <hyperlink ref="E61" r:id="rId112" display="https://www.financecharts.com/stocks/V/summary/price" xr:uid="{69AB2AA2-6B8D-B44D-9CB4-8FAA2F5B059B}"/>
    <hyperlink ref="D62" r:id="rId113" display="https://www.financecharts.com/stocks/V/income-statement/eps-diluted-ttm" xr:uid="{580F98AF-5F2C-FD4D-82A7-F811E50F9040}"/>
    <hyperlink ref="E62" r:id="rId114" display="https://www.financecharts.com/stocks/V/summary/price" xr:uid="{79E9C2C1-B73C-0541-A5C5-CEEDBC959763}"/>
    <hyperlink ref="D63" r:id="rId115" display="https://www.financecharts.com/stocks/V/income-statement/eps-diluted-ttm" xr:uid="{CABBF8F1-659D-0C4C-A87B-BA8B9677FD42}"/>
    <hyperlink ref="E63" r:id="rId116" display="https://www.financecharts.com/stocks/V/summary/price" xr:uid="{8A4102A4-3AE4-D042-987B-971E1806166E}"/>
    <hyperlink ref="D64" r:id="rId117" display="https://www.financecharts.com/stocks/V/income-statement/eps-diluted-ttm" xr:uid="{0E26BA9F-6BC3-6046-B0B6-2F9D3CDAC3C6}"/>
    <hyperlink ref="E64" r:id="rId118" display="https://www.financecharts.com/stocks/V/summary/price" xr:uid="{B48611E5-453D-B74C-BC4C-C313754005D2}"/>
    <hyperlink ref="D65" r:id="rId119" display="https://www.financecharts.com/stocks/V/income-statement/eps-diluted-ttm" xr:uid="{07374669-BFDF-A448-9C64-602DE56C8ADE}"/>
    <hyperlink ref="E65" r:id="rId120" display="https://www.financecharts.com/stocks/V/summary/price" xr:uid="{435773C7-4627-B448-B7E0-3CB0E3EE1D76}"/>
    <hyperlink ref="D66" r:id="rId121" display="https://www.financecharts.com/stocks/V/income-statement/eps-diluted-ttm" xr:uid="{4C9E4C34-F6B4-9B4A-ABB5-3D5D3D527120}"/>
    <hyperlink ref="E66" r:id="rId122" display="https://www.financecharts.com/stocks/V/summary/price" xr:uid="{5FAA69E5-ACF6-AC45-8D27-E2B8505FED90}"/>
    <hyperlink ref="D67" r:id="rId123" display="https://www.financecharts.com/stocks/V/income-statement/eps-diluted-ttm" xr:uid="{4B4CB226-B9E7-DD4F-A965-55D7B4B7197D}"/>
    <hyperlink ref="E67" r:id="rId124" display="https://www.financecharts.com/stocks/V/summary/price" xr:uid="{18937A26-778F-CA43-8F1E-09B5D3C2E983}"/>
    <hyperlink ref="D68" r:id="rId125" display="https://www.financecharts.com/stocks/V/income-statement/eps-diluted-ttm" xr:uid="{5ED6A586-426B-3A40-9810-C9BF5BA706D3}"/>
    <hyperlink ref="E68" r:id="rId126" display="https://www.financecharts.com/stocks/V/summary/price" xr:uid="{FC9B1732-4BD1-664A-98D0-D783C6737B77}"/>
    <hyperlink ref="D69" r:id="rId127" display="https://www.financecharts.com/stocks/V/income-statement/eps-diluted-ttm" xr:uid="{A639D37F-B3AE-A446-A649-00D4089F3BC5}"/>
    <hyperlink ref="E69" r:id="rId128" display="https://www.financecharts.com/stocks/V/summary/price" xr:uid="{F4904424-9B7D-A14D-A1A9-33830E9F209F}"/>
    <hyperlink ref="D70" r:id="rId129" display="https://www.financecharts.com/stocks/V/income-statement/eps-diluted-ttm" xr:uid="{177A5781-C416-C247-87B4-8629A70E01CD}"/>
    <hyperlink ref="E70" r:id="rId130" display="https://www.financecharts.com/stocks/V/summary/price" xr:uid="{8437F2F4-23B2-6E4A-8172-CB456DABB003}"/>
    <hyperlink ref="D71" r:id="rId131" display="https://www.financecharts.com/stocks/V/income-statement/eps-diluted-ttm" xr:uid="{DFC69F01-6248-6344-82D6-448E0B1C0A38}"/>
    <hyperlink ref="E71" r:id="rId132" display="https://www.financecharts.com/stocks/V/summary/price" xr:uid="{33DF27A0-5CFA-2B4D-AF9B-E525CDF55753}"/>
    <hyperlink ref="D72" r:id="rId133" display="https://www.financecharts.com/stocks/V/income-statement/eps-diluted-ttm" xr:uid="{EF278A9A-F9D8-E847-96A8-EF762667785C}"/>
    <hyperlink ref="E72" r:id="rId134" display="https://www.financecharts.com/stocks/V/summary/price" xr:uid="{061D3904-9487-3D41-B6B6-991E2B339C77}"/>
    <hyperlink ref="D73" r:id="rId135" display="https://www.financecharts.com/stocks/V/income-statement/eps-diluted-ttm" xr:uid="{C91DA32B-FC2D-8E4B-BC17-94B28C92A821}"/>
    <hyperlink ref="E73" r:id="rId136" display="https://www.financecharts.com/stocks/V/summary/price" xr:uid="{05955073-33F8-4947-8D2D-96947E97E582}"/>
    <hyperlink ref="D74" r:id="rId137" display="https://www.financecharts.com/stocks/V/income-statement/eps-diluted-ttm" xr:uid="{D2368E5A-AC97-984E-90AB-6128A451D0FF}"/>
    <hyperlink ref="E74" r:id="rId138" display="https://www.financecharts.com/stocks/V/summary/price" xr:uid="{69E3A7B5-498B-EE49-8100-0E6197163821}"/>
    <hyperlink ref="D75" r:id="rId139" display="https://www.financecharts.com/stocks/V/income-statement/eps-diluted-ttm" xr:uid="{CBD57E5B-8D11-A540-A7C9-C795D152924A}"/>
    <hyperlink ref="E75" r:id="rId140" display="https://www.financecharts.com/stocks/V/summary/price" xr:uid="{3218FD4D-9F43-6148-8F95-E67192E9FA77}"/>
    <hyperlink ref="D76" r:id="rId141" display="https://www.financecharts.com/stocks/V/income-statement/eps-diluted-ttm" xr:uid="{DEEC4B62-EE02-874E-B067-C1B13DBB4EE0}"/>
    <hyperlink ref="E76" r:id="rId142" display="https://www.financecharts.com/stocks/V/summary/price" xr:uid="{108CAD3B-0021-F549-AC21-9111BFC66A81}"/>
    <hyperlink ref="D77" r:id="rId143" display="https://www.financecharts.com/stocks/V/income-statement/eps-diluted-ttm" xr:uid="{92107418-3871-6D45-AB24-28CE6102370C}"/>
    <hyperlink ref="E77" r:id="rId144" display="https://www.financecharts.com/stocks/V/summary/price" xr:uid="{46940F01-4CD3-9947-93AA-6F1BFFDC42D1}"/>
    <hyperlink ref="D78" r:id="rId145" display="https://www.financecharts.com/stocks/V/income-statement/eps-diluted-ttm" xr:uid="{F6CD113F-46CA-224F-8343-903D3E7FFBC5}"/>
    <hyperlink ref="E78" r:id="rId146" display="https://www.financecharts.com/stocks/V/summary/price" xr:uid="{7A29364C-8B63-8349-A33D-0ED4B45FFF16}"/>
    <hyperlink ref="D79" r:id="rId147" display="https://www.financecharts.com/stocks/V/income-statement/eps-diluted-ttm" xr:uid="{AC05E56A-AF59-2541-A7AF-FCEEF7BF4A1D}"/>
    <hyperlink ref="E79" r:id="rId148" display="https://www.financecharts.com/stocks/V/summary/price" xr:uid="{71B6B922-9784-E847-B46C-ACDCE45B7012}"/>
    <hyperlink ref="D80" r:id="rId149" display="https://www.financecharts.com/stocks/V/income-statement/eps-diluted-ttm" xr:uid="{AB20A1AA-E992-FE44-B2D7-FC80C5B8C3E1}"/>
    <hyperlink ref="E80" r:id="rId150" display="https://www.financecharts.com/stocks/V/summary/price" xr:uid="{19D2FEF4-00A0-864A-9680-13D80DF0240D}"/>
    <hyperlink ref="D81" r:id="rId151" display="https://www.financecharts.com/stocks/V/income-statement/eps-diluted-ttm" xr:uid="{C8B1F8CE-30E6-8243-87D8-F9845637DA2D}"/>
    <hyperlink ref="E81" r:id="rId152" display="https://www.financecharts.com/stocks/V/summary/price" xr:uid="{A99695FE-FF8C-3C43-BCB6-F98F63A2F043}"/>
    <hyperlink ref="D82" r:id="rId153" display="https://www.financecharts.com/stocks/V/income-statement/eps-diluted-ttm" xr:uid="{CB51DD70-4B54-A04F-AEF7-700239CBCAB4}"/>
    <hyperlink ref="E82" r:id="rId154" display="https://www.financecharts.com/stocks/V/summary/price" xr:uid="{B36B20C1-FAF4-1243-8568-CC3A58BFB406}"/>
    <hyperlink ref="D83" r:id="rId155" display="https://www.financecharts.com/stocks/V/income-statement/eps-diluted-ttm" xr:uid="{A6582236-5817-2943-8D7F-48C0D5E70EAF}"/>
    <hyperlink ref="E83" r:id="rId156" display="https://www.financecharts.com/stocks/V/summary/price" xr:uid="{0E3AEA8E-8219-9147-A190-7B4B343F995E}"/>
    <hyperlink ref="D84" r:id="rId157" display="https://www.financecharts.com/stocks/V/income-statement/eps-diluted-ttm" xr:uid="{38E7173C-8EE9-F545-8320-9F4681BF67A5}"/>
    <hyperlink ref="E84" r:id="rId158" display="https://www.financecharts.com/stocks/V/summary/price" xr:uid="{BBFC0110-E7ED-6649-8F95-5710C91DAB64}"/>
    <hyperlink ref="D85" r:id="rId159" display="https://www.financecharts.com/stocks/V/income-statement/eps-diluted-ttm" xr:uid="{DD1AD817-F1FC-5448-A77D-0BEE459433D0}"/>
    <hyperlink ref="E85" r:id="rId160" display="https://www.financecharts.com/stocks/V/summary/price" xr:uid="{786E231D-F3E6-474D-AA6B-1A7AAB1B3BF6}"/>
    <hyperlink ref="D86" r:id="rId161" display="https://www.financecharts.com/stocks/V/income-statement/eps-diluted-ttm" xr:uid="{93453AE2-3D4D-0F49-AA9F-2F5964541A41}"/>
    <hyperlink ref="E86" r:id="rId162" display="https://www.financecharts.com/stocks/V/summary/price" xr:uid="{3C217E28-E443-B64D-A9B9-2FD831F1E08C}"/>
    <hyperlink ref="D87" r:id="rId163" display="https://www.financecharts.com/stocks/V/income-statement/eps-diluted-ttm" xr:uid="{FAC882B4-DF88-7145-B423-3141DC89868B}"/>
    <hyperlink ref="E87" r:id="rId164" display="https://www.financecharts.com/stocks/V/summary/price" xr:uid="{81C52B28-EBD7-B84C-A883-220F08719DDB}"/>
    <hyperlink ref="D88" r:id="rId165" display="https://www.financecharts.com/stocks/V/income-statement/eps-diluted-ttm" xr:uid="{3535ADB7-CCF2-494F-8DED-74A567C322E4}"/>
    <hyperlink ref="E88" r:id="rId166" display="https://www.financecharts.com/stocks/V/summary/price" xr:uid="{C174E800-25AA-6846-AFE8-4E628A39CFA4}"/>
    <hyperlink ref="D89" r:id="rId167" display="https://www.financecharts.com/stocks/V/income-statement/eps-diluted-ttm" xr:uid="{2C5F256C-7690-C548-8F43-461EE877E7B8}"/>
    <hyperlink ref="E89" r:id="rId168" display="https://www.financecharts.com/stocks/V/summary/price" xr:uid="{672009C9-4E81-4C4A-B73F-B1579BBB1AD3}"/>
    <hyperlink ref="D90" r:id="rId169" display="https://www.financecharts.com/stocks/V/income-statement/eps-diluted-ttm" xr:uid="{43883D2E-4931-1543-BBB6-2575DAE114D7}"/>
    <hyperlink ref="E90" r:id="rId170" display="https://www.financecharts.com/stocks/V/summary/price" xr:uid="{56C687B3-7316-0E48-A368-B2BC59554123}"/>
    <hyperlink ref="D91" r:id="rId171" display="https://www.financecharts.com/stocks/V/income-statement/eps-diluted-ttm" xr:uid="{4F6CBD7C-182F-9B42-8586-37C0EDCEF48C}"/>
    <hyperlink ref="E91" r:id="rId172" display="https://www.financecharts.com/stocks/V/summary/price" xr:uid="{9931EAF6-D6BF-0344-92B7-A86207CFF45D}"/>
    <hyperlink ref="D92" r:id="rId173" display="https://www.financecharts.com/stocks/V/income-statement/eps-diluted-ttm" xr:uid="{7DEEB063-1387-1F47-8E86-F09CCA7797E9}"/>
    <hyperlink ref="E92" r:id="rId174" display="https://www.financecharts.com/stocks/V/summary/price" xr:uid="{2CC9AB7D-5159-4045-8570-A1B4AEB2A513}"/>
    <hyperlink ref="D93" r:id="rId175" display="https://www.financecharts.com/stocks/V/income-statement/eps-diluted-ttm" xr:uid="{BE905318-BFA2-7048-B114-7A2F88359DB4}"/>
    <hyperlink ref="E93" r:id="rId176" display="https://www.financecharts.com/stocks/V/summary/price" xr:uid="{5B8BEC72-65A2-9145-8294-7E4715FD9768}"/>
    <hyperlink ref="D94" r:id="rId177" display="https://www.financecharts.com/stocks/V/income-statement/eps-diluted-ttm" xr:uid="{B31E5A96-15F1-AC43-8E08-0E0E7838FF09}"/>
    <hyperlink ref="E94" r:id="rId178" display="https://www.financecharts.com/stocks/V/summary/price" xr:uid="{C1853432-9261-3B47-B997-26169EAD8A08}"/>
    <hyperlink ref="D95" r:id="rId179" display="https://www.financecharts.com/stocks/V/income-statement/eps-diluted-ttm" xr:uid="{A708D5B1-B19A-DA43-8F4B-19AB9ED71976}"/>
    <hyperlink ref="E95" r:id="rId180" display="https://www.financecharts.com/stocks/V/summary/price" xr:uid="{CB96A3D3-86EB-CB4C-A92E-D77B9B127A9E}"/>
    <hyperlink ref="D96" r:id="rId181" display="https://www.financecharts.com/stocks/V/income-statement/eps-diluted-ttm" xr:uid="{7FBB1A29-57C8-DC4E-A489-85DDF260DB24}"/>
    <hyperlink ref="E96" r:id="rId182" display="https://www.financecharts.com/stocks/V/summary/price" xr:uid="{E3A8892B-80EE-D945-B6C6-6AF8873991DC}"/>
    <hyperlink ref="D97" r:id="rId183" display="https://www.financecharts.com/stocks/V/income-statement/eps-diluted-ttm" xr:uid="{9489EBBC-60E4-E745-B381-6EEEE6F7CA30}"/>
    <hyperlink ref="E97" r:id="rId184" display="https://www.financecharts.com/stocks/V/summary/price" xr:uid="{678227A9-117E-4243-9179-303E87B70906}"/>
    <hyperlink ref="D98" r:id="rId185" display="https://www.financecharts.com/stocks/V/income-statement/eps-diluted-ttm" xr:uid="{4CD60218-B334-2D49-933C-53C485E73E33}"/>
    <hyperlink ref="E98" r:id="rId186" display="https://www.financecharts.com/stocks/V/summary/price" xr:uid="{45EEF13E-E475-6543-98F9-B41E2416D5E1}"/>
    <hyperlink ref="D99" r:id="rId187" display="https://www.financecharts.com/stocks/V/income-statement/eps-diluted-ttm" xr:uid="{8C017CDC-4699-0442-A861-0EE2B184D080}"/>
    <hyperlink ref="E99" r:id="rId188" display="https://www.financecharts.com/stocks/V/summary/price" xr:uid="{F37B155D-7F44-4946-8D88-39EB81C0AADD}"/>
    <hyperlink ref="D100" r:id="rId189" display="https://www.financecharts.com/stocks/V/income-statement/eps-diluted-ttm" xr:uid="{BD4F8944-60FE-E14E-9D48-B7E654DF8137}"/>
    <hyperlink ref="E100" r:id="rId190" display="https://www.financecharts.com/stocks/V/summary/price" xr:uid="{E1F64307-69C0-6642-96A4-6334E5C41F15}"/>
    <hyperlink ref="D101" r:id="rId191" display="https://www.financecharts.com/stocks/V/income-statement/eps-diluted-ttm" xr:uid="{DE47FCB6-DD32-284C-B212-39AB42C326AE}"/>
    <hyperlink ref="E101" r:id="rId192" display="https://www.financecharts.com/stocks/V/summary/price" xr:uid="{A91D8215-F7B7-F14F-9933-FB8D9BBFE1E8}"/>
    <hyperlink ref="D102" r:id="rId193" display="https://www.financecharts.com/stocks/V/income-statement/eps-diluted-ttm" xr:uid="{1D5D84D3-732F-3F4E-873B-B1751E40C9DE}"/>
    <hyperlink ref="E102" r:id="rId194" display="https://www.financecharts.com/stocks/V/summary/price" xr:uid="{2B4B6A29-D3D7-D54A-AFC0-488FBB10F964}"/>
    <hyperlink ref="D103" r:id="rId195" display="https://www.financecharts.com/stocks/V/income-statement/eps-diluted-ttm" xr:uid="{166E28B2-0B6C-4245-9426-606BC91D9377}"/>
    <hyperlink ref="E103" r:id="rId196" display="https://www.financecharts.com/stocks/V/summary/price" xr:uid="{57D03DBB-2EB7-EA42-9446-C6BB4FCBF24C}"/>
    <hyperlink ref="D104" r:id="rId197" display="https://www.financecharts.com/stocks/V/income-statement/eps-diluted-ttm" xr:uid="{9B731AA9-395A-CA41-806E-F6C91216474B}"/>
    <hyperlink ref="E104" r:id="rId198" display="https://www.financecharts.com/stocks/V/summary/price" xr:uid="{2088E209-0169-244C-8F6B-E98D703D47A6}"/>
    <hyperlink ref="D105" r:id="rId199" display="https://www.financecharts.com/stocks/V/income-statement/eps-diluted-ttm" xr:uid="{F6623ABF-E14D-F04B-8F73-4E7F27F13D3C}"/>
    <hyperlink ref="E105" r:id="rId200" display="https://www.financecharts.com/stocks/V/summary/price" xr:uid="{86723CAE-F388-F546-AADF-FC52051CCB7E}"/>
    <hyperlink ref="D106" r:id="rId201" display="https://www.financecharts.com/stocks/V/income-statement/eps-diluted-ttm" xr:uid="{497723D9-6A48-1049-AE8A-B87435041FFE}"/>
    <hyperlink ref="E106" r:id="rId202" display="https://www.financecharts.com/stocks/V/summary/price" xr:uid="{AEE58F9F-F8E3-C449-918A-38E0AFA70BEE}"/>
    <hyperlink ref="D107" r:id="rId203" display="https://www.financecharts.com/stocks/V/income-statement/eps-diluted-ttm" xr:uid="{EC55B60B-1764-5945-A7B7-D765104103B5}"/>
    <hyperlink ref="E107" r:id="rId204" display="https://www.financecharts.com/stocks/V/summary/price" xr:uid="{2831F9D6-4509-2849-8667-E23EC6F34C7A}"/>
    <hyperlink ref="D108" r:id="rId205" display="https://www.financecharts.com/stocks/V/income-statement/eps-diluted-ttm" xr:uid="{947DCF81-88EA-1843-8EFB-760DADCA1960}"/>
    <hyperlink ref="E108" r:id="rId206" display="https://www.financecharts.com/stocks/V/summary/price" xr:uid="{8EBB2E8E-F132-844B-B856-29642ABCE814}"/>
    <hyperlink ref="D109" r:id="rId207" display="https://www.financecharts.com/stocks/V/income-statement/eps-diluted-ttm" xr:uid="{CF5BB836-63FA-F541-B5C5-E4432058B7D1}"/>
    <hyperlink ref="E109" r:id="rId208" display="https://www.financecharts.com/stocks/V/summary/price" xr:uid="{E55346BE-ACFC-3744-A207-EF6F3E8A237D}"/>
    <hyperlink ref="D110" r:id="rId209" display="https://www.financecharts.com/stocks/V/income-statement/eps-diluted-ttm" xr:uid="{41F70C7C-BE2A-C64E-B23D-AC15F139F8A4}"/>
    <hyperlink ref="E110" r:id="rId210" display="https://www.financecharts.com/stocks/V/summary/price" xr:uid="{2F017D12-C67C-7946-AE79-678F86A1170F}"/>
    <hyperlink ref="D111" r:id="rId211" display="https://www.financecharts.com/stocks/V/income-statement/eps-diluted-ttm" xr:uid="{D99B60D1-C4EB-5643-B188-4EBE9082DB66}"/>
    <hyperlink ref="E111" r:id="rId212" display="https://www.financecharts.com/stocks/V/summary/price" xr:uid="{26321D5B-7119-4C4F-A131-3B7AE03B60B1}"/>
    <hyperlink ref="D112" r:id="rId213" display="https://www.financecharts.com/stocks/V/income-statement/eps-diluted-ttm" xr:uid="{EA5368EB-E69E-3642-882D-7FD59FCCFA57}"/>
    <hyperlink ref="E112" r:id="rId214" display="https://www.financecharts.com/stocks/V/summary/price" xr:uid="{58C59224-40F4-C14F-93AB-DFD96B700B65}"/>
    <hyperlink ref="D113" r:id="rId215" display="https://www.financecharts.com/stocks/V/income-statement/eps-diluted-ttm" xr:uid="{13C5E6A6-D67C-9C44-9AA3-DB02A7E90F1B}"/>
    <hyperlink ref="E113" r:id="rId216" display="https://www.financecharts.com/stocks/V/summary/price" xr:uid="{515E302C-F353-3E44-80DE-7BB7A41C8121}"/>
    <hyperlink ref="D114" r:id="rId217" display="https://www.financecharts.com/stocks/V/income-statement/eps-diluted-ttm" xr:uid="{92991445-6DCA-904F-9C31-C1F75DD7C24E}"/>
    <hyperlink ref="E114" r:id="rId218" display="https://www.financecharts.com/stocks/V/summary/price" xr:uid="{B188A67A-954F-B64B-A1C4-328C420D3DF8}"/>
    <hyperlink ref="D115" r:id="rId219" display="https://www.financecharts.com/stocks/V/income-statement/eps-diluted-ttm" xr:uid="{3CF3A09A-9CE9-7343-BF38-E2FA4D7EBE28}"/>
    <hyperlink ref="E115" r:id="rId220" display="https://www.financecharts.com/stocks/V/summary/price" xr:uid="{F3F67925-08DA-9847-94CC-2E3B0F00156F}"/>
    <hyperlink ref="D116" r:id="rId221" display="https://www.financecharts.com/stocks/V/income-statement/eps-diluted-ttm" xr:uid="{273A1AE2-245F-AC45-98C6-670D6811D3E4}"/>
    <hyperlink ref="E116" r:id="rId222" display="https://www.financecharts.com/stocks/V/summary/price" xr:uid="{A002A253-17C7-C642-967B-307269784327}"/>
    <hyperlink ref="D117" r:id="rId223" display="https://www.financecharts.com/stocks/V/income-statement/eps-diluted-ttm" xr:uid="{603ECC56-C97D-BB4A-B427-E7D75BBE962A}"/>
    <hyperlink ref="E117" r:id="rId224" display="https://www.financecharts.com/stocks/V/summary/price" xr:uid="{71A5E880-441B-4F49-9DF2-B5B256E9EE0C}"/>
    <hyperlink ref="D118" r:id="rId225" display="https://www.financecharts.com/stocks/V/income-statement/eps-diluted-ttm" xr:uid="{1D2F7516-1A6D-714C-8A14-238E6A379F71}"/>
    <hyperlink ref="E118" r:id="rId226" display="https://www.financecharts.com/stocks/V/summary/price" xr:uid="{91FA301F-4BD7-774B-A0E8-1CF5A198F244}"/>
    <hyperlink ref="D119" r:id="rId227" display="https://www.financecharts.com/stocks/V/income-statement/eps-diluted-ttm" xr:uid="{3FA2173D-4516-E64A-9BE9-CC034715106F}"/>
    <hyperlink ref="E119" r:id="rId228" display="https://www.financecharts.com/stocks/V/summary/price" xr:uid="{27D8C543-9EDA-284C-86F9-8B93FE15523D}"/>
    <hyperlink ref="D120" r:id="rId229" display="https://www.financecharts.com/stocks/V/income-statement/eps-diluted-ttm" xr:uid="{D7374F15-CAB6-DB49-9F4C-870B5D35A10E}"/>
    <hyperlink ref="E120" r:id="rId230" display="https://www.financecharts.com/stocks/V/summary/price" xr:uid="{E7DFF057-0CF8-AF48-84B5-03FD0B4305A0}"/>
    <hyperlink ref="D121" r:id="rId231" display="https://www.financecharts.com/stocks/V/income-statement/eps-diluted-ttm" xr:uid="{2137D63C-CDAD-6043-ACC4-EAFF51E12EF4}"/>
    <hyperlink ref="E121" r:id="rId232" display="https://www.financecharts.com/stocks/V/summary/price" xr:uid="{A7484DEC-4427-9947-8743-250A84434394}"/>
    <hyperlink ref="D122" r:id="rId233" display="https://www.financecharts.com/stocks/V/income-statement/eps-diluted-ttm" xr:uid="{499C9031-C48B-1944-983F-2D931FCF9D1A}"/>
    <hyperlink ref="E122" r:id="rId234" display="https://www.financecharts.com/stocks/V/summary/price" xr:uid="{913CBC93-B5E5-3442-A7C7-63C1257BC56A}"/>
    <hyperlink ref="D123" r:id="rId235" display="https://www.financecharts.com/stocks/V/income-statement/eps-diluted-ttm" xr:uid="{8390ABD1-2097-5747-BE40-33F47C2A5333}"/>
    <hyperlink ref="E123" r:id="rId236" display="https://www.financecharts.com/stocks/V/summary/price" xr:uid="{FFBE62D7-A3A6-944D-B9E2-511C30E4C175}"/>
    <hyperlink ref="D124" r:id="rId237" display="https://www.financecharts.com/stocks/V/income-statement/eps-diluted-ttm" xr:uid="{53550057-DDD8-D944-902D-AA188D190B67}"/>
    <hyperlink ref="E124" r:id="rId238" display="https://www.financecharts.com/stocks/V/summary/price" xr:uid="{7EBF3792-041B-0242-B3D4-6163BB318A9E}"/>
    <hyperlink ref="D125" r:id="rId239" display="https://www.financecharts.com/stocks/V/income-statement/eps-diluted-ttm" xr:uid="{C84A6A39-0076-B240-9571-212FC931D030}"/>
    <hyperlink ref="E125" r:id="rId240" display="https://www.financecharts.com/stocks/V/summary/price" xr:uid="{AB458B9A-A6F3-CC45-954F-81122275174A}"/>
    <hyperlink ref="D126" r:id="rId241" display="https://www.financecharts.com/stocks/V/income-statement/eps-diluted-ttm" xr:uid="{7309CC82-7118-7B4E-A8B8-8D6C3B0F559B}"/>
    <hyperlink ref="E126" r:id="rId242" display="https://www.financecharts.com/stocks/V/summary/price" xr:uid="{03319352-3BCC-F141-AC80-779C946EFA87}"/>
    <hyperlink ref="D127" r:id="rId243" display="https://www.financecharts.com/stocks/V/income-statement/eps-diluted-ttm" xr:uid="{92FB1B79-1E0C-6D41-91EA-975D35F2B40F}"/>
    <hyperlink ref="E127" r:id="rId244" display="https://www.financecharts.com/stocks/V/summary/price" xr:uid="{8408567D-1091-824D-A21E-BF5A741ACB45}"/>
    <hyperlink ref="D128" r:id="rId245" display="https://www.financecharts.com/stocks/V/income-statement/eps-diluted-ttm" xr:uid="{CDA4A29D-0392-1946-A567-7385517D63EB}"/>
    <hyperlink ref="E128" r:id="rId246" display="https://www.financecharts.com/stocks/V/summary/price" xr:uid="{598B50D9-F047-F842-84DF-5ED52FA16DF0}"/>
    <hyperlink ref="D129" r:id="rId247" display="https://www.financecharts.com/stocks/V/income-statement/eps-diluted-ttm" xr:uid="{985694CA-B1A5-9048-8B0A-68BEE984A513}"/>
    <hyperlink ref="E129" r:id="rId248" display="https://www.financecharts.com/stocks/V/summary/price" xr:uid="{7F0EC673-E6D0-2F44-9F29-70D5E4ADBC9F}"/>
    <hyperlink ref="D130" r:id="rId249" display="https://www.financecharts.com/stocks/V/income-statement/eps-diluted-ttm" xr:uid="{4B4BAF65-CAA1-8E46-82DB-41A83184DD39}"/>
    <hyperlink ref="E130" r:id="rId250" display="https://www.financecharts.com/stocks/V/summary/price" xr:uid="{238DFB14-AFDA-4944-B66A-C7980E836B4C}"/>
    <hyperlink ref="D131" r:id="rId251" display="https://www.financecharts.com/stocks/V/income-statement/eps-diluted-ttm" xr:uid="{CE8FA0FF-2C1A-054B-86D6-AF3F21F85495}"/>
    <hyperlink ref="E131" r:id="rId252" display="https://www.financecharts.com/stocks/V/summary/price" xr:uid="{41B35F0A-04A3-5D4C-B733-EB565462290A}"/>
    <hyperlink ref="D132" r:id="rId253" display="https://www.financecharts.com/stocks/V/income-statement/eps-diluted-ttm" xr:uid="{16A011B4-3727-A845-9083-D8EAFC002189}"/>
    <hyperlink ref="E132" r:id="rId254" display="https://www.financecharts.com/stocks/V/summary/price" xr:uid="{CE813DC1-A92A-6546-9A1F-BEF2D82EF789}"/>
    <hyperlink ref="D133" r:id="rId255" display="https://www.financecharts.com/stocks/V/income-statement/eps-diluted-ttm" xr:uid="{AAF91110-39C3-644D-A8D8-3D66DE94FA27}"/>
    <hyperlink ref="E133" r:id="rId256" display="https://www.financecharts.com/stocks/V/summary/price" xr:uid="{95819FE2-6A65-7347-8453-73EC2EAB2D73}"/>
    <hyperlink ref="D134" r:id="rId257" display="https://www.financecharts.com/stocks/V/income-statement/eps-diluted-ttm" xr:uid="{DAEB06E5-1072-8D4F-95AC-9D3D59B3F627}"/>
    <hyperlink ref="E134" r:id="rId258" display="https://www.financecharts.com/stocks/V/summary/price" xr:uid="{9F6E3CA3-BF53-E84E-AFEA-A407FFC31D7F}"/>
    <hyperlink ref="D135" r:id="rId259" display="https://www.financecharts.com/stocks/V/income-statement/eps-diluted-ttm" xr:uid="{F90101E7-41B4-C94F-B54C-531A2D0847BC}"/>
    <hyperlink ref="E135" r:id="rId260" display="https://www.financecharts.com/stocks/V/summary/price" xr:uid="{4CAB199C-17E7-FE4D-A87F-286F0B4108F3}"/>
    <hyperlink ref="D136" r:id="rId261" display="https://www.financecharts.com/stocks/V/income-statement/eps-diluted-ttm" xr:uid="{89BE6A7C-AFF9-E44D-95EA-88ECD9F3711C}"/>
    <hyperlink ref="E136" r:id="rId262" display="https://www.financecharts.com/stocks/V/summary/price" xr:uid="{208DDF2D-FDA9-8044-BBA7-AA090213E378}"/>
    <hyperlink ref="D137" r:id="rId263" display="https://www.financecharts.com/stocks/V/income-statement/eps-diluted-ttm" xr:uid="{A1B3CC62-8BBA-DE4E-927A-830A2B66785D}"/>
    <hyperlink ref="E137" r:id="rId264" display="https://www.financecharts.com/stocks/V/summary/price" xr:uid="{300E6B53-AD00-B540-8FC1-4C585DBBAD4F}"/>
    <hyperlink ref="D138" r:id="rId265" display="https://www.financecharts.com/stocks/V/income-statement/eps-diluted-ttm" xr:uid="{49660E9F-C980-6E44-AFE8-C6230BDE0B6E}"/>
    <hyperlink ref="E138" r:id="rId266" display="https://www.financecharts.com/stocks/V/summary/price" xr:uid="{8B45E25A-6FFA-2B42-9801-4CEB9F3F873D}"/>
    <hyperlink ref="D139" r:id="rId267" display="https://www.financecharts.com/stocks/V/income-statement/eps-diluted-ttm" xr:uid="{9236BEFE-D77E-7D49-9C70-77924085F379}"/>
    <hyperlink ref="E139" r:id="rId268" display="https://www.financecharts.com/stocks/V/summary/price" xr:uid="{00313D9C-C110-0B4D-8A53-0A44EC4537EF}"/>
    <hyperlink ref="D140" r:id="rId269" display="https://www.financecharts.com/stocks/V/income-statement/eps-diluted-ttm" xr:uid="{93AB6162-7D41-5A4C-AA94-10A0B4C71DB6}"/>
    <hyperlink ref="E140" r:id="rId270" display="https://www.financecharts.com/stocks/V/summary/price" xr:uid="{F57F3CBF-63F8-0945-935F-04F00F4C7D95}"/>
    <hyperlink ref="E141" r:id="rId271" display="https://www.financecharts.com/stocks/V/summary/price" xr:uid="{D2809D5D-E3D1-EE49-A8C0-15F12FC72659}"/>
    <hyperlink ref="E142" r:id="rId272" display="https://www.financecharts.com/stocks/V/summary/price" xr:uid="{8D391625-DC79-3F47-AB46-2773EE09B9BB}"/>
    <hyperlink ref="E143" r:id="rId273" display="https://www.financecharts.com/stocks/V/summary/price" xr:uid="{2BB1FEEC-2245-A644-A169-79AB916245FF}"/>
    <hyperlink ref="E144" r:id="rId274" display="https://www.financecharts.com/stocks/V/summary/price" xr:uid="{AF000CC0-8488-CD41-A7FE-05AC8E31B15E}"/>
    <hyperlink ref="E145" r:id="rId275" display="https://www.financecharts.com/stocks/V/summary/price" xr:uid="{D77863B2-FE8E-8C47-B37A-ABA02C3AA2E4}"/>
    <hyperlink ref="E146" r:id="rId276" display="https://www.financecharts.com/stocks/V/summary/price" xr:uid="{FF6AE123-F0DF-1E4D-A9AD-8DC70C38605C}"/>
    <hyperlink ref="E147" r:id="rId277" display="https://www.financecharts.com/stocks/V/summary/price" xr:uid="{8A3599B1-6C8C-DC43-B251-F4C1DBB4DAAA}"/>
    <hyperlink ref="E148" r:id="rId278" display="https://www.financecharts.com/stocks/V/summary/price" xr:uid="{62069659-BC55-EF4A-905A-1A8FD121C78D}"/>
    <hyperlink ref="E149" r:id="rId279" display="https://www.financecharts.com/stocks/V/summary/price" xr:uid="{4D5FA4DD-F738-8D40-9D80-7D7A92FC3871}"/>
    <hyperlink ref="E150" r:id="rId280" display="https://www.financecharts.com/stocks/V/summary/price" xr:uid="{EDB3689D-BB98-7E4C-9D9B-FA2976D1357F}"/>
    <hyperlink ref="E151" r:id="rId281" display="https://www.financecharts.com/stocks/V/summary/price" xr:uid="{5D462EEB-0DDD-5B4D-A824-666783EA40D0}"/>
    <hyperlink ref="E152" r:id="rId282" display="https://www.financecharts.com/stocks/V/summary/price" xr:uid="{B1B47806-B3E6-F541-B310-544B39125A7A}"/>
    <hyperlink ref="E153" r:id="rId283" display="https://www.financecharts.com/stocks/V/summary/price" xr:uid="{0A5290CB-3E24-8D48-84D6-D34F5DFEC8FD}"/>
    <hyperlink ref="D154" r:id="rId284" display="https://www.financecharts.com/stocks/V/income-statement/eps-diluted-ttm" xr:uid="{49ED412B-3268-524E-9217-98D8B3A3875D}"/>
    <hyperlink ref="E154" r:id="rId285" display="https://www.financecharts.com/stocks/V/summary/price" xr:uid="{947F9EFF-2650-6B4A-8BB6-F038FBCB6590}"/>
    <hyperlink ref="D155" r:id="rId286" display="https://www.financecharts.com/stocks/V/income-statement/eps-diluted-ttm" xr:uid="{AD0CD52B-236B-714E-9AE9-81B50596308B}"/>
    <hyperlink ref="E155" r:id="rId287" display="https://www.financecharts.com/stocks/V/summary/price" xr:uid="{A4334F4A-BDBE-5B46-9691-B128DE882314}"/>
    <hyperlink ref="D156" r:id="rId288" display="https://www.financecharts.com/stocks/V/income-statement/eps-diluted-ttm" xr:uid="{C65B8C26-2CFC-5D41-A63C-27A10D833525}"/>
    <hyperlink ref="E156" r:id="rId289" display="https://www.financecharts.com/stocks/V/summary/price" xr:uid="{2DEFF41F-AA68-D640-A1FA-B246246ABBC8}"/>
    <hyperlink ref="D157" r:id="rId290" display="https://www.financecharts.com/stocks/V/income-statement/eps-diluted-ttm" xr:uid="{80D1E790-FA84-8442-B4EE-7D8A82CAB50F}"/>
    <hyperlink ref="E157" r:id="rId291" display="https://www.financecharts.com/stocks/V/summary/price" xr:uid="{929EA70D-4C3F-3249-9957-753B6A399913}"/>
    <hyperlink ref="D158" r:id="rId292" display="https://www.financecharts.com/stocks/V/income-statement/eps-diluted-ttm" xr:uid="{1FE783CA-C238-7F4C-AB8A-ACC3EEA0B213}"/>
    <hyperlink ref="E158" r:id="rId293" display="https://www.financecharts.com/stocks/V/summary/price" xr:uid="{80FDE808-9D50-AD43-8EC2-BB4562FCD3C8}"/>
    <hyperlink ref="D153" r:id="rId294" display="https://www.financecharts.com/stocks/V/income-statement/eps-diluted-ttm" xr:uid="{43BDA8F8-B5BC-7245-94F0-FC42D4572879}"/>
    <hyperlink ref="D152" r:id="rId295" display="https://www.financecharts.com/stocks/V/income-statement/eps-diluted-ttm" xr:uid="{69121C15-FB11-084E-9C69-7264279A4279}"/>
    <hyperlink ref="D151" r:id="rId296" display="https://www.financecharts.com/stocks/V/income-statement/eps-diluted-ttm" xr:uid="{5699EB86-C791-EC44-8122-C267B65565BE}"/>
    <hyperlink ref="D150" r:id="rId297" display="https://www.financecharts.com/stocks/V/income-statement/eps-diluted-ttm" xr:uid="{393CA827-B9E8-3146-BEE0-307EE0268A68}"/>
    <hyperlink ref="D149" r:id="rId298" display="https://www.financecharts.com/stocks/V/income-statement/eps-diluted-ttm" xr:uid="{6E581AA0-106F-0847-AEAD-6E1CD55BBC95}"/>
    <hyperlink ref="D148" r:id="rId299" display="https://www.financecharts.com/stocks/V/income-statement/eps-diluted-ttm" xr:uid="{808CD18D-03D2-664C-9B31-992662A0AF1D}"/>
    <hyperlink ref="D147" r:id="rId300" display="https://www.financecharts.com/stocks/V/income-statement/eps-diluted-ttm" xr:uid="{795B099C-7DAE-C040-BDA0-247ED97C9865}"/>
    <hyperlink ref="D146" r:id="rId301" display="https://www.financecharts.com/stocks/V/income-statement/eps-diluted-ttm" xr:uid="{4E30E98F-5189-0042-BB67-810B8C26EB82}"/>
    <hyperlink ref="D145" r:id="rId302" display="https://www.financecharts.com/stocks/V/income-statement/eps-diluted-ttm" xr:uid="{8B457A89-25DB-5040-9D89-57C6CBBA5F74}"/>
    <hyperlink ref="D144" r:id="rId303" display="https://www.financecharts.com/stocks/V/income-statement/eps-diluted-ttm" xr:uid="{2FC31DF7-4133-B34E-9488-40D3182C6C50}"/>
    <hyperlink ref="D143" r:id="rId304" display="https://www.financecharts.com/stocks/V/income-statement/eps-diluted-ttm" xr:uid="{11A3D982-560D-5144-A1F1-250C41FEAC42}"/>
    <hyperlink ref="D142" r:id="rId305" display="https://www.financecharts.com/stocks/V/income-statement/eps-diluted-ttm" xr:uid="{74DFF825-C13A-254B-B601-B0353F835A4B}"/>
    <hyperlink ref="D141" r:id="rId306" display="https://www.financecharts.com/stocks/V/income-statement/eps-diluted-ttm" xr:uid="{ECE5C711-15D5-D640-A076-3A6B8BB62E34}"/>
  </hyperlinks>
  <pageMargins left="0.7" right="0.7" top="0.75" bottom="0.75" header="0.3" footer="0.3"/>
  <drawing r:id="rId30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AC42-9AA1-0345-9370-E14DA0107421}">
  <dimension ref="A1:FY38"/>
  <sheetViews>
    <sheetView workbookViewId="0">
      <selection activeCell="O11" sqref="O11"/>
    </sheetView>
  </sheetViews>
  <sheetFormatPr baseColWidth="10" defaultRowHeight="15"/>
  <cols>
    <col min="1" max="1" width="25.83203125" customWidth="1"/>
    <col min="2" max="2" width="10.33203125" customWidth="1"/>
    <col min="3" max="3" width="8.33203125" style="37" customWidth="1"/>
    <col min="4" max="4" width="11.83203125" customWidth="1"/>
    <col min="7" max="7" width="11.33203125" customWidth="1"/>
    <col min="17" max="17" width="13" customWidth="1"/>
  </cols>
  <sheetData>
    <row r="1" spans="1:11" ht="20">
      <c r="A1" s="14" t="s">
        <v>22</v>
      </c>
      <c r="B1" s="48">
        <f>輸入!B1</f>
        <v>214</v>
      </c>
    </row>
    <row r="2" spans="1:11" ht="22" customHeight="1">
      <c r="A2" s="14" t="s">
        <v>7</v>
      </c>
      <c r="B2" s="8">
        <f>輸入!B2</f>
        <v>13</v>
      </c>
    </row>
    <row r="3" spans="1:11" ht="22" customHeight="1">
      <c r="A3" s="14" t="s">
        <v>8</v>
      </c>
      <c r="B3" s="8">
        <f>輸入!B3</f>
        <v>10</v>
      </c>
    </row>
    <row r="4" spans="1:11" ht="22" customHeight="1">
      <c r="A4" s="14" t="s">
        <v>9</v>
      </c>
      <c r="B4" s="8">
        <f>輸入!B4</f>
        <v>4</v>
      </c>
    </row>
    <row r="5" spans="1:11" ht="22" customHeight="1">
      <c r="A5" s="14" t="s">
        <v>10</v>
      </c>
      <c r="B5" s="8">
        <f>輸入!B5</f>
        <v>43</v>
      </c>
    </row>
    <row r="6" spans="1:11" ht="22">
      <c r="A6" s="14" t="s">
        <v>4</v>
      </c>
      <c r="B6" s="36">
        <f>輸入!B6</f>
        <v>0.6</v>
      </c>
    </row>
    <row r="7" spans="1:11" ht="22">
      <c r="A7" s="14" t="s">
        <v>21</v>
      </c>
      <c r="B7" s="36">
        <f>輸入!B7</f>
        <v>0</v>
      </c>
      <c r="C7" s="29">
        <f>輸入!C7</f>
        <v>1</v>
      </c>
    </row>
    <row r="8" spans="1:11" ht="22">
      <c r="A8" s="14" t="s">
        <v>6</v>
      </c>
      <c r="B8" s="8">
        <f>輸入!B8</f>
        <v>5</v>
      </c>
      <c r="C8" s="29"/>
    </row>
    <row r="9" spans="1:11" ht="22">
      <c r="A9" s="14" t="s">
        <v>24</v>
      </c>
      <c r="B9" s="8">
        <f>輸入!B9</f>
        <v>14</v>
      </c>
      <c r="C9" s="29">
        <f>(1+(B9/100))</f>
        <v>1.1400000000000001</v>
      </c>
    </row>
    <row r="10" spans="1:11" ht="22">
      <c r="A10" s="47" t="s">
        <v>38</v>
      </c>
      <c r="B10" s="49">
        <f>輸入!B10</f>
        <v>5</v>
      </c>
    </row>
    <row r="11" spans="1:11" ht="22">
      <c r="A11" s="47" t="s">
        <v>42</v>
      </c>
      <c r="B11" s="52">
        <f>輸入!B11</f>
        <v>0.45</v>
      </c>
    </row>
    <row r="12" spans="1:11" ht="22">
      <c r="A12" s="47" t="s">
        <v>44</v>
      </c>
      <c r="B12" s="52" t="e">
        <f>輸入!#REF!</f>
        <v>#REF!</v>
      </c>
    </row>
    <row r="15" spans="1:11">
      <c r="A15" s="1" t="s">
        <v>0</v>
      </c>
      <c r="B15" s="6">
        <v>1</v>
      </c>
      <c r="C15" s="6">
        <v>2</v>
      </c>
      <c r="D15" s="15">
        <v>3</v>
      </c>
      <c r="E15" s="6">
        <v>4</v>
      </c>
      <c r="F15" s="15">
        <v>5</v>
      </c>
      <c r="G15" s="6">
        <v>6</v>
      </c>
      <c r="H15" s="6">
        <v>7</v>
      </c>
      <c r="I15" s="6">
        <v>8</v>
      </c>
      <c r="J15" s="6">
        <v>9</v>
      </c>
      <c r="K15" s="15">
        <v>10</v>
      </c>
    </row>
    <row r="16" spans="1:11">
      <c r="A16" s="1" t="s">
        <v>1</v>
      </c>
      <c r="B16" s="7">
        <f>ROUND((1+($B2/100))^B$15,2)</f>
        <v>1.1299999999999999</v>
      </c>
      <c r="C16" s="7">
        <f t="shared" ref="C16:K16" si="0">ROUND((1+($B2/100))^C$15,2)</f>
        <v>1.28</v>
      </c>
      <c r="D16" s="16">
        <f t="shared" si="0"/>
        <v>1.44</v>
      </c>
      <c r="E16" s="7">
        <f t="shared" si="0"/>
        <v>1.63</v>
      </c>
      <c r="F16" s="16">
        <f t="shared" si="0"/>
        <v>1.84</v>
      </c>
      <c r="G16" s="7">
        <f t="shared" si="0"/>
        <v>2.08</v>
      </c>
      <c r="H16" s="7">
        <f t="shared" si="0"/>
        <v>2.35</v>
      </c>
      <c r="I16" s="7">
        <f t="shared" si="0"/>
        <v>2.66</v>
      </c>
      <c r="J16" s="7">
        <f t="shared" si="0"/>
        <v>3</v>
      </c>
      <c r="K16" s="16">
        <f t="shared" si="0"/>
        <v>3.39</v>
      </c>
    </row>
    <row r="17" spans="1:11">
      <c r="A17" s="1" t="s">
        <v>2</v>
      </c>
      <c r="B17" s="7">
        <f>ROUND((1+($B3/100))^B$15,2)</f>
        <v>1.1000000000000001</v>
      </c>
      <c r="C17" s="7">
        <f t="shared" ref="C17:K17" si="1">ROUND((1+($B3/100))^C$15,2)</f>
        <v>1.21</v>
      </c>
      <c r="D17" s="16">
        <f t="shared" si="1"/>
        <v>1.33</v>
      </c>
      <c r="E17" s="7">
        <f t="shared" si="1"/>
        <v>1.46</v>
      </c>
      <c r="F17" s="16">
        <f t="shared" si="1"/>
        <v>1.61</v>
      </c>
      <c r="G17" s="7">
        <f t="shared" si="1"/>
        <v>1.77</v>
      </c>
      <c r="H17" s="7">
        <f t="shared" si="1"/>
        <v>1.95</v>
      </c>
      <c r="I17" s="7">
        <f t="shared" si="1"/>
        <v>2.14</v>
      </c>
      <c r="J17" s="7">
        <f t="shared" si="1"/>
        <v>2.36</v>
      </c>
      <c r="K17" s="16">
        <f t="shared" si="1"/>
        <v>2.59</v>
      </c>
    </row>
    <row r="18" spans="1:11">
      <c r="A18" s="1" t="s">
        <v>3</v>
      </c>
      <c r="B18" s="7">
        <f>ROUND((1+($B4/100))^B$15,2)</f>
        <v>1.04</v>
      </c>
      <c r="C18" s="7">
        <f t="shared" ref="C18:K18" si="2">ROUND((1+($B4/100))^C$15,2)</f>
        <v>1.08</v>
      </c>
      <c r="D18" s="16">
        <f t="shared" si="2"/>
        <v>1.1200000000000001</v>
      </c>
      <c r="E18" s="7">
        <f t="shared" si="2"/>
        <v>1.17</v>
      </c>
      <c r="F18" s="16">
        <f t="shared" si="2"/>
        <v>1.22</v>
      </c>
      <c r="G18" s="7">
        <f t="shared" si="2"/>
        <v>1.27</v>
      </c>
      <c r="H18" s="7">
        <f t="shared" si="2"/>
        <v>1.32</v>
      </c>
      <c r="I18" s="7">
        <f t="shared" si="2"/>
        <v>1.37</v>
      </c>
      <c r="J18" s="7">
        <f t="shared" si="2"/>
        <v>1.42</v>
      </c>
      <c r="K18" s="16">
        <f t="shared" si="2"/>
        <v>1.48</v>
      </c>
    </row>
    <row r="19" spans="1:11">
      <c r="A19" s="1" t="s">
        <v>4</v>
      </c>
      <c r="B19" s="24">
        <f t="shared" ref="B19:K19" si="3">$B6*($C$7^(B23))</f>
        <v>0.6</v>
      </c>
      <c r="C19" s="24">
        <f t="shared" si="3"/>
        <v>0.6</v>
      </c>
      <c r="D19" s="25">
        <f t="shared" si="3"/>
        <v>0.6</v>
      </c>
      <c r="E19" s="24">
        <f t="shared" si="3"/>
        <v>0.6</v>
      </c>
      <c r="F19" s="25">
        <f t="shared" si="3"/>
        <v>0.6</v>
      </c>
      <c r="G19" s="24">
        <f t="shared" si="3"/>
        <v>0.6</v>
      </c>
      <c r="H19" s="24">
        <f t="shared" si="3"/>
        <v>0.6</v>
      </c>
      <c r="I19" s="24">
        <f t="shared" si="3"/>
        <v>0.6</v>
      </c>
      <c r="J19" s="24">
        <f t="shared" si="3"/>
        <v>0.6</v>
      </c>
      <c r="K19" s="25">
        <f t="shared" si="3"/>
        <v>0.6</v>
      </c>
    </row>
    <row r="20" spans="1:11">
      <c r="A20" s="1" t="s">
        <v>6</v>
      </c>
      <c r="B20" s="26">
        <f t="shared" ref="B20:K20" si="4">$B8*($C9^(B15))</f>
        <v>5.7000000000000011</v>
      </c>
      <c r="C20" s="38">
        <f t="shared" si="4"/>
        <v>6.4980000000000011</v>
      </c>
      <c r="D20" s="27">
        <f t="shared" si="4"/>
        <v>7.4077200000000021</v>
      </c>
      <c r="E20" s="26">
        <f t="shared" si="4"/>
        <v>8.4448008000000048</v>
      </c>
      <c r="F20" s="27">
        <f t="shared" si="4"/>
        <v>9.6270729120000063</v>
      </c>
      <c r="G20" s="26">
        <f t="shared" si="4"/>
        <v>10.974863119680007</v>
      </c>
      <c r="H20" s="26">
        <f t="shared" si="4"/>
        <v>12.51134395643521</v>
      </c>
      <c r="I20" s="26">
        <f t="shared" si="4"/>
        <v>14.262932110336141</v>
      </c>
      <c r="J20" s="26">
        <f t="shared" si="4"/>
        <v>16.259742605783202</v>
      </c>
      <c r="K20" s="27">
        <f t="shared" si="4"/>
        <v>18.536106570592853</v>
      </c>
    </row>
    <row r="23" spans="1:11">
      <c r="A23" s="2" t="s">
        <v>5</v>
      </c>
      <c r="B23" s="5">
        <v>1</v>
      </c>
      <c r="C23" s="5">
        <v>2</v>
      </c>
      <c r="D23" s="17">
        <v>3</v>
      </c>
      <c r="E23" s="5">
        <v>4</v>
      </c>
      <c r="F23" s="17">
        <v>5</v>
      </c>
      <c r="G23" s="5">
        <v>6</v>
      </c>
      <c r="H23" s="5">
        <v>7</v>
      </c>
      <c r="I23" s="5">
        <v>8</v>
      </c>
      <c r="J23" s="5">
        <v>9</v>
      </c>
      <c r="K23" s="17">
        <v>10</v>
      </c>
    </row>
    <row r="24" spans="1:11">
      <c r="A24" s="2" t="s">
        <v>1</v>
      </c>
      <c r="B24" s="3">
        <f t="shared" ref="B24:K24" si="5">ROUND(B$19/B16,2)</f>
        <v>0.53</v>
      </c>
      <c r="C24" s="3">
        <f t="shared" si="5"/>
        <v>0.47</v>
      </c>
      <c r="D24" s="18">
        <f t="shared" si="5"/>
        <v>0.42</v>
      </c>
      <c r="E24" s="3">
        <f t="shared" si="5"/>
        <v>0.37</v>
      </c>
      <c r="F24" s="18">
        <f t="shared" si="5"/>
        <v>0.33</v>
      </c>
      <c r="G24" s="3">
        <f t="shared" si="5"/>
        <v>0.28999999999999998</v>
      </c>
      <c r="H24" s="3">
        <f t="shared" si="5"/>
        <v>0.26</v>
      </c>
      <c r="I24" s="3">
        <f t="shared" si="5"/>
        <v>0.23</v>
      </c>
      <c r="J24" s="3">
        <f t="shared" si="5"/>
        <v>0.2</v>
      </c>
      <c r="K24" s="18">
        <f t="shared" si="5"/>
        <v>0.18</v>
      </c>
    </row>
    <row r="25" spans="1:11">
      <c r="A25" s="2" t="s">
        <v>2</v>
      </c>
      <c r="B25" s="3">
        <f t="shared" ref="B25:K25" si="6">ROUND(B$19/B17,2)</f>
        <v>0.55000000000000004</v>
      </c>
      <c r="C25" s="3">
        <f t="shared" si="6"/>
        <v>0.5</v>
      </c>
      <c r="D25" s="18">
        <f t="shared" si="6"/>
        <v>0.45</v>
      </c>
      <c r="E25" s="3">
        <f t="shared" si="6"/>
        <v>0.41</v>
      </c>
      <c r="F25" s="18">
        <f t="shared" si="6"/>
        <v>0.37</v>
      </c>
      <c r="G25" s="3">
        <f t="shared" si="6"/>
        <v>0.34</v>
      </c>
      <c r="H25" s="3">
        <f t="shared" si="6"/>
        <v>0.31</v>
      </c>
      <c r="I25" s="3">
        <f t="shared" si="6"/>
        <v>0.28000000000000003</v>
      </c>
      <c r="J25" s="3">
        <f t="shared" si="6"/>
        <v>0.25</v>
      </c>
      <c r="K25" s="18">
        <f t="shared" si="6"/>
        <v>0.23</v>
      </c>
    </row>
    <row r="26" spans="1:11">
      <c r="A26" s="2" t="s">
        <v>3</v>
      </c>
      <c r="B26" s="3">
        <f t="shared" ref="B26:K26" si="7">ROUND(B$19/B18,2)</f>
        <v>0.57999999999999996</v>
      </c>
      <c r="C26" s="3">
        <f t="shared" si="7"/>
        <v>0.56000000000000005</v>
      </c>
      <c r="D26" s="18">
        <f t="shared" si="7"/>
        <v>0.54</v>
      </c>
      <c r="E26" s="3">
        <f t="shared" si="7"/>
        <v>0.51</v>
      </c>
      <c r="F26" s="18">
        <f t="shared" si="7"/>
        <v>0.49</v>
      </c>
      <c r="G26" s="3">
        <f t="shared" si="7"/>
        <v>0.47</v>
      </c>
      <c r="H26" s="3">
        <f t="shared" si="7"/>
        <v>0.45</v>
      </c>
      <c r="I26" s="3">
        <f t="shared" si="7"/>
        <v>0.44</v>
      </c>
      <c r="J26" s="3">
        <f t="shared" si="7"/>
        <v>0.42</v>
      </c>
      <c r="K26" s="18">
        <f t="shared" si="7"/>
        <v>0.41</v>
      </c>
    </row>
    <row r="27" spans="1:11">
      <c r="F27" s="19"/>
      <c r="K27" s="19"/>
    </row>
    <row r="28" spans="1:11">
      <c r="F28" s="19"/>
      <c r="K28" s="19"/>
    </row>
    <row r="29" spans="1:11">
      <c r="A29" s="22" t="s">
        <v>11</v>
      </c>
      <c r="B29" s="20" t="s">
        <v>15</v>
      </c>
      <c r="C29" s="20" t="s">
        <v>16</v>
      </c>
      <c r="D29" s="20" t="s">
        <v>17</v>
      </c>
    </row>
    <row r="30" spans="1:11" ht="20">
      <c r="A30" s="22" t="s">
        <v>18</v>
      </c>
      <c r="B30" s="9">
        <f>($B$5/$D16)*$D$20</f>
        <v>221.20275000000007</v>
      </c>
      <c r="C30" s="21">
        <f>($B$5/$F16)*$F$20</f>
        <v>224.98050826956538</v>
      </c>
      <c r="D30" s="9">
        <f>($B$5/$K16)*$K$20</f>
        <v>235.11875591017483</v>
      </c>
    </row>
    <row r="31" spans="1:11" ht="20">
      <c r="A31" s="22" t="s">
        <v>19</v>
      </c>
      <c r="B31" s="9">
        <f>($B$5/$D17)*$D$20</f>
        <v>239.49771428571432</v>
      </c>
      <c r="C31" s="21">
        <f>($B$5/$F17)*$F$20</f>
        <v>257.12058087950328</v>
      </c>
      <c r="D31" s="9">
        <f>($B$5/$K17)*$K$20</f>
        <v>307.74230985926357</v>
      </c>
    </row>
    <row r="32" spans="1:11" ht="20">
      <c r="A32" s="22" t="s">
        <v>20</v>
      </c>
      <c r="B32" s="9">
        <f>($B$5/$D18)*$D$20</f>
        <v>284.40353571428574</v>
      </c>
      <c r="C32" s="21">
        <f>($B$5/$F18)*$F$20</f>
        <v>339.31486493114772</v>
      </c>
      <c r="D32" s="9">
        <f>($B$5/$K18)*$K$20</f>
        <v>538.54904225371126</v>
      </c>
    </row>
    <row r="33" spans="1:181">
      <c r="A33" s="23"/>
    </row>
    <row r="34" spans="1:181">
      <c r="A34" s="23"/>
      <c r="B34" s="4"/>
    </row>
    <row r="35" spans="1:181" s="13" customFormat="1">
      <c r="A35" s="34" t="s">
        <v>11</v>
      </c>
      <c r="B35" s="35" t="s">
        <v>15</v>
      </c>
      <c r="C35" s="39" t="s">
        <v>16</v>
      </c>
      <c r="D35" s="35" t="s">
        <v>17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</row>
    <row r="36" spans="1:181" s="13" customFormat="1">
      <c r="A36" s="35" t="s">
        <v>12</v>
      </c>
      <c r="B36" s="35">
        <f>B30+SUM(B24:D24)</f>
        <v>222.62275000000005</v>
      </c>
      <c r="C36" s="39">
        <f>C30+SUM(B24:F24)</f>
        <v>227.10050826956538</v>
      </c>
      <c r="D36" s="35">
        <f>D30+SUM(B24:K24)</f>
        <v>238.39875591017483</v>
      </c>
      <c r="E36"/>
      <c r="F36"/>
      <c r="G36" s="33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</row>
    <row r="37" spans="1:181" s="13" customFormat="1">
      <c r="A37" s="35" t="s">
        <v>13</v>
      </c>
      <c r="B37" s="35">
        <f>B31+SUM(B25:D25)</f>
        <v>240.99771428571432</v>
      </c>
      <c r="C37" s="39">
        <f t="shared" ref="C37:C38" si="8">C31+SUM(B25:F25)</f>
        <v>259.40058087950325</v>
      </c>
      <c r="D37" s="35">
        <f t="shared" ref="D37:D38" si="9">D31+SUM(B25:K25)</f>
        <v>311.43230985926357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</row>
    <row r="38" spans="1:181" s="13" customFormat="1">
      <c r="A38" s="35" t="s">
        <v>14</v>
      </c>
      <c r="B38" s="35">
        <f>B32+SUM(B26:D26)</f>
        <v>286.08353571428574</v>
      </c>
      <c r="C38" s="39">
        <f t="shared" si="8"/>
        <v>341.99486493114773</v>
      </c>
      <c r="D38" s="35">
        <f t="shared" si="9"/>
        <v>543.41904225371127</v>
      </c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4A88-CC3F-AC4A-9DBA-ECF21015375A}">
  <dimension ref="A1:R39"/>
  <sheetViews>
    <sheetView zoomScale="101" workbookViewId="0">
      <selection activeCell="I20" sqref="I20"/>
    </sheetView>
  </sheetViews>
  <sheetFormatPr baseColWidth="10" defaultRowHeight="15"/>
  <cols>
    <col min="3" max="3" width="10" bestFit="1" customWidth="1"/>
    <col min="4" max="4" width="10" style="29" bestFit="1" customWidth="1"/>
    <col min="6" max="6" width="10.83203125" style="29"/>
    <col min="8" max="8" width="9.33203125" bestFit="1" customWidth="1"/>
    <col min="9" max="9" width="10.6640625" bestFit="1" customWidth="1"/>
  </cols>
  <sheetData>
    <row r="1" spans="1:14" ht="25">
      <c r="A1" s="31" t="s">
        <v>23</v>
      </c>
      <c r="B1" s="60" t="s">
        <v>6</v>
      </c>
      <c r="C1" s="1" t="s">
        <v>62</v>
      </c>
      <c r="D1" s="1" t="s">
        <v>53</v>
      </c>
      <c r="F1" s="1" t="s">
        <v>62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14" ht="18">
      <c r="A2" s="32">
        <v>2021</v>
      </c>
      <c r="B2" s="61">
        <f>輸入!M2</f>
        <v>5.04</v>
      </c>
      <c r="C2" s="63">
        <v>3</v>
      </c>
      <c r="D2" s="63">
        <f>ROUND(100*((($B2/$B4)^(1/COUNT($A2:$A4)) )-1),2)</f>
        <v>1.78</v>
      </c>
      <c r="F2" s="153" t="s">
        <v>63</v>
      </c>
      <c r="G2" s="76">
        <f t="shared" ref="G2:G12" si="0">ROUND(100*((($B2/$B4)^(1/COUNT($A2:$A4)) )-1),2)</f>
        <v>1.78</v>
      </c>
      <c r="H2" s="77">
        <f t="shared" ref="H2:H11" si="1">ROUND(100*((($B2/$B5)^(1/COUNT($A2:$A5)) )-1),2)</f>
        <v>6.08</v>
      </c>
      <c r="I2" s="76">
        <f t="shared" ref="I2:I10" si="2">ROUND(100*((($B2/$B6)^(1/COUNT($A2:$A6)) )-1),2)</f>
        <v>14.87</v>
      </c>
      <c r="J2" s="76">
        <f t="shared" ref="J2:J9" si="3">ROUND(100*((($B2/$B7)^(1/COUNT($A2:$A7)) )-1),2)</f>
        <v>14.47</v>
      </c>
      <c r="K2" s="76">
        <f t="shared" ref="K2:K8" si="4">ROUND(100*((($B2/$B8)^(1/COUNT($A2:$A8)) )-1),2)</f>
        <v>11.72</v>
      </c>
      <c r="L2" s="76">
        <f t="shared" ref="L2:L7" si="5">ROUND(100*((($B2/$B9)^(1/COUNT($A2:$A9)) )-1),2)</f>
        <v>12.6</v>
      </c>
      <c r="M2" s="76">
        <f>ROUND(100*((($B2/$B10)^(1/COUNT($A2:$A10)) )-1),2)</f>
        <v>12.69</v>
      </c>
      <c r="N2" s="76">
        <f>ROUND(100*((($B2/$B11)^(1/COUNT($A2:$A11)) )-1),2)</f>
        <v>24.57</v>
      </c>
    </row>
    <row r="3" spans="1:14" ht="18">
      <c r="A3" s="32">
        <v>2020</v>
      </c>
      <c r="B3" s="61">
        <f>輸入!M3</f>
        <v>4.38</v>
      </c>
      <c r="C3" s="63">
        <v>4</v>
      </c>
      <c r="D3" s="63">
        <f>ROUND(100*((($B2/$B5)^(1/COUNT($A2:$A5)) )-1),2)</f>
        <v>6.08</v>
      </c>
      <c r="F3" s="153"/>
      <c r="G3" s="76">
        <f t="shared" si="0"/>
        <v>3.24</v>
      </c>
      <c r="H3" s="77">
        <f t="shared" si="1"/>
        <v>14.82</v>
      </c>
      <c r="I3" s="76">
        <f t="shared" si="2"/>
        <v>14.35</v>
      </c>
      <c r="J3" s="76">
        <f t="shared" si="3"/>
        <v>11.17</v>
      </c>
      <c r="K3" s="76">
        <f t="shared" si="4"/>
        <v>12.25</v>
      </c>
      <c r="L3" s="76">
        <f t="shared" si="5"/>
        <v>12.39</v>
      </c>
      <c r="M3" s="76">
        <f>ROUND(100*((($B3/$B11)^(1/COUNT($A3:$A11)) )-1),2)</f>
        <v>25.68</v>
      </c>
      <c r="N3" s="76">
        <f>ROUND(100*((($B3/$B12)^(1/COUNT($A3:$A12)) )-1),2)</f>
        <v>17.28</v>
      </c>
    </row>
    <row r="4" spans="1:14" ht="18">
      <c r="A4" s="32">
        <v>2019</v>
      </c>
      <c r="B4" s="61">
        <f>輸入!M4</f>
        <v>4.78</v>
      </c>
      <c r="C4" s="63">
        <v>5</v>
      </c>
      <c r="D4" s="63">
        <f>ROUND(100*((($B$2/B6)^(1/COUNT($A$2:$A6)) )-1),2)</f>
        <v>14.87</v>
      </c>
      <c r="F4" s="153"/>
      <c r="G4" s="76">
        <f t="shared" si="0"/>
        <v>23.79</v>
      </c>
      <c r="H4" s="77">
        <f t="shared" si="1"/>
        <v>20.86</v>
      </c>
      <c r="I4" s="76">
        <f t="shared" si="2"/>
        <v>15.55</v>
      </c>
      <c r="J4" s="76">
        <f t="shared" si="3"/>
        <v>16.12</v>
      </c>
      <c r="K4" s="76">
        <f t="shared" si="4"/>
        <v>15.72</v>
      </c>
      <c r="L4" s="76">
        <f t="shared" si="5"/>
        <v>30.74</v>
      </c>
      <c r="M4" s="76">
        <f>ROUND(100*((($B4/$B12)^(1/COUNT($A4:$A12)) )-1),2)</f>
        <v>20.54</v>
      </c>
      <c r="N4" s="76">
        <f>ROUND(100*((($B4/$B13)^(1/COUNT($A4:$A13)) )-1),2)</f>
        <v>21.53</v>
      </c>
    </row>
    <row r="5" spans="1:14" ht="18">
      <c r="A5" s="32">
        <v>2018</v>
      </c>
      <c r="B5" s="61">
        <f>輸入!M5</f>
        <v>3.98</v>
      </c>
      <c r="C5" s="63">
        <v>6</v>
      </c>
      <c r="D5" s="63">
        <f>ROUND(100*((($B$2/B7)^(1/COUNT($A$2:$A7)) )-1),2)</f>
        <v>14.47</v>
      </c>
      <c r="F5" s="153"/>
      <c r="G5" s="76">
        <f t="shared" si="0"/>
        <v>21.12</v>
      </c>
      <c r="H5" s="77">
        <f t="shared" si="1"/>
        <v>14.45</v>
      </c>
      <c r="I5" s="76">
        <f t="shared" si="2"/>
        <v>15.34</v>
      </c>
      <c r="J5" s="76">
        <f t="shared" si="3"/>
        <v>15.01</v>
      </c>
      <c r="K5" s="76">
        <f t="shared" si="4"/>
        <v>32.33</v>
      </c>
      <c r="L5" s="76">
        <f t="shared" si="5"/>
        <v>20.59</v>
      </c>
      <c r="M5" s="76">
        <f>ROUND(100*((($B5/$B13)^(1/COUNT($A5:$A13)) )-1),2)</f>
        <v>21.69</v>
      </c>
      <c r="N5" s="76">
        <f>ROUND(100*((($B5/$B14)^(1/COUNT($A5:$A14)) )-1),2)</f>
        <v>22.81</v>
      </c>
    </row>
    <row r="6" spans="1:14" ht="18">
      <c r="A6" s="32">
        <v>2017</v>
      </c>
      <c r="B6" s="61">
        <f>輸入!M6</f>
        <v>2.52</v>
      </c>
      <c r="C6" s="63">
        <v>7</v>
      </c>
      <c r="D6" s="63">
        <f>ROUND(100*((($B$2/B8)^(1/COUNT($A$2:$A8)) )-1),2)</f>
        <v>11.72</v>
      </c>
      <c r="F6" s="153"/>
      <c r="G6" s="76">
        <f t="shared" si="0"/>
        <v>2.79</v>
      </c>
      <c r="H6" s="77">
        <f t="shared" si="1"/>
        <v>6.62</v>
      </c>
      <c r="I6" s="76">
        <f t="shared" si="2"/>
        <v>7.94</v>
      </c>
      <c r="J6" s="76">
        <f t="shared" si="3"/>
        <v>28.49</v>
      </c>
      <c r="K6" s="76">
        <f t="shared" si="4"/>
        <v>16.03</v>
      </c>
      <c r="L6" s="76">
        <f t="shared" si="5"/>
        <v>17.79</v>
      </c>
      <c r="M6" s="76">
        <f>ROUND(100*((($B6/$B14)^(1/COUNT($A6:$A14)) )-1),2)</f>
        <v>19.420000000000002</v>
      </c>
    </row>
    <row r="7" spans="1:14" ht="18">
      <c r="A7" s="32">
        <v>2016</v>
      </c>
      <c r="B7" s="61">
        <f>輸入!M7</f>
        <v>2.2400000000000002</v>
      </c>
      <c r="C7" s="63">
        <v>8</v>
      </c>
      <c r="D7" s="63">
        <f>ROUND(100*((($B$2/B9)^(1/COUNT($A$2:$A9)) )-1),2)</f>
        <v>12.6</v>
      </c>
      <c r="F7" s="153"/>
      <c r="G7" s="76">
        <f t="shared" si="0"/>
        <v>4.7300000000000004</v>
      </c>
      <c r="H7" s="77">
        <f t="shared" si="1"/>
        <v>6.83</v>
      </c>
      <c r="I7" s="76">
        <f t="shared" si="2"/>
        <v>31.95</v>
      </c>
      <c r="J7" s="76">
        <f t="shared" si="3"/>
        <v>16.63</v>
      </c>
      <c r="K7" s="76">
        <f t="shared" si="4"/>
        <v>18.57</v>
      </c>
      <c r="L7" s="76">
        <f t="shared" si="5"/>
        <v>20.32</v>
      </c>
    </row>
    <row r="8" spans="1:14" ht="18">
      <c r="A8" s="32">
        <v>2015</v>
      </c>
      <c r="B8" s="61">
        <f>輸入!M8</f>
        <v>2.3199999999999998</v>
      </c>
      <c r="C8" s="63">
        <v>9</v>
      </c>
      <c r="D8" s="63">
        <f>ROUND(100*((($B$2/B10)^(1/COUNT($A$2:$A10)) )-1),2)</f>
        <v>12.69</v>
      </c>
      <c r="F8" s="153"/>
      <c r="G8" s="76">
        <f t="shared" si="0"/>
        <v>10.49</v>
      </c>
      <c r="H8" s="77">
        <f t="shared" si="1"/>
        <v>42.67</v>
      </c>
      <c r="I8" s="76">
        <f t="shared" si="2"/>
        <v>21.12</v>
      </c>
      <c r="J8" s="76">
        <f t="shared" si="3"/>
        <v>22.7</v>
      </c>
      <c r="K8" s="76">
        <f t="shared" si="4"/>
        <v>24.16</v>
      </c>
    </row>
    <row r="9" spans="1:14" ht="18">
      <c r="A9" s="32">
        <v>2014</v>
      </c>
      <c r="B9" s="61">
        <f>輸入!M9</f>
        <v>1.95</v>
      </c>
      <c r="C9" s="63">
        <v>10</v>
      </c>
      <c r="D9" s="63">
        <f>ROUND(100*((($B$2/B11)^(1/COUNT($A$2:$A11)) )-1),2)</f>
        <v>24.57</v>
      </c>
      <c r="F9" s="153"/>
      <c r="G9" s="76">
        <f t="shared" si="0"/>
        <v>51.57</v>
      </c>
      <c r="H9" s="77">
        <f t="shared" si="1"/>
        <v>21.66</v>
      </c>
      <c r="I9" s="76">
        <f t="shared" si="2"/>
        <v>23.45</v>
      </c>
      <c r="J9" s="76">
        <f t="shared" si="3"/>
        <v>25.05</v>
      </c>
    </row>
    <row r="10" spans="1:14" ht="18">
      <c r="A10" s="32">
        <v>2013</v>
      </c>
      <c r="B10" s="61">
        <f>輸入!M10</f>
        <v>1.72</v>
      </c>
      <c r="C10" s="63">
        <v>11</v>
      </c>
      <c r="D10" s="63">
        <f>ROUND(100*((($B$2/B12)^(1/COUNT($A$2:$A12)) )-1),2)</f>
        <v>17.07</v>
      </c>
      <c r="F10" s="153"/>
      <c r="G10" s="76">
        <f t="shared" si="0"/>
        <v>24.56</v>
      </c>
      <c r="H10" s="77">
        <f t="shared" si="1"/>
        <v>26.11</v>
      </c>
      <c r="I10" s="76">
        <f t="shared" si="2"/>
        <v>27.52</v>
      </c>
    </row>
    <row r="11" spans="1:14" ht="18">
      <c r="A11" s="32">
        <v>2012</v>
      </c>
      <c r="B11" s="61">
        <f>輸入!M11</f>
        <v>0.56000000000000005</v>
      </c>
      <c r="C11" s="63">
        <v>12</v>
      </c>
      <c r="D11" s="63">
        <f>ROUND(100*((($B$2/B13)^(1/COUNT($A$2:$A13)) )-1),2)</f>
        <v>18.170000000000002</v>
      </c>
      <c r="F11" s="153"/>
      <c r="G11" s="76">
        <f t="shared" si="0"/>
        <v>-6.27</v>
      </c>
      <c r="H11" s="77">
        <f t="shared" si="1"/>
        <v>2.37</v>
      </c>
    </row>
    <row r="12" spans="1:14" ht="18">
      <c r="A12" s="32">
        <v>2011</v>
      </c>
      <c r="B12" s="61">
        <f>輸入!M12</f>
        <v>0.89</v>
      </c>
      <c r="C12" s="63">
        <v>13</v>
      </c>
      <c r="D12" s="63">
        <f>ROUND(100*((($B$2/B14)^(1/COUNT($A$2:$A14)) )-1),2)</f>
        <v>19.27</v>
      </c>
      <c r="F12" s="153"/>
      <c r="G12" s="76">
        <f t="shared" si="0"/>
        <v>20.39</v>
      </c>
      <c r="J12" s="73"/>
      <c r="K12" s="73"/>
      <c r="L12" s="73"/>
      <c r="M12" s="73"/>
    </row>
    <row r="13" spans="1:14" ht="18">
      <c r="A13" s="32">
        <v>2010</v>
      </c>
      <c r="B13" s="61">
        <f>輸入!M13</f>
        <v>0.68</v>
      </c>
      <c r="C13" s="29"/>
    </row>
    <row r="14" spans="1:14" ht="18">
      <c r="A14" s="32">
        <v>2009</v>
      </c>
      <c r="B14" s="61">
        <f>輸入!M14</f>
        <v>0.51</v>
      </c>
      <c r="D14"/>
    </row>
    <row r="15" spans="1:14">
      <c r="F15" s="67"/>
      <c r="G15" s="1" t="s">
        <v>57</v>
      </c>
      <c r="H15" s="1" t="s">
        <v>58</v>
      </c>
      <c r="I15" s="1" t="s">
        <v>54</v>
      </c>
    </row>
    <row r="16" spans="1:14">
      <c r="F16" s="1" t="s">
        <v>41</v>
      </c>
      <c r="G16" s="63">
        <f>輸入!B8</f>
        <v>5</v>
      </c>
      <c r="H16" s="63">
        <f>輸入!B5</f>
        <v>43</v>
      </c>
      <c r="I16" s="63">
        <f>輸入!B11</f>
        <v>0.45</v>
      </c>
    </row>
    <row r="17" spans="6:18">
      <c r="F17" s="1" t="s">
        <v>60</v>
      </c>
      <c r="G17" s="95">
        <f>輸入!L17</f>
        <v>3.82</v>
      </c>
      <c r="H17" s="63">
        <f>輸入!K5</f>
        <v>33.130000000000003</v>
      </c>
      <c r="I17" s="81"/>
    </row>
    <row r="18" spans="6:18">
      <c r="F18" s="1" t="s">
        <v>62</v>
      </c>
      <c r="G18" s="1">
        <v>3</v>
      </c>
      <c r="H18" s="1">
        <v>5</v>
      </c>
      <c r="I18" s="1">
        <v>10</v>
      </c>
    </row>
    <row r="19" spans="6:18">
      <c r="F19" s="78" t="s">
        <v>59</v>
      </c>
      <c r="G19" s="75">
        <f>(1+AVERAGE(輸入!L20:'輸入'!L30)/100)</f>
        <v>1.1254333333333333</v>
      </c>
      <c r="H19" s="75">
        <f>(1+AVERAGE(輸入!N20:'輸入'!N28)/100)</f>
        <v>1.1888571428571428</v>
      </c>
      <c r="I19" s="75">
        <f>(1+AVERAGE(輸入!S20:'輸入'!S23)/100)</f>
        <v>1.2054</v>
      </c>
    </row>
    <row r="20" spans="6:18">
      <c r="F20" s="78" t="s">
        <v>54</v>
      </c>
      <c r="G20" s="75">
        <f>ROUND((1+$I16/100)^G1,2)</f>
        <v>1.01</v>
      </c>
      <c r="H20" s="75">
        <f>ROUND((1+$I16/100)^I1,2)</f>
        <v>1.02</v>
      </c>
      <c r="I20" s="75">
        <f>ROUND((1+$I16/100)^N1,2)</f>
        <v>1.05</v>
      </c>
    </row>
    <row r="21" spans="6:18" ht="25">
      <c r="F21" s="78" t="s">
        <v>41</v>
      </c>
      <c r="G21" s="79">
        <f t="shared" ref="G21:I22" si="6">$H16*G$20*$G16*G$19</f>
        <v>244.38784833333332</v>
      </c>
      <c r="H21" s="79">
        <f t="shared" si="6"/>
        <v>260.71637142857145</v>
      </c>
      <c r="I21" s="79">
        <f t="shared" si="6"/>
        <v>272.11905000000002</v>
      </c>
    </row>
    <row r="22" spans="6:18">
      <c r="F22" s="78" t="s">
        <v>60</v>
      </c>
      <c r="G22" s="80">
        <f t="shared" si="6"/>
        <v>143.85532635526667</v>
      </c>
      <c r="H22" s="80">
        <f t="shared" si="6"/>
        <v>153.46687224342855</v>
      </c>
      <c r="I22" s="80">
        <f t="shared" si="6"/>
        <v>160.17889192200002</v>
      </c>
    </row>
    <row r="23" spans="6:18" ht="25">
      <c r="F23" s="78" t="s">
        <v>61</v>
      </c>
      <c r="G23" s="79">
        <f>G22*(1.05)^3</f>
        <v>166.53052217201559</v>
      </c>
      <c r="H23" s="79">
        <f>H22*(1.05)^5</f>
        <v>195.8669394988309</v>
      </c>
      <c r="I23" s="79">
        <f>I22*(1.05)^10</f>
        <v>260.91453637491037</v>
      </c>
    </row>
    <row r="27" spans="6:18">
      <c r="F27" s="67" t="s">
        <v>79</v>
      </c>
      <c r="G27" s="97">
        <f>ROUND(I19-1,2)*100</f>
        <v>21</v>
      </c>
      <c r="H27" s="96">
        <f>ROUND(H19-1,2)*100</f>
        <v>19</v>
      </c>
      <c r="I27" s="96">
        <f>ROUND(G19-1,2)*100</f>
        <v>13</v>
      </c>
      <c r="J27" s="101">
        <f>G27-I27</f>
        <v>8</v>
      </c>
    </row>
    <row r="28" spans="6:18">
      <c r="G28" s="154">
        <f>G27-H27</f>
        <v>2</v>
      </c>
      <c r="H28" s="155"/>
      <c r="I28" s="98">
        <f>ROUND(I21-H21,1)</f>
        <v>11.4</v>
      </c>
    </row>
    <row r="29" spans="6:18">
      <c r="H29" s="156">
        <f>H27-I27</f>
        <v>6</v>
      </c>
      <c r="I29" s="156"/>
      <c r="J29" s="99">
        <f>ROUND(H21-G21,1)</f>
        <v>16.3</v>
      </c>
      <c r="K29" s="100">
        <f>ROUND(AVERAGE(I28,J29),0)*2</f>
        <v>28</v>
      </c>
      <c r="M29" s="1" t="s">
        <v>80</v>
      </c>
      <c r="N29" s="1">
        <v>5</v>
      </c>
      <c r="O29" s="1">
        <v>10</v>
      </c>
      <c r="P29" s="1">
        <v>15</v>
      </c>
      <c r="Q29" s="1">
        <v>20</v>
      </c>
    </row>
    <row r="30" spans="6:18">
      <c r="G30" s="29"/>
      <c r="H30" s="29"/>
      <c r="L30" s="102">
        <f>ROUND(K29/J27,2)</f>
        <v>3.5</v>
      </c>
      <c r="M30" s="1" t="s">
        <v>81</v>
      </c>
      <c r="N30" s="103">
        <f>$H21-($H$27-N29)*$L$30</f>
        <v>211.71637142857145</v>
      </c>
      <c r="O30" s="103">
        <f>$H21-($H$27-O29)*$L$30</f>
        <v>229.21637142857145</v>
      </c>
      <c r="P30" s="103">
        <f>$H21-($H$27-P29)*$L$30</f>
        <v>246.71637142857145</v>
      </c>
      <c r="Q30" s="103">
        <f>$H21-($H$27-Q29)*$L$30</f>
        <v>264.21637142857145</v>
      </c>
    </row>
    <row r="31" spans="6:18">
      <c r="G31" s="29"/>
      <c r="H31" s="29"/>
    </row>
    <row r="32" spans="6:18">
      <c r="G32" s="29"/>
      <c r="H32" s="29"/>
      <c r="I32" s="105"/>
      <c r="J32" s="104"/>
      <c r="K32" s="104"/>
      <c r="L32" s="105"/>
      <c r="M32" s="105"/>
      <c r="N32" s="105"/>
      <c r="O32" s="105"/>
      <c r="P32" s="105"/>
      <c r="Q32" s="105"/>
      <c r="R32" s="105"/>
    </row>
    <row r="33" spans="6:18">
      <c r="G33" s="29"/>
      <c r="H33" s="29"/>
      <c r="I33" s="104"/>
      <c r="J33" s="105"/>
      <c r="K33" s="104"/>
      <c r="L33" s="105"/>
      <c r="M33" s="105"/>
      <c r="N33" s="105"/>
      <c r="O33" s="105"/>
      <c r="P33" s="105"/>
      <c r="Q33" s="105"/>
      <c r="R33" s="105"/>
    </row>
    <row r="34" spans="6:18">
      <c r="F34" s="74"/>
      <c r="G34" s="74"/>
      <c r="H34" s="106"/>
      <c r="I34" s="106"/>
      <c r="J34" s="104"/>
      <c r="K34" s="104"/>
      <c r="L34" s="105"/>
      <c r="M34" s="105"/>
      <c r="N34" s="105"/>
      <c r="O34" s="105"/>
      <c r="P34" s="105"/>
      <c r="Q34" s="105"/>
      <c r="R34" s="105"/>
    </row>
    <row r="35" spans="6:18">
      <c r="H35" s="104"/>
      <c r="I35" s="104"/>
      <c r="J35" s="104"/>
      <c r="K35" s="104"/>
      <c r="L35" s="105"/>
      <c r="M35" s="105"/>
      <c r="N35" s="105"/>
      <c r="O35" s="105"/>
      <c r="P35" s="105"/>
      <c r="Q35" s="105"/>
      <c r="R35" s="105"/>
    </row>
    <row r="36" spans="6:18">
      <c r="H36" s="104"/>
      <c r="I36" s="104"/>
      <c r="J36" s="104"/>
      <c r="K36" s="104"/>
      <c r="L36" s="105"/>
      <c r="M36" s="105"/>
      <c r="N36" s="105"/>
      <c r="O36" s="105"/>
      <c r="P36" s="105"/>
      <c r="Q36" s="105"/>
      <c r="R36" s="105"/>
    </row>
    <row r="37" spans="6:18">
      <c r="L37" s="105"/>
      <c r="M37" s="105"/>
      <c r="N37" s="105"/>
      <c r="O37" s="105"/>
      <c r="P37" s="105"/>
      <c r="Q37" s="105"/>
      <c r="R37" s="105"/>
    </row>
    <row r="38" spans="6:18">
      <c r="L38" s="105"/>
      <c r="M38" s="105"/>
      <c r="N38" s="105"/>
      <c r="O38" s="105"/>
      <c r="P38" s="105"/>
      <c r="Q38" s="105"/>
      <c r="R38" s="105"/>
    </row>
    <row r="39" spans="6:18">
      <c r="L39" s="105"/>
      <c r="M39" s="105"/>
      <c r="N39" s="105"/>
      <c r="O39" s="105"/>
      <c r="P39" s="105"/>
      <c r="Q39" s="105"/>
      <c r="R39" s="105"/>
    </row>
  </sheetData>
  <mergeCells count="3">
    <mergeCell ref="F2:F12"/>
    <mergeCell ref="G28:H28"/>
    <mergeCell ref="H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查詢網站</vt:lpstr>
      <vt:lpstr>輸入</vt:lpstr>
      <vt:lpstr>data</vt:lpstr>
      <vt:lpstr>data2</vt:lpstr>
      <vt:lpstr>現金流量折現法(PE+EPS)</vt:lpstr>
      <vt:lpstr>EPS &amp; PE 成長率法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2022-04-29T16:18:56Z</dcterms:created>
  <dcterms:modified xsi:type="dcterms:W3CDTF">2022-08-17T15:15:14Z</dcterms:modified>
</cp:coreProperties>
</file>