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6" i="2"/>
  <c r="K16" s="1"/>
  <c r="N15"/>
  <c r="O15" s="1"/>
  <c r="P15" s="1"/>
  <c r="N14"/>
  <c r="O14" s="1"/>
  <c r="P14" s="1"/>
  <c r="O13"/>
  <c r="P13" s="1"/>
  <c r="N13"/>
  <c r="K13"/>
  <c r="O12"/>
  <c r="P12" s="1"/>
  <c r="N12"/>
  <c r="K12"/>
  <c r="O11"/>
  <c r="P11" s="1"/>
  <c r="N11"/>
  <c r="K11"/>
  <c r="O10"/>
  <c r="P10" s="1"/>
  <c r="N10"/>
  <c r="K10"/>
  <c r="V9"/>
  <c r="U9"/>
  <c r="O9"/>
  <c r="P9" s="1"/>
  <c r="N9"/>
  <c r="K9"/>
  <c r="G9"/>
  <c r="S9" s="1"/>
  <c r="T9" s="1"/>
  <c r="T7" s="1"/>
  <c r="V7"/>
  <c r="M7"/>
  <c r="L7"/>
  <c r="J7"/>
  <c r="I7"/>
  <c r="F7"/>
  <c r="H21" i="1"/>
  <c r="R45"/>
  <c r="O28"/>
  <c r="O27"/>
  <c r="P27" s="1"/>
  <c r="Q27" s="1"/>
  <c r="O26"/>
  <c r="L26" s="1"/>
  <c r="O25"/>
  <c r="L25" s="1"/>
  <c r="L28"/>
  <c r="P7" i="2" l="1"/>
  <c r="Q9"/>
  <c r="Q7" s="1"/>
  <c r="Q13"/>
  <c r="G7"/>
  <c r="H9"/>
  <c r="K14"/>
  <c r="K15"/>
  <c r="L27" i="1"/>
  <c r="P26"/>
  <c r="Q26" s="1"/>
  <c r="P25"/>
  <c r="Q25" s="1"/>
  <c r="O24"/>
  <c r="O23"/>
  <c r="O22"/>
  <c r="W21"/>
  <c r="W19" s="1"/>
  <c r="V21"/>
  <c r="O21"/>
  <c r="T21"/>
  <c r="U21" s="1"/>
  <c r="U19" s="1"/>
  <c r="N19"/>
  <c r="K19"/>
  <c r="J19"/>
  <c r="G19"/>
  <c r="W9" i="2" l="1"/>
  <c r="W7" s="1"/>
  <c r="H7"/>
  <c r="R25" i="1"/>
  <c r="H19"/>
  <c r="I21"/>
  <c r="P23"/>
  <c r="Q23" s="1"/>
  <c r="L23"/>
  <c r="P24"/>
  <c r="Q24" s="1"/>
  <c r="L24"/>
  <c r="P21"/>
  <c r="Q21" s="1"/>
  <c r="L21"/>
  <c r="P22"/>
  <c r="Q22" s="1"/>
  <c r="L22"/>
  <c r="M19"/>
  <c r="R21" l="1"/>
  <c r="Q19"/>
  <c r="I19"/>
  <c r="R19" l="1"/>
  <c r="X21"/>
  <c r="X19" s="1"/>
</calcChain>
</file>

<file path=xl/comments1.xml><?xml version="1.0" encoding="utf-8"?>
<comments xmlns="http://schemas.openxmlformats.org/spreadsheetml/2006/main">
  <authors>
    <author>Author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dia wt(e22-i22/5)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costing slab for gold rate date wise for client wise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get total dia pcs it requires costing sheet as bifercation of total pcs according to there sieve size and it should be date wise and client wise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bifercation of total weight according to there sieve size and it should be date wise and client wise
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PICK UP FROM COSTING 
CHART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FORMULA AS
ACCORDING TO SIEVE SIZE ENTRY PRICES SHOULD MULTIPLY WITH THERE DIAMOND WEIGHT
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SUMARRY OF THE TOTAL DIAMOND PRICE OF THE PARTICULAR PIECE</t>
        </r>
      </text>
    </comment>
    <comment ref="X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
Gold Amount + Total Dia Value + Labour Amount + Certification Charges 
</t>
        </r>
      </text>
    </comment>
    <comment ref="F9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COSTING PRICES * 2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manual entry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dia wt(e22-i22/5)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costing slab for gold rate date wise for client wise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get total dia pcs it requires costing sheet as bifercation of total pcs according to there sieve size and it should be date wise and client wise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bifercation of total weight according to there sieve size and it should be date wise and client wise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PICK UP FROM COSTING 
CHART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VALUES IN COSTING CHART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FORMULA AS
ACCORDING TO SIEVE SIZE ENTRY PRICES SHOULD MULTIPLY WITH THERE DIAMOND WEIGHT
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SUMARRY OF THE TOTAL DIAMOND PRICE OF THE PARTICULAR PIECE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
Gold Amount + Total Dia Value + Labour Amount + Certification Charges 
</t>
        </r>
      </text>
    </comment>
  </commentList>
</comments>
</file>

<file path=xl/sharedStrings.xml><?xml version="1.0" encoding="utf-8"?>
<sst xmlns="http://schemas.openxmlformats.org/spreadsheetml/2006/main" count="219" uniqueCount="134">
  <si>
    <t>Step 1</t>
  </si>
  <si>
    <t>Suppliers list details</t>
  </si>
  <si>
    <t>eg:-</t>
  </si>
  <si>
    <t>sky jewels</t>
  </si>
  <si>
    <t>freya jewellery</t>
  </si>
  <si>
    <t>tirth diamonds</t>
  </si>
  <si>
    <t>hia exports</t>
  </si>
  <si>
    <t>No</t>
  </si>
  <si>
    <t>CER.NO</t>
  </si>
  <si>
    <t>DESIGN NO</t>
  </si>
  <si>
    <t>GR.WT</t>
  </si>
  <si>
    <t>NT.WT</t>
  </si>
  <si>
    <t>G.AMT</t>
  </si>
  <si>
    <t>DIA.PCS</t>
  </si>
  <si>
    <t>DIA.WT</t>
  </si>
  <si>
    <t>SIEV.SZ</t>
  </si>
  <si>
    <t>DIA PCS</t>
  </si>
  <si>
    <t>AVR.DIA</t>
  </si>
  <si>
    <t>DIA.PR</t>
  </si>
  <si>
    <t>DIA.VAL</t>
  </si>
  <si>
    <t>LABR</t>
  </si>
  <si>
    <t>CERT</t>
  </si>
  <si>
    <t>AMT</t>
  </si>
  <si>
    <t>sgl jm102</t>
  </si>
  <si>
    <t>r-002</t>
  </si>
  <si>
    <t>Gold</t>
  </si>
  <si>
    <t>Type</t>
  </si>
  <si>
    <t>Amount per gram</t>
  </si>
  <si>
    <t>18 KT</t>
  </si>
  <si>
    <t>14 KT</t>
  </si>
  <si>
    <t>9 KT</t>
  </si>
  <si>
    <t>Partticulatrs</t>
  </si>
  <si>
    <t>Silver</t>
  </si>
  <si>
    <t>Date</t>
  </si>
  <si>
    <t>Suppliers</t>
  </si>
  <si>
    <t>diamond costing format date wise and client wise</t>
  </si>
  <si>
    <t>-2</t>
  </si>
  <si>
    <t>+2-6</t>
  </si>
  <si>
    <t>+6-10</t>
  </si>
  <si>
    <t>+10-11</t>
  </si>
  <si>
    <t>+11-13</t>
  </si>
  <si>
    <t>1/8</t>
  </si>
  <si>
    <t>1/7</t>
  </si>
  <si>
    <t>1/6</t>
  </si>
  <si>
    <t>1/3</t>
  </si>
  <si>
    <t>1/2</t>
  </si>
  <si>
    <t>0.009 To 0.018</t>
  </si>
  <si>
    <t>0.004 To 0.008</t>
  </si>
  <si>
    <t>0.019 To 0.058</t>
  </si>
  <si>
    <t>0.059 To 0.074</t>
  </si>
  <si>
    <t>0.075 To 0.108</t>
  </si>
  <si>
    <t>0.11 To 0.125</t>
  </si>
  <si>
    <t>0.13 To 0.146</t>
  </si>
  <si>
    <t>0.147 To 0.175</t>
  </si>
  <si>
    <t>manual</t>
  </si>
  <si>
    <t>Diamonds</t>
  </si>
  <si>
    <t>Round</t>
  </si>
  <si>
    <t>SIEV.SIZE</t>
  </si>
  <si>
    <t>POINTERS</t>
  </si>
  <si>
    <t>Labour costing format date wise and client wise</t>
  </si>
  <si>
    <t>Ring</t>
  </si>
  <si>
    <t>Earing</t>
  </si>
  <si>
    <t>Pendants</t>
  </si>
  <si>
    <t>Nose Rings</t>
  </si>
  <si>
    <t>Necklases</t>
  </si>
  <si>
    <t>Tanmania</t>
  </si>
  <si>
    <t>Braclets</t>
  </si>
  <si>
    <t>Kada</t>
  </si>
  <si>
    <t>Bangles</t>
  </si>
  <si>
    <t>Labour per gram</t>
  </si>
  <si>
    <t>minimum value</t>
  </si>
  <si>
    <t>NT.WT * LABOUR PER GRAM</t>
  </si>
  <si>
    <t>Gold costing format date wise and client wise</t>
  </si>
  <si>
    <t>Certification costing format date wise and client wise</t>
  </si>
  <si>
    <t>Amount</t>
  </si>
  <si>
    <t>IF(i&lt;=0.22,"121",IF(i&gt;=0.23,"414*i"))</t>
  </si>
  <si>
    <t>Individual suppliers pcs details in costing format for purchase price</t>
  </si>
  <si>
    <t>Step 2</t>
  </si>
  <si>
    <t>MARKETTING MEMO</t>
  </si>
  <si>
    <t>Types of Memos List And There Effect On Stock If</t>
  </si>
  <si>
    <t>EFFECT ON STOCK</t>
  </si>
  <si>
    <t>NO</t>
  </si>
  <si>
    <t>APPROVAL MEMO</t>
  </si>
  <si>
    <t>YES</t>
  </si>
  <si>
    <t>EG</t>
  </si>
  <si>
    <t>NISHIT</t>
  </si>
  <si>
    <t xml:space="preserve">IGI </t>
  </si>
  <si>
    <t>SGL</t>
  </si>
  <si>
    <t>HALMARKING</t>
  </si>
  <si>
    <t>RHODIUM</t>
  </si>
  <si>
    <t>KALYAN</t>
  </si>
  <si>
    <t>JOSCO</t>
  </si>
  <si>
    <t>JOS</t>
  </si>
  <si>
    <t>PRICES</t>
  </si>
  <si>
    <t>MRP</t>
  </si>
  <si>
    <t>COSTING PRICES</t>
  </si>
  <si>
    <t>Step 3</t>
  </si>
  <si>
    <t>INVOICES</t>
  </si>
  <si>
    <t>CAN BE RAISED ONLY ON APPROVAL MEMOS</t>
  </si>
  <si>
    <t>INDIVIDUAL LEDGERS</t>
  </si>
  <si>
    <t>IF REQUIRED ABLE TO DO CHANGES IN COSTING SHEETS</t>
  </si>
  <si>
    <t>ACCORDINGLY ABLE TO RAISE THE INVOICE</t>
  </si>
  <si>
    <t>invoices can be raised partly from a single approval memos or different different memos but of same clients only</t>
  </si>
  <si>
    <t>Program details</t>
  </si>
  <si>
    <t>22 kt</t>
  </si>
  <si>
    <t>TYPE</t>
  </si>
  <si>
    <t>RING</t>
  </si>
  <si>
    <t>RETURN</t>
  </si>
  <si>
    <t>JEWEL NUMBER</t>
  </si>
  <si>
    <t>UNIQUE</t>
  </si>
  <si>
    <t>COLOUR STONE</t>
  </si>
  <si>
    <t>WT</t>
  </si>
  <si>
    <t>AMT PER CT</t>
  </si>
  <si>
    <t>Supplier and Clients</t>
  </si>
  <si>
    <t>Auto Polulated</t>
  </si>
  <si>
    <t>sys gen</t>
  </si>
  <si>
    <t>e</t>
  </si>
  <si>
    <t>er-002</t>
  </si>
  <si>
    <t>FOR CLIENT AND SUPPLIERS</t>
  </si>
  <si>
    <t>VAT TINCST NUMBER</t>
  </si>
  <si>
    <t>BANK INFORMATION FOR CLIENT AND SUPPLIERS</t>
  </si>
  <si>
    <t>APPROVAL MEMO CAN BE WITHOUT MAKING INVOICE</t>
  </si>
  <si>
    <t>REPORTS</t>
  </si>
  <si>
    <t>MARKETING MEMO</t>
  </si>
  <si>
    <t>APPROVAL MEMOS</t>
  </si>
  <si>
    <t>STOCKS</t>
  </si>
  <si>
    <t>SUPPLIERS CLIENT USER</t>
  </si>
  <si>
    <t>PAYMENT DUE REPORTS</t>
  </si>
  <si>
    <t>SALES COST</t>
  </si>
  <si>
    <t>TIME</t>
  </si>
  <si>
    <t>AMOUNT</t>
  </si>
  <si>
    <t xml:space="preserve">COMPARISION </t>
  </si>
  <si>
    <t xml:space="preserve">when </t>
  </si>
  <si>
    <t>y/n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</si>
</sst>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name val="Trebuchet MS"/>
      <family val="2"/>
    </font>
    <font>
      <sz val="11"/>
      <name val="Times New Roman"/>
      <family val="1"/>
    </font>
    <font>
      <sz val="11"/>
      <name val="Calibri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1" fontId="0" fillId="0" borderId="5" xfId="0" applyNumberFormat="1" applyFont="1" applyBorder="1"/>
    <xf numFmtId="0" fontId="6" fillId="3" borderId="5" xfId="0" applyFont="1" applyFill="1" applyBorder="1" applyAlignment="1">
      <alignment horizontal="center" vertical="center"/>
    </xf>
    <xf numFmtId="164" fontId="6" fillId="3" borderId="5" xfId="1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right" vertical="center"/>
    </xf>
    <xf numFmtId="0" fontId="0" fillId="0" borderId="7" xfId="0" applyFont="1" applyBorder="1"/>
    <xf numFmtId="0" fontId="0" fillId="0" borderId="8" xfId="0" applyFont="1" applyBorder="1"/>
    <xf numFmtId="2" fontId="0" fillId="0" borderId="8" xfId="0" applyNumberFormat="1" applyFont="1" applyBorder="1"/>
    <xf numFmtId="1" fontId="0" fillId="0" borderId="8" xfId="0" applyNumberFormat="1" applyFont="1" applyBorder="1"/>
    <xf numFmtId="0" fontId="6" fillId="3" borderId="8" xfId="0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15" xfId="0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6" fillId="3" borderId="5" xfId="0" quotePrefix="1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5" xfId="0" quotePrefix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/>
    </xf>
    <xf numFmtId="0" fontId="0" fillId="0" borderId="11" xfId="0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Fill="1" applyBorder="1"/>
    <xf numFmtId="0" fontId="2" fillId="0" borderId="14" xfId="0" applyFont="1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8" xfId="0" applyFill="1" applyBorder="1"/>
    <xf numFmtId="14" fontId="0" fillId="0" borderId="7" xfId="0" applyNumberFormat="1" applyBorder="1"/>
    <xf numFmtId="0" fontId="2" fillId="0" borderId="1" xfId="0" applyFont="1" applyBorder="1"/>
    <xf numFmtId="165" fontId="7" fillId="3" borderId="5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22" xfId="0" applyFont="1" applyBorder="1"/>
    <xf numFmtId="0" fontId="0" fillId="0" borderId="23" xfId="0" applyFont="1" applyBorder="1"/>
    <xf numFmtId="2" fontId="0" fillId="0" borderId="23" xfId="0" applyNumberFormat="1" applyFont="1" applyBorder="1"/>
    <xf numFmtId="1" fontId="0" fillId="0" borderId="23" xfId="0" applyNumberFormat="1" applyFont="1" applyBorder="1"/>
    <xf numFmtId="164" fontId="6" fillId="3" borderId="23" xfId="1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>
      <alignment horizontal="center" vertical="center"/>
    </xf>
    <xf numFmtId="2" fontId="6" fillId="3" borderId="23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right" vertical="center"/>
    </xf>
    <xf numFmtId="0" fontId="0" fillId="0" borderId="0" xfId="0" applyFont="1" applyBorder="1"/>
    <xf numFmtId="2" fontId="0" fillId="0" borderId="0" xfId="0" applyNumberFormat="1" applyFont="1" applyBorder="1"/>
    <xf numFmtId="1" fontId="0" fillId="0" borderId="0" xfId="0" applyNumberFormat="1" applyFont="1" applyBorder="1"/>
    <xf numFmtId="164" fontId="6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1" fontId="7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164" fontId="6" fillId="4" borderId="5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Border="1" applyAlignment="1">
      <alignment horizontal="center" vertical="center"/>
    </xf>
    <xf numFmtId="164" fontId="6" fillId="4" borderId="23" xfId="1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X129"/>
  <sheetViews>
    <sheetView topLeftCell="K11" workbookViewId="0">
      <selection activeCell="L25" sqref="L25"/>
    </sheetView>
  </sheetViews>
  <sheetFormatPr defaultRowHeight="15"/>
  <cols>
    <col min="2" max="2" width="40.85546875" bestFit="1" customWidth="1"/>
    <col min="3" max="3" width="16.7109375" bestFit="1" customWidth="1"/>
    <col min="4" max="5" width="16.7109375" customWidth="1"/>
    <col min="6" max="6" width="15.42578125" bestFit="1" customWidth="1"/>
    <col min="7" max="7" width="19.7109375" bestFit="1" customWidth="1"/>
    <col min="8" max="8" width="32.7109375" bestFit="1" customWidth="1"/>
    <col min="9" max="10" width="16.5703125" bestFit="1" customWidth="1"/>
    <col min="11" max="11" width="26" bestFit="1" customWidth="1"/>
    <col min="12" max="12" width="15" bestFit="1" customWidth="1"/>
    <col min="13" max="13" width="14.85546875" bestFit="1" customWidth="1"/>
  </cols>
  <sheetData>
    <row r="3" spans="1:9" ht="15.75" thickBot="1"/>
    <row r="4" spans="1:9" ht="15.75" thickBot="1">
      <c r="B4" s="65" t="s">
        <v>103</v>
      </c>
    </row>
    <row r="8" spans="1:9">
      <c r="A8" t="s">
        <v>0</v>
      </c>
    </row>
    <row r="9" spans="1:9">
      <c r="B9" s="101" t="s">
        <v>1</v>
      </c>
      <c r="C9" s="101"/>
      <c r="D9" s="101"/>
      <c r="E9" s="101"/>
      <c r="F9" s="101"/>
      <c r="G9" s="101"/>
    </row>
    <row r="10" spans="1:9">
      <c r="A10" t="s">
        <v>2</v>
      </c>
      <c r="F10" t="s">
        <v>113</v>
      </c>
    </row>
    <row r="11" spans="1:9">
      <c r="A11">
        <v>1</v>
      </c>
      <c r="B11" t="s">
        <v>4</v>
      </c>
    </row>
    <row r="12" spans="1:9">
      <c r="A12">
        <v>2</v>
      </c>
      <c r="B12" t="s">
        <v>3</v>
      </c>
    </row>
    <row r="13" spans="1:9">
      <c r="A13">
        <v>3</v>
      </c>
      <c r="B13" t="s">
        <v>5</v>
      </c>
    </row>
    <row r="14" spans="1:9">
      <c r="A14">
        <v>4</v>
      </c>
      <c r="B14" t="s">
        <v>6</v>
      </c>
    </row>
    <row r="15" spans="1:9" ht="15.75" thickBot="1"/>
    <row r="16" spans="1:9" ht="15.75" thickBot="1">
      <c r="B16" s="95" t="s">
        <v>76</v>
      </c>
      <c r="C16" s="96"/>
      <c r="D16" s="96"/>
      <c r="E16" s="96"/>
      <c r="F16" s="96"/>
      <c r="G16" s="96"/>
      <c r="H16" s="96"/>
      <c r="I16" s="97"/>
    </row>
    <row r="17" spans="1:24" ht="15.75" thickBot="1">
      <c r="A17" t="s">
        <v>2</v>
      </c>
      <c r="L17" t="s">
        <v>114</v>
      </c>
    </row>
    <row r="18" spans="1:24" ht="15.75" thickBot="1">
      <c r="B18" s="1" t="s">
        <v>7</v>
      </c>
      <c r="C18" s="1" t="s">
        <v>8</v>
      </c>
      <c r="D18" s="1" t="s">
        <v>105</v>
      </c>
      <c r="E18" s="1" t="s">
        <v>108</v>
      </c>
      <c r="F18" s="1" t="s">
        <v>9</v>
      </c>
      <c r="G18" s="2" t="s">
        <v>10</v>
      </c>
      <c r="H18" s="1" t="s">
        <v>11</v>
      </c>
      <c r="I18" s="3" t="s">
        <v>12</v>
      </c>
      <c r="J18" s="1" t="s">
        <v>13</v>
      </c>
      <c r="K18" s="2" t="s">
        <v>14</v>
      </c>
      <c r="L18" s="1" t="s">
        <v>15</v>
      </c>
      <c r="M18" s="1" t="s">
        <v>16</v>
      </c>
      <c r="N18" s="2" t="s">
        <v>14</v>
      </c>
      <c r="O18" s="1" t="s">
        <v>17</v>
      </c>
      <c r="P18" s="1" t="s">
        <v>18</v>
      </c>
      <c r="Q18" s="1" t="s">
        <v>19</v>
      </c>
      <c r="R18" s="87" t="s">
        <v>19</v>
      </c>
      <c r="S18" s="1" t="s">
        <v>20</v>
      </c>
      <c r="T18" s="1" t="s">
        <v>20</v>
      </c>
      <c r="U18" s="1" t="s">
        <v>20</v>
      </c>
      <c r="V18" s="1" t="s">
        <v>21</v>
      </c>
      <c r="W18" s="1" t="s">
        <v>21</v>
      </c>
      <c r="X18" s="1" t="s">
        <v>22</v>
      </c>
    </row>
    <row r="19" spans="1:24" ht="15.75" thickBot="1">
      <c r="B19" s="1"/>
      <c r="C19" s="4"/>
      <c r="D19" s="4"/>
      <c r="E19" s="4"/>
      <c r="F19" s="5"/>
      <c r="G19" s="6">
        <f>SUM(G21:G28)</f>
        <v>4.79</v>
      </c>
      <c r="H19" s="6">
        <f>SUM(H21:H28)</f>
        <v>2.4020000000000001</v>
      </c>
      <c r="I19" s="7">
        <f>SUM(I21:I28)</f>
        <v>5140.2800000000007</v>
      </c>
      <c r="J19" s="7">
        <f>SUM(J21:J28)</f>
        <v>34</v>
      </c>
      <c r="K19" s="6">
        <f>SUM(K21:K28)</f>
        <v>0.33999999999999997</v>
      </c>
      <c r="L19" s="1"/>
      <c r="M19" s="7">
        <f>SUM(M21:M28)</f>
        <v>34</v>
      </c>
      <c r="N19" s="6">
        <f>SUM(N21:N28)</f>
        <v>0.34</v>
      </c>
      <c r="O19" s="1"/>
      <c r="P19" s="1"/>
      <c r="Q19" s="7">
        <f>SUM(Q21:Q28)</f>
        <v>16865</v>
      </c>
      <c r="R19" s="88">
        <f>SUM(R21:R28)</f>
        <v>16865</v>
      </c>
      <c r="S19" s="1"/>
      <c r="T19" s="1"/>
      <c r="U19" s="7">
        <f>SUM(U21:U28)</f>
        <v>720.6</v>
      </c>
      <c r="V19" s="7">
        <v>34249</v>
      </c>
      <c r="W19" s="7">
        <f>SUM(W21:W28)</f>
        <v>99.36</v>
      </c>
      <c r="X19" s="7">
        <f>SUM(X21:X28)</f>
        <v>17865.239999999998</v>
      </c>
    </row>
    <row r="20" spans="1:24" ht="15.75" thickBot="1">
      <c r="B20" s="8"/>
      <c r="C20" s="8"/>
      <c r="D20" s="8"/>
      <c r="E20" s="8"/>
      <c r="F20" s="8"/>
      <c r="G20" s="8"/>
      <c r="H20" s="8"/>
      <c r="I20" s="9"/>
      <c r="J20" s="8"/>
      <c r="K20" s="8"/>
      <c r="L20" s="1"/>
      <c r="M20" s="8"/>
      <c r="N20" s="8"/>
      <c r="O20" s="8"/>
      <c r="P20" s="8"/>
      <c r="Q20" s="8"/>
      <c r="R20" s="89"/>
      <c r="S20" s="8"/>
      <c r="T20" s="8"/>
      <c r="U20" s="8"/>
      <c r="V20" s="8"/>
      <c r="W20" s="8"/>
      <c r="X20" s="8"/>
    </row>
    <row r="21" spans="1:24">
      <c r="B21" s="10">
        <v>1</v>
      </c>
      <c r="C21" s="32" t="s">
        <v>23</v>
      </c>
      <c r="D21" s="32" t="s">
        <v>106</v>
      </c>
      <c r="E21" s="32" t="s">
        <v>109</v>
      </c>
      <c r="F21" s="32" t="s">
        <v>24</v>
      </c>
      <c r="G21" s="12">
        <v>2.4500000000000002</v>
      </c>
      <c r="H21" s="12">
        <f>G21-K21/5</f>
        <v>2.4020000000000001</v>
      </c>
      <c r="I21" s="13">
        <f>2140*H21</f>
        <v>5140.2800000000007</v>
      </c>
      <c r="J21" s="11">
        <v>24</v>
      </c>
      <c r="K21" s="12">
        <v>0.24</v>
      </c>
      <c r="L21" s="14" t="str">
        <f t="shared" ref="L21:L28" si="0">IF(O21&lt;0.0075,"-2",IF(O21&lt;0.019,"+2-6",IF(O21&lt;0.059,"+6-10",IF(O21&lt;0.075,"+10-11",IF(O21&lt;0.108,"+11-13","0")))))</f>
        <v>+2-6</v>
      </c>
      <c r="M21" s="13">
        <v>10</v>
      </c>
      <c r="N21" s="12">
        <v>0.12</v>
      </c>
      <c r="O21" s="66">
        <f t="shared" ref="O21:O28" si="1">N21/M21</f>
        <v>1.2E-2</v>
      </c>
      <c r="P21" s="14" t="str">
        <f t="shared" ref="P21:P27" si="2">IF(O21&lt;0.019,"49500",IF(O21&lt;0.059,"50000",IF(O21&lt;0.076,"52000",IF(O21&lt;0.108,"58000","0"))))</f>
        <v>49500</v>
      </c>
      <c r="Q21" s="15">
        <f t="shared" ref="Q21:Q27" si="3">P21*N21</f>
        <v>5940</v>
      </c>
      <c r="R21" s="90">
        <f>Q21+Q22+Q23+Q24</f>
        <v>11905</v>
      </c>
      <c r="S21" s="16">
        <v>300</v>
      </c>
      <c r="T21" s="17">
        <f t="shared" ref="T21" si="4">S21*H21</f>
        <v>720.6</v>
      </c>
      <c r="U21" s="15">
        <f t="shared" ref="U21" si="5">IF(T21&gt;600,T21,IF(T21&lt;600,600))</f>
        <v>720.6</v>
      </c>
      <c r="V21" s="18" t="str">
        <f>IF(K21&lt;=0.22,"121",IF(K21&gt;=0.23,"414"))</f>
        <v>414</v>
      </c>
      <c r="W21" s="19">
        <f>414*K21</f>
        <v>99.36</v>
      </c>
      <c r="X21" s="20">
        <f t="shared" ref="X21" si="6">I21+R21+U21+W21</f>
        <v>17865.239999999998</v>
      </c>
    </row>
    <row r="22" spans="1:24">
      <c r="L22" s="14" t="str">
        <f t="shared" si="0"/>
        <v>+6-10</v>
      </c>
      <c r="M22" s="13">
        <v>2</v>
      </c>
      <c r="N22" s="12">
        <v>0.05</v>
      </c>
      <c r="O22" s="66">
        <f t="shared" si="1"/>
        <v>2.5000000000000001E-2</v>
      </c>
      <c r="P22" s="14" t="str">
        <f t="shared" si="2"/>
        <v>50000</v>
      </c>
      <c r="Q22" s="15">
        <f t="shared" si="3"/>
        <v>2500</v>
      </c>
      <c r="R22" s="90"/>
      <c r="S22" s="16"/>
      <c r="T22" s="17"/>
      <c r="U22" s="15"/>
      <c r="V22" s="18"/>
      <c r="W22" s="19"/>
      <c r="X22" s="20"/>
    </row>
    <row r="23" spans="1:24">
      <c r="B23" s="10"/>
      <c r="C23" s="11"/>
      <c r="D23" s="11"/>
      <c r="E23" s="11"/>
      <c r="F23" s="11"/>
      <c r="G23" s="12"/>
      <c r="H23" s="12"/>
      <c r="I23" s="13"/>
      <c r="J23" s="11"/>
      <c r="K23" s="11"/>
      <c r="L23" s="14" t="str">
        <f t="shared" si="0"/>
        <v>+2-6</v>
      </c>
      <c r="M23" s="13">
        <v>4</v>
      </c>
      <c r="N23" s="12">
        <v>0.03</v>
      </c>
      <c r="O23" s="66">
        <f t="shared" si="1"/>
        <v>7.4999999999999997E-3</v>
      </c>
      <c r="P23" s="14" t="str">
        <f t="shared" si="2"/>
        <v>49500</v>
      </c>
      <c r="Q23" s="15">
        <f t="shared" si="3"/>
        <v>1485</v>
      </c>
      <c r="R23" s="90"/>
      <c r="S23" s="16"/>
      <c r="T23" s="17"/>
      <c r="U23" s="15"/>
      <c r="V23" s="18"/>
      <c r="W23" s="19"/>
      <c r="X23" s="20"/>
    </row>
    <row r="24" spans="1:24">
      <c r="B24" s="10"/>
      <c r="C24" s="11"/>
      <c r="D24" s="11"/>
      <c r="E24" s="11"/>
      <c r="F24" s="11"/>
      <c r="G24" s="12"/>
      <c r="H24" s="12"/>
      <c r="I24" s="13"/>
      <c r="J24" s="11"/>
      <c r="K24" s="11"/>
      <c r="L24" s="14" t="str">
        <f t="shared" si="0"/>
        <v>-2</v>
      </c>
      <c r="M24" s="13">
        <v>8</v>
      </c>
      <c r="N24" s="12">
        <v>0.04</v>
      </c>
      <c r="O24" s="66">
        <f t="shared" si="1"/>
        <v>5.0000000000000001E-3</v>
      </c>
      <c r="P24" s="14" t="str">
        <f t="shared" si="2"/>
        <v>49500</v>
      </c>
      <c r="Q24" s="15">
        <f t="shared" si="3"/>
        <v>1980</v>
      </c>
      <c r="R24" s="90"/>
      <c r="S24" s="16"/>
      <c r="T24" s="17"/>
      <c r="U24" s="15"/>
      <c r="V24" s="18"/>
      <c r="W24" s="19"/>
      <c r="X24" s="20"/>
    </row>
    <row r="25" spans="1:24">
      <c r="B25" s="10">
        <v>2</v>
      </c>
      <c r="C25" s="32" t="s">
        <v>23</v>
      </c>
      <c r="D25" s="32" t="s">
        <v>116</v>
      </c>
      <c r="E25" s="32" t="s">
        <v>115</v>
      </c>
      <c r="F25" s="32" t="s">
        <v>117</v>
      </c>
      <c r="G25" s="12">
        <v>2.34</v>
      </c>
      <c r="H25" s="12"/>
      <c r="I25" s="13"/>
      <c r="J25" s="11">
        <v>10</v>
      </c>
      <c r="K25" s="11">
        <v>0.1</v>
      </c>
      <c r="L25" s="14" t="str">
        <f t="shared" si="0"/>
        <v>+6-10</v>
      </c>
      <c r="M25" s="80">
        <v>1</v>
      </c>
      <c r="N25" s="79">
        <v>0.02</v>
      </c>
      <c r="O25" s="66">
        <f t="shared" si="1"/>
        <v>0.02</v>
      </c>
      <c r="P25" s="14" t="str">
        <f t="shared" si="2"/>
        <v>50000</v>
      </c>
      <c r="Q25" s="15">
        <f t="shared" si="3"/>
        <v>1000</v>
      </c>
      <c r="R25" s="91">
        <f>Q25+Q26+Q27</f>
        <v>4960</v>
      </c>
      <c r="S25" s="82"/>
      <c r="T25" s="83"/>
      <c r="U25" s="81"/>
      <c r="V25" s="84"/>
      <c r="W25" s="85"/>
      <c r="X25" s="86"/>
    </row>
    <row r="26" spans="1:24" s="45" customFormat="1">
      <c r="B26" s="78"/>
      <c r="C26" s="78"/>
      <c r="D26" s="78"/>
      <c r="E26" s="78"/>
      <c r="F26" s="78"/>
      <c r="G26" s="79"/>
      <c r="H26" s="79"/>
      <c r="I26" s="80"/>
      <c r="J26" s="78"/>
      <c r="K26" s="78"/>
      <c r="L26" s="14" t="str">
        <f t="shared" si="0"/>
        <v>-2</v>
      </c>
      <c r="M26" s="80">
        <v>3</v>
      </c>
      <c r="N26" s="79">
        <v>0.02</v>
      </c>
      <c r="O26" s="66">
        <f t="shared" si="1"/>
        <v>6.6666666666666671E-3</v>
      </c>
      <c r="P26" s="14" t="str">
        <f t="shared" si="2"/>
        <v>49500</v>
      </c>
      <c r="Q26" s="15">
        <f t="shared" si="3"/>
        <v>990</v>
      </c>
      <c r="R26" s="91"/>
      <c r="S26" s="82"/>
      <c r="T26" s="83"/>
      <c r="U26" s="81"/>
      <c r="V26" s="84"/>
      <c r="W26" s="85"/>
      <c r="X26" s="86"/>
    </row>
    <row r="27" spans="1:24">
      <c r="B27" s="68"/>
      <c r="C27" s="69"/>
      <c r="D27" s="69"/>
      <c r="E27" s="69"/>
      <c r="F27" s="69"/>
      <c r="G27" s="70"/>
      <c r="H27" s="70"/>
      <c r="I27" s="71"/>
      <c r="J27" s="69"/>
      <c r="K27" s="69"/>
      <c r="L27" s="14" t="str">
        <f t="shared" si="0"/>
        <v>+2-6</v>
      </c>
      <c r="M27" s="71">
        <v>6</v>
      </c>
      <c r="N27" s="70">
        <v>0.06</v>
      </c>
      <c r="O27" s="66">
        <f t="shared" si="1"/>
        <v>0.01</v>
      </c>
      <c r="P27" s="14" t="str">
        <f t="shared" si="2"/>
        <v>49500</v>
      </c>
      <c r="Q27" s="15">
        <f t="shared" si="3"/>
        <v>2970</v>
      </c>
      <c r="R27" s="92"/>
      <c r="S27" s="73"/>
      <c r="T27" s="74"/>
      <c r="U27" s="72"/>
      <c r="V27" s="75"/>
      <c r="W27" s="76"/>
      <c r="X27" s="77"/>
    </row>
    <row r="28" spans="1:24" ht="15.75" thickBot="1">
      <c r="B28" s="21"/>
      <c r="C28" s="22"/>
      <c r="D28" s="22"/>
      <c r="E28" s="22"/>
      <c r="F28" s="22"/>
      <c r="G28" s="22"/>
      <c r="H28" s="23"/>
      <c r="I28" s="24"/>
      <c r="J28" s="22"/>
      <c r="K28" s="22"/>
      <c r="L28" s="14" t="e">
        <f t="shared" si="0"/>
        <v>#DIV/0!</v>
      </c>
      <c r="M28" s="24"/>
      <c r="N28" s="23"/>
      <c r="O28" s="66" t="e">
        <f t="shared" si="1"/>
        <v>#DIV/0!</v>
      </c>
      <c r="P28" s="25"/>
      <c r="Q28" s="26"/>
      <c r="R28" s="93"/>
      <c r="S28" s="27"/>
      <c r="T28" s="28"/>
      <c r="U28" s="26"/>
      <c r="V28" s="29"/>
      <c r="W28" s="30"/>
      <c r="X28" s="31"/>
    </row>
    <row r="30" spans="1:24" ht="15.75" thickBot="1"/>
    <row r="31" spans="1:24" ht="15.75" thickBot="1">
      <c r="F31" s="95" t="s">
        <v>72</v>
      </c>
      <c r="G31" s="96"/>
      <c r="H31" s="96"/>
      <c r="I31" s="96"/>
      <c r="J31" s="97"/>
    </row>
    <row r="32" spans="1:24" ht="15.75" thickBot="1">
      <c r="F32" s="46"/>
      <c r="G32" s="45"/>
      <c r="H32" s="45"/>
      <c r="I32" s="45"/>
      <c r="J32" s="47"/>
    </row>
    <row r="33" spans="6:18" ht="15.75" thickBot="1">
      <c r="F33" s="41" t="s">
        <v>33</v>
      </c>
      <c r="G33" s="42" t="s">
        <v>34</v>
      </c>
      <c r="H33" s="42" t="s">
        <v>31</v>
      </c>
      <c r="I33" s="42" t="s">
        <v>26</v>
      </c>
      <c r="J33" s="43" t="s">
        <v>27</v>
      </c>
    </row>
    <row r="34" spans="6:18">
      <c r="F34" s="44">
        <v>40547</v>
      </c>
      <c r="G34" s="45" t="s">
        <v>4</v>
      </c>
      <c r="H34" s="33" t="s">
        <v>25</v>
      </c>
      <c r="I34" s="60" t="s">
        <v>104</v>
      </c>
      <c r="J34" s="62">
        <v>2400</v>
      </c>
    </row>
    <row r="35" spans="6:18">
      <c r="F35" s="44"/>
      <c r="G35" s="45"/>
      <c r="H35" s="33"/>
      <c r="I35" s="33" t="s">
        <v>28</v>
      </c>
      <c r="J35" s="40">
        <v>2140</v>
      </c>
    </row>
    <row r="36" spans="6:18">
      <c r="F36" s="37"/>
      <c r="G36" s="32"/>
      <c r="H36" s="32"/>
      <c r="I36" s="32" t="s">
        <v>29</v>
      </c>
      <c r="J36" s="38">
        <v>1800</v>
      </c>
    </row>
    <row r="37" spans="6:18">
      <c r="F37" s="37"/>
      <c r="G37" s="32"/>
      <c r="H37" s="32"/>
      <c r="I37" s="32" t="s">
        <v>30</v>
      </c>
      <c r="J37" s="38">
        <v>750</v>
      </c>
    </row>
    <row r="38" spans="6:18">
      <c r="F38" s="37"/>
      <c r="G38" s="32"/>
      <c r="H38" s="32" t="s">
        <v>32</v>
      </c>
      <c r="I38" s="32">
        <v>999</v>
      </c>
      <c r="J38" s="38">
        <v>125</v>
      </c>
    </row>
    <row r="39" spans="6:18" ht="15.75" thickBot="1">
      <c r="F39" s="34"/>
      <c r="G39" s="35"/>
      <c r="H39" s="35"/>
      <c r="I39" s="35">
        <v>995</v>
      </c>
      <c r="J39" s="36">
        <v>75</v>
      </c>
    </row>
    <row r="41" spans="6:18" ht="15.75" thickBot="1"/>
    <row r="42" spans="6:18" ht="15.75" thickBot="1">
      <c r="F42" s="98" t="s">
        <v>35</v>
      </c>
      <c r="G42" s="99"/>
      <c r="H42" s="99"/>
      <c r="I42" s="99"/>
      <c r="J42" s="99"/>
      <c r="K42" s="99"/>
      <c r="L42" s="99"/>
      <c r="M42" s="99"/>
      <c r="N42" s="100"/>
    </row>
    <row r="43" spans="6:18">
      <c r="F43" s="39"/>
      <c r="G43" s="33"/>
      <c r="H43" s="33"/>
      <c r="I43" s="33"/>
      <c r="J43" s="33"/>
      <c r="K43" s="33"/>
      <c r="L43" s="33"/>
      <c r="M43" s="33"/>
      <c r="N43" s="40"/>
    </row>
    <row r="44" spans="6:18">
      <c r="F44" s="37" t="s">
        <v>33</v>
      </c>
      <c r="G44" s="32" t="s">
        <v>34</v>
      </c>
      <c r="H44" s="32" t="s">
        <v>31</v>
      </c>
      <c r="I44" s="32" t="s">
        <v>26</v>
      </c>
      <c r="J44" s="50" t="s">
        <v>57</v>
      </c>
      <c r="K44" s="51" t="s">
        <v>58</v>
      </c>
      <c r="L44" s="53" t="s">
        <v>18</v>
      </c>
      <c r="M44" s="50"/>
      <c r="N44" s="53"/>
    </row>
    <row r="45" spans="6:18">
      <c r="F45" s="44">
        <v>40547</v>
      </c>
      <c r="G45" s="45" t="s">
        <v>4</v>
      </c>
      <c r="H45" s="32" t="s">
        <v>55</v>
      </c>
      <c r="I45" s="32" t="s">
        <v>56</v>
      </c>
      <c r="J45" s="48" t="s">
        <v>36</v>
      </c>
      <c r="K45" s="32" t="s">
        <v>47</v>
      </c>
      <c r="L45" s="38">
        <v>50000</v>
      </c>
      <c r="M45" s="32"/>
      <c r="N45" s="38"/>
      <c r="P45">
        <v>10</v>
      </c>
      <c r="Q45" s="32">
        <v>0.1</v>
      </c>
      <c r="R45">
        <f>Q45/P45</f>
        <v>0.01</v>
      </c>
    </row>
    <row r="46" spans="6:18">
      <c r="F46" s="37"/>
      <c r="G46" s="32"/>
      <c r="H46" s="32"/>
      <c r="I46" s="32"/>
      <c r="J46" s="49" t="s">
        <v>37</v>
      </c>
      <c r="K46" s="32" t="s">
        <v>46</v>
      </c>
      <c r="L46" s="38">
        <v>49500</v>
      </c>
      <c r="M46" s="12"/>
      <c r="N46" s="38"/>
    </row>
    <row r="47" spans="6:18">
      <c r="F47" s="37"/>
      <c r="G47" s="32"/>
      <c r="H47" s="32"/>
      <c r="I47" s="32"/>
      <c r="J47" s="49" t="s">
        <v>38</v>
      </c>
      <c r="K47" s="32" t="s">
        <v>48</v>
      </c>
      <c r="L47" s="38">
        <v>4000</v>
      </c>
      <c r="M47" s="32"/>
      <c r="N47" s="38"/>
    </row>
    <row r="48" spans="6:18">
      <c r="F48" s="37"/>
      <c r="G48" s="32"/>
      <c r="H48" s="32"/>
      <c r="I48" s="32"/>
      <c r="J48" s="49" t="s">
        <v>39</v>
      </c>
      <c r="K48" s="32" t="s">
        <v>49</v>
      </c>
      <c r="L48" s="38" t="s">
        <v>54</v>
      </c>
      <c r="M48" s="32"/>
      <c r="N48" s="38"/>
    </row>
    <row r="49" spans="6:14">
      <c r="F49" s="37"/>
      <c r="G49" s="32"/>
      <c r="H49" s="32"/>
      <c r="I49" s="32"/>
      <c r="J49" s="49" t="s">
        <v>40</v>
      </c>
      <c r="K49" s="32" t="s">
        <v>50</v>
      </c>
      <c r="L49" s="38" t="s">
        <v>54</v>
      </c>
      <c r="M49" s="32"/>
      <c r="N49" s="38"/>
    </row>
    <row r="50" spans="6:14">
      <c r="F50" s="37"/>
      <c r="G50" s="32"/>
      <c r="H50" s="32"/>
      <c r="I50" s="32"/>
      <c r="J50" s="49" t="s">
        <v>41</v>
      </c>
      <c r="K50" s="32" t="s">
        <v>51</v>
      </c>
      <c r="L50" s="38" t="s">
        <v>54</v>
      </c>
      <c r="M50" s="32"/>
      <c r="N50" s="38"/>
    </row>
    <row r="51" spans="6:14">
      <c r="F51" s="37"/>
      <c r="G51" s="32"/>
      <c r="H51" s="32"/>
      <c r="I51" s="32"/>
      <c r="J51" s="49" t="s">
        <v>42</v>
      </c>
      <c r="K51" s="32" t="s">
        <v>52</v>
      </c>
      <c r="L51" s="38" t="s">
        <v>54</v>
      </c>
      <c r="M51" s="32"/>
      <c r="N51" s="38"/>
    </row>
    <row r="52" spans="6:14">
      <c r="F52" s="37"/>
      <c r="G52" s="32"/>
      <c r="H52" s="32"/>
      <c r="I52" s="32"/>
      <c r="J52" s="49" t="s">
        <v>43</v>
      </c>
      <c r="K52" s="32" t="s">
        <v>53</v>
      </c>
      <c r="L52" s="38" t="s">
        <v>54</v>
      </c>
      <c r="M52" s="32"/>
      <c r="N52" s="38"/>
    </row>
    <row r="53" spans="6:14">
      <c r="F53" s="37"/>
      <c r="G53" s="32"/>
      <c r="H53" s="32"/>
      <c r="I53" s="32"/>
      <c r="J53" s="52" t="s">
        <v>44</v>
      </c>
      <c r="K53" s="32"/>
      <c r="L53" s="38"/>
      <c r="M53" s="32"/>
      <c r="N53" s="38"/>
    </row>
    <row r="54" spans="6:14" ht="15.75" thickBot="1">
      <c r="F54" s="34"/>
      <c r="G54" s="35"/>
      <c r="H54" s="35"/>
      <c r="I54" s="35"/>
      <c r="J54" s="54" t="s">
        <v>45</v>
      </c>
      <c r="K54" s="35"/>
      <c r="L54" s="36"/>
      <c r="M54" s="35"/>
      <c r="N54" s="36"/>
    </row>
    <row r="55" spans="6:14">
      <c r="H55" s="32" t="s">
        <v>110</v>
      </c>
      <c r="I55" t="s">
        <v>111</v>
      </c>
      <c r="J55" s="67" t="s">
        <v>112</v>
      </c>
    </row>
    <row r="56" spans="6:14" ht="15.75" thickBot="1"/>
    <row r="57" spans="6:14" ht="15.75" thickBot="1">
      <c r="F57" s="95" t="s">
        <v>59</v>
      </c>
      <c r="G57" s="96"/>
      <c r="H57" s="96"/>
      <c r="I57" s="96"/>
      <c r="J57" s="96"/>
      <c r="K57" s="96"/>
      <c r="L57" s="96"/>
      <c r="M57" s="97"/>
    </row>
    <row r="58" spans="6:14" ht="15.75" thickBot="1">
      <c r="F58" s="61"/>
      <c r="G58" s="60"/>
      <c r="H58" s="60"/>
      <c r="I58" s="60"/>
      <c r="J58" s="60"/>
      <c r="K58" s="60"/>
      <c r="L58" s="60"/>
      <c r="M58" s="62"/>
    </row>
    <row r="59" spans="6:14" ht="15.75" thickBot="1">
      <c r="F59" s="56" t="s">
        <v>33</v>
      </c>
      <c r="G59" s="57" t="s">
        <v>34</v>
      </c>
      <c r="H59" s="57" t="s">
        <v>31</v>
      </c>
      <c r="I59" s="57" t="s">
        <v>26</v>
      </c>
      <c r="J59" s="57" t="s">
        <v>69</v>
      </c>
      <c r="K59" s="58"/>
      <c r="L59" s="58" t="s">
        <v>70</v>
      </c>
      <c r="M59" s="59"/>
    </row>
    <row r="60" spans="6:14">
      <c r="F60" s="44">
        <v>40547</v>
      </c>
      <c r="G60" s="33" t="s">
        <v>4</v>
      </c>
      <c r="H60" s="33" t="s">
        <v>25</v>
      </c>
      <c r="I60" s="33" t="s">
        <v>60</v>
      </c>
      <c r="J60" s="33">
        <v>300</v>
      </c>
      <c r="K60" s="55" t="s">
        <v>71</v>
      </c>
      <c r="L60" s="33">
        <v>650</v>
      </c>
      <c r="M60" s="40"/>
    </row>
    <row r="61" spans="6:14">
      <c r="F61" s="37"/>
      <c r="G61" s="32"/>
      <c r="H61" s="32"/>
      <c r="I61" s="32" t="s">
        <v>61</v>
      </c>
      <c r="J61" s="32">
        <v>200</v>
      </c>
      <c r="K61" s="32"/>
      <c r="L61" s="32"/>
      <c r="M61" s="38"/>
    </row>
    <row r="62" spans="6:14">
      <c r="F62" s="37"/>
      <c r="G62" s="32"/>
      <c r="H62" s="32"/>
      <c r="I62" s="32" t="s">
        <v>62</v>
      </c>
      <c r="J62" s="32">
        <v>300</v>
      </c>
      <c r="K62" s="32"/>
      <c r="L62" s="32"/>
      <c r="M62" s="38"/>
    </row>
    <row r="63" spans="6:14">
      <c r="F63" s="37"/>
      <c r="G63" s="32"/>
      <c r="H63" s="32"/>
      <c r="I63" s="32" t="s">
        <v>63</v>
      </c>
      <c r="J63" s="32">
        <v>300</v>
      </c>
      <c r="K63" s="32"/>
      <c r="L63" s="32"/>
      <c r="M63" s="38"/>
    </row>
    <row r="64" spans="6:14">
      <c r="F64" s="37"/>
      <c r="G64" s="32"/>
      <c r="H64" s="32"/>
      <c r="I64" s="32" t="s">
        <v>64</v>
      </c>
      <c r="J64" s="32">
        <v>350</v>
      </c>
      <c r="K64" s="32"/>
      <c r="L64" s="32"/>
      <c r="M64" s="38"/>
    </row>
    <row r="65" spans="6:13">
      <c r="F65" s="37"/>
      <c r="G65" s="32"/>
      <c r="H65" s="32"/>
      <c r="I65" s="51" t="s">
        <v>65</v>
      </c>
      <c r="J65" s="51">
        <v>300</v>
      </c>
      <c r="K65" s="32"/>
      <c r="L65" s="32"/>
      <c r="M65" s="38"/>
    </row>
    <row r="66" spans="6:13">
      <c r="F66" s="37"/>
      <c r="G66" s="32"/>
      <c r="H66" s="32"/>
      <c r="I66" s="51" t="s">
        <v>66</v>
      </c>
      <c r="J66" s="51">
        <v>300</v>
      </c>
      <c r="K66" s="32"/>
      <c r="L66" s="32"/>
      <c r="M66" s="38"/>
    </row>
    <row r="67" spans="6:13">
      <c r="F67" s="37"/>
      <c r="G67" s="32"/>
      <c r="H67" s="32"/>
      <c r="I67" s="51" t="s">
        <v>67</v>
      </c>
      <c r="J67" s="51">
        <v>300</v>
      </c>
      <c r="K67" s="32"/>
      <c r="L67" s="32"/>
      <c r="M67" s="38"/>
    </row>
    <row r="68" spans="6:13">
      <c r="F68" s="37"/>
      <c r="G68" s="32"/>
      <c r="H68" s="32"/>
      <c r="I68" s="51" t="s">
        <v>68</v>
      </c>
      <c r="J68" s="51">
        <v>300</v>
      </c>
      <c r="K68" s="32"/>
      <c r="L68" s="32"/>
      <c r="M68" s="38"/>
    </row>
    <row r="69" spans="6:13">
      <c r="F69" s="37"/>
      <c r="G69" s="32"/>
      <c r="H69" s="32" t="s">
        <v>32</v>
      </c>
      <c r="I69" s="32" t="s">
        <v>60</v>
      </c>
      <c r="J69" s="32">
        <v>300</v>
      </c>
      <c r="K69" s="55" t="s">
        <v>71</v>
      </c>
      <c r="L69" s="33">
        <v>650</v>
      </c>
      <c r="M69" s="38"/>
    </row>
    <row r="70" spans="6:13">
      <c r="F70" s="37"/>
      <c r="G70" s="32"/>
      <c r="H70" s="32"/>
      <c r="I70" s="32" t="s">
        <v>61</v>
      </c>
      <c r="J70" s="32">
        <v>300</v>
      </c>
      <c r="K70" s="32"/>
      <c r="L70" s="32"/>
      <c r="M70" s="38"/>
    </row>
    <row r="71" spans="6:13">
      <c r="F71" s="37"/>
      <c r="G71" s="32"/>
      <c r="H71" s="32"/>
      <c r="I71" s="32" t="s">
        <v>62</v>
      </c>
      <c r="J71" s="32">
        <v>300</v>
      </c>
      <c r="K71" s="32"/>
      <c r="L71" s="32"/>
      <c r="M71" s="38"/>
    </row>
    <row r="72" spans="6:13">
      <c r="F72" s="37"/>
      <c r="G72" s="32"/>
      <c r="H72" s="32"/>
      <c r="I72" s="32" t="s">
        <v>63</v>
      </c>
      <c r="J72" s="32">
        <v>300</v>
      </c>
      <c r="K72" s="32"/>
      <c r="L72" s="32"/>
      <c r="M72" s="38"/>
    </row>
    <row r="73" spans="6:13">
      <c r="F73" s="37"/>
      <c r="G73" s="32"/>
      <c r="H73" s="32"/>
      <c r="I73" s="32" t="s">
        <v>64</v>
      </c>
      <c r="J73" s="32">
        <v>350</v>
      </c>
      <c r="K73" s="32"/>
      <c r="L73" s="32"/>
      <c r="M73" s="38"/>
    </row>
    <row r="74" spans="6:13">
      <c r="F74" s="37"/>
      <c r="G74" s="32"/>
      <c r="H74" s="32"/>
      <c r="I74" s="51" t="s">
        <v>65</v>
      </c>
      <c r="J74" s="51">
        <v>300</v>
      </c>
      <c r="K74" s="32"/>
      <c r="L74" s="32"/>
      <c r="M74" s="38"/>
    </row>
    <row r="75" spans="6:13">
      <c r="F75" s="37"/>
      <c r="G75" s="32"/>
      <c r="H75" s="32"/>
      <c r="I75" s="51" t="s">
        <v>66</v>
      </c>
      <c r="J75" s="51">
        <v>300</v>
      </c>
      <c r="K75" s="32"/>
      <c r="L75" s="32"/>
      <c r="M75" s="38"/>
    </row>
    <row r="76" spans="6:13">
      <c r="F76" s="37"/>
      <c r="G76" s="32"/>
      <c r="H76" s="32"/>
      <c r="I76" s="51" t="s">
        <v>67</v>
      </c>
      <c r="J76" s="51">
        <v>300</v>
      </c>
      <c r="K76" s="32"/>
      <c r="L76" s="32"/>
      <c r="M76" s="38"/>
    </row>
    <row r="77" spans="6:13" ht="15.75" thickBot="1">
      <c r="F77" s="34"/>
      <c r="G77" s="35"/>
      <c r="H77" s="35"/>
      <c r="I77" s="63" t="s">
        <v>68</v>
      </c>
      <c r="J77" s="63">
        <v>300</v>
      </c>
      <c r="K77" s="35"/>
      <c r="L77" s="35"/>
      <c r="M77" s="36"/>
    </row>
    <row r="79" spans="6:13" ht="15.75" thickBot="1"/>
    <row r="80" spans="6:13" ht="15.75" thickBot="1">
      <c r="F80" s="98" t="s">
        <v>73</v>
      </c>
      <c r="G80" s="99"/>
      <c r="H80" s="99"/>
      <c r="I80" s="100"/>
    </row>
    <row r="81" spans="1:9">
      <c r="F81" s="39"/>
      <c r="G81" s="33"/>
      <c r="H81" s="33"/>
      <c r="I81" s="40"/>
    </row>
    <row r="82" spans="1:9">
      <c r="F82" s="37" t="s">
        <v>33</v>
      </c>
      <c r="G82" s="32" t="s">
        <v>34</v>
      </c>
      <c r="H82" s="51" t="s">
        <v>58</v>
      </c>
      <c r="I82" s="38" t="s">
        <v>74</v>
      </c>
    </row>
    <row r="83" spans="1:9" ht="15.75" thickBot="1">
      <c r="F83" s="64">
        <v>40547</v>
      </c>
      <c r="G83" s="35" t="s">
        <v>4</v>
      </c>
      <c r="H83" s="35" t="s">
        <v>75</v>
      </c>
      <c r="I83" s="36"/>
    </row>
    <row r="86" spans="1:9">
      <c r="A86" t="s">
        <v>77</v>
      </c>
    </row>
    <row r="87" spans="1:9" ht="15.75" thickBot="1"/>
    <row r="88" spans="1:9" ht="15.75" thickBot="1">
      <c r="B88" s="95" t="s">
        <v>79</v>
      </c>
      <c r="C88" s="96"/>
      <c r="D88" s="96"/>
      <c r="E88" s="96"/>
      <c r="F88" s="96"/>
      <c r="G88" s="97"/>
    </row>
    <row r="90" spans="1:9">
      <c r="C90" t="s">
        <v>80</v>
      </c>
      <c r="F90" t="s">
        <v>93</v>
      </c>
      <c r="G90" t="s">
        <v>99</v>
      </c>
    </row>
    <row r="91" spans="1:9">
      <c r="A91">
        <v>1</v>
      </c>
      <c r="B91" t="s">
        <v>78</v>
      </c>
      <c r="C91" t="s">
        <v>81</v>
      </c>
      <c r="F91" t="s">
        <v>94</v>
      </c>
      <c r="G91" t="s">
        <v>83</v>
      </c>
    </row>
    <row r="92" spans="1:9">
      <c r="A92" t="s">
        <v>84</v>
      </c>
      <c r="B92" t="s">
        <v>85</v>
      </c>
    </row>
    <row r="93" spans="1:9">
      <c r="B93" t="s">
        <v>86</v>
      </c>
    </row>
    <row r="94" spans="1:9">
      <c r="B94" t="s">
        <v>87</v>
      </c>
    </row>
    <row r="95" spans="1:9">
      <c r="B95" t="s">
        <v>88</v>
      </c>
    </row>
    <row r="96" spans="1:9">
      <c r="B96" t="s">
        <v>89</v>
      </c>
    </row>
    <row r="97" spans="1:7">
      <c r="A97">
        <v>2</v>
      </c>
      <c r="B97" t="s">
        <v>82</v>
      </c>
      <c r="C97" t="s">
        <v>83</v>
      </c>
      <c r="F97" t="s">
        <v>95</v>
      </c>
      <c r="G97" t="s">
        <v>99</v>
      </c>
    </row>
    <row r="98" spans="1:7">
      <c r="A98" t="s">
        <v>84</v>
      </c>
      <c r="B98" t="s">
        <v>90</v>
      </c>
      <c r="G98" t="s">
        <v>83</v>
      </c>
    </row>
    <row r="99" spans="1:7">
      <c r="B99" t="s">
        <v>90</v>
      </c>
      <c r="C99">
        <v>10</v>
      </c>
      <c r="F99" t="s">
        <v>107</v>
      </c>
      <c r="G99" t="s">
        <v>90</v>
      </c>
    </row>
    <row r="100" spans="1:7">
      <c r="B100" t="s">
        <v>90</v>
      </c>
      <c r="C100">
        <v>20</v>
      </c>
    </row>
    <row r="101" spans="1:7">
      <c r="B101" t="s">
        <v>90</v>
      </c>
      <c r="C101">
        <v>30</v>
      </c>
    </row>
    <row r="102" spans="1:7">
      <c r="B102" t="s">
        <v>90</v>
      </c>
      <c r="C102">
        <v>15</v>
      </c>
    </row>
    <row r="103" spans="1:7">
      <c r="B103" t="s">
        <v>91</v>
      </c>
    </row>
    <row r="104" spans="1:7">
      <c r="B104" t="s">
        <v>92</v>
      </c>
    </row>
    <row r="105" spans="1:7">
      <c r="B105" t="s">
        <v>90</v>
      </c>
      <c r="C105">
        <v>50</v>
      </c>
    </row>
    <row r="107" spans="1:7">
      <c r="A107" t="s">
        <v>96</v>
      </c>
    </row>
    <row r="109" spans="1:7">
      <c r="B109" t="s">
        <v>97</v>
      </c>
    </row>
    <row r="110" spans="1:7">
      <c r="A110">
        <v>1</v>
      </c>
      <c r="B110" t="s">
        <v>102</v>
      </c>
    </row>
    <row r="111" spans="1:7">
      <c r="A111">
        <v>2</v>
      </c>
      <c r="B111" t="s">
        <v>98</v>
      </c>
    </row>
    <row r="112" spans="1:7">
      <c r="A112">
        <v>3</v>
      </c>
      <c r="B112" t="s">
        <v>100</v>
      </c>
    </row>
    <row r="113" spans="1:3">
      <c r="A113">
        <v>4</v>
      </c>
      <c r="B113" t="s">
        <v>101</v>
      </c>
    </row>
    <row r="116" spans="1:3">
      <c r="B116" t="s">
        <v>119</v>
      </c>
      <c r="C116" t="s">
        <v>118</v>
      </c>
    </row>
    <row r="118" spans="1:3">
      <c r="B118" t="s">
        <v>120</v>
      </c>
    </row>
    <row r="120" spans="1:3">
      <c r="B120" t="s">
        <v>121</v>
      </c>
    </row>
    <row r="123" spans="1:3">
      <c r="B123" t="s">
        <v>122</v>
      </c>
    </row>
    <row r="124" spans="1:3">
      <c r="A124">
        <v>1</v>
      </c>
      <c r="B124" t="s">
        <v>126</v>
      </c>
    </row>
    <row r="125" spans="1:3">
      <c r="A125">
        <v>2</v>
      </c>
      <c r="B125" t="s">
        <v>123</v>
      </c>
    </row>
    <row r="126" spans="1:3">
      <c r="A126">
        <v>3</v>
      </c>
      <c r="B126" t="s">
        <v>124</v>
      </c>
    </row>
    <row r="127" spans="1:3">
      <c r="A127">
        <v>4</v>
      </c>
      <c r="B127" t="s">
        <v>125</v>
      </c>
    </row>
    <row r="128" spans="1:3">
      <c r="A128">
        <v>5</v>
      </c>
      <c r="B128" t="s">
        <v>127</v>
      </c>
    </row>
    <row r="129" spans="1:5">
      <c r="A129">
        <v>6</v>
      </c>
      <c r="B129" t="s">
        <v>131</v>
      </c>
      <c r="C129" t="s">
        <v>130</v>
      </c>
      <c r="D129" t="s">
        <v>128</v>
      </c>
      <c r="E129" t="s">
        <v>129</v>
      </c>
    </row>
  </sheetData>
  <mergeCells count="7">
    <mergeCell ref="F57:M57"/>
    <mergeCell ref="F31:J31"/>
    <mergeCell ref="F80:I80"/>
    <mergeCell ref="B88:G88"/>
    <mergeCell ref="B9:G9"/>
    <mergeCell ref="B16:I16"/>
    <mergeCell ref="F42:N4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W18"/>
  <sheetViews>
    <sheetView tabSelected="1" workbookViewId="0">
      <selection activeCell="N5" sqref="N5"/>
    </sheetView>
  </sheetViews>
  <sheetFormatPr defaultRowHeight="15"/>
  <sheetData>
    <row r="2" spans="1:23">
      <c r="F2" t="s">
        <v>132</v>
      </c>
    </row>
    <row r="3" spans="1:23" ht="15.75" thickBot="1"/>
    <row r="4" spans="1:23" ht="15.75" thickBot="1">
      <c r="A4" s="95" t="s">
        <v>76</v>
      </c>
      <c r="B4" s="96"/>
      <c r="C4" s="96"/>
      <c r="D4" s="96"/>
      <c r="E4" s="96"/>
      <c r="F4" s="96"/>
      <c r="G4" s="96"/>
      <c r="H4" s="97"/>
    </row>
    <row r="5" spans="1:23" ht="15.75" thickBot="1">
      <c r="K5" t="s">
        <v>114</v>
      </c>
    </row>
    <row r="6" spans="1:23" ht="15.75" thickBot="1">
      <c r="A6" s="1" t="s">
        <v>7</v>
      </c>
      <c r="B6" s="1" t="s">
        <v>8</v>
      </c>
      <c r="C6" s="1" t="s">
        <v>105</v>
      </c>
      <c r="D6" s="1" t="s">
        <v>108</v>
      </c>
      <c r="E6" s="1" t="s">
        <v>9</v>
      </c>
      <c r="F6" s="2" t="s">
        <v>10</v>
      </c>
      <c r="G6" s="1" t="s">
        <v>11</v>
      </c>
      <c r="H6" s="3" t="s">
        <v>12</v>
      </c>
      <c r="I6" s="1" t="s">
        <v>13</v>
      </c>
      <c r="J6" s="2" t="s">
        <v>14</v>
      </c>
      <c r="K6" s="1" t="s">
        <v>15</v>
      </c>
      <c r="L6" s="1" t="s">
        <v>16</v>
      </c>
      <c r="M6" s="2" t="s">
        <v>14</v>
      </c>
      <c r="N6" s="1" t="s">
        <v>17</v>
      </c>
      <c r="O6" s="1" t="s">
        <v>18</v>
      </c>
      <c r="P6" s="1" t="s">
        <v>19</v>
      </c>
      <c r="Q6" s="87" t="s">
        <v>19</v>
      </c>
      <c r="R6" s="1" t="s">
        <v>20</v>
      </c>
      <c r="S6" s="1" t="s">
        <v>20</v>
      </c>
      <c r="T6" s="1" t="s">
        <v>20</v>
      </c>
      <c r="U6" s="1" t="s">
        <v>21</v>
      </c>
      <c r="V6" s="1" t="s">
        <v>21</v>
      </c>
      <c r="W6" s="1" t="s">
        <v>22</v>
      </c>
    </row>
    <row r="7" spans="1:23" ht="15.75" thickBot="1">
      <c r="A7" s="1"/>
      <c r="B7" s="4"/>
      <c r="C7" s="4"/>
      <c r="D7" s="4"/>
      <c r="E7" s="5"/>
      <c r="F7" s="6">
        <f>SUM(F9:F16)</f>
        <v>4.79</v>
      </c>
      <c r="G7" s="6">
        <f>SUM(G9:G16)</f>
        <v>2.4020000000000001</v>
      </c>
      <c r="H7" s="7">
        <f>SUM(H9:H16)</f>
        <v>5140.2800000000007</v>
      </c>
      <c r="I7" s="7">
        <f>SUM(I9:I16)</f>
        <v>34</v>
      </c>
      <c r="J7" s="6">
        <f>SUM(J9:J16)</f>
        <v>0.33999999999999997</v>
      </c>
      <c r="K7" s="1"/>
      <c r="L7" s="7">
        <f>SUM(L9:L16)</f>
        <v>34</v>
      </c>
      <c r="M7" s="6">
        <f>SUM(M9:M16)</f>
        <v>0.34</v>
      </c>
      <c r="N7" s="1"/>
      <c r="O7" s="1"/>
      <c r="P7" s="7">
        <f>SUM(P9:P16)</f>
        <v>16865</v>
      </c>
      <c r="Q7" s="88">
        <f>SUM(Q9:Q16)</f>
        <v>16865</v>
      </c>
      <c r="R7" s="1"/>
      <c r="S7" s="1"/>
      <c r="T7" s="7">
        <f>SUM(T9:T16)</f>
        <v>720.6</v>
      </c>
      <c r="U7" s="7">
        <v>34249</v>
      </c>
      <c r="V7" s="7">
        <f>SUM(V9:V16)</f>
        <v>99.36</v>
      </c>
      <c r="W7" s="7">
        <f>SUM(W9:W16)</f>
        <v>17865.239999999998</v>
      </c>
    </row>
    <row r="8" spans="1:23" ht="15.75" thickBot="1">
      <c r="A8" s="8"/>
      <c r="B8" s="8"/>
      <c r="C8" s="8"/>
      <c r="D8" s="8"/>
      <c r="E8" s="8"/>
      <c r="F8" s="8"/>
      <c r="G8" s="8"/>
      <c r="H8" s="9"/>
      <c r="I8" s="8"/>
      <c r="J8" s="8"/>
      <c r="K8" s="1"/>
      <c r="L8" s="8"/>
      <c r="M8" s="8"/>
      <c r="N8" s="8"/>
      <c r="O8" s="8"/>
      <c r="P8" s="8"/>
      <c r="Q8" s="89"/>
      <c r="R8" s="8"/>
      <c r="S8" s="8"/>
      <c r="T8" s="8"/>
      <c r="U8" s="8"/>
      <c r="V8" s="8"/>
      <c r="W8" s="8"/>
    </row>
    <row r="9" spans="1:23">
      <c r="A9" s="10">
        <v>1</v>
      </c>
      <c r="B9" s="32"/>
      <c r="C9" s="32" t="s">
        <v>106</v>
      </c>
      <c r="D9" s="32" t="s">
        <v>109</v>
      </c>
      <c r="E9" s="32" t="s">
        <v>24</v>
      </c>
      <c r="F9" s="12">
        <v>2.4500000000000002</v>
      </c>
      <c r="G9" s="12">
        <f>F9-J9/5</f>
        <v>2.4020000000000001</v>
      </c>
      <c r="H9" s="13">
        <f>2140*G9</f>
        <v>5140.2800000000007</v>
      </c>
      <c r="I9" s="11">
        <v>24</v>
      </c>
      <c r="J9" s="12">
        <v>0.24</v>
      </c>
      <c r="K9" s="14" t="str">
        <f t="shared" ref="K9:K16" si="0">IF(N9&lt;0.0075,"-2",IF(N9&lt;0.019,"+2-6",IF(N9&lt;0.059,"+6-10",IF(N9&lt;0.075,"+10-11",IF(N9&lt;0.108,"+11-13","0")))))</f>
        <v>+2-6</v>
      </c>
      <c r="L9" s="13">
        <v>10</v>
      </c>
      <c r="M9" s="12">
        <v>0.12</v>
      </c>
      <c r="N9" s="66">
        <f t="shared" ref="N9:N16" si="1">M9/L9</f>
        <v>1.2E-2</v>
      </c>
      <c r="O9" s="14" t="str">
        <f t="shared" ref="O9:O15" si="2">IF(N9&lt;0.019,"49500",IF(N9&lt;0.059,"50000",IF(N9&lt;0.076,"52000",IF(N9&lt;0.108,"58000","0"))))</f>
        <v>49500</v>
      </c>
      <c r="P9" s="15">
        <f t="shared" ref="P9:P15" si="3">O9*M9</f>
        <v>5940</v>
      </c>
      <c r="Q9" s="90">
        <f>P9+P10+P11+P12</f>
        <v>11905</v>
      </c>
      <c r="R9" s="16">
        <v>300</v>
      </c>
      <c r="S9" s="17">
        <f t="shared" ref="S9" si="4">R9*G9</f>
        <v>720.6</v>
      </c>
      <c r="T9" s="15">
        <f t="shared" ref="T9" si="5">IF(S9&gt;600,S9,IF(S9&lt;600,600))</f>
        <v>720.6</v>
      </c>
      <c r="U9" s="18" t="str">
        <f>IF(J9&lt;=0.22,"121",IF(J9&gt;=0.23,"414"))</f>
        <v>414</v>
      </c>
      <c r="V9" s="19">
        <f>414*J9</f>
        <v>99.36</v>
      </c>
      <c r="W9" s="20">
        <f t="shared" ref="W9" si="6">H9+Q9+T9+V9</f>
        <v>17865.239999999998</v>
      </c>
    </row>
    <row r="10" spans="1:23">
      <c r="K10" s="14" t="str">
        <f t="shared" si="0"/>
        <v>+6-10</v>
      </c>
      <c r="L10" s="13">
        <v>2</v>
      </c>
      <c r="M10" s="12">
        <v>0.05</v>
      </c>
      <c r="N10" s="66">
        <f t="shared" si="1"/>
        <v>2.5000000000000001E-2</v>
      </c>
      <c r="O10" s="14" t="str">
        <f t="shared" si="2"/>
        <v>50000</v>
      </c>
      <c r="P10" s="15">
        <f t="shared" si="3"/>
        <v>2500</v>
      </c>
      <c r="Q10" s="90"/>
      <c r="R10" s="16"/>
      <c r="S10" s="17"/>
      <c r="T10" s="15"/>
      <c r="U10" s="18"/>
      <c r="V10" s="19"/>
      <c r="W10" s="20"/>
    </row>
    <row r="11" spans="1:23">
      <c r="A11" s="10"/>
      <c r="B11" s="11"/>
      <c r="C11" s="11"/>
      <c r="D11" s="11"/>
      <c r="E11" s="11"/>
      <c r="F11" s="12"/>
      <c r="G11" s="12"/>
      <c r="H11" s="13"/>
      <c r="I11" s="11"/>
      <c r="J11" s="11"/>
      <c r="K11" s="14" t="str">
        <f t="shared" si="0"/>
        <v>+2-6</v>
      </c>
      <c r="L11" s="13">
        <v>4</v>
      </c>
      <c r="M11" s="12">
        <v>0.03</v>
      </c>
      <c r="N11" s="66">
        <f t="shared" si="1"/>
        <v>7.4999999999999997E-3</v>
      </c>
      <c r="O11" s="14" t="str">
        <f t="shared" si="2"/>
        <v>49500</v>
      </c>
      <c r="P11" s="15">
        <f t="shared" si="3"/>
        <v>1485</v>
      </c>
      <c r="Q11" s="90"/>
      <c r="R11" s="16"/>
      <c r="S11" s="17"/>
      <c r="T11" s="15"/>
      <c r="U11" s="18"/>
      <c r="V11" s="19"/>
      <c r="W11" s="20"/>
    </row>
    <row r="12" spans="1:23">
      <c r="A12" s="10"/>
      <c r="B12" s="11"/>
      <c r="C12" s="11"/>
      <c r="D12" s="11"/>
      <c r="E12" s="11"/>
      <c r="F12" s="12"/>
      <c r="G12" s="12"/>
      <c r="H12" s="13"/>
      <c r="I12" s="11"/>
      <c r="J12" s="11"/>
      <c r="K12" s="14" t="str">
        <f t="shared" si="0"/>
        <v>-2</v>
      </c>
      <c r="L12" s="13">
        <v>8</v>
      </c>
      <c r="M12" s="12">
        <v>0.04</v>
      </c>
      <c r="N12" s="66">
        <f t="shared" si="1"/>
        <v>5.0000000000000001E-3</v>
      </c>
      <c r="O12" s="14" t="str">
        <f t="shared" si="2"/>
        <v>49500</v>
      </c>
      <c r="P12" s="15">
        <f t="shared" si="3"/>
        <v>1980</v>
      </c>
      <c r="Q12" s="90"/>
      <c r="R12" s="16"/>
      <c r="S12" s="17"/>
      <c r="T12" s="15"/>
      <c r="U12" s="18"/>
      <c r="V12" s="19"/>
      <c r="W12" s="20"/>
    </row>
    <row r="13" spans="1:23">
      <c r="A13" s="10">
        <v>2</v>
      </c>
      <c r="B13" s="32"/>
      <c r="C13" s="32" t="s">
        <v>116</v>
      </c>
      <c r="D13" s="32" t="s">
        <v>115</v>
      </c>
      <c r="E13" s="32" t="s">
        <v>117</v>
      </c>
      <c r="F13" s="12">
        <v>2.34</v>
      </c>
      <c r="G13" s="12"/>
      <c r="H13" s="13"/>
      <c r="I13" s="11">
        <v>10</v>
      </c>
      <c r="J13" s="11">
        <v>0.1</v>
      </c>
      <c r="K13" s="14" t="str">
        <f t="shared" si="0"/>
        <v>+6-10</v>
      </c>
      <c r="L13" s="80">
        <v>1</v>
      </c>
      <c r="M13" s="79">
        <v>0.02</v>
      </c>
      <c r="N13" s="66">
        <f t="shared" si="1"/>
        <v>0.02</v>
      </c>
      <c r="O13" s="14" t="str">
        <f t="shared" si="2"/>
        <v>50000</v>
      </c>
      <c r="P13" s="15">
        <f t="shared" si="3"/>
        <v>1000</v>
      </c>
      <c r="Q13" s="91">
        <f>P13+P14+P15</f>
        <v>4960</v>
      </c>
      <c r="R13" s="82"/>
      <c r="S13" s="83"/>
      <c r="T13" s="81"/>
      <c r="U13" s="84"/>
      <c r="V13" s="85"/>
      <c r="W13" s="86"/>
    </row>
    <row r="14" spans="1:23">
      <c r="A14" s="78"/>
      <c r="B14" s="78"/>
      <c r="C14" s="78"/>
      <c r="D14" s="78"/>
      <c r="E14" s="78"/>
      <c r="F14" s="79"/>
      <c r="G14" s="79"/>
      <c r="H14" s="80"/>
      <c r="I14" s="78"/>
      <c r="J14" s="78"/>
      <c r="K14" s="14" t="str">
        <f t="shared" si="0"/>
        <v>-2</v>
      </c>
      <c r="L14" s="80">
        <v>3</v>
      </c>
      <c r="M14" s="79">
        <v>0.02</v>
      </c>
      <c r="N14" s="66">
        <f t="shared" si="1"/>
        <v>6.6666666666666671E-3</v>
      </c>
      <c r="O14" s="14" t="str">
        <f t="shared" si="2"/>
        <v>49500</v>
      </c>
      <c r="P14" s="15">
        <f t="shared" si="3"/>
        <v>990</v>
      </c>
      <c r="Q14" s="91"/>
      <c r="R14" s="82"/>
      <c r="S14" s="83"/>
      <c r="T14" s="81"/>
      <c r="U14" s="84"/>
      <c r="V14" s="85"/>
      <c r="W14" s="86"/>
    </row>
    <row r="15" spans="1:23">
      <c r="A15" s="68"/>
      <c r="B15" s="69"/>
      <c r="C15" s="69"/>
      <c r="D15" s="69"/>
      <c r="E15" s="69"/>
      <c r="F15" s="70"/>
      <c r="G15" s="70"/>
      <c r="H15" s="71"/>
      <c r="I15" s="69"/>
      <c r="J15" s="69"/>
      <c r="K15" s="14" t="str">
        <f t="shared" si="0"/>
        <v>+2-6</v>
      </c>
      <c r="L15" s="71">
        <v>6</v>
      </c>
      <c r="M15" s="70">
        <v>0.06</v>
      </c>
      <c r="N15" s="66">
        <f t="shared" si="1"/>
        <v>0.01</v>
      </c>
      <c r="O15" s="14" t="str">
        <f t="shared" si="2"/>
        <v>49500</v>
      </c>
      <c r="P15" s="15">
        <f t="shared" si="3"/>
        <v>2970</v>
      </c>
      <c r="Q15" s="92"/>
      <c r="R15" s="73"/>
      <c r="S15" s="74"/>
      <c r="T15" s="72"/>
      <c r="U15" s="75"/>
      <c r="V15" s="76"/>
      <c r="W15" s="77"/>
    </row>
    <row r="16" spans="1:23" ht="15.75" thickBot="1">
      <c r="A16" s="21"/>
      <c r="B16" s="22"/>
      <c r="C16" s="22"/>
      <c r="D16" s="22"/>
      <c r="E16" s="22"/>
      <c r="F16" s="22"/>
      <c r="G16" s="23"/>
      <c r="H16" s="24"/>
      <c r="I16" s="22"/>
      <c r="J16" s="22"/>
      <c r="K16" s="14" t="e">
        <f t="shared" si="0"/>
        <v>#DIV/0!</v>
      </c>
      <c r="L16" s="24"/>
      <c r="M16" s="23"/>
      <c r="N16" s="66" t="e">
        <f t="shared" si="1"/>
        <v>#DIV/0!</v>
      </c>
      <c r="O16" s="25"/>
      <c r="P16" s="26"/>
      <c r="Q16" s="93"/>
      <c r="R16" s="27"/>
      <c r="S16" s="28"/>
      <c r="T16" s="26"/>
      <c r="U16" s="29"/>
      <c r="V16" s="30"/>
      <c r="W16" s="31"/>
    </row>
    <row r="17" spans="3:8" ht="15.75" thickBot="1"/>
    <row r="18" spans="3:8" ht="15.75" thickBot="1">
      <c r="C18" s="1" t="s">
        <v>8</v>
      </c>
      <c r="D18" s="2" t="s">
        <v>10</v>
      </c>
      <c r="E18" s="1" t="s">
        <v>11</v>
      </c>
      <c r="F18" s="1" t="s">
        <v>13</v>
      </c>
      <c r="G18" s="2" t="s">
        <v>14</v>
      </c>
      <c r="H18" s="94" t="s">
        <v>133</v>
      </c>
    </row>
  </sheetData>
  <mergeCells count="1">
    <mergeCell ref="A4:H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2012-07-07T08:46:37Z</dcterms:modified>
</cp:coreProperties>
</file>