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gee\Downloads\tolldata\"/>
    </mc:Choice>
  </mc:AlternateContent>
  <xr:revisionPtr revIDLastSave="0" documentId="13_ncr:1_{3FE2AACD-6B17-499B-AC37-7DE2A6B9FC1B}" xr6:coauthVersionLast="45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ravel_time" sheetId="1" r:id="rId1"/>
    <sheet name="trip_building" sheetId="2" r:id="rId2"/>
    <sheet name="trip_build_export_csv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3" l="1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N17" i="2"/>
  <c r="D50" i="2"/>
  <c r="D51" i="2"/>
  <c r="D52" i="2"/>
  <c r="D53" i="2"/>
  <c r="D54" i="2"/>
  <c r="D49" i="2"/>
  <c r="K49" i="2"/>
  <c r="K54" i="2"/>
  <c r="K53" i="2"/>
  <c r="K52" i="2"/>
  <c r="K51" i="2"/>
  <c r="K50" i="2"/>
  <c r="A2" i="3" l="1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B1" i="3"/>
  <c r="C1" i="3"/>
  <c r="D1" i="3"/>
  <c r="E1" i="3"/>
  <c r="F1" i="3"/>
  <c r="G1" i="3"/>
  <c r="H1" i="3"/>
  <c r="I1" i="3"/>
  <c r="A1" i="3"/>
  <c r="D47" i="2"/>
  <c r="D46" i="2"/>
  <c r="D43" i="2"/>
  <c r="D44" i="2"/>
  <c r="D42" i="2"/>
  <c r="N15" i="2"/>
  <c r="D39" i="2"/>
  <c r="D40" i="2" s="1"/>
  <c r="D38" i="2"/>
  <c r="D36" i="2"/>
  <c r="D35" i="2"/>
  <c r="D33" i="2"/>
  <c r="D32" i="2"/>
  <c r="D29" i="2"/>
  <c r="D30" i="2"/>
  <c r="D28" i="2"/>
  <c r="D21" i="2"/>
  <c r="D22" i="2"/>
  <c r="D23" i="2"/>
  <c r="D24" i="2"/>
  <c r="D25" i="2"/>
  <c r="D26" i="2"/>
  <c r="D20" i="2"/>
  <c r="D18" i="2"/>
  <c r="D17" i="2"/>
  <c r="D12" i="2"/>
  <c r="D13" i="2"/>
  <c r="D14" i="2"/>
  <c r="D15" i="2"/>
  <c r="D11" i="2"/>
  <c r="D5" i="2"/>
  <c r="D6" i="2"/>
  <c r="D7" i="2"/>
  <c r="D8" i="2"/>
  <c r="D9" i="2"/>
  <c r="D4" i="2"/>
  <c r="K36" i="2"/>
  <c r="K35" i="2"/>
  <c r="K33" i="2"/>
  <c r="K32" i="2"/>
  <c r="K30" i="2"/>
  <c r="K29" i="2"/>
  <c r="K28" i="2"/>
  <c r="K26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9" i="2"/>
  <c r="K8" i="2"/>
  <c r="K7" i="2"/>
  <c r="K6" i="2"/>
  <c r="K5" i="2"/>
  <c r="K4" i="2"/>
  <c r="F32" i="2"/>
  <c r="K19" i="1"/>
  <c r="K17" i="1"/>
  <c r="F17" i="1"/>
  <c r="F16" i="1"/>
  <c r="F15" i="1"/>
  <c r="F13" i="1"/>
  <c r="F14" i="1"/>
  <c r="F12" i="1"/>
  <c r="F8" i="1"/>
  <c r="F9" i="1"/>
  <c r="F10" i="1"/>
  <c r="F11" i="1"/>
  <c r="F7" i="1"/>
  <c r="L6" i="1"/>
  <c r="L7" i="1" s="1"/>
  <c r="L8" i="1" s="1"/>
  <c r="L9" i="1" s="1"/>
  <c r="L10" i="1" s="1"/>
  <c r="L11" i="1" s="1"/>
</calcChain>
</file>

<file path=xl/sharedStrings.xml><?xml version="1.0" encoding="utf-8"?>
<sst xmlns="http://schemas.openxmlformats.org/spreadsheetml/2006/main" count="277" uniqueCount="89">
  <si>
    <t>TRIP_ID</t>
  </si>
  <si>
    <t>PLAZA</t>
  </si>
  <si>
    <t>DATETIME</t>
  </si>
  <si>
    <t>Time (s)</t>
  </si>
  <si>
    <t>NB01</t>
  </si>
  <si>
    <t>t1</t>
  </si>
  <si>
    <t>NB03</t>
  </si>
  <si>
    <t>t2</t>
  </si>
  <si>
    <t>NB04</t>
  </si>
  <si>
    <t>t3</t>
  </si>
  <si>
    <t>NB07</t>
  </si>
  <si>
    <t>t4</t>
  </si>
  <si>
    <t>NB08</t>
  </si>
  <si>
    <t>t5</t>
  </si>
  <si>
    <t>NB09</t>
  </si>
  <si>
    <t>t6</t>
  </si>
  <si>
    <t>NB10</t>
  </si>
  <si>
    <t>t7</t>
  </si>
  <si>
    <t>t8</t>
  </si>
  <si>
    <t>t9</t>
  </si>
  <si>
    <t>s/ft</t>
  </si>
  <si>
    <t>ft</t>
  </si>
  <si>
    <t>TRANSACTION_ID</t>
  </si>
  <si>
    <t>PLATE</t>
  </si>
  <si>
    <t>TRANSPONDER_ID</t>
  </si>
  <si>
    <t>DESCRIPTION</t>
  </si>
  <si>
    <t>TEST_ID</t>
  </si>
  <si>
    <t>TIME_DESCRIPTION</t>
  </si>
  <si>
    <t>Exit Nodes</t>
  </si>
  <si>
    <t>Station</t>
  </si>
  <si>
    <t>Location (ft)</t>
  </si>
  <si>
    <t>BCJ1314</t>
  </si>
  <si>
    <t>full length nb trip</t>
  </si>
  <si>
    <t>x</t>
  </si>
  <si>
    <t>NB05</t>
  </si>
  <si>
    <t>NB02</t>
  </si>
  <si>
    <t>SB06</t>
  </si>
  <si>
    <t>SB10</t>
  </si>
  <si>
    <t>SB11</t>
  </si>
  <si>
    <t>NB06</t>
  </si>
  <si>
    <t>ABO1312</t>
  </si>
  <si>
    <t>trip split at nb05</t>
  </si>
  <si>
    <t>Time Delta</t>
  </si>
  <si>
    <t>Timeout</t>
  </si>
  <si>
    <t>SB01</t>
  </si>
  <si>
    <t>Random Tag</t>
  </si>
  <si>
    <t>SB02</t>
  </si>
  <si>
    <t>SB03</t>
  </si>
  <si>
    <t>AOG7894</t>
  </si>
  <si>
    <t>mismatched license plate nb</t>
  </si>
  <si>
    <t>Random Plate</t>
  </si>
  <si>
    <t>SB04</t>
  </si>
  <si>
    <t>AQG7894</t>
  </si>
  <si>
    <t>SB05</t>
  </si>
  <si>
    <t>MFB2375</t>
  </si>
  <si>
    <t>full length sb trip</t>
  </si>
  <si>
    <t>SB07</t>
  </si>
  <si>
    <t>SB08</t>
  </si>
  <si>
    <t>SB09</t>
  </si>
  <si>
    <t>JDB7639</t>
  </si>
  <si>
    <t>trip split sb06</t>
  </si>
  <si>
    <t>IAB8379</t>
  </si>
  <si>
    <t>mismatch license plate sb</t>
  </si>
  <si>
    <t>IABB379</t>
  </si>
  <si>
    <t>AGM3942</t>
  </si>
  <si>
    <t>plate and tag trip</t>
  </si>
  <si>
    <t>4GM3942</t>
  </si>
  <si>
    <t>4GM39A2</t>
  </si>
  <si>
    <t>PNS4654</t>
  </si>
  <si>
    <t>split trip from timeout, same plaza and dir</t>
  </si>
  <si>
    <t>t8 + delta * 2</t>
  </si>
  <si>
    <t>t8 + timeout + delta</t>
  </si>
  <si>
    <t>t8 + timeout + delta*2</t>
  </si>
  <si>
    <t>NEC2057</t>
  </si>
  <si>
    <t>split trip direction change</t>
  </si>
  <si>
    <t>t9 + delta</t>
  </si>
  <si>
    <t>t9 + delta *2</t>
  </si>
  <si>
    <t>t9 + delta * 3</t>
  </si>
  <si>
    <t>TVV1117</t>
  </si>
  <si>
    <t>timeout split, same dir</t>
  </si>
  <si>
    <t>t10</t>
  </si>
  <si>
    <t>t10 + timeout + delta</t>
  </si>
  <si>
    <t>t10 + timeout + delta * 2</t>
  </si>
  <si>
    <t>t11</t>
  </si>
  <si>
    <t>ATG8613</t>
  </si>
  <si>
    <t>4TG8613</t>
  </si>
  <si>
    <t>ATGB613</t>
  </si>
  <si>
    <t>ATGB6I3</t>
  </si>
  <si>
    <t>plate misread, tag 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</si>
</sst>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rgb="FF3F3F7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0" fontId="2" fillId="2" borderId="1" xfId="1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9"/>
  <sheetViews>
    <sheetView workbookViewId="0">
      <selection activeCell="K20" sqref="K20"/>
    </sheetView>
  </sheetViews>
  <sheetFormatPr defaultRowHeight="15" x14ac:dyDescent="0.25"/>
  <cols>
    <col min="5" max="5" width="12.5703125" customWidth="1"/>
  </cols>
  <sheetData>
    <row r="4" spans="3:12" x14ac:dyDescent="0.25">
      <c r="C4" t="s">
        <v>0</v>
      </c>
      <c r="D4" t="s">
        <v>1</v>
      </c>
      <c r="E4" t="s">
        <v>2</v>
      </c>
      <c r="F4" t="s">
        <v>3</v>
      </c>
    </row>
    <row r="5" spans="3:12" x14ac:dyDescent="0.25">
      <c r="C5">
        <v>1</v>
      </c>
      <c r="D5" t="s">
        <v>4</v>
      </c>
      <c r="E5" t="s">
        <v>5</v>
      </c>
      <c r="F5">
        <v>0</v>
      </c>
      <c r="K5" t="s">
        <v>4</v>
      </c>
      <c r="L5">
        <v>0</v>
      </c>
    </row>
    <row r="6" spans="3:12" x14ac:dyDescent="0.25">
      <c r="C6">
        <v>1</v>
      </c>
      <c r="D6" t="s">
        <v>6</v>
      </c>
      <c r="E6" t="s">
        <v>7</v>
      </c>
      <c r="F6">
        <v>60</v>
      </c>
      <c r="K6" t="s">
        <v>6</v>
      </c>
      <c r="L6">
        <f>L5+1000</f>
        <v>1000</v>
      </c>
    </row>
    <row r="7" spans="3:12" x14ac:dyDescent="0.25">
      <c r="C7">
        <v>1</v>
      </c>
      <c r="D7" t="s">
        <v>8</v>
      </c>
      <c r="E7" t="s">
        <v>9</v>
      </c>
      <c r="F7">
        <f>F6+60</f>
        <v>120</v>
      </c>
      <c r="K7" t="s">
        <v>8</v>
      </c>
      <c r="L7">
        <f t="shared" ref="L7:L11" si="0">L6+1000</f>
        <v>2000</v>
      </c>
    </row>
    <row r="8" spans="3:12" x14ac:dyDescent="0.25">
      <c r="C8">
        <v>1</v>
      </c>
      <c r="D8" t="s">
        <v>10</v>
      </c>
      <c r="E8" t="s">
        <v>11</v>
      </c>
      <c r="F8">
        <f t="shared" ref="F8:F11" si="1">F7+60</f>
        <v>180</v>
      </c>
      <c r="K8" t="s">
        <v>10</v>
      </c>
      <c r="L8">
        <f t="shared" si="0"/>
        <v>3000</v>
      </c>
    </row>
    <row r="9" spans="3:12" x14ac:dyDescent="0.25">
      <c r="C9">
        <v>1</v>
      </c>
      <c r="D9" t="s">
        <v>12</v>
      </c>
      <c r="E9" t="s">
        <v>13</v>
      </c>
      <c r="F9">
        <f t="shared" si="1"/>
        <v>240</v>
      </c>
      <c r="K9" t="s">
        <v>12</v>
      </c>
      <c r="L9">
        <f t="shared" si="0"/>
        <v>4000</v>
      </c>
    </row>
    <row r="10" spans="3:12" x14ac:dyDescent="0.25">
      <c r="C10">
        <v>1</v>
      </c>
      <c r="D10" t="s">
        <v>14</v>
      </c>
      <c r="E10" t="s">
        <v>15</v>
      </c>
      <c r="F10">
        <f t="shared" si="1"/>
        <v>300</v>
      </c>
      <c r="K10" t="s">
        <v>14</v>
      </c>
      <c r="L10">
        <f t="shared" si="0"/>
        <v>5000</v>
      </c>
    </row>
    <row r="11" spans="3:12" x14ac:dyDescent="0.25">
      <c r="C11">
        <v>1</v>
      </c>
      <c r="D11" t="s">
        <v>16</v>
      </c>
      <c r="E11" t="s">
        <v>17</v>
      </c>
      <c r="F11">
        <f t="shared" si="1"/>
        <v>360</v>
      </c>
      <c r="K11" t="s">
        <v>16</v>
      </c>
      <c r="L11">
        <f t="shared" si="0"/>
        <v>6000</v>
      </c>
    </row>
    <row r="12" spans="3:12" x14ac:dyDescent="0.25">
      <c r="C12">
        <v>2</v>
      </c>
      <c r="D12" t="s">
        <v>6</v>
      </c>
      <c r="E12" t="s">
        <v>7</v>
      </c>
      <c r="F12">
        <f>F6</f>
        <v>60</v>
      </c>
    </row>
    <row r="13" spans="3:12" x14ac:dyDescent="0.25">
      <c r="C13">
        <v>2</v>
      </c>
      <c r="D13" t="s">
        <v>8</v>
      </c>
      <c r="E13" t="s">
        <v>18</v>
      </c>
      <c r="F13">
        <f>F6+60+20</f>
        <v>140</v>
      </c>
    </row>
    <row r="14" spans="3:12" x14ac:dyDescent="0.25">
      <c r="C14">
        <v>3</v>
      </c>
      <c r="D14" t="s">
        <v>6</v>
      </c>
      <c r="E14" t="s">
        <v>7</v>
      </c>
      <c r="F14">
        <f>F6</f>
        <v>60</v>
      </c>
    </row>
    <row r="15" spans="3:12" x14ac:dyDescent="0.25">
      <c r="C15">
        <v>3</v>
      </c>
      <c r="D15" t="s">
        <v>8</v>
      </c>
      <c r="E15" t="s">
        <v>18</v>
      </c>
      <c r="F15">
        <f>F13</f>
        <v>140</v>
      </c>
    </row>
    <row r="16" spans="3:12" x14ac:dyDescent="0.25">
      <c r="C16">
        <v>4</v>
      </c>
      <c r="D16" t="s">
        <v>14</v>
      </c>
      <c r="E16" t="s">
        <v>15</v>
      </c>
      <c r="F16">
        <f>F10</f>
        <v>300</v>
      </c>
    </row>
    <row r="17" spans="3:12" x14ac:dyDescent="0.25">
      <c r="C17">
        <v>4</v>
      </c>
      <c r="D17" t="s">
        <v>16</v>
      </c>
      <c r="E17" t="s">
        <v>19</v>
      </c>
      <c r="F17">
        <f>F10+20+60</f>
        <v>380</v>
      </c>
      <c r="K17">
        <f>3600/65/5280</f>
        <v>1.048951048951049E-2</v>
      </c>
      <c r="L17" t="s">
        <v>20</v>
      </c>
    </row>
    <row r="18" spans="3:12" x14ac:dyDescent="0.25">
      <c r="K18">
        <v>1000</v>
      </c>
      <c r="L18" t="s">
        <v>21</v>
      </c>
    </row>
    <row r="19" spans="3:12" x14ac:dyDescent="0.25">
      <c r="K19">
        <f>K17*K18</f>
        <v>10.48951048951049</v>
      </c>
      <c r="L1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AA11-1B2C-4E68-99B2-4263A24ADFF0}">
  <dimension ref="C2:Q54"/>
  <sheetViews>
    <sheetView topLeftCell="A25" workbookViewId="0">
      <selection activeCell="I48" sqref="I48:I54"/>
    </sheetView>
  </sheetViews>
  <sheetFormatPr defaultRowHeight="15" x14ac:dyDescent="0.25"/>
  <cols>
    <col min="3" max="3" width="22" customWidth="1"/>
    <col min="4" max="4" width="21.42578125" customWidth="1"/>
    <col min="5" max="5" width="11.140625" customWidth="1"/>
    <col min="6" max="6" width="13.7109375" customWidth="1"/>
    <col min="7" max="7" width="18.5703125" bestFit="1" customWidth="1"/>
    <col min="9" max="9" width="38.5703125" customWidth="1"/>
    <col min="10" max="10" width="8" customWidth="1"/>
    <col min="11" max="11" width="30" customWidth="1"/>
    <col min="14" max="14" width="11.7109375" customWidth="1"/>
    <col min="17" max="17" width="11.7109375" bestFit="1" customWidth="1"/>
  </cols>
  <sheetData>
    <row r="2" spans="3:17" x14ac:dyDescent="0.25">
      <c r="C2" s="1" t="s">
        <v>22</v>
      </c>
      <c r="D2" s="1" t="s">
        <v>2</v>
      </c>
      <c r="E2" s="1" t="s">
        <v>1</v>
      </c>
      <c r="F2" s="1" t="s">
        <v>23</v>
      </c>
      <c r="G2" s="1" t="s">
        <v>24</v>
      </c>
      <c r="H2" t="s">
        <v>0</v>
      </c>
      <c r="I2" t="s">
        <v>25</v>
      </c>
      <c r="J2" t="s">
        <v>26</v>
      </c>
      <c r="K2" t="s">
        <v>27</v>
      </c>
      <c r="N2" t="s">
        <v>28</v>
      </c>
      <c r="P2" t="s">
        <v>29</v>
      </c>
      <c r="Q2" t="s">
        <v>30</v>
      </c>
    </row>
    <row r="3" spans="3:17" x14ac:dyDescent="0.25">
      <c r="C3" s="1">
        <v>1</v>
      </c>
      <c r="D3" s="2">
        <v>44197.208333333336</v>
      </c>
      <c r="E3" s="1" t="s">
        <v>4</v>
      </c>
      <c r="F3" s="1" t="s">
        <v>31</v>
      </c>
      <c r="G3">
        <v>41471</v>
      </c>
      <c r="H3">
        <v>1</v>
      </c>
      <c r="I3" t="s">
        <v>32</v>
      </c>
      <c r="J3">
        <v>1</v>
      </c>
      <c r="K3" s="1" t="s">
        <v>5</v>
      </c>
      <c r="N3" t="s">
        <v>16</v>
      </c>
      <c r="P3" t="s">
        <v>4</v>
      </c>
      <c r="Q3" t="s">
        <v>33</v>
      </c>
    </row>
    <row r="4" spans="3:17" x14ac:dyDescent="0.25">
      <c r="C4" s="1">
        <v>2</v>
      </c>
      <c r="D4" s="2">
        <f>$D$3+C4*$N$11</f>
        <v>44197.209722222222</v>
      </c>
      <c r="E4" s="1" t="s">
        <v>6</v>
      </c>
      <c r="F4" s="1" t="s">
        <v>31</v>
      </c>
      <c r="G4">
        <v>41471</v>
      </c>
      <c r="H4">
        <v>1</v>
      </c>
      <c r="I4" t="s">
        <v>32</v>
      </c>
      <c r="J4">
        <v>1</v>
      </c>
      <c r="K4" s="1" t="str">
        <f>"t1 + delta*2"</f>
        <v>t1 + delta*2</v>
      </c>
      <c r="N4" t="s">
        <v>34</v>
      </c>
      <c r="P4" t="s">
        <v>35</v>
      </c>
      <c r="Q4" t="s">
        <v>33</v>
      </c>
    </row>
    <row r="5" spans="3:17" x14ac:dyDescent="0.25">
      <c r="C5" s="1">
        <v>3</v>
      </c>
      <c r="D5" s="2">
        <f t="shared" ref="D5:D9" si="0">$D$3+C5*$N$11</f>
        <v>44197.210416666669</v>
      </c>
      <c r="E5" s="1" t="s">
        <v>8</v>
      </c>
      <c r="F5" s="1" t="s">
        <v>31</v>
      </c>
      <c r="G5">
        <v>41471</v>
      </c>
      <c r="H5">
        <v>1</v>
      </c>
      <c r="I5" t="s">
        <v>32</v>
      </c>
      <c r="J5">
        <v>1</v>
      </c>
      <c r="K5" s="1" t="str">
        <f>"t1 + delta*3"</f>
        <v>t1 + delta*3</v>
      </c>
      <c r="N5" t="s">
        <v>36</v>
      </c>
      <c r="P5" t="s">
        <v>6</v>
      </c>
      <c r="Q5" t="s">
        <v>33</v>
      </c>
    </row>
    <row r="6" spans="3:17" x14ac:dyDescent="0.25">
      <c r="C6" s="1">
        <v>4</v>
      </c>
      <c r="D6" s="2">
        <f t="shared" si="0"/>
        <v>44197.211111111115</v>
      </c>
      <c r="E6" s="1" t="s">
        <v>10</v>
      </c>
      <c r="F6" s="1" t="s">
        <v>31</v>
      </c>
      <c r="G6">
        <v>41471</v>
      </c>
      <c r="H6">
        <v>1</v>
      </c>
      <c r="I6" t="s">
        <v>32</v>
      </c>
      <c r="J6">
        <v>1</v>
      </c>
      <c r="K6" s="1" t="str">
        <f>"t1 + delta*4"</f>
        <v>t1 + delta*4</v>
      </c>
      <c r="N6" t="s">
        <v>37</v>
      </c>
      <c r="P6" t="s">
        <v>8</v>
      </c>
      <c r="Q6" t="s">
        <v>33</v>
      </c>
    </row>
    <row r="7" spans="3:17" x14ac:dyDescent="0.25">
      <c r="C7" s="1">
        <v>5</v>
      </c>
      <c r="D7" s="2">
        <f t="shared" si="0"/>
        <v>44197.211805555555</v>
      </c>
      <c r="E7" s="1" t="s">
        <v>12</v>
      </c>
      <c r="F7" s="1" t="s">
        <v>31</v>
      </c>
      <c r="G7">
        <v>41471</v>
      </c>
      <c r="H7">
        <v>1</v>
      </c>
      <c r="I7" t="s">
        <v>32</v>
      </c>
      <c r="J7">
        <v>1</v>
      </c>
      <c r="K7" s="1" t="str">
        <f>"t1 + delta*5"</f>
        <v>t1 + delta*5</v>
      </c>
      <c r="N7" t="s">
        <v>38</v>
      </c>
      <c r="P7" t="s">
        <v>34</v>
      </c>
      <c r="Q7" t="s">
        <v>33</v>
      </c>
    </row>
    <row r="8" spans="3:17" x14ac:dyDescent="0.25">
      <c r="C8" s="1">
        <v>6</v>
      </c>
      <c r="D8" s="2">
        <f t="shared" si="0"/>
        <v>44197.212500000001</v>
      </c>
      <c r="E8" s="1" t="s">
        <v>14</v>
      </c>
      <c r="F8" s="1" t="s">
        <v>31</v>
      </c>
      <c r="G8">
        <v>41471</v>
      </c>
      <c r="H8">
        <v>1</v>
      </c>
      <c r="I8" t="s">
        <v>32</v>
      </c>
      <c r="J8">
        <v>1</v>
      </c>
      <c r="K8" s="1" t="str">
        <f>"t1 + delta*6"</f>
        <v>t1 + delta*6</v>
      </c>
      <c r="P8" t="s">
        <v>39</v>
      </c>
      <c r="Q8" t="s">
        <v>33</v>
      </c>
    </row>
    <row r="9" spans="3:17" x14ac:dyDescent="0.25">
      <c r="C9" s="1">
        <v>7</v>
      </c>
      <c r="D9" s="2">
        <f t="shared" si="0"/>
        <v>44197.213194444448</v>
      </c>
      <c r="E9" s="1" t="s">
        <v>16</v>
      </c>
      <c r="F9" s="1" t="s">
        <v>31</v>
      </c>
      <c r="G9">
        <v>41471</v>
      </c>
      <c r="H9">
        <v>1</v>
      </c>
      <c r="I9" t="s">
        <v>32</v>
      </c>
      <c r="J9">
        <v>1</v>
      </c>
      <c r="K9" s="1" t="str">
        <f>"t1 + delta*7"</f>
        <v>t1 + delta*7</v>
      </c>
      <c r="P9" t="s">
        <v>10</v>
      </c>
      <c r="Q9" t="s">
        <v>33</v>
      </c>
    </row>
    <row r="10" spans="3:17" x14ac:dyDescent="0.25">
      <c r="C10" s="1">
        <v>8</v>
      </c>
      <c r="D10" s="2">
        <v>44197.583333333336</v>
      </c>
      <c r="E10" t="s">
        <v>35</v>
      </c>
      <c r="F10" t="s">
        <v>40</v>
      </c>
      <c r="G10">
        <v>82241</v>
      </c>
      <c r="H10">
        <v>2</v>
      </c>
      <c r="I10" t="s">
        <v>41</v>
      </c>
      <c r="J10">
        <v>2</v>
      </c>
      <c r="K10" t="s">
        <v>7</v>
      </c>
      <c r="N10" t="s">
        <v>42</v>
      </c>
      <c r="P10" t="s">
        <v>12</v>
      </c>
      <c r="Q10" t="s">
        <v>33</v>
      </c>
    </row>
    <row r="11" spans="3:17" x14ac:dyDescent="0.25">
      <c r="C11" s="1">
        <v>9</v>
      </c>
      <c r="D11" s="2">
        <f>$D$10+(C11-7)*$N$11</f>
        <v>44197.584722222222</v>
      </c>
      <c r="E11" t="s">
        <v>6</v>
      </c>
      <c r="F11" t="s">
        <v>40</v>
      </c>
      <c r="G11">
        <v>82241</v>
      </c>
      <c r="H11">
        <v>2</v>
      </c>
      <c r="I11" t="s">
        <v>41</v>
      </c>
      <c r="J11">
        <v>2</v>
      </c>
      <c r="K11" t="str">
        <f>"t2  + delta*2"</f>
        <v>t2  + delta*2</v>
      </c>
      <c r="N11" s="3">
        <v>6.9444444444444447E-4</v>
      </c>
      <c r="P11" t="s">
        <v>14</v>
      </c>
      <c r="Q11" t="s">
        <v>33</v>
      </c>
    </row>
    <row r="12" spans="3:17" x14ac:dyDescent="0.25">
      <c r="C12" s="1">
        <v>10</v>
      </c>
      <c r="D12" s="2">
        <f t="shared" ref="D12:D15" si="1">$D$10+(C12-7)*$N$11</f>
        <v>44197.585416666669</v>
      </c>
      <c r="E12" t="s">
        <v>8</v>
      </c>
      <c r="F12" t="s">
        <v>40</v>
      </c>
      <c r="G12">
        <v>82241</v>
      </c>
      <c r="H12">
        <v>2</v>
      </c>
      <c r="I12" t="s">
        <v>41</v>
      </c>
      <c r="J12">
        <v>2</v>
      </c>
      <c r="K12" t="str">
        <f>"t2  + delta*3"</f>
        <v>t2  + delta*3</v>
      </c>
      <c r="N12" t="s">
        <v>43</v>
      </c>
      <c r="P12" t="s">
        <v>16</v>
      </c>
      <c r="Q12" t="s">
        <v>33</v>
      </c>
    </row>
    <row r="13" spans="3:17" x14ac:dyDescent="0.25">
      <c r="C13" s="1">
        <v>11</v>
      </c>
      <c r="D13" s="2">
        <f t="shared" si="1"/>
        <v>44197.586111111115</v>
      </c>
      <c r="E13" t="s">
        <v>34</v>
      </c>
      <c r="F13" t="s">
        <v>40</v>
      </c>
      <c r="G13">
        <v>82241</v>
      </c>
      <c r="H13">
        <v>2</v>
      </c>
      <c r="I13" t="s">
        <v>41</v>
      </c>
      <c r="J13">
        <v>2</v>
      </c>
      <c r="K13" t="str">
        <f>"t2  + delta*4"</f>
        <v>t2  + delta*4</v>
      </c>
      <c r="N13" s="3">
        <v>2.0833333333333332E-2</v>
      </c>
      <c r="P13" t="s">
        <v>44</v>
      </c>
      <c r="Q13" t="s">
        <v>33</v>
      </c>
    </row>
    <row r="14" spans="3:17" x14ac:dyDescent="0.25">
      <c r="C14" s="1">
        <v>12</v>
      </c>
      <c r="D14" s="2">
        <f t="shared" si="1"/>
        <v>44197.586805555555</v>
      </c>
      <c r="E14" t="s">
        <v>39</v>
      </c>
      <c r="F14" t="s">
        <v>40</v>
      </c>
      <c r="G14">
        <v>82241</v>
      </c>
      <c r="H14">
        <v>3</v>
      </c>
      <c r="I14" t="s">
        <v>41</v>
      </c>
      <c r="J14">
        <v>2</v>
      </c>
      <c r="K14" t="str">
        <f>"t2  + delta*5"</f>
        <v>t2  + delta*5</v>
      </c>
      <c r="N14" t="s">
        <v>45</v>
      </c>
      <c r="P14" t="s">
        <v>46</v>
      </c>
      <c r="Q14" t="s">
        <v>33</v>
      </c>
    </row>
    <row r="15" spans="3:17" x14ac:dyDescent="0.25">
      <c r="C15" s="1">
        <v>13</v>
      </c>
      <c r="D15" s="2">
        <f t="shared" si="1"/>
        <v>44197.587500000001</v>
      </c>
      <c r="E15" t="s">
        <v>10</v>
      </c>
      <c r="F15" t="s">
        <v>40</v>
      </c>
      <c r="G15">
        <v>82241</v>
      </c>
      <c r="H15">
        <v>3</v>
      </c>
      <c r="I15" t="s">
        <v>41</v>
      </c>
      <c r="J15">
        <v>2</v>
      </c>
      <c r="K15" t="str">
        <f>"t2  + delta*6"</f>
        <v>t2  + delta*6</v>
      </c>
      <c r="N15">
        <f ca="1">RANDBETWEEN(1111,99999)</f>
        <v>88175</v>
      </c>
      <c r="P15" t="s">
        <v>47</v>
      </c>
      <c r="Q15" t="s">
        <v>33</v>
      </c>
    </row>
    <row r="16" spans="3:17" x14ac:dyDescent="0.25">
      <c r="C16" s="1">
        <v>14</v>
      </c>
      <c r="D16" s="2">
        <v>44197.416666666664</v>
      </c>
      <c r="E16" t="s">
        <v>4</v>
      </c>
      <c r="F16" t="s">
        <v>48</v>
      </c>
      <c r="H16">
        <v>4</v>
      </c>
      <c r="I16" t="s">
        <v>49</v>
      </c>
      <c r="J16">
        <v>3</v>
      </c>
      <c r="K16" t="s">
        <v>9</v>
      </c>
      <c r="N16" t="s">
        <v>50</v>
      </c>
      <c r="P16" t="s">
        <v>51</v>
      </c>
      <c r="Q16" t="s">
        <v>33</v>
      </c>
    </row>
    <row r="17" spans="3:17" x14ac:dyDescent="0.25">
      <c r="C17" s="1">
        <v>15</v>
      </c>
      <c r="D17" s="2">
        <f>$D$16+(C17-13)*$N$11</f>
        <v>44197.41805555555</v>
      </c>
      <c r="E17" t="s">
        <v>6</v>
      </c>
      <c r="F17" t="s">
        <v>52</v>
      </c>
      <c r="H17">
        <v>4</v>
      </c>
      <c r="I17" t="s">
        <v>49</v>
      </c>
      <c r="J17">
        <v>3</v>
      </c>
      <c r="K17" t="str">
        <f>"t3 + delta*2"</f>
        <v>t3 + delta*2</v>
      </c>
      <c r="N17" t="str">
        <f ca="1">CHAR(RANDBETWEEN(65,90))&amp;CHAR(RANDBETWEEN(65,90))&amp;CHAR(RANDBETWEEN(65,90))&amp;RANDBETWEEN(1111,9999)</f>
        <v>ATW5067</v>
      </c>
      <c r="P17" t="s">
        <v>53</v>
      </c>
      <c r="Q17" t="s">
        <v>33</v>
      </c>
    </row>
    <row r="18" spans="3:17" x14ac:dyDescent="0.25">
      <c r="C18" s="1">
        <v>16</v>
      </c>
      <c r="D18" s="2">
        <f>$D$16+(C18-13)*$N$11</f>
        <v>44197.418749999997</v>
      </c>
      <c r="E18" t="s">
        <v>8</v>
      </c>
      <c r="F18" t="s">
        <v>48</v>
      </c>
      <c r="H18">
        <v>4</v>
      </c>
      <c r="I18" t="s">
        <v>49</v>
      </c>
      <c r="J18">
        <v>3</v>
      </c>
      <c r="K18" t="str">
        <f>"t3 + delta*3"</f>
        <v>t3 + delta*3</v>
      </c>
      <c r="P18" t="s">
        <v>36</v>
      </c>
      <c r="Q18" t="s">
        <v>33</v>
      </c>
    </row>
    <row r="19" spans="3:17" x14ac:dyDescent="0.25">
      <c r="C19" s="1">
        <v>17</v>
      </c>
      <c r="D19" s="2">
        <v>44197.520833333336</v>
      </c>
      <c r="E19" t="s">
        <v>44</v>
      </c>
      <c r="F19" t="s">
        <v>54</v>
      </c>
      <c r="G19">
        <v>39981</v>
      </c>
      <c r="H19">
        <v>5</v>
      </c>
      <c r="I19" t="s">
        <v>55</v>
      </c>
      <c r="J19">
        <v>4</v>
      </c>
      <c r="K19" t="s">
        <v>11</v>
      </c>
      <c r="P19" t="s">
        <v>56</v>
      </c>
      <c r="Q19" t="s">
        <v>33</v>
      </c>
    </row>
    <row r="20" spans="3:17" x14ac:dyDescent="0.25">
      <c r="C20" s="1">
        <v>18</v>
      </c>
      <c r="D20" s="2">
        <f>$D$19+(C20-16)*$N$11</f>
        <v>44197.522222222222</v>
      </c>
      <c r="E20" t="s">
        <v>46</v>
      </c>
      <c r="F20" t="s">
        <v>54</v>
      </c>
      <c r="G20">
        <v>39981</v>
      </c>
      <c r="H20">
        <v>5</v>
      </c>
      <c r="I20" t="s">
        <v>55</v>
      </c>
      <c r="J20">
        <v>4</v>
      </c>
      <c r="K20" t="str">
        <f>"t4 + delta*2"</f>
        <v>t4 + delta*2</v>
      </c>
      <c r="P20" t="s">
        <v>57</v>
      </c>
      <c r="Q20" t="s">
        <v>33</v>
      </c>
    </row>
    <row r="21" spans="3:17" x14ac:dyDescent="0.25">
      <c r="C21" s="1">
        <v>19</v>
      </c>
      <c r="D21" s="2">
        <f t="shared" ref="D21:D26" si="2">$D$19+(C21-16)*$N$11</f>
        <v>44197.522916666669</v>
      </c>
      <c r="E21" t="s">
        <v>47</v>
      </c>
      <c r="F21" t="s">
        <v>54</v>
      </c>
      <c r="G21">
        <v>39981</v>
      </c>
      <c r="H21">
        <v>5</v>
      </c>
      <c r="I21" t="s">
        <v>55</v>
      </c>
      <c r="J21">
        <v>4</v>
      </c>
      <c r="K21" t="str">
        <f>"t4 + delta*3"</f>
        <v>t4 + delta*3</v>
      </c>
      <c r="P21" t="s">
        <v>58</v>
      </c>
      <c r="Q21" t="s">
        <v>33</v>
      </c>
    </row>
    <row r="22" spans="3:17" x14ac:dyDescent="0.25">
      <c r="C22" s="1">
        <v>20</v>
      </c>
      <c r="D22" s="2">
        <f t="shared" si="2"/>
        <v>44197.523611111115</v>
      </c>
      <c r="E22" t="s">
        <v>51</v>
      </c>
      <c r="F22" t="s">
        <v>54</v>
      </c>
      <c r="G22">
        <v>39981</v>
      </c>
      <c r="H22">
        <v>5</v>
      </c>
      <c r="I22" t="s">
        <v>55</v>
      </c>
      <c r="J22">
        <v>4</v>
      </c>
      <c r="K22" t="str">
        <f>"t4 + delta*4"</f>
        <v>t4 + delta*4</v>
      </c>
      <c r="P22" t="s">
        <v>37</v>
      </c>
      <c r="Q22" t="s">
        <v>33</v>
      </c>
    </row>
    <row r="23" spans="3:17" x14ac:dyDescent="0.25">
      <c r="C23" s="1">
        <v>21</v>
      </c>
      <c r="D23" s="2">
        <f t="shared" si="2"/>
        <v>44197.524305555555</v>
      </c>
      <c r="E23" t="s">
        <v>53</v>
      </c>
      <c r="F23" t="s">
        <v>54</v>
      </c>
      <c r="G23">
        <v>39981</v>
      </c>
      <c r="H23">
        <v>5</v>
      </c>
      <c r="I23" t="s">
        <v>55</v>
      </c>
      <c r="J23">
        <v>4</v>
      </c>
      <c r="K23" t="str">
        <f>"t4 + delta*5"</f>
        <v>t4 + delta*5</v>
      </c>
      <c r="P23" t="s">
        <v>38</v>
      </c>
      <c r="Q23" t="s">
        <v>33</v>
      </c>
    </row>
    <row r="24" spans="3:17" x14ac:dyDescent="0.25">
      <c r="C24" s="1">
        <v>22</v>
      </c>
      <c r="D24" s="2">
        <f t="shared" si="2"/>
        <v>44197.525000000001</v>
      </c>
      <c r="E24" t="s">
        <v>57</v>
      </c>
      <c r="F24" t="s">
        <v>54</v>
      </c>
      <c r="G24">
        <v>39981</v>
      </c>
      <c r="H24">
        <v>5</v>
      </c>
      <c r="I24" t="s">
        <v>55</v>
      </c>
      <c r="J24">
        <v>4</v>
      </c>
      <c r="K24" t="str">
        <f>"t4 + delta*6"</f>
        <v>t4 + delta*6</v>
      </c>
    </row>
    <row r="25" spans="3:17" x14ac:dyDescent="0.25">
      <c r="C25" s="1">
        <v>23</v>
      </c>
      <c r="D25" s="2">
        <f t="shared" si="2"/>
        <v>44197.525694444448</v>
      </c>
      <c r="E25" t="s">
        <v>58</v>
      </c>
      <c r="F25" t="s">
        <v>54</v>
      </c>
      <c r="G25">
        <v>39981</v>
      </c>
      <c r="H25">
        <v>5</v>
      </c>
      <c r="I25" t="s">
        <v>55</v>
      </c>
      <c r="J25">
        <v>4</v>
      </c>
      <c r="K25" t="str">
        <f>"t4 + delta*7"</f>
        <v>t4 + delta*7</v>
      </c>
    </row>
    <row r="26" spans="3:17" x14ac:dyDescent="0.25">
      <c r="C26" s="1">
        <v>24</v>
      </c>
      <c r="D26" s="2">
        <f t="shared" si="2"/>
        <v>44197.526388888895</v>
      </c>
      <c r="E26" t="s">
        <v>37</v>
      </c>
      <c r="F26" t="s">
        <v>54</v>
      </c>
      <c r="G26">
        <v>39981</v>
      </c>
      <c r="H26">
        <v>5</v>
      </c>
      <c r="I26" t="s">
        <v>55</v>
      </c>
      <c r="J26">
        <v>4</v>
      </c>
      <c r="K26" t="str">
        <f>"t4 + delta*8"</f>
        <v>t4 + delta*8</v>
      </c>
    </row>
    <row r="27" spans="3:17" x14ac:dyDescent="0.25">
      <c r="C27" s="1">
        <v>25</v>
      </c>
      <c r="D27" s="2">
        <v>44197.368055555555</v>
      </c>
      <c r="E27" t="s">
        <v>53</v>
      </c>
      <c r="F27" t="s">
        <v>59</v>
      </c>
      <c r="G27">
        <v>57149</v>
      </c>
      <c r="H27">
        <v>6</v>
      </c>
      <c r="I27" t="s">
        <v>60</v>
      </c>
      <c r="J27">
        <v>5</v>
      </c>
      <c r="K27" t="s">
        <v>13</v>
      </c>
    </row>
    <row r="28" spans="3:17" x14ac:dyDescent="0.25">
      <c r="C28" s="1">
        <v>26</v>
      </c>
      <c r="D28" s="2">
        <f>$D$27+(C28-24)*$N$11</f>
        <v>44197.369444444441</v>
      </c>
      <c r="E28" t="s">
        <v>36</v>
      </c>
      <c r="F28" t="s">
        <v>59</v>
      </c>
      <c r="G28">
        <v>57149</v>
      </c>
      <c r="H28">
        <v>6</v>
      </c>
      <c r="I28" t="s">
        <v>60</v>
      </c>
      <c r="J28">
        <v>5</v>
      </c>
      <c r="K28" t="str">
        <f>"t5 + delta*2"</f>
        <v>t5 + delta*2</v>
      </c>
    </row>
    <row r="29" spans="3:17" x14ac:dyDescent="0.25">
      <c r="C29" s="1">
        <v>27</v>
      </c>
      <c r="D29" s="2">
        <f t="shared" ref="D29:D30" si="3">$D$27+(C29-24)*$N$11</f>
        <v>44197.370138888888</v>
      </c>
      <c r="E29" t="s">
        <v>56</v>
      </c>
      <c r="F29" t="s">
        <v>59</v>
      </c>
      <c r="G29">
        <v>57149</v>
      </c>
      <c r="H29">
        <v>7</v>
      </c>
      <c r="I29" t="s">
        <v>60</v>
      </c>
      <c r="J29">
        <v>5</v>
      </c>
      <c r="K29" t="str">
        <f>"t5 + delta*3"</f>
        <v>t5 + delta*3</v>
      </c>
    </row>
    <row r="30" spans="3:17" x14ac:dyDescent="0.25">
      <c r="C30" s="1">
        <v>28</v>
      </c>
      <c r="D30" s="2">
        <f t="shared" si="3"/>
        <v>44197.370833333334</v>
      </c>
      <c r="E30" t="s">
        <v>57</v>
      </c>
      <c r="F30" t="s">
        <v>59</v>
      </c>
      <c r="G30">
        <v>57149</v>
      </c>
      <c r="H30">
        <v>7</v>
      </c>
      <c r="I30" t="s">
        <v>60</v>
      </c>
      <c r="J30">
        <v>5</v>
      </c>
      <c r="K30" t="str">
        <f>"t5 + delta*4"</f>
        <v>t5 + delta*4</v>
      </c>
    </row>
    <row r="31" spans="3:17" x14ac:dyDescent="0.25">
      <c r="C31" s="1">
        <v>29</v>
      </c>
      <c r="D31" s="2">
        <v>44197.458333333336</v>
      </c>
      <c r="E31" t="s">
        <v>44</v>
      </c>
      <c r="F31" t="s">
        <v>61</v>
      </c>
      <c r="H31">
        <v>8</v>
      </c>
      <c r="I31" t="s">
        <v>62</v>
      </c>
      <c r="J31">
        <v>6</v>
      </c>
      <c r="K31" t="s">
        <v>15</v>
      </c>
    </row>
    <row r="32" spans="3:17" x14ac:dyDescent="0.25">
      <c r="C32" s="1">
        <v>30</v>
      </c>
      <c r="D32" s="2">
        <f>$D$31+(C32-28)*$N$11</f>
        <v>44197.459722222222</v>
      </c>
      <c r="E32" t="s">
        <v>46</v>
      </c>
      <c r="F32" t="str">
        <f>"1488379"</f>
        <v>1488379</v>
      </c>
      <c r="H32">
        <v>8</v>
      </c>
      <c r="I32" t="s">
        <v>62</v>
      </c>
      <c r="J32">
        <v>6</v>
      </c>
      <c r="K32" t="str">
        <f>"t6 + detal*2"</f>
        <v>t6 + detal*2</v>
      </c>
    </row>
    <row r="33" spans="3:11" x14ac:dyDescent="0.25">
      <c r="C33" s="1">
        <v>31</v>
      </c>
      <c r="D33" s="2">
        <f>$D$31+(C33-28)*$N$11</f>
        <v>44197.460416666669</v>
      </c>
      <c r="E33" t="s">
        <v>47</v>
      </c>
      <c r="F33" t="s">
        <v>63</v>
      </c>
      <c r="H33">
        <v>8</v>
      </c>
      <c r="I33" t="s">
        <v>62</v>
      </c>
      <c r="J33">
        <v>6</v>
      </c>
      <c r="K33" t="str">
        <f>"t6 + detal*3"</f>
        <v>t6 + detal*3</v>
      </c>
    </row>
    <row r="34" spans="3:11" x14ac:dyDescent="0.25">
      <c r="C34" s="1">
        <v>32</v>
      </c>
      <c r="D34" s="2">
        <v>44197.631944444445</v>
      </c>
      <c r="E34" t="s">
        <v>4</v>
      </c>
      <c r="F34" t="s">
        <v>64</v>
      </c>
      <c r="G34">
        <v>39409</v>
      </c>
      <c r="H34">
        <v>9</v>
      </c>
      <c r="I34" t="s">
        <v>65</v>
      </c>
      <c r="J34">
        <v>7</v>
      </c>
      <c r="K34" t="s">
        <v>17</v>
      </c>
    </row>
    <row r="35" spans="3:11" x14ac:dyDescent="0.25">
      <c r="C35" s="1">
        <v>33</v>
      </c>
      <c r="D35" s="2">
        <f>$D$34+(C35-31)*$N$11</f>
        <v>44197.633333333331</v>
      </c>
      <c r="E35" t="s">
        <v>6</v>
      </c>
      <c r="F35" t="s">
        <v>66</v>
      </c>
      <c r="G35">
        <v>39409</v>
      </c>
      <c r="H35">
        <v>9</v>
      </c>
      <c r="I35" t="s">
        <v>65</v>
      </c>
      <c r="J35">
        <v>7</v>
      </c>
      <c r="K35" t="str">
        <f>"t7 + delta*2"</f>
        <v>t7 + delta*2</v>
      </c>
    </row>
    <row r="36" spans="3:11" x14ac:dyDescent="0.25">
      <c r="C36" s="1">
        <v>34</v>
      </c>
      <c r="D36" s="2">
        <f>$D$34+(C36-31)*$N$11</f>
        <v>44197.634027777778</v>
      </c>
      <c r="E36" t="s">
        <v>8</v>
      </c>
      <c r="F36" t="s">
        <v>67</v>
      </c>
      <c r="H36">
        <v>9</v>
      </c>
      <c r="I36" t="s">
        <v>65</v>
      </c>
      <c r="J36">
        <v>7</v>
      </c>
      <c r="K36" t="str">
        <f>"t7 + delta*3"</f>
        <v>t7 + delta*3</v>
      </c>
    </row>
    <row r="37" spans="3:11" x14ac:dyDescent="0.25">
      <c r="C37" s="1">
        <v>35</v>
      </c>
      <c r="D37" s="2">
        <v>44197.333333333336</v>
      </c>
      <c r="E37" t="s">
        <v>4</v>
      </c>
      <c r="F37" t="s">
        <v>68</v>
      </c>
      <c r="G37">
        <v>25424</v>
      </c>
      <c r="H37">
        <v>10</v>
      </c>
      <c r="I37" t="s">
        <v>69</v>
      </c>
      <c r="J37">
        <v>8</v>
      </c>
      <c r="K37" t="s">
        <v>18</v>
      </c>
    </row>
    <row r="38" spans="3:11" x14ac:dyDescent="0.25">
      <c r="C38" s="1">
        <v>36</v>
      </c>
      <c r="D38" s="2">
        <f>D37+2*N11</f>
        <v>44197.334722222222</v>
      </c>
      <c r="E38" t="s">
        <v>6</v>
      </c>
      <c r="F38" t="s">
        <v>68</v>
      </c>
      <c r="G38">
        <v>25424</v>
      </c>
      <c r="H38">
        <v>10</v>
      </c>
      <c r="I38" t="s">
        <v>69</v>
      </c>
      <c r="J38">
        <v>8</v>
      </c>
      <c r="K38" t="s">
        <v>70</v>
      </c>
    </row>
    <row r="39" spans="3:11" x14ac:dyDescent="0.25">
      <c r="C39" s="1">
        <v>37</v>
      </c>
      <c r="D39" s="2">
        <f>D37+N13+N11</f>
        <v>44197.354861111118</v>
      </c>
      <c r="E39" t="s">
        <v>4</v>
      </c>
      <c r="F39" t="s">
        <v>68</v>
      </c>
      <c r="G39">
        <v>25424</v>
      </c>
      <c r="H39">
        <v>10</v>
      </c>
      <c r="I39" t="s">
        <v>69</v>
      </c>
      <c r="J39">
        <v>8</v>
      </c>
      <c r="K39" t="s">
        <v>71</v>
      </c>
    </row>
    <row r="40" spans="3:11" x14ac:dyDescent="0.25">
      <c r="C40" s="1">
        <v>38</v>
      </c>
      <c r="D40" s="2">
        <f>D39+N11</f>
        <v>44197.355555555565</v>
      </c>
      <c r="E40" t="s">
        <v>6</v>
      </c>
      <c r="F40" t="s">
        <v>68</v>
      </c>
      <c r="G40">
        <v>25424</v>
      </c>
      <c r="H40">
        <v>10</v>
      </c>
      <c r="I40" t="s">
        <v>69</v>
      </c>
      <c r="J40">
        <v>8</v>
      </c>
      <c r="K40" t="s">
        <v>72</v>
      </c>
    </row>
    <row r="41" spans="3:11" x14ac:dyDescent="0.25">
      <c r="C41" s="1">
        <v>39</v>
      </c>
      <c r="D41" s="2">
        <v>44197.260416666664</v>
      </c>
      <c r="E41" t="s">
        <v>10</v>
      </c>
      <c r="F41" t="s">
        <v>73</v>
      </c>
      <c r="G41">
        <v>36350</v>
      </c>
      <c r="H41">
        <v>11</v>
      </c>
      <c r="I41" t="s">
        <v>74</v>
      </c>
      <c r="J41">
        <v>9</v>
      </c>
      <c r="K41" t="s">
        <v>19</v>
      </c>
    </row>
    <row r="42" spans="3:11" x14ac:dyDescent="0.25">
      <c r="C42" s="1">
        <v>40</v>
      </c>
      <c r="D42" s="2">
        <f>$D$41+(C42-38)*$N$11</f>
        <v>44197.26180555555</v>
      </c>
      <c r="E42" t="s">
        <v>12</v>
      </c>
      <c r="F42" t="s">
        <v>73</v>
      </c>
      <c r="G42">
        <v>36350</v>
      </c>
      <c r="H42">
        <v>11</v>
      </c>
      <c r="I42" t="s">
        <v>74</v>
      </c>
      <c r="J42">
        <v>9</v>
      </c>
      <c r="K42" t="s">
        <v>75</v>
      </c>
    </row>
    <row r="43" spans="3:11" x14ac:dyDescent="0.25">
      <c r="C43" s="1">
        <v>41</v>
      </c>
      <c r="D43" s="2">
        <f t="shared" ref="D43:D44" si="4">$D$41+(C43-38)*$N$11</f>
        <v>44197.262499999997</v>
      </c>
      <c r="E43" t="s">
        <v>44</v>
      </c>
      <c r="F43" t="s">
        <v>73</v>
      </c>
      <c r="G43">
        <v>36350</v>
      </c>
      <c r="H43">
        <v>12</v>
      </c>
      <c r="I43" t="s">
        <v>74</v>
      </c>
      <c r="J43">
        <v>9</v>
      </c>
      <c r="K43" t="s">
        <v>76</v>
      </c>
    </row>
    <row r="44" spans="3:11" x14ac:dyDescent="0.25">
      <c r="C44" s="1">
        <v>42</v>
      </c>
      <c r="D44" s="2">
        <f t="shared" si="4"/>
        <v>44197.263194444444</v>
      </c>
      <c r="E44" t="s">
        <v>46</v>
      </c>
      <c r="F44" t="s">
        <v>73</v>
      </c>
      <c r="G44">
        <v>36350</v>
      </c>
      <c r="H44">
        <v>12</v>
      </c>
      <c r="I44" t="s">
        <v>74</v>
      </c>
      <c r="J44">
        <v>9</v>
      </c>
      <c r="K44" t="s">
        <v>77</v>
      </c>
    </row>
    <row r="45" spans="3:11" x14ac:dyDescent="0.25">
      <c r="C45" s="1">
        <v>43</v>
      </c>
      <c r="D45" s="2">
        <v>44197.322916666664</v>
      </c>
      <c r="E45" t="s">
        <v>4</v>
      </c>
      <c r="F45" t="s">
        <v>78</v>
      </c>
      <c r="G45">
        <v>84515</v>
      </c>
      <c r="H45">
        <v>13</v>
      </c>
      <c r="I45" t="s">
        <v>79</v>
      </c>
      <c r="J45">
        <v>10</v>
      </c>
      <c r="K45" t="s">
        <v>80</v>
      </c>
    </row>
    <row r="46" spans="3:11" x14ac:dyDescent="0.25">
      <c r="C46" s="1">
        <v>44</v>
      </c>
      <c r="D46" s="2">
        <f>D45+N11+N13</f>
        <v>44197.344444444447</v>
      </c>
      <c r="E46" t="s">
        <v>6</v>
      </c>
      <c r="F46" t="s">
        <v>78</v>
      </c>
      <c r="G46">
        <v>84515</v>
      </c>
      <c r="H46">
        <v>13</v>
      </c>
      <c r="I46" t="s">
        <v>79</v>
      </c>
      <c r="J46">
        <v>10</v>
      </c>
      <c r="K46" t="s">
        <v>81</v>
      </c>
    </row>
    <row r="47" spans="3:11" x14ac:dyDescent="0.25">
      <c r="C47" s="1">
        <v>45</v>
      </c>
      <c r="D47" s="2">
        <f>D46+N11</f>
        <v>44197.345138888893</v>
      </c>
      <c r="E47" t="s">
        <v>10</v>
      </c>
      <c r="F47" t="s">
        <v>78</v>
      </c>
      <c r="G47">
        <v>84515</v>
      </c>
      <c r="H47">
        <v>14</v>
      </c>
      <c r="I47" t="s">
        <v>79</v>
      </c>
      <c r="J47">
        <v>10</v>
      </c>
      <c r="K47" t="s">
        <v>82</v>
      </c>
    </row>
    <row r="48" spans="3:11" x14ac:dyDescent="0.25">
      <c r="C48" s="1">
        <v>46</v>
      </c>
      <c r="D48" s="2">
        <v>44197.385416666664</v>
      </c>
      <c r="E48" t="s">
        <v>4</v>
      </c>
      <c r="F48" t="s">
        <v>84</v>
      </c>
      <c r="G48">
        <v>83708</v>
      </c>
      <c r="H48">
        <v>15</v>
      </c>
      <c r="I48" t="s">
        <v>88</v>
      </c>
      <c r="J48">
        <v>11</v>
      </c>
      <c r="K48" t="s">
        <v>83</v>
      </c>
    </row>
    <row r="49" spans="3:11" x14ac:dyDescent="0.25">
      <c r="C49" s="1">
        <v>47</v>
      </c>
      <c r="D49" s="2">
        <f>$D$48+(C49-46)*$N$11</f>
        <v>44197.386111111111</v>
      </c>
      <c r="E49" t="s">
        <v>6</v>
      </c>
      <c r="F49" t="s">
        <v>85</v>
      </c>
      <c r="H49">
        <v>15</v>
      </c>
      <c r="I49" t="s">
        <v>88</v>
      </c>
      <c r="J49">
        <v>11</v>
      </c>
      <c r="K49" t="str">
        <f>"t11 + delta"</f>
        <v>t11 + delta</v>
      </c>
    </row>
    <row r="50" spans="3:11" x14ac:dyDescent="0.25">
      <c r="C50" s="1">
        <v>48</v>
      </c>
      <c r="D50" s="2">
        <f t="shared" ref="D50:D54" si="5">$D$48+(C50-46)*$N$11</f>
        <v>44197.38680555555</v>
      </c>
      <c r="E50" t="s">
        <v>8</v>
      </c>
      <c r="F50" t="s">
        <v>86</v>
      </c>
      <c r="H50">
        <v>15</v>
      </c>
      <c r="I50" t="s">
        <v>88</v>
      </c>
      <c r="J50">
        <v>11</v>
      </c>
      <c r="K50" t="str">
        <f>"t11 + delta * 2"</f>
        <v>t11 + delta * 2</v>
      </c>
    </row>
    <row r="51" spans="3:11" x14ac:dyDescent="0.25">
      <c r="C51" s="1">
        <v>49</v>
      </c>
      <c r="D51" s="2">
        <f t="shared" si="5"/>
        <v>44197.387499999997</v>
      </c>
      <c r="E51" t="s">
        <v>10</v>
      </c>
      <c r="F51" t="s">
        <v>84</v>
      </c>
      <c r="H51">
        <v>15</v>
      </c>
      <c r="I51" t="s">
        <v>88</v>
      </c>
      <c r="J51">
        <v>11</v>
      </c>
      <c r="K51" t="str">
        <f>"t11 + delta * 3"</f>
        <v>t11 + delta * 3</v>
      </c>
    </row>
    <row r="52" spans="3:11" x14ac:dyDescent="0.25">
      <c r="C52" s="1">
        <v>50</v>
      </c>
      <c r="D52" s="2">
        <f t="shared" si="5"/>
        <v>44197.388194444444</v>
      </c>
      <c r="E52" t="s">
        <v>12</v>
      </c>
      <c r="F52" t="s">
        <v>84</v>
      </c>
      <c r="G52">
        <v>83708</v>
      </c>
      <c r="H52">
        <v>15</v>
      </c>
      <c r="I52" t="s">
        <v>88</v>
      </c>
      <c r="J52">
        <v>11</v>
      </c>
      <c r="K52" t="str">
        <f>"t11 + delta * 4"</f>
        <v>t11 + delta * 4</v>
      </c>
    </row>
    <row r="53" spans="3:11" x14ac:dyDescent="0.25">
      <c r="C53" s="1">
        <v>51</v>
      </c>
      <c r="D53" s="2">
        <f t="shared" si="5"/>
        <v>44197.388888888883</v>
      </c>
      <c r="E53" t="s">
        <v>14</v>
      </c>
      <c r="F53" t="s">
        <v>87</v>
      </c>
      <c r="H53">
        <v>15</v>
      </c>
      <c r="I53" t="s">
        <v>88</v>
      </c>
      <c r="J53">
        <v>11</v>
      </c>
      <c r="K53" t="str">
        <f>"t11 + delta * 5"</f>
        <v>t11 + delta * 5</v>
      </c>
    </row>
    <row r="54" spans="3:11" x14ac:dyDescent="0.25">
      <c r="C54" s="1">
        <v>52</v>
      </c>
      <c r="D54" s="2">
        <f t="shared" si="5"/>
        <v>44197.38958333333</v>
      </c>
      <c r="E54" t="s">
        <v>16</v>
      </c>
      <c r="F54" t="s">
        <v>84</v>
      </c>
      <c r="G54">
        <v>83708</v>
      </c>
      <c r="H54">
        <v>15</v>
      </c>
      <c r="I54" t="s">
        <v>88</v>
      </c>
      <c r="J54">
        <v>11</v>
      </c>
      <c r="K54" t="str">
        <f>"t11 + delta * 6"</f>
        <v>t11 + delta * 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FED-CB0E-47B0-9F9C-3A9A83B0082D}">
  <dimension ref="A1:I53"/>
  <sheetViews>
    <sheetView tabSelected="1" workbookViewId="0">
      <selection activeCell="I54" sqref="A54:I6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6.5703125" bestFit="1" customWidth="1"/>
    <col min="4" max="4" width="6.42578125" bestFit="1" customWidth="1"/>
    <col min="5" max="5" width="17.5703125" bestFit="1" customWidth="1"/>
    <col min="6" max="6" width="7.85546875" bestFit="1" customWidth="1"/>
    <col min="7" max="7" width="12.85546875" bestFit="1" customWidth="1"/>
    <col min="8" max="8" width="8.140625" bestFit="1" customWidth="1"/>
    <col min="9" max="9" width="18.7109375" bestFit="1" customWidth="1"/>
  </cols>
  <sheetData>
    <row r="1" spans="1:9" x14ac:dyDescent="0.25">
      <c r="A1" t="str">
        <f>trip_building!C2</f>
        <v>TRANSACTION_ID</v>
      </c>
      <c r="B1" t="str">
        <f>trip_building!D2</f>
        <v>DATETIME</v>
      </c>
      <c r="C1" t="str">
        <f>trip_building!E2</f>
        <v>PLAZA</v>
      </c>
      <c r="D1" t="str">
        <f>trip_building!F2</f>
        <v>PLATE</v>
      </c>
      <c r="E1" t="str">
        <f>trip_building!G2</f>
        <v>TRANSPONDER_ID</v>
      </c>
      <c r="F1" t="str">
        <f>trip_building!H2</f>
        <v>TRIP_ID</v>
      </c>
      <c r="G1" t="str">
        <f>trip_building!I2</f>
        <v>DESCRIPTION</v>
      </c>
      <c r="H1" t="str">
        <f>trip_building!J2</f>
        <v>TEST_ID</v>
      </c>
      <c r="I1" t="str">
        <f>trip_building!K2</f>
        <v>TIME_DESCRIPTION</v>
      </c>
    </row>
    <row r="2" spans="1:9" x14ac:dyDescent="0.25">
      <c r="A2">
        <f>trip_building!C3</f>
        <v>1</v>
      </c>
      <c r="B2">
        <f>trip_building!D3</f>
        <v>44197.208333333336</v>
      </c>
      <c r="C2" t="str">
        <f>trip_building!E3</f>
        <v>NB01</v>
      </c>
      <c r="D2" t="str">
        <f>trip_building!F3</f>
        <v>BCJ1314</v>
      </c>
      <c r="E2">
        <f>trip_building!G3</f>
        <v>41471</v>
      </c>
      <c r="F2">
        <f>trip_building!H3</f>
        <v>1</v>
      </c>
      <c r="G2" t="str">
        <f>trip_building!I3</f>
        <v>full length nb trip</v>
      </c>
      <c r="H2">
        <f>trip_building!J3</f>
        <v>1</v>
      </c>
      <c r="I2" t="str">
        <f>trip_building!K3</f>
        <v>t1</v>
      </c>
    </row>
    <row r="3" spans="1:9" x14ac:dyDescent="0.25">
      <c r="A3">
        <f>trip_building!C4</f>
        <v>2</v>
      </c>
      <c r="B3">
        <f>trip_building!D4</f>
        <v>44197.209722222222</v>
      </c>
      <c r="C3" t="str">
        <f>trip_building!E4</f>
        <v>NB03</v>
      </c>
      <c r="D3" t="str">
        <f>trip_building!F4</f>
        <v>BCJ1314</v>
      </c>
      <c r="E3">
        <f>trip_building!G4</f>
        <v>41471</v>
      </c>
      <c r="F3">
        <f>trip_building!H4</f>
        <v>1</v>
      </c>
      <c r="G3" t="str">
        <f>trip_building!I4</f>
        <v>full length nb trip</v>
      </c>
      <c r="H3">
        <f>trip_building!J4</f>
        <v>1</v>
      </c>
      <c r="I3" t="str">
        <f>trip_building!K4</f>
        <v>t1 + delta*2</v>
      </c>
    </row>
    <row r="4" spans="1:9" x14ac:dyDescent="0.25">
      <c r="A4">
        <f>trip_building!C5</f>
        <v>3</v>
      </c>
      <c r="B4">
        <f>trip_building!D5</f>
        <v>44197.210416666669</v>
      </c>
      <c r="C4" t="str">
        <f>trip_building!E5</f>
        <v>NB04</v>
      </c>
      <c r="D4" t="str">
        <f>trip_building!F5</f>
        <v>BCJ1314</v>
      </c>
      <c r="E4">
        <f>trip_building!G5</f>
        <v>41471</v>
      </c>
      <c r="F4">
        <f>trip_building!H5</f>
        <v>1</v>
      </c>
      <c r="G4" t="str">
        <f>trip_building!I5</f>
        <v>full length nb trip</v>
      </c>
      <c r="H4">
        <f>trip_building!J5</f>
        <v>1</v>
      </c>
      <c r="I4" t="str">
        <f>trip_building!K5</f>
        <v>t1 + delta*3</v>
      </c>
    </row>
    <row r="5" spans="1:9" x14ac:dyDescent="0.25">
      <c r="A5">
        <f>trip_building!C6</f>
        <v>4</v>
      </c>
      <c r="B5">
        <f>trip_building!D6</f>
        <v>44197.211111111115</v>
      </c>
      <c r="C5" t="str">
        <f>trip_building!E6</f>
        <v>NB07</v>
      </c>
      <c r="D5" t="str">
        <f>trip_building!F6</f>
        <v>BCJ1314</v>
      </c>
      <c r="E5">
        <f>trip_building!G6</f>
        <v>41471</v>
      </c>
      <c r="F5">
        <f>trip_building!H6</f>
        <v>1</v>
      </c>
      <c r="G5" t="str">
        <f>trip_building!I6</f>
        <v>full length nb trip</v>
      </c>
      <c r="H5">
        <f>trip_building!J6</f>
        <v>1</v>
      </c>
      <c r="I5" t="str">
        <f>trip_building!K6</f>
        <v>t1 + delta*4</v>
      </c>
    </row>
    <row r="6" spans="1:9" x14ac:dyDescent="0.25">
      <c r="A6">
        <f>trip_building!C7</f>
        <v>5</v>
      </c>
      <c r="B6">
        <f>trip_building!D7</f>
        <v>44197.211805555555</v>
      </c>
      <c r="C6" t="str">
        <f>trip_building!E7</f>
        <v>NB08</v>
      </c>
      <c r="D6" t="str">
        <f>trip_building!F7</f>
        <v>BCJ1314</v>
      </c>
      <c r="E6">
        <f>trip_building!G7</f>
        <v>41471</v>
      </c>
      <c r="F6">
        <f>trip_building!H7</f>
        <v>1</v>
      </c>
      <c r="G6" t="str">
        <f>trip_building!I7</f>
        <v>full length nb trip</v>
      </c>
      <c r="H6">
        <f>trip_building!J7</f>
        <v>1</v>
      </c>
      <c r="I6" t="str">
        <f>trip_building!K7</f>
        <v>t1 + delta*5</v>
      </c>
    </row>
    <row r="7" spans="1:9" x14ac:dyDescent="0.25">
      <c r="A7">
        <f>trip_building!C8</f>
        <v>6</v>
      </c>
      <c r="B7">
        <f>trip_building!D8</f>
        <v>44197.212500000001</v>
      </c>
      <c r="C7" t="str">
        <f>trip_building!E8</f>
        <v>NB09</v>
      </c>
      <c r="D7" t="str">
        <f>trip_building!F8</f>
        <v>BCJ1314</v>
      </c>
      <c r="E7">
        <f>trip_building!G8</f>
        <v>41471</v>
      </c>
      <c r="F7">
        <f>trip_building!H8</f>
        <v>1</v>
      </c>
      <c r="G7" t="str">
        <f>trip_building!I8</f>
        <v>full length nb trip</v>
      </c>
      <c r="H7">
        <f>trip_building!J8</f>
        <v>1</v>
      </c>
      <c r="I7" t="str">
        <f>trip_building!K8</f>
        <v>t1 + delta*6</v>
      </c>
    </row>
    <row r="8" spans="1:9" x14ac:dyDescent="0.25">
      <c r="A8">
        <f>trip_building!C9</f>
        <v>7</v>
      </c>
      <c r="B8">
        <f>trip_building!D9</f>
        <v>44197.213194444448</v>
      </c>
      <c r="C8" t="str">
        <f>trip_building!E9</f>
        <v>NB10</v>
      </c>
      <c r="D8" t="str">
        <f>trip_building!F9</f>
        <v>BCJ1314</v>
      </c>
      <c r="E8">
        <f>trip_building!G9</f>
        <v>41471</v>
      </c>
      <c r="F8">
        <f>trip_building!H9</f>
        <v>1</v>
      </c>
      <c r="G8" t="str">
        <f>trip_building!I9</f>
        <v>full length nb trip</v>
      </c>
      <c r="H8">
        <f>trip_building!J9</f>
        <v>1</v>
      </c>
      <c r="I8" t="str">
        <f>trip_building!K9</f>
        <v>t1 + delta*7</v>
      </c>
    </row>
    <row r="9" spans="1:9" x14ac:dyDescent="0.25">
      <c r="A9">
        <f>trip_building!C10</f>
        <v>8</v>
      </c>
      <c r="B9">
        <f>trip_building!D10</f>
        <v>44197.583333333336</v>
      </c>
      <c r="C9" t="str">
        <f>trip_building!E10</f>
        <v>NB02</v>
      </c>
      <c r="D9" t="str">
        <f>trip_building!F10</f>
        <v>ABO1312</v>
      </c>
      <c r="E9">
        <f>trip_building!G10</f>
        <v>82241</v>
      </c>
      <c r="F9">
        <f>trip_building!H10</f>
        <v>2</v>
      </c>
      <c r="G9" t="str">
        <f>trip_building!I10</f>
        <v>trip split at nb05</v>
      </c>
      <c r="H9">
        <f>trip_building!J10</f>
        <v>2</v>
      </c>
      <c r="I9" t="str">
        <f>trip_building!K10</f>
        <v>t2</v>
      </c>
    </row>
    <row r="10" spans="1:9" x14ac:dyDescent="0.25">
      <c r="A10">
        <f>trip_building!C11</f>
        <v>9</v>
      </c>
      <c r="B10">
        <f>trip_building!D11</f>
        <v>44197.584722222222</v>
      </c>
      <c r="C10" t="str">
        <f>trip_building!E11</f>
        <v>NB03</v>
      </c>
      <c r="D10" t="str">
        <f>trip_building!F11</f>
        <v>ABO1312</v>
      </c>
      <c r="E10">
        <f>trip_building!G11</f>
        <v>82241</v>
      </c>
      <c r="F10">
        <f>trip_building!H11</f>
        <v>2</v>
      </c>
      <c r="G10" t="str">
        <f>trip_building!I11</f>
        <v>trip split at nb05</v>
      </c>
      <c r="H10">
        <f>trip_building!J11</f>
        <v>2</v>
      </c>
      <c r="I10" t="str">
        <f>trip_building!K11</f>
        <v>t2  + delta*2</v>
      </c>
    </row>
    <row r="11" spans="1:9" x14ac:dyDescent="0.25">
      <c r="A11">
        <f>trip_building!C12</f>
        <v>10</v>
      </c>
      <c r="B11">
        <f>trip_building!D12</f>
        <v>44197.585416666669</v>
      </c>
      <c r="C11" t="str">
        <f>trip_building!E12</f>
        <v>NB04</v>
      </c>
      <c r="D11" t="str">
        <f>trip_building!F12</f>
        <v>ABO1312</v>
      </c>
      <c r="E11">
        <f>trip_building!G12</f>
        <v>82241</v>
      </c>
      <c r="F11">
        <f>trip_building!H12</f>
        <v>2</v>
      </c>
      <c r="G11" t="str">
        <f>trip_building!I12</f>
        <v>trip split at nb05</v>
      </c>
      <c r="H11">
        <f>trip_building!J12</f>
        <v>2</v>
      </c>
      <c r="I11" t="str">
        <f>trip_building!K12</f>
        <v>t2  + delta*3</v>
      </c>
    </row>
    <row r="12" spans="1:9" x14ac:dyDescent="0.25">
      <c r="A12">
        <f>trip_building!C13</f>
        <v>11</v>
      </c>
      <c r="B12">
        <f>trip_building!D13</f>
        <v>44197.586111111115</v>
      </c>
      <c r="C12" t="str">
        <f>trip_building!E13</f>
        <v>NB05</v>
      </c>
      <c r="D12" t="str">
        <f>trip_building!F13</f>
        <v>ABO1312</v>
      </c>
      <c r="E12">
        <f>trip_building!G13</f>
        <v>82241</v>
      </c>
      <c r="F12">
        <f>trip_building!H13</f>
        <v>2</v>
      </c>
      <c r="G12" t="str">
        <f>trip_building!I13</f>
        <v>trip split at nb05</v>
      </c>
      <c r="H12">
        <f>trip_building!J13</f>
        <v>2</v>
      </c>
      <c r="I12" t="str">
        <f>trip_building!K13</f>
        <v>t2  + delta*4</v>
      </c>
    </row>
    <row r="13" spans="1:9" x14ac:dyDescent="0.25">
      <c r="A13">
        <f>trip_building!C14</f>
        <v>12</v>
      </c>
      <c r="B13">
        <f>trip_building!D14</f>
        <v>44197.586805555555</v>
      </c>
      <c r="C13" t="str">
        <f>trip_building!E14</f>
        <v>NB06</v>
      </c>
      <c r="D13" t="str">
        <f>trip_building!F14</f>
        <v>ABO1312</v>
      </c>
      <c r="E13">
        <f>trip_building!G14</f>
        <v>82241</v>
      </c>
      <c r="F13">
        <f>trip_building!H14</f>
        <v>3</v>
      </c>
      <c r="G13" t="str">
        <f>trip_building!I14</f>
        <v>trip split at nb05</v>
      </c>
      <c r="H13">
        <f>trip_building!J14</f>
        <v>2</v>
      </c>
      <c r="I13" t="str">
        <f>trip_building!K14</f>
        <v>t2  + delta*5</v>
      </c>
    </row>
    <row r="14" spans="1:9" x14ac:dyDescent="0.25">
      <c r="A14">
        <f>trip_building!C15</f>
        <v>13</v>
      </c>
      <c r="B14">
        <f>trip_building!D15</f>
        <v>44197.587500000001</v>
      </c>
      <c r="C14" t="str">
        <f>trip_building!E15</f>
        <v>NB07</v>
      </c>
      <c r="D14" t="str">
        <f>trip_building!F15</f>
        <v>ABO1312</v>
      </c>
      <c r="E14">
        <f>trip_building!G15</f>
        <v>82241</v>
      </c>
      <c r="F14">
        <f>trip_building!H15</f>
        <v>3</v>
      </c>
      <c r="G14" t="str">
        <f>trip_building!I15</f>
        <v>trip split at nb05</v>
      </c>
      <c r="H14">
        <f>trip_building!J15</f>
        <v>2</v>
      </c>
      <c r="I14" t="str">
        <f>trip_building!K15</f>
        <v>t2  + delta*6</v>
      </c>
    </row>
    <row r="15" spans="1:9" x14ac:dyDescent="0.25">
      <c r="A15">
        <f>trip_building!C16</f>
        <v>14</v>
      </c>
      <c r="B15">
        <f>trip_building!D16</f>
        <v>44197.416666666664</v>
      </c>
      <c r="C15" t="str">
        <f>trip_building!E16</f>
        <v>NB01</v>
      </c>
      <c r="D15" t="str">
        <f>trip_building!F16</f>
        <v>AOG7894</v>
      </c>
      <c r="E15">
        <f>trip_building!G16</f>
        <v>0</v>
      </c>
      <c r="F15">
        <f>trip_building!H16</f>
        <v>4</v>
      </c>
      <c r="G15" t="str">
        <f>trip_building!I16</f>
        <v>mismatched license plate nb</v>
      </c>
      <c r="H15">
        <f>trip_building!J16</f>
        <v>3</v>
      </c>
      <c r="I15" t="str">
        <f>trip_building!K16</f>
        <v>t3</v>
      </c>
    </row>
    <row r="16" spans="1:9" x14ac:dyDescent="0.25">
      <c r="A16">
        <f>trip_building!C17</f>
        <v>15</v>
      </c>
      <c r="B16">
        <f>trip_building!D17</f>
        <v>44197.41805555555</v>
      </c>
      <c r="C16" t="str">
        <f>trip_building!E17</f>
        <v>NB03</v>
      </c>
      <c r="D16" t="str">
        <f>trip_building!F17</f>
        <v>AQG7894</v>
      </c>
      <c r="E16">
        <f>trip_building!G17</f>
        <v>0</v>
      </c>
      <c r="F16">
        <f>trip_building!H17</f>
        <v>4</v>
      </c>
      <c r="G16" t="str">
        <f>trip_building!I17</f>
        <v>mismatched license plate nb</v>
      </c>
      <c r="H16">
        <f>trip_building!J17</f>
        <v>3</v>
      </c>
      <c r="I16" t="str">
        <f>trip_building!K17</f>
        <v>t3 + delta*2</v>
      </c>
    </row>
    <row r="17" spans="1:9" x14ac:dyDescent="0.25">
      <c r="A17">
        <f>trip_building!C18</f>
        <v>16</v>
      </c>
      <c r="B17">
        <f>trip_building!D18</f>
        <v>44197.418749999997</v>
      </c>
      <c r="C17" t="str">
        <f>trip_building!E18</f>
        <v>NB04</v>
      </c>
      <c r="D17" t="str">
        <f>trip_building!F18</f>
        <v>AOG7894</v>
      </c>
      <c r="E17">
        <f>trip_building!G18</f>
        <v>0</v>
      </c>
      <c r="F17">
        <f>trip_building!H18</f>
        <v>4</v>
      </c>
      <c r="G17" t="str">
        <f>trip_building!I18</f>
        <v>mismatched license plate nb</v>
      </c>
      <c r="H17">
        <f>trip_building!J18</f>
        <v>3</v>
      </c>
      <c r="I17" t="str">
        <f>trip_building!K18</f>
        <v>t3 + delta*3</v>
      </c>
    </row>
    <row r="18" spans="1:9" x14ac:dyDescent="0.25">
      <c r="A18">
        <f>trip_building!C19</f>
        <v>17</v>
      </c>
      <c r="B18">
        <f>trip_building!D19</f>
        <v>44197.520833333336</v>
      </c>
      <c r="C18" t="str">
        <f>trip_building!E19</f>
        <v>SB01</v>
      </c>
      <c r="D18" t="str">
        <f>trip_building!F19</f>
        <v>MFB2375</v>
      </c>
      <c r="E18">
        <f>trip_building!G19</f>
        <v>39981</v>
      </c>
      <c r="F18">
        <f>trip_building!H19</f>
        <v>5</v>
      </c>
      <c r="G18" t="str">
        <f>trip_building!I19</f>
        <v>full length sb trip</v>
      </c>
      <c r="H18">
        <f>trip_building!J19</f>
        <v>4</v>
      </c>
      <c r="I18" t="str">
        <f>trip_building!K19</f>
        <v>t4</v>
      </c>
    </row>
    <row r="19" spans="1:9" x14ac:dyDescent="0.25">
      <c r="A19">
        <f>trip_building!C20</f>
        <v>18</v>
      </c>
      <c r="B19">
        <f>trip_building!D20</f>
        <v>44197.522222222222</v>
      </c>
      <c r="C19" t="str">
        <f>trip_building!E20</f>
        <v>SB02</v>
      </c>
      <c r="D19" t="str">
        <f>trip_building!F20</f>
        <v>MFB2375</v>
      </c>
      <c r="E19">
        <f>trip_building!G20</f>
        <v>39981</v>
      </c>
      <c r="F19">
        <f>trip_building!H20</f>
        <v>5</v>
      </c>
      <c r="G19" t="str">
        <f>trip_building!I20</f>
        <v>full length sb trip</v>
      </c>
      <c r="H19">
        <f>trip_building!J20</f>
        <v>4</v>
      </c>
      <c r="I19" t="str">
        <f>trip_building!K20</f>
        <v>t4 + delta*2</v>
      </c>
    </row>
    <row r="20" spans="1:9" x14ac:dyDescent="0.25">
      <c r="A20">
        <f>trip_building!C21</f>
        <v>19</v>
      </c>
      <c r="B20">
        <f>trip_building!D21</f>
        <v>44197.522916666669</v>
      </c>
      <c r="C20" t="str">
        <f>trip_building!E21</f>
        <v>SB03</v>
      </c>
      <c r="D20" t="str">
        <f>trip_building!F21</f>
        <v>MFB2375</v>
      </c>
      <c r="E20">
        <f>trip_building!G21</f>
        <v>39981</v>
      </c>
      <c r="F20">
        <f>trip_building!H21</f>
        <v>5</v>
      </c>
      <c r="G20" t="str">
        <f>trip_building!I21</f>
        <v>full length sb trip</v>
      </c>
      <c r="H20">
        <f>trip_building!J21</f>
        <v>4</v>
      </c>
      <c r="I20" t="str">
        <f>trip_building!K21</f>
        <v>t4 + delta*3</v>
      </c>
    </row>
    <row r="21" spans="1:9" x14ac:dyDescent="0.25">
      <c r="A21">
        <f>trip_building!C22</f>
        <v>20</v>
      </c>
      <c r="B21">
        <f>trip_building!D22</f>
        <v>44197.523611111115</v>
      </c>
      <c r="C21" t="str">
        <f>trip_building!E22</f>
        <v>SB04</v>
      </c>
      <c r="D21" t="str">
        <f>trip_building!F22</f>
        <v>MFB2375</v>
      </c>
      <c r="E21">
        <f>trip_building!G22</f>
        <v>39981</v>
      </c>
      <c r="F21">
        <f>trip_building!H22</f>
        <v>5</v>
      </c>
      <c r="G21" t="str">
        <f>trip_building!I22</f>
        <v>full length sb trip</v>
      </c>
      <c r="H21">
        <f>trip_building!J22</f>
        <v>4</v>
      </c>
      <c r="I21" t="str">
        <f>trip_building!K22</f>
        <v>t4 + delta*4</v>
      </c>
    </row>
    <row r="22" spans="1:9" x14ac:dyDescent="0.25">
      <c r="A22">
        <f>trip_building!C23</f>
        <v>21</v>
      </c>
      <c r="B22">
        <f>trip_building!D23</f>
        <v>44197.524305555555</v>
      </c>
      <c r="C22" t="str">
        <f>trip_building!E23</f>
        <v>SB05</v>
      </c>
      <c r="D22" t="str">
        <f>trip_building!F23</f>
        <v>MFB2375</v>
      </c>
      <c r="E22">
        <f>trip_building!G23</f>
        <v>39981</v>
      </c>
      <c r="F22">
        <f>trip_building!H23</f>
        <v>5</v>
      </c>
      <c r="G22" t="str">
        <f>trip_building!I23</f>
        <v>full length sb trip</v>
      </c>
      <c r="H22">
        <f>trip_building!J23</f>
        <v>4</v>
      </c>
      <c r="I22" t="str">
        <f>trip_building!K23</f>
        <v>t4 + delta*5</v>
      </c>
    </row>
    <row r="23" spans="1:9" x14ac:dyDescent="0.25">
      <c r="A23">
        <f>trip_building!C24</f>
        <v>22</v>
      </c>
      <c r="B23">
        <f>trip_building!D24</f>
        <v>44197.525000000001</v>
      </c>
      <c r="C23" t="str">
        <f>trip_building!E24</f>
        <v>SB08</v>
      </c>
      <c r="D23" t="str">
        <f>trip_building!F24</f>
        <v>MFB2375</v>
      </c>
      <c r="E23">
        <f>trip_building!G24</f>
        <v>39981</v>
      </c>
      <c r="F23">
        <f>trip_building!H24</f>
        <v>5</v>
      </c>
      <c r="G23" t="str">
        <f>trip_building!I24</f>
        <v>full length sb trip</v>
      </c>
      <c r="H23">
        <f>trip_building!J24</f>
        <v>4</v>
      </c>
      <c r="I23" t="str">
        <f>trip_building!K24</f>
        <v>t4 + delta*6</v>
      </c>
    </row>
    <row r="24" spans="1:9" x14ac:dyDescent="0.25">
      <c r="A24">
        <f>trip_building!C25</f>
        <v>23</v>
      </c>
      <c r="B24">
        <f>trip_building!D25</f>
        <v>44197.525694444448</v>
      </c>
      <c r="C24" t="str">
        <f>trip_building!E25</f>
        <v>SB09</v>
      </c>
      <c r="D24" t="str">
        <f>trip_building!F25</f>
        <v>MFB2375</v>
      </c>
      <c r="E24">
        <f>trip_building!G25</f>
        <v>39981</v>
      </c>
      <c r="F24">
        <f>trip_building!H25</f>
        <v>5</v>
      </c>
      <c r="G24" t="str">
        <f>trip_building!I25</f>
        <v>full length sb trip</v>
      </c>
      <c r="H24">
        <f>trip_building!J25</f>
        <v>4</v>
      </c>
      <c r="I24" t="str">
        <f>trip_building!K25</f>
        <v>t4 + delta*7</v>
      </c>
    </row>
    <row r="25" spans="1:9" x14ac:dyDescent="0.25">
      <c r="A25">
        <f>trip_building!C26</f>
        <v>24</v>
      </c>
      <c r="B25">
        <f>trip_building!D26</f>
        <v>44197.526388888895</v>
      </c>
      <c r="C25" t="str">
        <f>trip_building!E26</f>
        <v>SB10</v>
      </c>
      <c r="D25" t="str">
        <f>trip_building!F26</f>
        <v>MFB2375</v>
      </c>
      <c r="E25">
        <f>trip_building!G26</f>
        <v>39981</v>
      </c>
      <c r="F25">
        <f>trip_building!H26</f>
        <v>5</v>
      </c>
      <c r="G25" t="str">
        <f>trip_building!I26</f>
        <v>full length sb trip</v>
      </c>
      <c r="H25">
        <f>trip_building!J26</f>
        <v>4</v>
      </c>
      <c r="I25" t="str">
        <f>trip_building!K26</f>
        <v>t4 + delta*8</v>
      </c>
    </row>
    <row r="26" spans="1:9" x14ac:dyDescent="0.25">
      <c r="A26">
        <f>trip_building!C27</f>
        <v>25</v>
      </c>
      <c r="B26">
        <f>trip_building!D27</f>
        <v>44197.368055555555</v>
      </c>
      <c r="C26" t="str">
        <f>trip_building!E27</f>
        <v>SB05</v>
      </c>
      <c r="D26" t="str">
        <f>trip_building!F27</f>
        <v>JDB7639</v>
      </c>
      <c r="E26">
        <f>trip_building!G27</f>
        <v>57149</v>
      </c>
      <c r="F26">
        <f>trip_building!H27</f>
        <v>6</v>
      </c>
      <c r="G26" t="str">
        <f>trip_building!I27</f>
        <v>trip split sb06</v>
      </c>
      <c r="H26">
        <f>trip_building!J27</f>
        <v>5</v>
      </c>
      <c r="I26" t="str">
        <f>trip_building!K27</f>
        <v>t5</v>
      </c>
    </row>
    <row r="27" spans="1:9" x14ac:dyDescent="0.25">
      <c r="A27">
        <f>trip_building!C28</f>
        <v>26</v>
      </c>
      <c r="B27">
        <f>trip_building!D28</f>
        <v>44197.369444444441</v>
      </c>
      <c r="C27" t="str">
        <f>trip_building!E28</f>
        <v>SB06</v>
      </c>
      <c r="D27" t="str">
        <f>trip_building!F28</f>
        <v>JDB7639</v>
      </c>
      <c r="E27">
        <f>trip_building!G28</f>
        <v>57149</v>
      </c>
      <c r="F27">
        <f>trip_building!H28</f>
        <v>6</v>
      </c>
      <c r="G27" t="str">
        <f>trip_building!I28</f>
        <v>trip split sb06</v>
      </c>
      <c r="H27">
        <f>trip_building!J28</f>
        <v>5</v>
      </c>
      <c r="I27" t="str">
        <f>trip_building!K28</f>
        <v>t5 + delta*2</v>
      </c>
    </row>
    <row r="28" spans="1:9" x14ac:dyDescent="0.25">
      <c r="A28">
        <f>trip_building!C29</f>
        <v>27</v>
      </c>
      <c r="B28">
        <f>trip_building!D29</f>
        <v>44197.370138888888</v>
      </c>
      <c r="C28" t="str">
        <f>trip_building!E29</f>
        <v>SB07</v>
      </c>
      <c r="D28" t="str">
        <f>trip_building!F29</f>
        <v>JDB7639</v>
      </c>
      <c r="E28">
        <f>trip_building!G29</f>
        <v>57149</v>
      </c>
      <c r="F28">
        <f>trip_building!H29</f>
        <v>7</v>
      </c>
      <c r="G28" t="str">
        <f>trip_building!I29</f>
        <v>trip split sb06</v>
      </c>
      <c r="H28">
        <f>trip_building!J29</f>
        <v>5</v>
      </c>
      <c r="I28" t="str">
        <f>trip_building!K29</f>
        <v>t5 + delta*3</v>
      </c>
    </row>
    <row r="29" spans="1:9" x14ac:dyDescent="0.25">
      <c r="A29">
        <f>trip_building!C30</f>
        <v>28</v>
      </c>
      <c r="B29">
        <f>trip_building!D30</f>
        <v>44197.370833333334</v>
      </c>
      <c r="C29" t="str">
        <f>trip_building!E30</f>
        <v>SB08</v>
      </c>
      <c r="D29" t="str">
        <f>trip_building!F30</f>
        <v>JDB7639</v>
      </c>
      <c r="E29">
        <f>trip_building!G30</f>
        <v>57149</v>
      </c>
      <c r="F29">
        <f>trip_building!H30</f>
        <v>7</v>
      </c>
      <c r="G29" t="str">
        <f>trip_building!I30</f>
        <v>trip split sb06</v>
      </c>
      <c r="H29">
        <f>trip_building!J30</f>
        <v>5</v>
      </c>
      <c r="I29" t="str">
        <f>trip_building!K30</f>
        <v>t5 + delta*4</v>
      </c>
    </row>
    <row r="30" spans="1:9" x14ac:dyDescent="0.25">
      <c r="A30">
        <f>trip_building!C31</f>
        <v>29</v>
      </c>
      <c r="B30">
        <f>trip_building!D31</f>
        <v>44197.458333333336</v>
      </c>
      <c r="C30" t="str">
        <f>trip_building!E31</f>
        <v>SB01</v>
      </c>
      <c r="D30" t="str">
        <f>trip_building!F31</f>
        <v>IAB8379</v>
      </c>
      <c r="E30">
        <f>trip_building!G31</f>
        <v>0</v>
      </c>
      <c r="F30">
        <f>trip_building!H31</f>
        <v>8</v>
      </c>
      <c r="G30" t="str">
        <f>trip_building!I31</f>
        <v>mismatch license plate sb</v>
      </c>
      <c r="H30">
        <f>trip_building!J31</f>
        <v>6</v>
      </c>
      <c r="I30" t="str">
        <f>trip_building!K31</f>
        <v>t6</v>
      </c>
    </row>
    <row r="31" spans="1:9" x14ac:dyDescent="0.25">
      <c r="A31">
        <f>trip_building!C32</f>
        <v>30</v>
      </c>
      <c r="B31">
        <f>trip_building!D32</f>
        <v>44197.459722222222</v>
      </c>
      <c r="C31" t="str">
        <f>trip_building!E32</f>
        <v>SB02</v>
      </c>
      <c r="D31" t="str">
        <f>trip_building!F32</f>
        <v>1488379</v>
      </c>
      <c r="E31">
        <f>trip_building!G32</f>
        <v>0</v>
      </c>
      <c r="F31">
        <f>trip_building!H32</f>
        <v>8</v>
      </c>
      <c r="G31" t="str">
        <f>trip_building!I32</f>
        <v>mismatch license plate sb</v>
      </c>
      <c r="H31">
        <f>trip_building!J32</f>
        <v>6</v>
      </c>
      <c r="I31" t="str">
        <f>trip_building!K32</f>
        <v>t6 + detal*2</v>
      </c>
    </row>
    <row r="32" spans="1:9" x14ac:dyDescent="0.25">
      <c r="A32">
        <f>trip_building!C33</f>
        <v>31</v>
      </c>
      <c r="B32">
        <f>trip_building!D33</f>
        <v>44197.460416666669</v>
      </c>
      <c r="C32" t="str">
        <f>trip_building!E33</f>
        <v>SB03</v>
      </c>
      <c r="D32" t="str">
        <f>trip_building!F33</f>
        <v>IABB379</v>
      </c>
      <c r="E32">
        <f>trip_building!G33</f>
        <v>0</v>
      </c>
      <c r="F32">
        <f>trip_building!H33</f>
        <v>8</v>
      </c>
      <c r="G32" t="str">
        <f>trip_building!I33</f>
        <v>mismatch license plate sb</v>
      </c>
      <c r="H32">
        <f>trip_building!J33</f>
        <v>6</v>
      </c>
      <c r="I32" t="str">
        <f>trip_building!K33</f>
        <v>t6 + detal*3</v>
      </c>
    </row>
    <row r="33" spans="1:9" x14ac:dyDescent="0.25">
      <c r="A33">
        <f>trip_building!C34</f>
        <v>32</v>
      </c>
      <c r="B33">
        <f>trip_building!D34</f>
        <v>44197.631944444445</v>
      </c>
      <c r="C33" t="str">
        <f>trip_building!E34</f>
        <v>NB01</v>
      </c>
      <c r="D33" t="str">
        <f>trip_building!F34</f>
        <v>AGM3942</v>
      </c>
      <c r="E33">
        <f>trip_building!G34</f>
        <v>39409</v>
      </c>
      <c r="F33">
        <f>trip_building!H34</f>
        <v>9</v>
      </c>
      <c r="G33" t="str">
        <f>trip_building!I34</f>
        <v>plate and tag trip</v>
      </c>
      <c r="H33">
        <f>trip_building!J34</f>
        <v>7</v>
      </c>
      <c r="I33" t="str">
        <f>trip_building!K34</f>
        <v>t7</v>
      </c>
    </row>
    <row r="34" spans="1:9" x14ac:dyDescent="0.25">
      <c r="A34">
        <f>trip_building!C35</f>
        <v>33</v>
      </c>
      <c r="B34">
        <f>trip_building!D35</f>
        <v>44197.633333333331</v>
      </c>
      <c r="C34" t="str">
        <f>trip_building!E35</f>
        <v>NB03</v>
      </c>
      <c r="D34" t="str">
        <f>trip_building!F35</f>
        <v>4GM3942</v>
      </c>
      <c r="E34">
        <f>trip_building!G35</f>
        <v>39409</v>
      </c>
      <c r="F34">
        <f>trip_building!H35</f>
        <v>9</v>
      </c>
      <c r="G34" t="str">
        <f>trip_building!I35</f>
        <v>plate and tag trip</v>
      </c>
      <c r="H34">
        <f>trip_building!J35</f>
        <v>7</v>
      </c>
      <c r="I34" t="str">
        <f>trip_building!K35</f>
        <v>t7 + delta*2</v>
      </c>
    </row>
    <row r="35" spans="1:9" x14ac:dyDescent="0.25">
      <c r="A35">
        <f>trip_building!C36</f>
        <v>34</v>
      </c>
      <c r="B35">
        <f>trip_building!D36</f>
        <v>44197.634027777778</v>
      </c>
      <c r="C35" t="str">
        <f>trip_building!E36</f>
        <v>NB04</v>
      </c>
      <c r="D35" t="str">
        <f>trip_building!F36</f>
        <v>4GM39A2</v>
      </c>
      <c r="E35">
        <f>trip_building!G36</f>
        <v>0</v>
      </c>
      <c r="F35">
        <f>trip_building!H36</f>
        <v>9</v>
      </c>
      <c r="G35" t="str">
        <f>trip_building!I36</f>
        <v>plate and tag trip</v>
      </c>
      <c r="H35">
        <f>trip_building!J36</f>
        <v>7</v>
      </c>
      <c r="I35" t="str">
        <f>trip_building!K36</f>
        <v>t7 + delta*3</v>
      </c>
    </row>
    <row r="36" spans="1:9" x14ac:dyDescent="0.25">
      <c r="A36">
        <f>trip_building!C37</f>
        <v>35</v>
      </c>
      <c r="B36">
        <f>trip_building!D37</f>
        <v>44197.333333333336</v>
      </c>
      <c r="C36" t="str">
        <f>trip_building!E37</f>
        <v>NB01</v>
      </c>
      <c r="D36" t="str">
        <f>trip_building!F37</f>
        <v>PNS4654</v>
      </c>
      <c r="E36">
        <f>trip_building!G37</f>
        <v>25424</v>
      </c>
      <c r="F36">
        <f>trip_building!H37</f>
        <v>10</v>
      </c>
      <c r="G36" t="str">
        <f>trip_building!I37</f>
        <v>split trip from timeout, same plaza and dir</v>
      </c>
      <c r="H36">
        <f>trip_building!J37</f>
        <v>8</v>
      </c>
      <c r="I36" t="str">
        <f>trip_building!K37</f>
        <v>t8</v>
      </c>
    </row>
    <row r="37" spans="1:9" x14ac:dyDescent="0.25">
      <c r="A37">
        <f>trip_building!C38</f>
        <v>36</v>
      </c>
      <c r="B37">
        <f>trip_building!D38</f>
        <v>44197.334722222222</v>
      </c>
      <c r="C37" t="str">
        <f>trip_building!E38</f>
        <v>NB03</v>
      </c>
      <c r="D37" t="str">
        <f>trip_building!F38</f>
        <v>PNS4654</v>
      </c>
      <c r="E37">
        <f>trip_building!G38</f>
        <v>25424</v>
      </c>
      <c r="F37">
        <f>trip_building!H38</f>
        <v>10</v>
      </c>
      <c r="G37" t="str">
        <f>trip_building!I38</f>
        <v>split trip from timeout, same plaza and dir</v>
      </c>
      <c r="H37">
        <f>trip_building!J38</f>
        <v>8</v>
      </c>
      <c r="I37" t="str">
        <f>trip_building!K38</f>
        <v>t8 + delta * 2</v>
      </c>
    </row>
    <row r="38" spans="1:9" x14ac:dyDescent="0.25">
      <c r="A38">
        <f>trip_building!C39</f>
        <v>37</v>
      </c>
      <c r="B38">
        <f>trip_building!D39</f>
        <v>44197.354861111118</v>
      </c>
      <c r="C38" t="str">
        <f>trip_building!E39</f>
        <v>NB01</v>
      </c>
      <c r="D38" t="str">
        <f>trip_building!F39</f>
        <v>PNS4654</v>
      </c>
      <c r="E38">
        <f>trip_building!G39</f>
        <v>25424</v>
      </c>
      <c r="F38">
        <f>trip_building!H39</f>
        <v>10</v>
      </c>
      <c r="G38" t="str">
        <f>trip_building!I39</f>
        <v>split trip from timeout, same plaza and dir</v>
      </c>
      <c r="H38">
        <f>trip_building!J39</f>
        <v>8</v>
      </c>
      <c r="I38" t="str">
        <f>trip_building!K39</f>
        <v>t8 + timeout + delta</v>
      </c>
    </row>
    <row r="39" spans="1:9" x14ac:dyDescent="0.25">
      <c r="A39">
        <f>trip_building!C40</f>
        <v>38</v>
      </c>
      <c r="B39">
        <f>trip_building!D40</f>
        <v>44197.355555555565</v>
      </c>
      <c r="C39" t="str">
        <f>trip_building!E40</f>
        <v>NB03</v>
      </c>
      <c r="D39" t="str">
        <f>trip_building!F40</f>
        <v>PNS4654</v>
      </c>
      <c r="E39">
        <f>trip_building!G40</f>
        <v>25424</v>
      </c>
      <c r="F39">
        <f>trip_building!H40</f>
        <v>10</v>
      </c>
      <c r="G39" t="str">
        <f>trip_building!I40</f>
        <v>split trip from timeout, same plaza and dir</v>
      </c>
      <c r="H39">
        <f>trip_building!J40</f>
        <v>8</v>
      </c>
      <c r="I39" t="str">
        <f>trip_building!K40</f>
        <v>t8 + timeout + delta*2</v>
      </c>
    </row>
    <row r="40" spans="1:9" x14ac:dyDescent="0.25">
      <c r="A40">
        <f>trip_building!C41</f>
        <v>39</v>
      </c>
      <c r="B40">
        <f>trip_building!D41</f>
        <v>44197.260416666664</v>
      </c>
      <c r="C40" t="str">
        <f>trip_building!E41</f>
        <v>NB07</v>
      </c>
      <c r="D40" t="str">
        <f>trip_building!F41</f>
        <v>NEC2057</v>
      </c>
      <c r="E40">
        <f>trip_building!G41</f>
        <v>36350</v>
      </c>
      <c r="F40">
        <f>trip_building!H41</f>
        <v>11</v>
      </c>
      <c r="G40" t="str">
        <f>trip_building!I41</f>
        <v>split trip direction change</v>
      </c>
      <c r="H40">
        <f>trip_building!J41</f>
        <v>9</v>
      </c>
      <c r="I40" t="str">
        <f>trip_building!K41</f>
        <v>t9</v>
      </c>
    </row>
    <row r="41" spans="1:9" x14ac:dyDescent="0.25">
      <c r="A41">
        <f>trip_building!C42</f>
        <v>40</v>
      </c>
      <c r="B41">
        <f>trip_building!D42</f>
        <v>44197.26180555555</v>
      </c>
      <c r="C41" t="str">
        <f>trip_building!E42</f>
        <v>NB08</v>
      </c>
      <c r="D41" t="str">
        <f>trip_building!F42</f>
        <v>NEC2057</v>
      </c>
      <c r="E41">
        <f>trip_building!G42</f>
        <v>36350</v>
      </c>
      <c r="F41">
        <f>trip_building!H42</f>
        <v>11</v>
      </c>
      <c r="G41" t="str">
        <f>trip_building!I42</f>
        <v>split trip direction change</v>
      </c>
      <c r="H41">
        <f>trip_building!J42</f>
        <v>9</v>
      </c>
      <c r="I41" t="str">
        <f>trip_building!K42</f>
        <v>t9 + delta</v>
      </c>
    </row>
    <row r="42" spans="1:9" x14ac:dyDescent="0.25">
      <c r="A42">
        <f>trip_building!C43</f>
        <v>41</v>
      </c>
      <c r="B42">
        <f>trip_building!D43</f>
        <v>44197.262499999997</v>
      </c>
      <c r="C42" t="str">
        <f>trip_building!E43</f>
        <v>SB01</v>
      </c>
      <c r="D42" t="str">
        <f>trip_building!F43</f>
        <v>NEC2057</v>
      </c>
      <c r="E42">
        <f>trip_building!G43</f>
        <v>36350</v>
      </c>
      <c r="F42">
        <f>trip_building!H43</f>
        <v>12</v>
      </c>
      <c r="G42" t="str">
        <f>trip_building!I43</f>
        <v>split trip direction change</v>
      </c>
      <c r="H42">
        <f>trip_building!J43</f>
        <v>9</v>
      </c>
      <c r="I42" t="str">
        <f>trip_building!K43</f>
        <v>t9 + delta *2</v>
      </c>
    </row>
    <row r="43" spans="1:9" x14ac:dyDescent="0.25">
      <c r="A43">
        <f>trip_building!C44</f>
        <v>42</v>
      </c>
      <c r="B43">
        <f>trip_building!D44</f>
        <v>44197.263194444444</v>
      </c>
      <c r="C43" t="str">
        <f>trip_building!E44</f>
        <v>SB02</v>
      </c>
      <c r="D43" t="str">
        <f>trip_building!F44</f>
        <v>NEC2057</v>
      </c>
      <c r="E43">
        <f>trip_building!G44</f>
        <v>36350</v>
      </c>
      <c r="F43">
        <f>trip_building!H44</f>
        <v>12</v>
      </c>
      <c r="G43" t="str">
        <f>trip_building!I44</f>
        <v>split trip direction change</v>
      </c>
      <c r="H43">
        <f>trip_building!J44</f>
        <v>9</v>
      </c>
      <c r="I43" t="str">
        <f>trip_building!K44</f>
        <v>t9 + delta * 3</v>
      </c>
    </row>
    <row r="44" spans="1:9" x14ac:dyDescent="0.25">
      <c r="A44">
        <f>trip_building!C45</f>
        <v>43</v>
      </c>
      <c r="B44">
        <f>trip_building!D45</f>
        <v>44197.322916666664</v>
      </c>
      <c r="C44" t="str">
        <f>trip_building!E45</f>
        <v>NB01</v>
      </c>
      <c r="D44" t="str">
        <f>trip_building!F45</f>
        <v>TVV1117</v>
      </c>
      <c r="E44">
        <f>trip_building!G45</f>
        <v>84515</v>
      </c>
      <c r="F44">
        <f>trip_building!H45</f>
        <v>13</v>
      </c>
      <c r="G44" t="str">
        <f>trip_building!I45</f>
        <v>timeout split, same dir</v>
      </c>
      <c r="H44">
        <f>trip_building!J45</f>
        <v>10</v>
      </c>
      <c r="I44" t="str">
        <f>trip_building!K45</f>
        <v>t10</v>
      </c>
    </row>
    <row r="45" spans="1:9" x14ac:dyDescent="0.25">
      <c r="A45">
        <f>trip_building!C46</f>
        <v>44</v>
      </c>
      <c r="B45">
        <f>trip_building!D46</f>
        <v>44197.344444444447</v>
      </c>
      <c r="C45" t="str">
        <f>trip_building!E46</f>
        <v>NB03</v>
      </c>
      <c r="D45" t="str">
        <f>trip_building!F46</f>
        <v>TVV1117</v>
      </c>
      <c r="E45">
        <f>trip_building!G46</f>
        <v>84515</v>
      </c>
      <c r="F45">
        <f>trip_building!H46</f>
        <v>13</v>
      </c>
      <c r="G45" t="str">
        <f>trip_building!I46</f>
        <v>timeout split, same dir</v>
      </c>
      <c r="H45">
        <f>trip_building!J46</f>
        <v>10</v>
      </c>
      <c r="I45" t="str">
        <f>trip_building!K46</f>
        <v>t10 + timeout + delta</v>
      </c>
    </row>
    <row r="46" spans="1:9" x14ac:dyDescent="0.25">
      <c r="A46">
        <f>trip_building!C47</f>
        <v>45</v>
      </c>
      <c r="B46">
        <f>trip_building!D47</f>
        <v>44197.345138888893</v>
      </c>
      <c r="C46" t="str">
        <f>trip_building!E47</f>
        <v>NB07</v>
      </c>
      <c r="D46" t="str">
        <f>trip_building!F47</f>
        <v>TVV1117</v>
      </c>
      <c r="E46">
        <f>trip_building!G47</f>
        <v>84515</v>
      </c>
      <c r="F46">
        <f>trip_building!H47</f>
        <v>14</v>
      </c>
      <c r="G46" t="str">
        <f>trip_building!I47</f>
        <v>timeout split, same dir</v>
      </c>
      <c r="H46">
        <f>trip_building!J47</f>
        <v>10</v>
      </c>
      <c r="I46" t="str">
        <f>trip_building!K47</f>
        <v>t10 + timeout + delta * 2</v>
      </c>
    </row>
    <row r="47" spans="1:9" x14ac:dyDescent="0.25">
      <c r="A47">
        <f>trip_building!C48</f>
        <v>46</v>
      </c>
      <c r="B47">
        <f>trip_building!D48</f>
        <v>44197.385416666664</v>
      </c>
      <c r="C47" t="str">
        <f>trip_building!E48</f>
        <v>NB01</v>
      </c>
      <c r="D47" t="str">
        <f>trip_building!F48</f>
        <v>ATG8613</v>
      </c>
      <c r="E47">
        <f>trip_building!G48</f>
        <v>83708</v>
      </c>
      <c r="F47">
        <f>trip_building!H48</f>
        <v>15</v>
      </c>
      <c r="G47" t="str">
        <f>trip_building!I48</f>
        <v>plate misread, tag intermittent</v>
      </c>
      <c r="H47">
        <f>trip_building!J48</f>
        <v>11</v>
      </c>
      <c r="I47" t="str">
        <f>trip_building!K48</f>
        <v>t11</v>
      </c>
    </row>
    <row r="48" spans="1:9" x14ac:dyDescent="0.25">
      <c r="A48">
        <f>trip_building!C49</f>
        <v>47</v>
      </c>
      <c r="B48">
        <f>trip_building!D49</f>
        <v>44197.386111111111</v>
      </c>
      <c r="C48" t="str">
        <f>trip_building!E49</f>
        <v>NB03</v>
      </c>
      <c r="D48" t="str">
        <f>trip_building!F49</f>
        <v>4TG8613</v>
      </c>
      <c r="E48">
        <f>trip_building!G49</f>
        <v>0</v>
      </c>
      <c r="F48">
        <f>trip_building!H49</f>
        <v>15</v>
      </c>
      <c r="G48" t="str">
        <f>trip_building!I49</f>
        <v>plate misread, tag intermittent</v>
      </c>
      <c r="H48">
        <f>trip_building!J49</f>
        <v>11</v>
      </c>
      <c r="I48" t="str">
        <f>trip_building!K49</f>
        <v>t11 + delta</v>
      </c>
    </row>
    <row r="49" spans="1:9" x14ac:dyDescent="0.25">
      <c r="A49">
        <f>trip_building!C50</f>
        <v>48</v>
      </c>
      <c r="B49">
        <f>trip_building!D50</f>
        <v>44197.38680555555</v>
      </c>
      <c r="C49" t="str">
        <f>trip_building!E50</f>
        <v>NB04</v>
      </c>
      <c r="D49" t="str">
        <f>trip_building!F50</f>
        <v>ATGB613</v>
      </c>
      <c r="E49">
        <f>trip_building!G50</f>
        <v>0</v>
      </c>
      <c r="F49">
        <f>trip_building!H50</f>
        <v>15</v>
      </c>
      <c r="G49" t="str">
        <f>trip_building!I50</f>
        <v>plate misread, tag intermittent</v>
      </c>
      <c r="H49">
        <f>trip_building!J50</f>
        <v>11</v>
      </c>
      <c r="I49" t="str">
        <f>trip_building!K50</f>
        <v>t11 + delta * 2</v>
      </c>
    </row>
    <row r="50" spans="1:9" x14ac:dyDescent="0.25">
      <c r="A50">
        <f>trip_building!C51</f>
        <v>49</v>
      </c>
      <c r="B50">
        <f>trip_building!D51</f>
        <v>44197.387499999997</v>
      </c>
      <c r="C50" t="str">
        <f>trip_building!E51</f>
        <v>NB07</v>
      </c>
      <c r="D50" t="str">
        <f>trip_building!F51</f>
        <v>ATG8613</v>
      </c>
      <c r="E50">
        <f>trip_building!G51</f>
        <v>0</v>
      </c>
      <c r="F50">
        <f>trip_building!H51</f>
        <v>15</v>
      </c>
      <c r="G50" t="str">
        <f>trip_building!I51</f>
        <v>plate misread, tag intermittent</v>
      </c>
      <c r="H50">
        <f>trip_building!J51</f>
        <v>11</v>
      </c>
      <c r="I50" t="str">
        <f>trip_building!K51</f>
        <v>t11 + delta * 3</v>
      </c>
    </row>
    <row r="51" spans="1:9" x14ac:dyDescent="0.25">
      <c r="A51">
        <f>trip_building!C52</f>
        <v>50</v>
      </c>
      <c r="B51">
        <f>trip_building!D52</f>
        <v>44197.388194444444</v>
      </c>
      <c r="C51" t="str">
        <f>trip_building!E52</f>
        <v>NB08</v>
      </c>
      <c r="D51" t="str">
        <f>trip_building!F52</f>
        <v>ATG8613</v>
      </c>
      <c r="E51">
        <f>trip_building!G52</f>
        <v>83708</v>
      </c>
      <c r="F51">
        <f>trip_building!H52</f>
        <v>15</v>
      </c>
      <c r="G51" t="str">
        <f>trip_building!I52</f>
        <v>plate misread, tag intermittent</v>
      </c>
      <c r="H51">
        <f>trip_building!J52</f>
        <v>11</v>
      </c>
      <c r="I51" t="str">
        <f>trip_building!K52</f>
        <v>t11 + delta * 4</v>
      </c>
    </row>
    <row r="52" spans="1:9" x14ac:dyDescent="0.25">
      <c r="A52">
        <f>trip_building!C53</f>
        <v>51</v>
      </c>
      <c r="B52">
        <f>trip_building!D53</f>
        <v>44197.388888888883</v>
      </c>
      <c r="C52" t="str">
        <f>trip_building!E53</f>
        <v>NB09</v>
      </c>
      <c r="D52" t="str">
        <f>trip_building!F53</f>
        <v>ATGB6I3</v>
      </c>
      <c r="E52">
        <f>trip_building!G53</f>
        <v>0</v>
      </c>
      <c r="F52">
        <f>trip_building!H53</f>
        <v>15</v>
      </c>
      <c r="G52" t="str">
        <f>trip_building!I53</f>
        <v>plate misread, tag intermittent</v>
      </c>
      <c r="H52">
        <f>trip_building!J53</f>
        <v>11</v>
      </c>
      <c r="I52" t="str">
        <f>trip_building!K53</f>
        <v>t11 + delta * 5</v>
      </c>
    </row>
    <row r="53" spans="1:9" x14ac:dyDescent="0.25">
      <c r="A53">
        <f>trip_building!C54</f>
        <v>52</v>
      </c>
      <c r="B53">
        <f>trip_building!D54</f>
        <v>44197.38958333333</v>
      </c>
      <c r="C53" t="str">
        <f>trip_building!E54</f>
        <v>NB10</v>
      </c>
      <c r="D53" t="str">
        <f>trip_building!F54</f>
        <v>ATG8613</v>
      </c>
      <c r="E53">
        <f>trip_building!G54</f>
        <v>83708</v>
      </c>
      <c r="F53">
        <f>trip_building!H54</f>
        <v>15</v>
      </c>
      <c r="G53" t="str">
        <f>trip_building!I54</f>
        <v>plate misread, tag intermittent</v>
      </c>
      <c r="H53">
        <f>trip_building!J54</f>
        <v>11</v>
      </c>
      <c r="I53" t="str">
        <f>trip_building!K54</f>
        <v>t11 + delta *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travel_time</vt:lpstr>
      <vt:lpstr>trip_building</vt:lpstr>
      <vt:lpstr>trip_build_export_csv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Knigge, Eric</cp:lastModifiedBy>
  <cp:revision/>
  <dcterms:created xsi:type="dcterms:W3CDTF">2021-12-17T18:51:11Z</dcterms:created>
  <dcterms:modified xsi:type="dcterms:W3CDTF">2021-12-23T05:20:27Z</dcterms:modified>
  <cp:category/>
  <cp:contentStatus/>
</cp:coreProperties>
</file>