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sumen" sheetId="1" state="visible" r:id="rId1"/>
    <sheet name="Educación-Rendimiento" sheetId="2" state="visible" r:id="rId2"/>
    <sheet name="Datos Básicos-General" sheetId="3" state="visible" r:id="rId3"/>
    <sheet name="Familia-Estructura Familiar" sheetId="4" state="visible" r:id="rId4"/>
    <sheet name="Educación-General" sheetId="5" state="visible" r:id="rId5"/>
    <sheet name="Educación-Maltrato Escolar" sheetId="6" state="visible" r:id="rId6"/>
    <sheet name="Educación-Educación Tecnológica" sheetId="7" state="visible" r:id="rId7"/>
    <sheet name="Crianza-Cuidados" sheetId="8" state="visible" r:id="rId8"/>
    <sheet name="Crianza-Salud" sheetId="9" state="visible" r:id="rId9"/>
    <sheet name="Trabajo Infantil-General" sheetId="10" state="visible" r:id="rId10"/>
    <sheet name="Tiempo Libre-General" sheetId="11" state="visible" r:id="rId11"/>
    <sheet name="Ámbitos protectores-Pares" sheetId="12" state="visible" r:id="rId12"/>
    <sheet name="Ámbitos protectores-Comunidad" sheetId="13" state="visible" r:id="rId13"/>
    <sheet name="Salud-Mental" sheetId="14" state="visible" r:id="rId14"/>
    <sheet name="Salud-Sexual" sheetId="15" state="visible" r:id="rId15"/>
    <sheet name="Sospechas-General" sheetId="16" state="visible" r:id="rId16"/>
    <sheet name="Salud-General" sheetId="17" state="visible" r:id="rId17"/>
    <sheet name="Salud-Física" sheetId="18" state="visible" r:id="rId18"/>
    <sheet name="Salud-Nutrición" sheetId="19" state="visible" r:id="rId19"/>
    <sheet name="Familia-Vivienda" sheetId="20" state="visible" r:id="rId20"/>
    <sheet name="Familia-Contexto Familiar" sheetId="21" state="visible" r:id="rId21"/>
    <sheet name="Familia-Madre o Padre" sheetId="22" state="visible" r:id="rId22"/>
    <sheet name="Familia-Salud Familiar" sheetId="23" state="visible" r:id="rId23"/>
    <sheet name="Familia-Capacidades" sheetId="24" state="visible" r:id="rId24"/>
    <sheet name="Familia-Economía" sheetId="25" state="visible" r:id="rId25"/>
    <sheet name="Familia-Redes y Ayudas" sheetId="26" state="visible" r:id="rId26"/>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6">
    <xf numFmtId="0" fontId="0" fillId="0" borderId="0" pivotButton="0" quotePrefix="0" xfId="0"/>
    <xf numFmtId="0" fontId="1" fillId="0" borderId="1" applyAlignment="1" pivotButton="0" quotePrefix="0" xfId="0">
      <alignment horizontal="general" vertical="center" wrapText="1" shrinkToFit="1"/>
    </xf>
    <xf numFmtId="0" fontId="0" fillId="0" borderId="1" applyAlignment="1" pivotButton="0" quotePrefix="0" xfId="0">
      <alignment horizontal="general" vertical="top"/>
    </xf>
    <xf numFmtId="0" fontId="0" fillId="0" borderId="1" applyAlignment="1" pivotButton="0" quotePrefix="0" xfId="0">
      <alignment horizontal="general" vertical="top" wrapText="1"/>
    </xf>
    <xf numFmtId="0" fontId="0" fillId="0" borderId="1" applyAlignment="1" pivotButton="0" quotePrefix="0" xfId="0">
      <alignment horizontal="general" vertical="top" shrinkToFit="1"/>
    </xf>
    <xf numFmtId="0" fontId="0" fillId="2" borderId="1" applyAlignment="1" pivotButton="0" quotePrefix="0" xfId="0">
      <alignment horizontal="general"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styles" Target="styles.xml" Id="rId27" /><Relationship Type="http://schemas.openxmlformats.org/officeDocument/2006/relationships/theme" Target="theme/theme1.xml" Id="rId2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188"/>
  <sheetViews>
    <sheetView workbookViewId="0">
      <pane ySplit="1" topLeftCell="A2" activePane="bottomLeft" state="frozen"/>
      <selection pane="bottomLeft" activeCell="A1" sqref="A1"/>
    </sheetView>
  </sheetViews>
  <sheetFormatPr baseColWidth="8" defaultRowHeight="15"/>
  <sheetData>
    <row r="1">
      <c r="A1" t="inlineStr">
        <is>
          <t>CATEGORIA</t>
        </is>
      </c>
      <c r="B1" t="inlineStr">
        <is>
          <t>ID PREGUNTA</t>
        </is>
      </c>
      <c r="C1" t="inlineStr">
        <is>
          <t>PREGUNTA</t>
        </is>
      </c>
      <c r="D1" t="inlineStr">
        <is>
          <t>VALORIZACION</t>
        </is>
      </c>
    </row>
    <row r="2">
      <c r="A2" t="inlineStr">
        <is>
          <t>Educación-Rendimiento</t>
        </is>
      </c>
      <c r="B2" t="inlineStr">
        <is>
          <t>H034</t>
        </is>
      </c>
      <c r="C2" t="inlineStr">
        <is>
          <t>¿Repetiste alguna vez?</t>
        </is>
      </c>
      <c r="D2">
        <f>VLOOKUP(B2,INDIRECT("'"&amp;A2&amp;"'!B3:O100"),14,FALSE)</f>
        <v/>
      </c>
    </row>
    <row r="3">
      <c r="A3" t="inlineStr">
        <is>
          <t>Educación-Rendimiento</t>
        </is>
      </c>
      <c r="B3" t="inlineStr">
        <is>
          <t>H036</t>
        </is>
      </c>
      <c r="C3" t="inlineStr">
        <is>
          <t>¿Cuando fué la última vez que repetiste?</t>
        </is>
      </c>
      <c r="D3">
        <f>VLOOKUP(B3,INDIRECT("'"&amp;A3&amp;"'!B3:O100"),14,FALSE)</f>
        <v/>
      </c>
    </row>
    <row r="4">
      <c r="A4" t="inlineStr">
        <is>
          <t>Educación-Rendimiento</t>
        </is>
      </c>
      <c r="B4" t="inlineStr">
        <is>
          <t>H037</t>
        </is>
      </c>
      <c r="C4" t="inlineStr">
        <is>
          <t>Del 1 al 5 ¿Cómo te consideras como alumno? (Por ejemplo, entrega de tareas a tiempo, notas, compromiso, dificultad, que piensan los profesores de vos, etc)</t>
        </is>
      </c>
      <c r="D4">
        <f>VLOOKUP(B4,INDIRECT("'"&amp;A4&amp;"'!B3:O100"),14,FALSE)</f>
        <v/>
      </c>
    </row>
    <row r="5">
      <c r="A5" t="inlineStr">
        <is>
          <t>Educación-Rendimiento</t>
        </is>
      </c>
      <c r="B5" t="inlineStr">
        <is>
          <t>H038</t>
        </is>
      </c>
      <c r="C5" t="inlineStr">
        <is>
          <t>Del 1 al 5 ¿Cuánto sentís que te cuesta la Escuela?</t>
        </is>
      </c>
      <c r="D5">
        <f>VLOOKUP(B5,INDIRECT("'"&amp;A5&amp;"'!B3:O100"),14,FALSE)</f>
        <v/>
      </c>
    </row>
    <row r="6">
      <c r="A6" t="inlineStr">
        <is>
          <t>Educación-Rendimiento</t>
        </is>
      </c>
      <c r="B6" t="inlineStr">
        <is>
          <t>H039</t>
        </is>
      </c>
      <c r="C6" t="inlineStr">
        <is>
          <t>¿Cuantas horas por semana estudias o le dedicas a las tareas, luego de la Escuela?</t>
        </is>
      </c>
      <c r="D6">
        <f>VLOOKUP(B6,INDIRECT("'"&amp;A6&amp;"'!B3:O100"),14,FALSE)</f>
        <v/>
      </c>
    </row>
    <row r="7">
      <c r="A7" t="inlineStr">
        <is>
          <t>Educación-Rendimiento</t>
        </is>
      </c>
      <c r="B7" t="inlineStr">
        <is>
          <t>H040</t>
        </is>
      </c>
      <c r="C7" t="inlineStr">
        <is>
          <t>¿Tenes en tu hogar un lugar cómodo  y apropiado donde podes hacer las tareas y estudiar?</t>
        </is>
      </c>
      <c r="D7">
        <f>VLOOKUP(B7,INDIRECT("'"&amp;A7&amp;"'!B3:O100"),14,FALSE)</f>
        <v/>
      </c>
    </row>
    <row r="8">
      <c r="A8" t="inlineStr">
        <is>
          <t>Educación-Rendimiento</t>
        </is>
      </c>
      <c r="B8" t="inlineStr">
        <is>
          <t>H041</t>
        </is>
      </c>
      <c r="C8" t="inlineStr">
        <is>
          <t>¿Sentis que alguien en tu hogar se preocupa por saber como te va en la Escuela?</t>
        </is>
      </c>
      <c r="D8">
        <f>VLOOKUP(B8,INDIRECT("'"&amp;A8&amp;"'!B3:O100"),14,FALSE)</f>
        <v/>
      </c>
    </row>
    <row r="9">
      <c r="A9" t="inlineStr">
        <is>
          <t>Educación-Rendimiento</t>
        </is>
      </c>
      <c r="B9" t="inlineStr">
        <is>
          <t>H042</t>
        </is>
      </c>
      <c r="C9" t="inlineStr">
        <is>
          <t>¿Cuántas veces faltaste a la Escuela el último mes?</t>
        </is>
      </c>
      <c r="D9">
        <f>VLOOKUP(B9,INDIRECT("'"&amp;A9&amp;"'!B3:O100"),14,FALSE)</f>
        <v/>
      </c>
    </row>
    <row r="10">
      <c r="A10" t="inlineStr">
        <is>
          <t>Datos Básicos-General</t>
        </is>
      </c>
      <c r="B10" t="inlineStr">
        <is>
          <t>H008</t>
        </is>
      </c>
      <c r="C10" t="inlineStr">
        <is>
          <t>DNI</t>
        </is>
      </c>
      <c r="D10">
        <f>VLOOKUP(B10,INDIRECT("'"&amp;A10&amp;"'!B3:O100"),14,FALSE)</f>
        <v/>
      </c>
    </row>
    <row r="11">
      <c r="A11" t="inlineStr">
        <is>
          <t>Datos Básicos-General</t>
        </is>
      </c>
      <c r="B11" t="inlineStr">
        <is>
          <t>H009</t>
        </is>
      </c>
      <c r="C11" t="inlineStr">
        <is>
          <t>Nº DNI (sin puntos ni espacios)</t>
        </is>
      </c>
      <c r="D11">
        <f>VLOOKUP(B11,INDIRECT("'"&amp;A11&amp;"'!B3:O100"),14,FALSE)</f>
        <v/>
      </c>
    </row>
    <row r="12">
      <c r="A12" t="inlineStr">
        <is>
          <t>Datos Básicos-General</t>
        </is>
      </c>
      <c r="B12" t="inlineStr">
        <is>
          <t>H010</t>
        </is>
      </c>
      <c r="C12" t="inlineStr">
        <is>
          <t>Edad</t>
        </is>
      </c>
      <c r="D12">
        <f>VLOOKUP(B12,INDIRECT("'"&amp;A12&amp;"'!B3:O100"),14,FALSE)</f>
        <v/>
      </c>
    </row>
    <row r="13">
      <c r="A13" t="inlineStr">
        <is>
          <t>Datos Básicos-General</t>
        </is>
      </c>
      <c r="B13" t="inlineStr">
        <is>
          <t>H015</t>
        </is>
      </c>
      <c r="C13" t="inlineStr">
        <is>
          <t>Nacionalidad</t>
        </is>
      </c>
      <c r="D13">
        <f>VLOOKUP(B13,INDIRECT("'"&amp;A13&amp;"'!B3:O100"),14,FALSE)</f>
        <v/>
      </c>
    </row>
    <row r="14">
      <c r="A14" t="inlineStr">
        <is>
          <t>Datos Básicos-General</t>
        </is>
      </c>
      <c r="B14" t="inlineStr">
        <is>
          <t>H019</t>
        </is>
      </c>
      <c r="C14" t="inlineStr">
        <is>
          <t>Si está inscripto a actividades deportivas, especificar cuales</t>
        </is>
      </c>
      <c r="D14">
        <f>VLOOKUP(B14,INDIRECT("'"&amp;A14&amp;"'!B3:O100"),14,FALSE)</f>
        <v/>
      </c>
    </row>
    <row r="15">
      <c r="A15" t="inlineStr">
        <is>
          <t>Datos Básicos-General</t>
        </is>
      </c>
      <c r="B15" t="inlineStr">
        <is>
          <t>H020</t>
        </is>
      </c>
      <c r="C15" t="inlineStr">
        <is>
          <t>Si está inscripto en actividades culturales, especificar a cuales</t>
        </is>
      </c>
      <c r="D15">
        <f>VLOOKUP(B15,INDIRECT("'"&amp;A15&amp;"'!B3:O100"),14,FALSE)</f>
        <v/>
      </c>
    </row>
    <row r="16">
      <c r="A16" t="inlineStr">
        <is>
          <t>Datos Básicos-General</t>
        </is>
      </c>
      <c r="B16" t="inlineStr">
        <is>
          <t>H021</t>
        </is>
      </c>
      <c r="C16" t="inlineStr">
        <is>
          <t>Si esta inscripto a actividades educativas, especificar a cuales</t>
        </is>
      </c>
      <c r="D16">
        <f>VLOOKUP(B16,INDIRECT("'"&amp;A16&amp;"'!B3:O100"),14,FALSE)</f>
        <v/>
      </c>
    </row>
    <row r="17">
      <c r="A17" t="inlineStr">
        <is>
          <t>Datos Básicos-General</t>
        </is>
      </c>
      <c r="B17" t="inlineStr">
        <is>
          <t>P009</t>
        </is>
      </c>
      <c r="C17" t="inlineStr">
        <is>
          <t>Relación con el niño</t>
        </is>
      </c>
      <c r="D17">
        <f>VLOOKUP(B17,INDIRECT("'"&amp;A17&amp;"'!B3:O100"),14,FALSE)</f>
        <v/>
      </c>
    </row>
    <row r="18">
      <c r="A18" t="inlineStr">
        <is>
          <t>Datos Básicos-General</t>
        </is>
      </c>
      <c r="B18" t="inlineStr">
        <is>
          <t>P011</t>
        </is>
      </c>
      <c r="C18" t="inlineStr">
        <is>
          <t>Nacionalidad</t>
        </is>
      </c>
      <c r="D18">
        <f>VLOOKUP(B18,INDIRECT("'"&amp;A18&amp;"'!B3:O100"),14,FALSE)</f>
        <v/>
      </c>
    </row>
    <row r="19">
      <c r="A19" t="inlineStr">
        <is>
          <t>Familia-Estructura Familiar</t>
        </is>
      </c>
      <c r="B19" t="inlineStr">
        <is>
          <t>H022</t>
        </is>
      </c>
      <c r="C19" t="inlineStr">
        <is>
          <t xml:space="preserve">¿Con quien vivís en tu hogar? </t>
        </is>
      </c>
      <c r="D19">
        <f>VLOOKUP(B19,INDIRECT("'"&amp;A19&amp;"'!B3:O100"),14,FALSE)</f>
        <v/>
      </c>
    </row>
    <row r="20">
      <c r="A20" t="inlineStr">
        <is>
          <t>Familia-Estructura Familiar</t>
        </is>
      </c>
      <c r="B20" t="inlineStr">
        <is>
          <t>P016</t>
        </is>
      </c>
      <c r="C20" t="inlineStr">
        <is>
          <t>¿Hay otro adulto responsable? ( Padre o apoyo en la crianza)</t>
        </is>
      </c>
      <c r="D20">
        <f>VLOOKUP(B20,INDIRECT("'"&amp;A20&amp;"'!B3:O100"),14,FALSE)</f>
        <v/>
      </c>
    </row>
    <row r="21">
      <c r="A21" t="inlineStr">
        <is>
          <t>Educación-General</t>
        </is>
      </c>
      <c r="B21" t="inlineStr">
        <is>
          <t>H027</t>
        </is>
      </c>
      <c r="C21" t="inlineStr">
        <is>
          <t>¿Asistís a la Escuela actualmente? (o ya terminaste la Escuela?)</t>
        </is>
      </c>
      <c r="D21">
        <f>VLOOKUP(B21,INDIRECT("'"&amp;A21&amp;"'!B3:O100"),14,FALSE)</f>
        <v/>
      </c>
    </row>
    <row r="22">
      <c r="A22" t="inlineStr">
        <is>
          <t>Educación-General</t>
        </is>
      </c>
      <c r="B22" t="inlineStr">
        <is>
          <t>H029</t>
        </is>
      </c>
      <c r="C22" t="inlineStr">
        <is>
          <t>Gestión</t>
        </is>
      </c>
      <c r="D22">
        <f>VLOOKUP(B22,INDIRECT("'"&amp;A22&amp;"'!B3:O100"),14,FALSE)</f>
        <v/>
      </c>
    </row>
    <row r="23">
      <c r="A23" t="inlineStr">
        <is>
          <t>Educación-General</t>
        </is>
      </c>
      <c r="B23" t="inlineStr">
        <is>
          <t>H030</t>
        </is>
      </c>
      <c r="C23" t="inlineStr">
        <is>
          <t>Grado</t>
        </is>
      </c>
      <c r="D23">
        <f>VLOOKUP(B23,INDIRECT("'"&amp;A23&amp;"'!B3:O100"),14,FALSE)</f>
        <v/>
      </c>
    </row>
    <row r="24">
      <c r="A24" t="inlineStr">
        <is>
          <t>Educación-General</t>
        </is>
      </c>
      <c r="B24" t="inlineStr">
        <is>
          <t>H031</t>
        </is>
      </c>
      <c r="C24" t="inlineStr">
        <is>
          <t>Ciclo</t>
        </is>
      </c>
      <c r="D24">
        <f>VLOOKUP(B24,INDIRECT("'"&amp;A24&amp;"'!B3:O100"),14,FALSE)</f>
        <v/>
      </c>
    </row>
    <row r="25">
      <c r="A25" t="inlineStr">
        <is>
          <t>Educación-General</t>
        </is>
      </c>
      <c r="B25" t="inlineStr">
        <is>
          <t>H032</t>
        </is>
      </c>
      <c r="C25" t="inlineStr">
        <is>
          <t>Turno</t>
        </is>
      </c>
      <c r="D25">
        <f>VLOOKUP(B25,INDIRECT("'"&amp;A25&amp;"'!B3:O100"),14,FALSE)</f>
        <v/>
      </c>
    </row>
    <row r="26">
      <c r="A26" t="inlineStr">
        <is>
          <t>Educación-General</t>
        </is>
      </c>
      <c r="B26" t="inlineStr">
        <is>
          <t>P028</t>
        </is>
      </c>
      <c r="C26" t="inlineStr">
        <is>
          <t>¿Asiste el niño a la Escuela actualmente? (o ya finalizó la Escuela?)</t>
        </is>
      </c>
      <c r="D26">
        <f>VLOOKUP(B26,INDIRECT("'"&amp;A26&amp;"'!B3:O100"),14,FALSE)</f>
        <v/>
      </c>
    </row>
    <row r="27">
      <c r="A27" t="inlineStr">
        <is>
          <t>Educación-General</t>
        </is>
      </c>
      <c r="B27" t="inlineStr">
        <is>
          <t>P032</t>
        </is>
      </c>
      <c r="C27" t="inlineStr">
        <is>
          <t>Ciclo</t>
        </is>
      </c>
      <c r="D27">
        <f>VLOOKUP(B27,INDIRECT("'"&amp;A27&amp;"'!B3:O100"),14,FALSE)</f>
        <v/>
      </c>
    </row>
    <row r="28">
      <c r="A28" t="inlineStr">
        <is>
          <t>Educación-General</t>
        </is>
      </c>
      <c r="B28" t="inlineStr">
        <is>
          <t>P033</t>
        </is>
      </c>
      <c r="C28" t="inlineStr">
        <is>
          <t>Grado</t>
        </is>
      </c>
      <c r="D28">
        <f>VLOOKUP(B28,INDIRECT("'"&amp;A28&amp;"'!B3:O100"),14,FALSE)</f>
        <v/>
      </c>
    </row>
    <row r="29">
      <c r="A29" t="inlineStr">
        <is>
          <t>Educación-General</t>
        </is>
      </c>
      <c r="B29" t="inlineStr">
        <is>
          <t>P034</t>
        </is>
      </c>
      <c r="C29" t="inlineStr">
        <is>
          <t>Turno</t>
        </is>
      </c>
      <c r="D29">
        <f>VLOOKUP(B29,INDIRECT("'"&amp;A29&amp;"'!B3:O100"),14,FALSE)</f>
        <v/>
      </c>
    </row>
    <row r="30">
      <c r="A30" t="inlineStr">
        <is>
          <t>Educación-General</t>
        </is>
      </c>
      <c r="B30" t="inlineStr">
        <is>
          <t>P035</t>
        </is>
      </c>
      <c r="C30" t="inlineStr">
        <is>
          <t>Si NO asiste a la escuela. ¿Cual es el último grado/ año alcanzado?</t>
        </is>
      </c>
      <c r="D30">
        <f>VLOOKUP(B30,INDIRECT("'"&amp;A30&amp;"'!B3:O100"),14,FALSE)</f>
        <v/>
      </c>
    </row>
    <row r="31">
      <c r="A31" t="inlineStr">
        <is>
          <t>Educación-Maltrato Escolar</t>
        </is>
      </c>
      <c r="B31" t="inlineStr">
        <is>
          <t>H043</t>
        </is>
      </c>
      <c r="C31" t="inlineStr">
        <is>
          <t>Del 1 al 5, ¿Cuan seguro o cómodo te sentís en la Escuela?</t>
        </is>
      </c>
      <c r="D31">
        <f>VLOOKUP(B31,INDIRECT("'"&amp;A31&amp;"'!B3:O100"),14,FALSE)</f>
        <v/>
      </c>
    </row>
    <row r="32">
      <c r="A32" t="inlineStr">
        <is>
          <t>Educación-Maltrato Escolar</t>
        </is>
      </c>
      <c r="B32" t="inlineStr">
        <is>
          <t>H044</t>
        </is>
      </c>
      <c r="C32" t="inlineStr">
        <is>
          <t>En el último año ¿Alguien te burló en la  Escuela?</t>
        </is>
      </c>
      <c r="D32">
        <f>VLOOKUP(B32,INDIRECT("'"&amp;A32&amp;"'!B3:O100"),14,FALSE)</f>
        <v/>
      </c>
    </row>
    <row r="33">
      <c r="A33" t="inlineStr">
        <is>
          <t>Educación-Maltrato Escolar</t>
        </is>
      </c>
      <c r="B33" t="inlineStr">
        <is>
          <t>H045</t>
        </is>
      </c>
      <c r="C33" t="inlineStr">
        <is>
          <t>Si la respuesta es SI, ¿Cuan seguido sucede?</t>
        </is>
      </c>
      <c r="D33">
        <f>VLOOKUP(B33,INDIRECT("'"&amp;A33&amp;"'!B3:O100"),14,FALSE)</f>
        <v/>
      </c>
    </row>
    <row r="34">
      <c r="A34" t="inlineStr">
        <is>
          <t>Educación-Educación Tecnológica</t>
        </is>
      </c>
      <c r="B34" t="inlineStr">
        <is>
          <t>H046</t>
        </is>
      </c>
      <c r="C34" t="inlineStr">
        <is>
          <t>¿Tenés computadora en tu casa?</t>
        </is>
      </c>
      <c r="D34">
        <f>VLOOKUP(B34,INDIRECT("'"&amp;A34&amp;"'!B3:O100"),14,FALSE)</f>
        <v/>
      </c>
    </row>
    <row r="35">
      <c r="A35" t="inlineStr">
        <is>
          <t>Educación-Educación Tecnológica</t>
        </is>
      </c>
      <c r="B35" t="inlineStr">
        <is>
          <t>H047</t>
        </is>
      </c>
      <c r="C35" t="inlineStr">
        <is>
          <t>Si tiene computadora ¿Con que frecuencia la usas?</t>
        </is>
      </c>
      <c r="D35">
        <f>VLOOKUP(B35,INDIRECT("'"&amp;A35&amp;"'!B3:O100"),14,FALSE)</f>
        <v/>
      </c>
    </row>
    <row r="36">
      <c r="A36" t="inlineStr">
        <is>
          <t>Educación-Educación Tecnológica</t>
        </is>
      </c>
      <c r="B36" t="inlineStr">
        <is>
          <t>H048</t>
        </is>
      </c>
      <c r="C36" t="inlineStr">
        <is>
          <t>¿Cuánto consideras que sabes usar la computadora?</t>
        </is>
      </c>
      <c r="D36">
        <f>VLOOKUP(B36,INDIRECT("'"&amp;A36&amp;"'!B3:O100"),14,FALSE)</f>
        <v/>
      </c>
    </row>
    <row r="37">
      <c r="A37" t="inlineStr">
        <is>
          <t>Educación-Educación Tecnológica</t>
        </is>
      </c>
      <c r="B37" t="inlineStr">
        <is>
          <t>H049</t>
        </is>
      </c>
      <c r="C37" t="inlineStr">
        <is>
          <t>¿Tenés celular?</t>
        </is>
      </c>
      <c r="D37">
        <f>VLOOKUP(B37,INDIRECT("'"&amp;A37&amp;"'!B3:O100"),14,FALSE)</f>
        <v/>
      </c>
    </row>
    <row r="38">
      <c r="A38" t="inlineStr">
        <is>
          <t>Educación-Educación Tecnológica</t>
        </is>
      </c>
      <c r="B38" t="inlineStr">
        <is>
          <t>H050</t>
        </is>
      </c>
      <c r="C38" t="inlineStr">
        <is>
          <t>Si tiene celular ¿Con que frecuencia lo usas?</t>
        </is>
      </c>
      <c r="D38">
        <f>VLOOKUP(B38,INDIRECT("'"&amp;A38&amp;"'!B3:O100"),14,FALSE)</f>
        <v/>
      </c>
    </row>
    <row r="39">
      <c r="A39" t="inlineStr">
        <is>
          <t>Educación-Educación Tecnológica</t>
        </is>
      </c>
      <c r="B39" t="inlineStr">
        <is>
          <t>H051</t>
        </is>
      </c>
      <c r="C39" t="inlineStr">
        <is>
          <t>¿Tenés conexión a internet o wifi en tu casa?</t>
        </is>
      </c>
      <c r="D39">
        <f>VLOOKUP(B39,INDIRECT("'"&amp;A39&amp;"'!B3:O100"),14,FALSE)</f>
        <v/>
      </c>
    </row>
    <row r="40">
      <c r="A40" t="inlineStr">
        <is>
          <t>Educación-Educación Tecnológica</t>
        </is>
      </c>
      <c r="B40" t="inlineStr">
        <is>
          <t>H052</t>
        </is>
      </c>
      <c r="C40" t="inlineStr">
        <is>
          <t>Si tiene Internet ¿Con que frecuencia lo usas?</t>
        </is>
      </c>
      <c r="D40">
        <f>VLOOKUP(B40,INDIRECT("'"&amp;A40&amp;"'!B3:O100"),14,FALSE)</f>
        <v/>
      </c>
    </row>
    <row r="41">
      <c r="A41" t="inlineStr">
        <is>
          <t>Educación-Educación Tecnológica</t>
        </is>
      </c>
      <c r="B41" t="inlineStr">
        <is>
          <t>H053</t>
        </is>
      </c>
      <c r="C41" t="inlineStr">
        <is>
          <t>¿Tenés y usas correo electrónico?</t>
        </is>
      </c>
      <c r="D41">
        <f>VLOOKUP(B41,INDIRECT("'"&amp;A41&amp;"'!B3:O100"),14,FALSE)</f>
        <v/>
      </c>
    </row>
    <row r="42">
      <c r="A42" t="inlineStr">
        <is>
          <t>Educación-Educación Tecnológica</t>
        </is>
      </c>
      <c r="B42" t="inlineStr">
        <is>
          <t>H054</t>
        </is>
      </c>
      <c r="C42" t="inlineStr">
        <is>
          <t>¿Cuánto consideras que sabes usar internet?</t>
        </is>
      </c>
      <c r="D42">
        <f>VLOOKUP(B42,INDIRECT("'"&amp;A42&amp;"'!B3:O100"),14,FALSE)</f>
        <v/>
      </c>
    </row>
    <row r="43">
      <c r="A43" t="inlineStr">
        <is>
          <t>Educación-Educación Tecnológica</t>
        </is>
      </c>
      <c r="B43" t="inlineStr">
        <is>
          <t>H055</t>
        </is>
      </c>
      <c r="C43" t="inlineStr">
        <is>
          <t>¿Te gusta el mundo de la informática?</t>
        </is>
      </c>
      <c r="D43">
        <f>VLOOKUP(B43,INDIRECT("'"&amp;A43&amp;"'!B3:O100"),14,FALSE)</f>
        <v/>
      </c>
    </row>
    <row r="44">
      <c r="A44" t="inlineStr">
        <is>
          <t>Educación-Educación Tecnológica</t>
        </is>
      </c>
      <c r="B44" t="inlineStr">
        <is>
          <t>H056</t>
        </is>
      </c>
      <c r="C44" t="inlineStr">
        <is>
          <t>¿Te gustaría aprender a utilizar mejor la computadora y el internet, a programar, a manejar ciertos programas, etc?</t>
        </is>
      </c>
      <c r="D44">
        <f>VLOOKUP(B44,INDIRECT("'"&amp;A44&amp;"'!B3:O100"),14,FALSE)</f>
        <v/>
      </c>
    </row>
    <row r="45">
      <c r="A45" t="inlineStr">
        <is>
          <t>Crianza-Cuidados</t>
        </is>
      </c>
      <c r="B45" t="inlineStr">
        <is>
          <t>H057</t>
        </is>
      </c>
      <c r="C45" t="inlineStr">
        <is>
          <t>¿Hay algún adulto que te cuida durante la mayor parte del día?</t>
        </is>
      </c>
      <c r="D45">
        <f>VLOOKUP(B45,INDIRECT("'"&amp;A45&amp;"'!B3:O100"),14,FALSE)</f>
        <v/>
      </c>
    </row>
    <row r="46">
      <c r="A46" t="inlineStr">
        <is>
          <t>Crianza-Cuidados</t>
        </is>
      </c>
      <c r="B46" t="inlineStr">
        <is>
          <t>H058</t>
        </is>
      </c>
      <c r="C46" t="inlineStr">
        <is>
          <t>Cuando estas fuera de tu hogar, ¿tus padres saben donde estas?</t>
        </is>
      </c>
      <c r="D46">
        <f>VLOOKUP(B46,INDIRECT("'"&amp;A46&amp;"'!B3:O100"),14,FALSE)</f>
        <v/>
      </c>
    </row>
    <row r="47">
      <c r="A47" t="inlineStr">
        <is>
          <t>Crianza-Cuidados</t>
        </is>
      </c>
      <c r="B47" t="inlineStr">
        <is>
          <t>H059</t>
        </is>
      </c>
      <c r="C47" t="inlineStr">
        <is>
          <t>En una semana normal, ¿Cada cuanto se sientan a comer juntos vos y alguno de tus padres?</t>
        </is>
      </c>
      <c r="D47">
        <f>VLOOKUP(B47,INDIRECT("'"&amp;A47&amp;"'!B3:O100"),14,FALSE)</f>
        <v/>
      </c>
    </row>
    <row r="48">
      <c r="A48" t="inlineStr">
        <is>
          <t>Crianza-Cuidados</t>
        </is>
      </c>
      <c r="B48" t="inlineStr">
        <is>
          <t>H060</t>
        </is>
      </c>
      <c r="C48" t="inlineStr">
        <is>
          <t>En tu hogar, ¿tenes cama propia o compartis  con alguien?</t>
        </is>
      </c>
      <c r="D48">
        <f>VLOOKUP(B48,INDIRECT("'"&amp;A48&amp;"'!B3:O100"),14,FALSE)</f>
        <v/>
      </c>
    </row>
    <row r="49">
      <c r="A49" t="inlineStr">
        <is>
          <t>Crianza-Cuidados</t>
        </is>
      </c>
      <c r="B49" t="inlineStr">
        <is>
          <t>H061</t>
        </is>
      </c>
      <c r="C49" t="inlineStr">
        <is>
          <t>¿Compartís tiempo con tus padres? (o cuidadores) actividades, juegos, charlas, etc...</t>
        </is>
      </c>
      <c r="D49">
        <f>VLOOKUP(B49,INDIRECT("'"&amp;A49&amp;"'!B3:O100"),14,FALSE)</f>
        <v/>
      </c>
    </row>
    <row r="50">
      <c r="A50" t="inlineStr">
        <is>
          <t>Crianza-Cuidados</t>
        </is>
      </c>
      <c r="B50" t="inlineStr">
        <is>
          <t>H062</t>
        </is>
      </c>
      <c r="C50" t="inlineStr">
        <is>
          <t>Del 1 al 5 ¿Cuan escuchado te sentís por los adultos cuando necesitas hablar de algo importante?</t>
        </is>
      </c>
      <c r="D50">
        <f>VLOOKUP(B50,INDIRECT("'"&amp;A50&amp;"'!B3:O100"),14,FALSE)</f>
        <v/>
      </c>
    </row>
    <row r="51">
      <c r="A51" t="inlineStr">
        <is>
          <t>Crianza-Cuidados</t>
        </is>
      </c>
      <c r="B51" t="inlineStr">
        <is>
          <t>H064</t>
        </is>
      </c>
      <c r="C51" t="inlineStr">
        <is>
          <t>Cuando salís de la Escuela, tus padres, ¿saben dónde estas?</t>
        </is>
      </c>
      <c r="D51">
        <f>VLOOKUP(B51,INDIRECT("'"&amp;A51&amp;"'!B3:O100"),14,FALSE)</f>
        <v/>
      </c>
    </row>
    <row r="52">
      <c r="A52" t="inlineStr">
        <is>
          <t>Crianza-Salud</t>
        </is>
      </c>
      <c r="B52" t="inlineStr">
        <is>
          <t>H063</t>
        </is>
      </c>
      <c r="C52" t="inlineStr">
        <is>
          <t>En un día normal, ¿Que comidas soles comer?</t>
        </is>
      </c>
      <c r="D52">
        <f>VLOOKUP(B52,INDIRECT("'"&amp;A52&amp;"'!B3:O100"),14,FALSE)</f>
        <v/>
      </c>
    </row>
    <row r="53">
      <c r="A53" t="inlineStr">
        <is>
          <t>Crianza-Salud</t>
        </is>
      </c>
      <c r="B53" t="inlineStr">
        <is>
          <t>H065</t>
        </is>
      </c>
      <c r="C53" t="inlineStr">
        <is>
          <t>Cuando estas enfermo, ¿solés ir al doctor?</t>
        </is>
      </c>
      <c r="D53">
        <f>VLOOKUP(B53,INDIRECT("'"&amp;A53&amp;"'!B3:O100"),14,FALSE)</f>
        <v/>
      </c>
    </row>
    <row r="54">
      <c r="A54" t="inlineStr">
        <is>
          <t>Crianza-Salud</t>
        </is>
      </c>
      <c r="B54" t="inlineStr">
        <is>
          <t>H066</t>
        </is>
      </c>
      <c r="C54" t="inlineStr">
        <is>
          <t>¿Cuando fuiste al médico por última vez?</t>
        </is>
      </c>
      <c r="D54">
        <f>VLOOKUP(B54,INDIRECT("'"&amp;A54&amp;"'!B3:O100"),14,FALSE)</f>
        <v/>
      </c>
    </row>
    <row r="55">
      <c r="A55" t="inlineStr">
        <is>
          <t>Trabajo Infantil-General</t>
        </is>
      </c>
      <c r="B55" t="inlineStr">
        <is>
          <t>H067</t>
        </is>
      </c>
      <c r="C55" t="inlineStr">
        <is>
          <t>¿Trabajaste el último mes a cambio de plata?</t>
        </is>
      </c>
      <c r="D55">
        <f>VLOOKUP(B55,INDIRECT("'"&amp;A55&amp;"'!B3:O100"),14,FALSE)</f>
        <v/>
      </c>
    </row>
    <row r="56">
      <c r="A56" t="inlineStr">
        <is>
          <t>Trabajo Infantil-General</t>
        </is>
      </c>
      <c r="B56" t="inlineStr">
        <is>
          <t>H069</t>
        </is>
      </c>
      <c r="C56" t="inlineStr">
        <is>
          <t xml:space="preserve">Si trabajaste, ¿Para que usas el dinero ganado? </t>
        </is>
      </c>
      <c r="D56">
        <f>VLOOKUP(B56,INDIRECT("'"&amp;A56&amp;"'!B3:O100"),14,FALSE)</f>
        <v/>
      </c>
    </row>
    <row r="57">
      <c r="A57" t="inlineStr">
        <is>
          <t>Trabajo Infantil-General</t>
        </is>
      </c>
      <c r="B57" t="inlineStr">
        <is>
          <t>H070</t>
        </is>
      </c>
      <c r="C57" t="inlineStr">
        <is>
          <t>Si trabajaste, ¿Cuántas horas a la semana le dedicas al trabajo?</t>
        </is>
      </c>
      <c r="D57">
        <f>VLOOKUP(B57,INDIRECT("'"&amp;A57&amp;"'!B3:O100"),14,FALSE)</f>
        <v/>
      </c>
    </row>
    <row r="58">
      <c r="A58" t="inlineStr">
        <is>
          <t>Trabajo Infantil-General</t>
        </is>
      </c>
      <c r="B58" t="inlineStr">
        <is>
          <t>H071</t>
        </is>
      </c>
      <c r="C58" t="inlineStr">
        <is>
          <t>Si trabaja. ¿El trabajo te saca tiempo para ir a la escuela o estudiar?</t>
        </is>
      </c>
      <c r="D58">
        <f>VLOOKUP(B58,INDIRECT("'"&amp;A58&amp;"'!B3:O100"),14,FALSE)</f>
        <v/>
      </c>
    </row>
    <row r="59">
      <c r="A59" t="inlineStr">
        <is>
          <t>Tiempo Libre-General</t>
        </is>
      </c>
      <c r="B59" t="inlineStr">
        <is>
          <t>H072</t>
        </is>
      </c>
      <c r="C59" t="inlineStr">
        <is>
          <t>Ademas de la Escuela, ¿Realizas otras actividades fuera del hogar?</t>
        </is>
      </c>
      <c r="D59">
        <f>VLOOKUP(B59,INDIRECT("'"&amp;A59&amp;"'!B3:O100"),14,FALSE)</f>
        <v/>
      </c>
    </row>
    <row r="60">
      <c r="A60" t="inlineStr">
        <is>
          <t>Tiempo Libre-General</t>
        </is>
      </c>
      <c r="B60" t="inlineStr">
        <is>
          <t>H074</t>
        </is>
      </c>
      <c r="C60" t="inlineStr">
        <is>
          <t>¿Realizás algún tipo de actividad física?</t>
        </is>
      </c>
      <c r="D60">
        <f>VLOOKUP(B60,INDIRECT("'"&amp;A60&amp;"'!B3:O100"),14,FALSE)</f>
        <v/>
      </c>
    </row>
    <row r="61">
      <c r="A61" t="inlineStr">
        <is>
          <t>Tiempo Libre-General</t>
        </is>
      </c>
      <c r="B61" t="inlineStr">
        <is>
          <t>H075</t>
        </is>
      </c>
      <c r="C61" t="inlineStr">
        <is>
          <t>¿Cuantas horas a la semana dedicas a la act. Física?</t>
        </is>
      </c>
      <c r="D61">
        <f>VLOOKUP(B61,INDIRECT("'"&amp;A61&amp;"'!B3:O100"),14,FALSE)</f>
        <v/>
      </c>
    </row>
    <row r="62">
      <c r="A62" t="inlineStr">
        <is>
          <t>Ámbitos protectores-Pares</t>
        </is>
      </c>
      <c r="B62" t="inlineStr">
        <is>
          <t>H076</t>
        </is>
      </c>
      <c r="C62" t="inlineStr">
        <is>
          <t>¿Formás parte de algún grupo, club, comunidad, circulo social, deportivo, religioso, cultural o de ayuda social?</t>
        </is>
      </c>
      <c r="D62">
        <f>VLOOKUP(B62,INDIRECT("'"&amp;A62&amp;"'!B3:O100"),14,FALSE)</f>
        <v/>
      </c>
    </row>
    <row r="63">
      <c r="A63" t="inlineStr">
        <is>
          <t>Ámbitos protectores-Pares</t>
        </is>
      </c>
      <c r="B63" t="inlineStr">
        <is>
          <t>H077</t>
        </is>
      </c>
      <c r="C63" t="inlineStr">
        <is>
          <t>Si la respuesta es SI, ¿De que tipo?</t>
        </is>
      </c>
      <c r="D63">
        <f>VLOOKUP(B63,INDIRECT("'"&amp;A63&amp;"'!B3:O100"),14,FALSE)</f>
        <v/>
      </c>
    </row>
    <row r="64">
      <c r="A64" t="inlineStr">
        <is>
          <t>Ámbitos protectores-Pares</t>
        </is>
      </c>
      <c r="B64" t="inlineStr">
        <is>
          <t>H078</t>
        </is>
      </c>
      <c r="C64" t="inlineStr">
        <is>
          <t>¿Tenes amigos?</t>
        </is>
      </c>
      <c r="D64">
        <f>VLOOKUP(B64,INDIRECT("'"&amp;A64&amp;"'!B3:O100"),14,FALSE)</f>
        <v/>
      </c>
    </row>
    <row r="65">
      <c r="A65" t="inlineStr">
        <is>
          <t>Ámbitos protectores-Pares</t>
        </is>
      </c>
      <c r="B65" t="inlineStr">
        <is>
          <t>H091</t>
        </is>
      </c>
      <c r="C65" t="inlineStr">
        <is>
          <t>¿Tenes amigos que consumen regularmente alcohol?</t>
        </is>
      </c>
      <c r="D65">
        <f>VLOOKUP(B65,INDIRECT("'"&amp;A65&amp;"'!B3:O100"),14,FALSE)</f>
        <v/>
      </c>
    </row>
    <row r="66">
      <c r="A66" t="inlineStr">
        <is>
          <t>Ámbitos protectores-Pares</t>
        </is>
      </c>
      <c r="B66" t="inlineStr">
        <is>
          <t>H092</t>
        </is>
      </c>
      <c r="C66" t="inlineStr">
        <is>
          <t>¿Tenes amigos que consumen regularmente drogas?</t>
        </is>
      </c>
      <c r="D66">
        <f>VLOOKUP(B66,INDIRECT("'"&amp;A66&amp;"'!B3:O100"),14,FALSE)</f>
        <v/>
      </c>
    </row>
    <row r="67">
      <c r="A67" t="inlineStr">
        <is>
          <t>Ámbitos protectores-Pares</t>
        </is>
      </c>
      <c r="B67" t="inlineStr">
        <is>
          <t>H093</t>
        </is>
      </c>
      <c r="C67" t="inlineStr">
        <is>
          <t>¿Consumiste alguna vez alcohol?</t>
        </is>
      </c>
      <c r="D67">
        <f>VLOOKUP(B67,INDIRECT("'"&amp;A67&amp;"'!B3:O100"),14,FALSE)</f>
        <v/>
      </c>
    </row>
    <row r="68">
      <c r="A68" t="inlineStr">
        <is>
          <t>Ámbitos protectores-Pares</t>
        </is>
      </c>
      <c r="B68" t="inlineStr">
        <is>
          <t>H094</t>
        </is>
      </c>
      <c r="C68" t="inlineStr">
        <is>
          <t>Si contesto si la anterior: ¿Consumis regularmente alcohol?</t>
        </is>
      </c>
      <c r="D68">
        <f>VLOOKUP(B68,INDIRECT("'"&amp;A68&amp;"'!B3:O100"),14,FALSE)</f>
        <v/>
      </c>
    </row>
    <row r="69">
      <c r="A69" t="inlineStr">
        <is>
          <t>Ámbitos protectores-Pares</t>
        </is>
      </c>
      <c r="B69" t="inlineStr">
        <is>
          <t>H095</t>
        </is>
      </c>
      <c r="C69" t="inlineStr">
        <is>
          <t>¿Consumiste alguna vez drogas?</t>
        </is>
      </c>
      <c r="D69">
        <f>VLOOKUP(B69,INDIRECT("'"&amp;A69&amp;"'!B3:O100"),14,FALSE)</f>
        <v/>
      </c>
    </row>
    <row r="70">
      <c r="A70" t="inlineStr">
        <is>
          <t>Ámbitos protectores-Pares</t>
        </is>
      </c>
      <c r="B70" t="inlineStr">
        <is>
          <t>H096</t>
        </is>
      </c>
      <c r="C70" t="inlineStr">
        <is>
          <t>Si contesto si la anterior:  ¿Consumis regularmente drogas?</t>
        </is>
      </c>
      <c r="D70">
        <f>VLOOKUP(B70,INDIRECT("'"&amp;A70&amp;"'!B3:O100"),14,FALSE)</f>
        <v/>
      </c>
    </row>
    <row r="71">
      <c r="A71" t="inlineStr">
        <is>
          <t>Ámbitos protectores-Pares</t>
        </is>
      </c>
      <c r="B71" t="inlineStr">
        <is>
          <t>H097</t>
        </is>
      </c>
      <c r="C71" t="inlineStr">
        <is>
          <t>¿Participaste de alguna pelea en el último tiempo?</t>
        </is>
      </c>
      <c r="D71">
        <f>VLOOKUP(B71,INDIRECT("'"&amp;A71&amp;"'!B3:O100"),14,FALSE)</f>
        <v/>
      </c>
    </row>
    <row r="72">
      <c r="A72" t="inlineStr">
        <is>
          <t>Ámbitos protectores-Pares</t>
        </is>
      </c>
      <c r="B72" t="inlineStr">
        <is>
          <t>H100</t>
        </is>
      </c>
      <c r="C72" t="inlineStr">
        <is>
          <t>¿Viajaste en un vehículo conducido por un menor el último tiempo?</t>
        </is>
      </c>
      <c r="D72">
        <f>VLOOKUP(B72,INDIRECT("'"&amp;A72&amp;"'!B3:O100"),14,FALSE)</f>
        <v/>
      </c>
    </row>
    <row r="73">
      <c r="A73" t="inlineStr">
        <is>
          <t>Ámbitos protectores-Comunidad</t>
        </is>
      </c>
      <c r="B73" t="inlineStr">
        <is>
          <t>H079</t>
        </is>
      </c>
      <c r="C73" t="inlineStr">
        <is>
          <t xml:space="preserve">¿En cual de los siguientes ámbitos te sentís MAS seguro? </t>
        </is>
      </c>
      <c r="D73">
        <f>VLOOKUP(B73,INDIRECT("'"&amp;A73&amp;"'!B3:O100"),14,FALSE)</f>
        <v/>
      </c>
    </row>
    <row r="74">
      <c r="A74" t="inlineStr">
        <is>
          <t>Ámbitos protectores-Comunidad</t>
        </is>
      </c>
      <c r="B74" t="inlineStr">
        <is>
          <t>H080</t>
        </is>
      </c>
      <c r="C74" t="inlineStr">
        <is>
          <t>¿En cual de los siguientes ámbitos te sentís MENOS seguro?</t>
        </is>
      </c>
      <c r="D74">
        <f>VLOOKUP(B74,INDIRECT("'"&amp;A74&amp;"'!B3:O100"),14,FALSE)</f>
        <v/>
      </c>
    </row>
    <row r="75">
      <c r="A75" t="inlineStr">
        <is>
          <t>Ámbitos protectores-Comunidad</t>
        </is>
      </c>
      <c r="B75" t="inlineStr">
        <is>
          <t>H098</t>
        </is>
      </c>
      <c r="C75" t="inlineStr">
        <is>
          <t>¿Fuiste amenazado por alguien el último tiempo?</t>
        </is>
      </c>
      <c r="D75">
        <f>VLOOKUP(B75,INDIRECT("'"&amp;A75&amp;"'!B3:O100"),14,FALSE)</f>
        <v/>
      </c>
    </row>
    <row r="76">
      <c r="A76" t="inlineStr">
        <is>
          <t>Ámbitos protectores-Comunidad</t>
        </is>
      </c>
      <c r="B76" t="inlineStr">
        <is>
          <t>H099</t>
        </is>
      </c>
      <c r="C76" t="inlineStr">
        <is>
          <t>¿Fuiste asaltado el último tiempo?</t>
        </is>
      </c>
      <c r="D76">
        <f>VLOOKUP(B76,INDIRECT("'"&amp;A76&amp;"'!B3:O100"),14,FALSE)</f>
        <v/>
      </c>
    </row>
    <row r="77">
      <c r="A77" t="inlineStr">
        <is>
          <t>Salud-Mental</t>
        </is>
      </c>
      <c r="B77" t="inlineStr">
        <is>
          <t>H081</t>
        </is>
      </c>
      <c r="C77" t="inlineStr">
        <is>
          <t xml:space="preserve">La ayuda de un profesional (como puede ser un tutor, consejero, terapeuta) es algo muy común en chicos de tu edad, ¿Vos sentís que necesitas ayuda de alguien para  trabajar tus problemas? </t>
        </is>
      </c>
      <c r="D77">
        <f>VLOOKUP(B77,INDIRECT("'"&amp;A77&amp;"'!B3:O100"),14,FALSE)</f>
        <v/>
      </c>
    </row>
    <row r="78">
      <c r="A78" t="inlineStr">
        <is>
          <t>Salud-Mental</t>
        </is>
      </c>
      <c r="B78" t="inlineStr">
        <is>
          <t>H082</t>
        </is>
      </c>
      <c r="C78" t="inlineStr">
        <is>
          <t>Del 1 al 5, ¿Cuan Feliz te sentís en tu vida?</t>
        </is>
      </c>
      <c r="D78">
        <f>VLOOKUP(B78,INDIRECT("'"&amp;A78&amp;"'!B3:O100"),14,FALSE)</f>
        <v/>
      </c>
    </row>
    <row r="79">
      <c r="A79" t="inlineStr">
        <is>
          <t>Salud-Mental</t>
        </is>
      </c>
      <c r="B79" t="inlineStr">
        <is>
          <t>H083</t>
        </is>
      </c>
      <c r="C79" t="inlineStr">
        <is>
          <t>Del 1 al 5, ¿Cuan conforme te sentis con vos mismo?</t>
        </is>
      </c>
      <c r="D79">
        <f>VLOOKUP(B79,INDIRECT("'"&amp;A79&amp;"'!B3:O100"),14,FALSE)</f>
        <v/>
      </c>
    </row>
    <row r="80">
      <c r="A80" t="inlineStr">
        <is>
          <t>Salud-Mental</t>
        </is>
      </c>
      <c r="B80" t="inlineStr">
        <is>
          <t>H084</t>
        </is>
      </c>
      <c r="C80" t="inlineStr">
        <is>
          <t>Del 1 al 5, ¿Cuan conforme te sentis con tu cuerpo?</t>
        </is>
      </c>
      <c r="D80">
        <f>VLOOKUP(B80,INDIRECT("'"&amp;A80&amp;"'!B3:O100"),14,FALSE)</f>
        <v/>
      </c>
    </row>
    <row r="81">
      <c r="A81" t="inlineStr">
        <is>
          <t>Salud-Mental</t>
        </is>
      </c>
      <c r="B81" t="inlineStr">
        <is>
          <t>H085</t>
        </is>
      </c>
      <c r="C81" t="inlineStr">
        <is>
          <t>Del 1 al 5, ¿ Cuan querido te sentís por los adultos?</t>
        </is>
      </c>
      <c r="D81">
        <f>VLOOKUP(B81,INDIRECT("'"&amp;A81&amp;"'!B3:O100"),14,FALSE)</f>
        <v/>
      </c>
    </row>
    <row r="82">
      <c r="A82" t="inlineStr">
        <is>
          <t>Salud-Mental</t>
        </is>
      </c>
      <c r="B82" t="inlineStr">
        <is>
          <t>H086</t>
        </is>
      </c>
      <c r="C82" t="inlineStr">
        <is>
          <t>¿Cuan querido te sentís por tus compañeros y amigos?</t>
        </is>
      </c>
      <c r="D82">
        <f>VLOOKUP(B82,INDIRECT("'"&amp;A82&amp;"'!B3:O100"),14,FALSE)</f>
        <v/>
      </c>
    </row>
    <row r="83">
      <c r="A83" t="inlineStr">
        <is>
          <t>Salud-Mental</t>
        </is>
      </c>
      <c r="B83" t="inlineStr">
        <is>
          <t>H087</t>
        </is>
      </c>
      <c r="C83" t="inlineStr">
        <is>
          <t>¿Experimentaste alguna vez deseos de lastimarte o dejar de vivir?</t>
        </is>
      </c>
      <c r="D83">
        <f>VLOOKUP(B83,INDIRECT("'"&amp;A83&amp;"'!B3:O100"),14,FALSE)</f>
        <v/>
      </c>
    </row>
    <row r="84">
      <c r="A84" t="inlineStr">
        <is>
          <t>Salud-Mental</t>
        </is>
      </c>
      <c r="B84" t="inlineStr">
        <is>
          <t>H088</t>
        </is>
      </c>
      <c r="C84" t="inlineStr">
        <is>
          <t>¿Intentaste lastimarte a propósito alguna vez?</t>
        </is>
      </c>
      <c r="D84">
        <f>VLOOKUP(B84,INDIRECT("'"&amp;A84&amp;"'!B3:O100"),14,FALSE)</f>
        <v/>
      </c>
    </row>
    <row r="85">
      <c r="A85" t="inlineStr">
        <is>
          <t>Salud-Mental</t>
        </is>
      </c>
      <c r="B85" t="inlineStr">
        <is>
          <t>P055</t>
        </is>
      </c>
      <c r="C85" t="inlineStr">
        <is>
          <t>¿Recibe tratamiento terapeutico?</t>
        </is>
      </c>
      <c r="D85">
        <f>VLOOKUP(B85,INDIRECT("'"&amp;A85&amp;"'!B3:O100"),14,FALSE)</f>
        <v/>
      </c>
    </row>
    <row r="86">
      <c r="A86" t="inlineStr">
        <is>
          <t>Salud-Mental</t>
        </is>
      </c>
      <c r="B86" t="inlineStr">
        <is>
          <t>P064</t>
        </is>
      </c>
      <c r="C86" t="inlineStr">
        <is>
          <t>¿Sufre alguna de las siguientes complicaciónes o dificultades: [Psíquica]</t>
        </is>
      </c>
      <c r="D86">
        <f>VLOOKUP(B86,INDIRECT("'"&amp;A86&amp;"'!B3:O100"),14,FALSE)</f>
        <v/>
      </c>
    </row>
    <row r="87">
      <c r="A87" t="inlineStr">
        <is>
          <t>Salud-Mental</t>
        </is>
      </c>
      <c r="B87" t="inlineStr">
        <is>
          <t>P065</t>
        </is>
      </c>
      <c r="C87" t="inlineStr">
        <is>
          <t>¿Sufre alguna de las siguientes complicaciónes o dificultades: [Psicológica]</t>
        </is>
      </c>
      <c r="D87">
        <f>VLOOKUP(B87,INDIRECT("'"&amp;A87&amp;"'!B3:O100"),14,FALSE)</f>
        <v/>
      </c>
    </row>
    <row r="88">
      <c r="A88" t="inlineStr">
        <is>
          <t>Salud-Sexual</t>
        </is>
      </c>
      <c r="B88" t="inlineStr">
        <is>
          <t>H089</t>
        </is>
      </c>
      <c r="C88" t="inlineStr">
        <is>
          <t>¿Tenés hijos?</t>
        </is>
      </c>
      <c r="D88">
        <f>VLOOKUP(B88,INDIRECT("'"&amp;A88&amp;"'!B3:O100"),14,FALSE)</f>
        <v/>
      </c>
    </row>
    <row r="89">
      <c r="A89" t="inlineStr">
        <is>
          <t>Salud-Sexual</t>
        </is>
      </c>
      <c r="B89" t="inlineStr">
        <is>
          <t>H090</t>
        </is>
      </c>
      <c r="C89" t="inlineStr">
        <is>
          <t>¿Estuviste embarazada? (si es mujer) ¿Dejaste embarazada a alguna chica alguna vez? (si es varón)</t>
        </is>
      </c>
      <c r="D89">
        <f>VLOOKUP(B89,INDIRECT("'"&amp;A89&amp;"'!B3:O100"),14,FALSE)</f>
        <v/>
      </c>
    </row>
    <row r="90">
      <c r="A90" t="inlineStr">
        <is>
          <t>Sospechas-General</t>
        </is>
      </c>
      <c r="B90" t="inlineStr">
        <is>
          <t>H101</t>
        </is>
      </c>
      <c r="C90" t="inlineStr">
        <is>
          <t>Sospecha ASI</t>
        </is>
      </c>
      <c r="D90">
        <f>VLOOKUP(B90,INDIRECT("'"&amp;A90&amp;"'!B3:O100"),14,FALSE)</f>
        <v/>
      </c>
    </row>
    <row r="91">
      <c r="A91" t="inlineStr">
        <is>
          <t>Sospechas-General</t>
        </is>
      </c>
      <c r="B91" t="inlineStr">
        <is>
          <t>H102</t>
        </is>
      </c>
      <c r="C91" t="inlineStr">
        <is>
          <t>Sospecha Maltrato</t>
        </is>
      </c>
      <c r="D91">
        <f>VLOOKUP(B91,INDIRECT("'"&amp;A91&amp;"'!B3:O100"),14,FALSE)</f>
        <v/>
      </c>
    </row>
    <row r="92">
      <c r="A92" t="inlineStr">
        <is>
          <t>Sospechas-General</t>
        </is>
      </c>
      <c r="B92" t="inlineStr">
        <is>
          <t>H103</t>
        </is>
      </c>
      <c r="C92" t="inlineStr">
        <is>
          <t>Sospecha Consumo problemático</t>
        </is>
      </c>
      <c r="D92">
        <f>VLOOKUP(B92,INDIRECT("'"&amp;A92&amp;"'!B3:O100"),14,FALSE)</f>
        <v/>
      </c>
    </row>
    <row r="93">
      <c r="A93" t="inlineStr">
        <is>
          <t>Sospechas-General</t>
        </is>
      </c>
      <c r="B93" t="inlineStr">
        <is>
          <t>H104</t>
        </is>
      </c>
      <c r="C93" t="inlineStr">
        <is>
          <t>Sospecha problemática emocional o psicológica (Requiere tratamiento)</t>
        </is>
      </c>
      <c r="D93">
        <f>VLOOKUP(B93,INDIRECT("'"&amp;A93&amp;"'!B3:O100"),14,FALSE)</f>
        <v/>
      </c>
    </row>
    <row r="94">
      <c r="A94" t="inlineStr">
        <is>
          <t>Sospechas-General</t>
        </is>
      </c>
      <c r="B94" t="inlineStr">
        <is>
          <t>H105</t>
        </is>
      </c>
      <c r="C94" t="inlineStr">
        <is>
          <t>Sospecha de Riesgo para si mismo</t>
        </is>
      </c>
      <c r="D94">
        <f>VLOOKUP(B94,INDIRECT("'"&amp;A94&amp;"'!B3:O100"),14,FALSE)</f>
        <v/>
      </c>
    </row>
    <row r="95">
      <c r="A95" t="inlineStr">
        <is>
          <t>Sospechas-General</t>
        </is>
      </c>
      <c r="B95" t="inlineStr">
        <is>
          <t>H106</t>
        </is>
      </c>
      <c r="C95" t="inlineStr">
        <is>
          <t>Sospecha enfermedad o condición grave no tratada</t>
        </is>
      </c>
      <c r="D95">
        <f>VLOOKUP(B95,INDIRECT("'"&amp;A95&amp;"'!B3:O100"),14,FALSE)</f>
        <v/>
      </c>
    </row>
    <row r="96">
      <c r="A96" t="inlineStr">
        <is>
          <t>Salud-General</t>
        </is>
      </c>
      <c r="B96" t="inlineStr">
        <is>
          <t>P037</t>
        </is>
      </c>
      <c r="C96" t="inlineStr">
        <is>
          <t>En cuanto a la cobertura de salud. ¿Esta afiliado a alguna de las siguientes?</t>
        </is>
      </c>
      <c r="D96">
        <f>VLOOKUP(B96,INDIRECT("'"&amp;A96&amp;"'!B3:O100"),14,FALSE)</f>
        <v/>
      </c>
    </row>
    <row r="97">
      <c r="A97" t="inlineStr">
        <is>
          <t>Salud-General</t>
        </is>
      </c>
      <c r="B97" t="inlineStr">
        <is>
          <t>P040</t>
        </is>
      </c>
      <c r="C97" t="inlineStr">
        <is>
          <t>Centro de Salud en donde se atiende</t>
        </is>
      </c>
      <c r="D97">
        <f>VLOOKUP(B97,INDIRECT("'"&amp;A97&amp;"'!B3:O100"),14,FALSE)</f>
        <v/>
      </c>
    </row>
    <row r="98">
      <c r="A98" t="inlineStr">
        <is>
          <t>Salud-Física</t>
        </is>
      </c>
      <c r="B98" t="inlineStr">
        <is>
          <t>P041</t>
        </is>
      </c>
      <c r="C98" t="inlineStr">
        <is>
          <t>¿Cada cuánto se realiza controles pediátricos/ Clínicos?</t>
        </is>
      </c>
      <c r="D98">
        <f>VLOOKUP(B98,INDIRECT("'"&amp;A98&amp;"'!B3:O100"),14,FALSE)</f>
        <v/>
      </c>
    </row>
    <row r="99">
      <c r="A99" t="inlineStr">
        <is>
          <t>Salud-Física</t>
        </is>
      </c>
      <c r="B99" t="inlineStr">
        <is>
          <t>P042</t>
        </is>
      </c>
      <c r="C99" t="inlineStr">
        <is>
          <t>¿En los últimos 12 meses se ha efectuado alguno de los siguientes controles de Salud? [Control Médico]</t>
        </is>
      </c>
      <c r="D99">
        <f>VLOOKUP(B99,INDIRECT("'"&amp;A99&amp;"'!B3:O100"),14,FALSE)</f>
        <v/>
      </c>
    </row>
    <row r="100">
      <c r="A100" t="inlineStr">
        <is>
          <t>Salud-Física</t>
        </is>
      </c>
      <c r="B100" t="inlineStr">
        <is>
          <t>P043</t>
        </is>
      </c>
      <c r="C100" t="inlineStr">
        <is>
          <t>¿En los últimos 12 meses se ha efectuado alguno de los siguientes controles de Salud? [Control Odontológico]</t>
        </is>
      </c>
      <c r="D100">
        <f>VLOOKUP(B100,INDIRECT("'"&amp;A100&amp;"'!B3:O100"),14,FALSE)</f>
        <v/>
      </c>
    </row>
    <row r="101">
      <c r="A101" t="inlineStr">
        <is>
          <t>Salud-Física</t>
        </is>
      </c>
      <c r="B101" t="inlineStr">
        <is>
          <t>P044</t>
        </is>
      </c>
      <c r="C101" t="inlineStr">
        <is>
          <t>¿En los últimos 12 meses se ha efectuado alguno de los siguientes controles de Salud? [Control Oftalmológico]</t>
        </is>
      </c>
      <c r="D101">
        <f>VLOOKUP(B101,INDIRECT("'"&amp;A101&amp;"'!B3:O100"),14,FALSE)</f>
        <v/>
      </c>
    </row>
    <row r="102">
      <c r="A102" t="inlineStr">
        <is>
          <t>Salud-Física</t>
        </is>
      </c>
      <c r="B102" t="inlineStr">
        <is>
          <t>P045</t>
        </is>
      </c>
      <c r="C102" t="inlineStr">
        <is>
          <t>¿En los últimos 12 meses se ha efectuado alguno de los siguientes controles de Salud? [Control Ginecológico]</t>
        </is>
      </c>
      <c r="D102">
        <f>VLOOKUP(B102,INDIRECT("'"&amp;A102&amp;"'!B3:O100"),14,FALSE)</f>
        <v/>
      </c>
    </row>
    <row r="103">
      <c r="A103" t="inlineStr">
        <is>
          <t>Salud-Física</t>
        </is>
      </c>
      <c r="B103" t="inlineStr">
        <is>
          <t>P046</t>
        </is>
      </c>
      <c r="C103" t="inlineStr">
        <is>
          <t>¿Tiene alguna enfermedad recurrente o algún diagnóstico de enfermedad crónica?</t>
        </is>
      </c>
      <c r="D103">
        <f>VLOOKUP(B103,INDIRECT("'"&amp;A103&amp;"'!B3:O100"),14,FALSE)</f>
        <v/>
      </c>
    </row>
    <row r="104">
      <c r="A104" t="inlineStr">
        <is>
          <t>Salud-Física</t>
        </is>
      </c>
      <c r="B104" t="inlineStr">
        <is>
          <t>P049</t>
        </is>
      </c>
      <c r="C104" t="inlineStr">
        <is>
          <t>Si tiene alguna enfermedad recurrente, ¿Se controla o recibe tratamiento?</t>
        </is>
      </c>
      <c r="D104">
        <f>VLOOKUP(B104,INDIRECT("'"&amp;A104&amp;"'!B3:O100"),14,FALSE)</f>
        <v/>
      </c>
    </row>
    <row r="105">
      <c r="A105" t="inlineStr">
        <is>
          <t>Salud-Física</t>
        </is>
      </c>
      <c r="B105" t="inlineStr">
        <is>
          <t>P050</t>
        </is>
      </c>
      <c r="C105" t="inlineStr">
        <is>
          <t>¿Toma algún medicamento?</t>
        </is>
      </c>
      <c r="D105">
        <f>VLOOKUP(B105,INDIRECT("'"&amp;A105&amp;"'!B3:O100"),14,FALSE)</f>
        <v/>
      </c>
    </row>
    <row r="106">
      <c r="A106" t="inlineStr">
        <is>
          <t>Salud-Física</t>
        </is>
      </c>
      <c r="B106" t="inlineStr">
        <is>
          <t>P051</t>
        </is>
      </c>
      <c r="C106" t="inlineStr">
        <is>
          <t>¿Padece una enfermedad sin tratamiento?</t>
        </is>
      </c>
      <c r="D106">
        <f>VLOOKUP(B106,INDIRECT("'"&amp;A106&amp;"'!B3:O100"),14,FALSE)</f>
        <v/>
      </c>
    </row>
    <row r="107">
      <c r="A107" t="inlineStr">
        <is>
          <t>Salud-Física</t>
        </is>
      </c>
      <c r="B107" t="inlineStr">
        <is>
          <t>P052</t>
        </is>
      </c>
      <c r="C107" t="inlineStr">
        <is>
          <t>¿Tiene alguna discapacidad?</t>
        </is>
      </c>
      <c r="D107">
        <f>VLOOKUP(B107,INDIRECT("'"&amp;A107&amp;"'!B3:O100"),14,FALSE)</f>
        <v/>
      </c>
    </row>
    <row r="108">
      <c r="A108" t="inlineStr">
        <is>
          <t>Salud-Física</t>
        </is>
      </c>
      <c r="B108" t="inlineStr">
        <is>
          <t>P053</t>
        </is>
      </c>
      <c r="C108" t="inlineStr">
        <is>
          <t>¿Tiene certificado de discapacidad?</t>
        </is>
      </c>
      <c r="D108">
        <f>VLOOKUP(B108,INDIRECT("'"&amp;A108&amp;"'!B3:O100"),14,FALSE)</f>
        <v/>
      </c>
    </row>
    <row r="109">
      <c r="A109" t="inlineStr">
        <is>
          <t>Salud-Física</t>
        </is>
      </c>
      <c r="B109" t="inlineStr">
        <is>
          <t>P057</t>
        </is>
      </c>
      <c r="C109" t="inlineStr">
        <is>
          <t>¿Sufre alguna de las siguientes complicaciónes o dificultades: [Auditiva]</t>
        </is>
      </c>
      <c r="D109">
        <f>VLOOKUP(B109,INDIRECT("'"&amp;A109&amp;"'!B3:O100"),14,FALSE)</f>
        <v/>
      </c>
    </row>
    <row r="110">
      <c r="A110" t="inlineStr">
        <is>
          <t>Salud-Física</t>
        </is>
      </c>
      <c r="B110" t="inlineStr">
        <is>
          <t>P058</t>
        </is>
      </c>
      <c r="C110" t="inlineStr">
        <is>
          <t>¿Sufre alguna de las siguientes complicaciónes o dificultades: [Visual]</t>
        </is>
      </c>
      <c r="D110">
        <f>VLOOKUP(B110,INDIRECT("'"&amp;A110&amp;"'!B3:O100"),14,FALSE)</f>
        <v/>
      </c>
    </row>
    <row r="111">
      <c r="A111" t="inlineStr">
        <is>
          <t>Salud-Física</t>
        </is>
      </c>
      <c r="B111" t="inlineStr">
        <is>
          <t>P059</t>
        </is>
      </c>
      <c r="C111" t="inlineStr">
        <is>
          <t>¿Sufre alguna de las siguientes complicaciónes o dificultades: [Fonoaudiológica]</t>
        </is>
      </c>
      <c r="D111">
        <f>VLOOKUP(B111,INDIRECT("'"&amp;A111&amp;"'!B3:O100"),14,FALSE)</f>
        <v/>
      </c>
    </row>
    <row r="112">
      <c r="A112" t="inlineStr">
        <is>
          <t>Salud-Física</t>
        </is>
      </c>
      <c r="B112" t="inlineStr">
        <is>
          <t>P060</t>
        </is>
      </c>
      <c r="C112" t="inlineStr">
        <is>
          <t>¿Sufre alguna de las siguientes complicaciónes o dificultades: [Respiratoria]</t>
        </is>
      </c>
      <c r="D112">
        <f>VLOOKUP(B112,INDIRECT("'"&amp;A112&amp;"'!B3:O100"),14,FALSE)</f>
        <v/>
      </c>
    </row>
    <row r="113">
      <c r="A113" t="inlineStr">
        <is>
          <t>Salud-Física</t>
        </is>
      </c>
      <c r="B113" t="inlineStr">
        <is>
          <t>P061</t>
        </is>
      </c>
      <c r="C113" t="inlineStr">
        <is>
          <t>¿Sufre alguna de las siguientes complicaciónes o dificultades: [Traumatológica]</t>
        </is>
      </c>
      <c r="D113">
        <f>VLOOKUP(B113,INDIRECT("'"&amp;A113&amp;"'!B3:O100"),14,FALSE)</f>
        <v/>
      </c>
    </row>
    <row r="114">
      <c r="A114" t="inlineStr">
        <is>
          <t>Salud-Física</t>
        </is>
      </c>
      <c r="B114" t="inlineStr">
        <is>
          <t>P062</t>
        </is>
      </c>
      <c r="C114" t="inlineStr">
        <is>
          <t>¿Sufre alguna de las siguientes complicaciónes o dificultades: [Digestiva]</t>
        </is>
      </c>
      <c r="D114">
        <f>VLOOKUP(B114,INDIRECT("'"&amp;A114&amp;"'!B3:O100"),14,FALSE)</f>
        <v/>
      </c>
    </row>
    <row r="115">
      <c r="A115" t="inlineStr">
        <is>
          <t>Salud-Física</t>
        </is>
      </c>
      <c r="B115" t="inlineStr">
        <is>
          <t>P063</t>
        </is>
      </c>
      <c r="C115" t="inlineStr">
        <is>
          <t>¿Sufre alguna de las siguientes complicaciónes o dificultades: [Emocional]</t>
        </is>
      </c>
      <c r="D115">
        <f>VLOOKUP(B115,INDIRECT("'"&amp;A115&amp;"'!B3:O100"),14,FALSE)</f>
        <v/>
      </c>
    </row>
    <row r="116">
      <c r="A116" t="inlineStr">
        <is>
          <t>Salud-Física</t>
        </is>
      </c>
      <c r="B116" t="inlineStr">
        <is>
          <t>P066</t>
        </is>
      </c>
      <c r="C116" t="inlineStr">
        <is>
          <t>¿Sufre alguna de las siguientes complicaciónes o dificultades: [Otra]</t>
        </is>
      </c>
      <c r="D116">
        <f>VLOOKUP(B116,INDIRECT("'"&amp;A116&amp;"'!B3:O100"),14,FALSE)</f>
        <v/>
      </c>
    </row>
    <row r="117">
      <c r="A117" t="inlineStr">
        <is>
          <t>Salud-Física</t>
        </is>
      </c>
      <c r="B117" t="inlineStr">
        <is>
          <t>P067</t>
        </is>
      </c>
      <c r="C117" t="inlineStr">
        <is>
          <t>¿Tiene el calendario de vacunación al día?</t>
        </is>
      </c>
      <c r="D117">
        <f>VLOOKUP(B117,INDIRECT("'"&amp;A117&amp;"'!B3:O100"),14,FALSE)</f>
        <v/>
      </c>
    </row>
    <row r="118">
      <c r="A118" t="inlineStr">
        <is>
          <t>Salud-Física</t>
        </is>
      </c>
      <c r="B118" t="inlineStr">
        <is>
          <t>P068</t>
        </is>
      </c>
      <c r="C118" t="inlineStr">
        <is>
          <t>¿Recibió en los últimos 5 años la vacuna antitetánica?</t>
        </is>
      </c>
      <c r="D118">
        <f>VLOOKUP(B118,INDIRECT("'"&amp;A118&amp;"'!B3:O100"),14,FALSE)</f>
        <v/>
      </c>
    </row>
    <row r="119">
      <c r="A119" t="inlineStr">
        <is>
          <t>Salud-Nutrición</t>
        </is>
      </c>
      <c r="B119" t="inlineStr">
        <is>
          <t>P069</t>
        </is>
      </c>
      <c r="C119" t="inlineStr">
        <is>
          <t>¿Cuantas comidas por día recibe? (Desayuno, Almuerzo, Merienda, Cena)</t>
        </is>
      </c>
      <c r="D119">
        <f>VLOOKUP(B119,INDIRECT("'"&amp;A119&amp;"'!B3:O100"),14,FALSE)</f>
        <v/>
      </c>
    </row>
    <row r="120">
      <c r="A120" t="inlineStr">
        <is>
          <t>Familia-Vivienda</t>
        </is>
      </c>
      <c r="B120" t="inlineStr">
        <is>
          <t>P306</t>
        </is>
      </c>
      <c r="C120" t="inlineStr">
        <is>
          <t>¿Cuántas personas viven en el hogar?</t>
        </is>
      </c>
      <c r="D120">
        <f>VLOOKUP(B120,INDIRECT("'"&amp;A120&amp;"'!B3:O100"),14,FALSE)</f>
        <v/>
      </c>
    </row>
    <row r="121">
      <c r="A121" t="inlineStr">
        <is>
          <t>Familia-Vivienda</t>
        </is>
      </c>
      <c r="B121" t="inlineStr">
        <is>
          <t>P338</t>
        </is>
      </c>
      <c r="C121" t="inlineStr">
        <is>
          <t>Tipo de vivienda</t>
        </is>
      </c>
      <c r="D121">
        <f>VLOOKUP(B121,INDIRECT("'"&amp;A121&amp;"'!B3:O100"),14,FALSE)</f>
        <v/>
      </c>
    </row>
    <row r="122">
      <c r="A122" t="inlineStr">
        <is>
          <t>Familia-Vivienda</t>
        </is>
      </c>
      <c r="B122" t="inlineStr">
        <is>
          <t>P339</t>
        </is>
      </c>
      <c r="C122" t="inlineStr">
        <is>
          <t>Estructura de la vivienda</t>
        </is>
      </c>
      <c r="D122">
        <f>VLOOKUP(B122,INDIRECT("'"&amp;A122&amp;"'!B3:O100"),14,FALSE)</f>
        <v/>
      </c>
    </row>
    <row r="123">
      <c r="A123" t="inlineStr">
        <is>
          <t>Familia-Vivienda</t>
        </is>
      </c>
      <c r="B123" t="inlineStr">
        <is>
          <t>P340</t>
        </is>
      </c>
      <c r="C123" t="inlineStr">
        <is>
          <t>Estatus de la Vivienda</t>
        </is>
      </c>
      <c r="D123">
        <f>VLOOKUP(B123,INDIRECT("'"&amp;A123&amp;"'!B3:O100"),14,FALSE)</f>
        <v/>
      </c>
    </row>
    <row r="124">
      <c r="A124" t="inlineStr">
        <is>
          <t>Familia-Vivienda</t>
        </is>
      </c>
      <c r="B124" t="inlineStr">
        <is>
          <t>P341</t>
        </is>
      </c>
      <c r="C124" t="inlineStr">
        <is>
          <t>Situación de los propietarios</t>
        </is>
      </c>
      <c r="D124">
        <f>VLOOKUP(B124,INDIRECT("'"&amp;A124&amp;"'!B3:O100"),14,FALSE)</f>
        <v/>
      </c>
    </row>
    <row r="125">
      <c r="A125" t="inlineStr">
        <is>
          <t>Familia-Vivienda</t>
        </is>
      </c>
      <c r="B125" t="inlineStr">
        <is>
          <t>P342</t>
        </is>
      </c>
      <c r="C125" t="inlineStr">
        <is>
          <t>¿Cuántas habitaciones tiene el hogar? (sin contar baño/s, cocina, pasillo/s, lavadero)</t>
        </is>
      </c>
      <c r="D125">
        <f>VLOOKUP(B125,INDIRECT("'"&amp;A125&amp;"'!B3:O100"),14,FALSE)</f>
        <v/>
      </c>
    </row>
    <row r="126">
      <c r="A126" t="inlineStr">
        <is>
          <t>Familia-Vivienda</t>
        </is>
      </c>
      <c r="B126" t="inlineStr">
        <is>
          <t>P343</t>
        </is>
      </c>
      <c r="C126" t="inlineStr">
        <is>
          <t>¿Cuántas camas/ colchones tienen?</t>
        </is>
      </c>
      <c r="D126">
        <f>VLOOKUP(B126,INDIRECT("'"&amp;A126&amp;"'!B3:O100"),14,FALSE)</f>
        <v/>
      </c>
    </row>
    <row r="127">
      <c r="A127" t="inlineStr">
        <is>
          <t>Familia-Vivienda</t>
        </is>
      </c>
      <c r="B127" t="inlineStr">
        <is>
          <t>P344</t>
        </is>
      </c>
      <c r="C127" t="inlineStr">
        <is>
          <t>Los pisos interiores son principalmente de...</t>
        </is>
      </c>
      <c r="D127">
        <f>VLOOKUP(B127,INDIRECT("'"&amp;A127&amp;"'!B3:O100"),14,FALSE)</f>
        <v/>
      </c>
    </row>
    <row r="128">
      <c r="A128" t="inlineStr">
        <is>
          <t>Familia-Vivienda</t>
        </is>
      </c>
      <c r="B128" t="inlineStr">
        <is>
          <t>P345</t>
        </is>
      </c>
      <c r="C128" t="inlineStr">
        <is>
          <t>Acerca del hogar [Posee Cocina]</t>
        </is>
      </c>
      <c r="D128">
        <f>VLOOKUP(B128,INDIRECT("'"&amp;A128&amp;"'!B3:O100"),14,FALSE)</f>
        <v/>
      </c>
    </row>
    <row r="129">
      <c r="A129" t="inlineStr">
        <is>
          <t>Familia-Vivienda</t>
        </is>
      </c>
      <c r="B129" t="inlineStr">
        <is>
          <t>P346</t>
        </is>
      </c>
      <c r="C129" t="inlineStr">
        <is>
          <t>Acerca del hogar [Posee Heladera]</t>
        </is>
      </c>
      <c r="D129">
        <f>VLOOKUP(B129,INDIRECT("'"&amp;A129&amp;"'!B3:O100"),14,FALSE)</f>
        <v/>
      </c>
    </row>
    <row r="130">
      <c r="A130" t="inlineStr">
        <is>
          <t>Familia-Vivienda</t>
        </is>
      </c>
      <c r="B130" t="inlineStr">
        <is>
          <t>P347</t>
        </is>
      </c>
      <c r="C130" t="inlineStr">
        <is>
          <t>Acerca del hogar [Posee una mesa en donde comen]</t>
        </is>
      </c>
      <c r="D130">
        <f>VLOOKUP(B130,INDIRECT("'"&amp;A130&amp;"'!B3:O100"),14,FALSE)</f>
        <v/>
      </c>
    </row>
    <row r="131">
      <c r="A131" t="inlineStr">
        <is>
          <t>Familia-Vivienda</t>
        </is>
      </c>
      <c r="B131" t="inlineStr">
        <is>
          <t>P348</t>
        </is>
      </c>
      <c r="C131" t="inlineStr">
        <is>
          <t>Acerca del hogar [Posee un espacio para que los niños realizen tareas]</t>
        </is>
      </c>
      <c r="D131">
        <f>VLOOKUP(B131,INDIRECT("'"&amp;A131&amp;"'!B3:O100"),14,FALSE)</f>
        <v/>
      </c>
    </row>
    <row r="132">
      <c r="A132" t="inlineStr">
        <is>
          <t>Familia-Vivienda</t>
        </is>
      </c>
      <c r="B132" t="inlineStr">
        <is>
          <t>P349</t>
        </is>
      </c>
      <c r="C132" t="inlineStr">
        <is>
          <t>Acerca del hogar [Posee un baño dentro de la vivienda, con descarga de agua]</t>
        </is>
      </c>
      <c r="D132">
        <f>VLOOKUP(B132,INDIRECT("'"&amp;A132&amp;"'!B3:O100"),14,FALSE)</f>
        <v/>
      </c>
    </row>
    <row r="133">
      <c r="A133" t="inlineStr">
        <is>
          <t>Familia-Vivienda</t>
        </is>
      </c>
      <c r="B133" t="inlineStr">
        <is>
          <t>P350</t>
        </is>
      </c>
      <c r="C133" t="inlineStr">
        <is>
          <t>Acerca del hogar [Posee fuente de agua (corriente o de pozo)]</t>
        </is>
      </c>
      <c r="D133">
        <f>VLOOKUP(B133,INDIRECT("'"&amp;A133&amp;"'!B3:O100"),14,FALSE)</f>
        <v/>
      </c>
    </row>
    <row r="134">
      <c r="A134" t="inlineStr">
        <is>
          <t>Familia-Vivienda</t>
        </is>
      </c>
      <c r="B134" t="inlineStr">
        <is>
          <t>P351</t>
        </is>
      </c>
      <c r="C134" t="inlineStr">
        <is>
          <t>Acerca del hogar [Posee ducha]</t>
        </is>
      </c>
      <c r="D134">
        <f>VLOOKUP(B134,INDIRECT("'"&amp;A134&amp;"'!B3:O100"),14,FALSE)</f>
        <v/>
      </c>
    </row>
    <row r="135">
      <c r="A135" t="inlineStr">
        <is>
          <t>Familia-Vivienda</t>
        </is>
      </c>
      <c r="B135" t="inlineStr">
        <is>
          <t>P352</t>
        </is>
      </c>
      <c r="C135" t="inlineStr">
        <is>
          <t>Acerca del hogar [Posee agua caliente]</t>
        </is>
      </c>
      <c r="D135">
        <f>VLOOKUP(B135,INDIRECT("'"&amp;A135&amp;"'!B3:O100"),14,FALSE)</f>
        <v/>
      </c>
    </row>
    <row r="136">
      <c r="A136" t="inlineStr">
        <is>
          <t>Familia-Vivienda</t>
        </is>
      </c>
      <c r="B136" t="inlineStr">
        <is>
          <t>P353</t>
        </is>
      </c>
      <c r="C136" t="inlineStr">
        <is>
          <t>Acerca del hogar [Se inunda]</t>
        </is>
      </c>
      <c r="D136">
        <f>VLOOKUP(B136,INDIRECT("'"&amp;A136&amp;"'!B3:O100"),14,FALSE)</f>
        <v/>
      </c>
    </row>
    <row r="137">
      <c r="A137" t="inlineStr">
        <is>
          <t>Familia-Vivienda</t>
        </is>
      </c>
      <c r="B137" t="inlineStr">
        <is>
          <t>P354</t>
        </is>
      </c>
      <c r="C137" t="inlineStr">
        <is>
          <t>Acerca del hogar [Tiene riesgo de desmoronamiento]</t>
        </is>
      </c>
      <c r="D137">
        <f>VLOOKUP(B137,INDIRECT("'"&amp;A137&amp;"'!B3:O100"),14,FALSE)</f>
        <v/>
      </c>
    </row>
    <row r="138">
      <c r="A138" t="inlineStr">
        <is>
          <t>Familia-Vivienda</t>
        </is>
      </c>
      <c r="B138" t="inlineStr">
        <is>
          <t>P355</t>
        </is>
      </c>
      <c r="C138" t="inlineStr">
        <is>
          <t>Acerca del hogar [Acceso a luz]</t>
        </is>
      </c>
      <c r="D138">
        <f>VLOOKUP(B138,INDIRECT("'"&amp;A138&amp;"'!B3:O100"),14,FALSE)</f>
        <v/>
      </c>
    </row>
    <row r="139">
      <c r="A139" t="inlineStr">
        <is>
          <t>Familia-Vivienda</t>
        </is>
      </c>
      <c r="B139" t="inlineStr">
        <is>
          <t>P356</t>
        </is>
      </c>
      <c r="C139" t="inlineStr">
        <is>
          <t>Acerca del hogar [Acceso a gas]</t>
        </is>
      </c>
      <c r="D139">
        <f>VLOOKUP(B139,INDIRECT("'"&amp;A139&amp;"'!B3:O100"),14,FALSE)</f>
        <v/>
      </c>
    </row>
    <row r="140">
      <c r="A140" t="inlineStr">
        <is>
          <t>Familia-Vivienda</t>
        </is>
      </c>
      <c r="B140" t="inlineStr">
        <is>
          <t>P357</t>
        </is>
      </c>
      <c r="C140" t="inlineStr">
        <is>
          <t>Acerca del hogar [Acceso a cloacas]</t>
        </is>
      </c>
      <c r="D140">
        <f>VLOOKUP(B140,INDIRECT("'"&amp;A140&amp;"'!B3:O100"),14,FALSE)</f>
        <v/>
      </c>
    </row>
    <row r="141">
      <c r="A141" t="inlineStr">
        <is>
          <t>Familia-Vivienda</t>
        </is>
      </c>
      <c r="B141" t="inlineStr">
        <is>
          <t>P358</t>
        </is>
      </c>
      <c r="C141" t="inlineStr">
        <is>
          <t>¿Cuantos hogares hay en la vivienda?</t>
        </is>
      </c>
      <c r="D141">
        <f>VLOOKUP(B141,INDIRECT("'"&amp;A141&amp;"'!B3:O100"),14,FALSE)</f>
        <v/>
      </c>
    </row>
    <row r="142">
      <c r="A142" t="inlineStr">
        <is>
          <t>Familia-Vivienda</t>
        </is>
      </c>
      <c r="B142" t="inlineStr">
        <is>
          <t>P359</t>
        </is>
      </c>
      <c r="C142" t="inlineStr">
        <is>
          <t>Donde vive, ¿Tiene dificultades para acceder a: [Centro Asistencial]</t>
        </is>
      </c>
      <c r="D142">
        <f>VLOOKUP(B142,INDIRECT("'"&amp;A142&amp;"'!B3:O100"),14,FALSE)</f>
        <v/>
      </c>
    </row>
    <row r="143">
      <c r="A143" t="inlineStr">
        <is>
          <t>Familia-Vivienda</t>
        </is>
      </c>
      <c r="B143" t="inlineStr">
        <is>
          <t>P360</t>
        </is>
      </c>
      <c r="C143" t="inlineStr">
        <is>
          <t>Donde vive, ¿Tiene dificultades para acceder a: [Escuela]</t>
        </is>
      </c>
      <c r="D143">
        <f>VLOOKUP(B143,INDIRECT("'"&amp;A143&amp;"'!B3:O100"),14,FALSE)</f>
        <v/>
      </c>
    </row>
    <row r="144">
      <c r="A144" t="inlineStr">
        <is>
          <t>Familia-Vivienda</t>
        </is>
      </c>
      <c r="B144" t="inlineStr">
        <is>
          <t>P361</t>
        </is>
      </c>
      <c r="C144" t="inlineStr">
        <is>
          <t>Donde vive, ¿Tiene dificultades para acceder a: [Parada de colectivo]</t>
        </is>
      </c>
      <c r="D144">
        <f>VLOOKUP(B144,INDIRECT("'"&amp;A144&amp;"'!B3:O100"),14,FALSE)</f>
        <v/>
      </c>
    </row>
    <row r="145">
      <c r="A145" t="inlineStr">
        <is>
          <t>Familia-Vivienda</t>
        </is>
      </c>
      <c r="B145" t="inlineStr">
        <is>
          <t>P362</t>
        </is>
      </c>
      <c r="C145" t="inlineStr">
        <is>
          <t>Donde vive, ¿Tiene dificultades para acceder a: [Estación de tren]</t>
        </is>
      </c>
      <c r="D145">
        <f>VLOOKUP(B145,INDIRECT("'"&amp;A145&amp;"'!B3:O100"),14,FALSE)</f>
        <v/>
      </c>
    </row>
    <row r="146">
      <c r="A146" t="inlineStr">
        <is>
          <t>Familia-Vivienda</t>
        </is>
      </c>
      <c r="B146" t="inlineStr">
        <is>
          <t>P363</t>
        </is>
      </c>
      <c r="C146" t="inlineStr">
        <is>
          <t>Donde vive, ¿Tiene dificultades para acceder a: [Centro Comercial]</t>
        </is>
      </c>
      <c r="D146">
        <f>VLOOKUP(B146,INDIRECT("'"&amp;A146&amp;"'!B3:O100"),14,FALSE)</f>
        <v/>
      </c>
    </row>
    <row r="147">
      <c r="A147" t="inlineStr">
        <is>
          <t>Familia-Contexto Familiar</t>
        </is>
      </c>
      <c r="B147" t="inlineStr">
        <is>
          <t>P307</t>
        </is>
      </c>
      <c r="C147" t="inlineStr">
        <is>
          <t>¿Cuántos de ellos son hermanos?</t>
        </is>
      </c>
      <c r="D147">
        <f>VLOOKUP(B147,INDIRECT("'"&amp;A147&amp;"'!B3:O100"),14,FALSE)</f>
        <v/>
      </c>
    </row>
    <row r="148">
      <c r="A148" t="inlineStr">
        <is>
          <t>Familia-Contexto Familiar</t>
        </is>
      </c>
      <c r="B148" t="inlineStr">
        <is>
          <t>P308</t>
        </is>
      </c>
      <c r="C148" t="inlineStr">
        <is>
          <t>¿Cuántos de ellos son menores de 18 años?</t>
        </is>
      </c>
      <c r="D148">
        <f>VLOOKUP(B148,INDIRECT("'"&amp;A148&amp;"'!B3:O100"),14,FALSE)</f>
        <v/>
      </c>
    </row>
    <row r="149">
      <c r="A149" t="inlineStr">
        <is>
          <t>Familia-Contexto Familiar</t>
        </is>
      </c>
      <c r="B149" t="inlineStr">
        <is>
          <t>P309</t>
        </is>
      </c>
      <c r="C149" t="inlineStr">
        <is>
          <t>¿Hay algún niño en el hogar que...  [no tenga DNI y necesite tramitarlo?]</t>
        </is>
      </c>
      <c r="D149">
        <f>VLOOKUP(B149,INDIRECT("'"&amp;A149&amp;"'!B3:O100"),14,FALSE)</f>
        <v/>
      </c>
    </row>
    <row r="150">
      <c r="A150" t="inlineStr">
        <is>
          <t>Familia-Contexto Familiar</t>
        </is>
      </c>
      <c r="B150" t="inlineStr">
        <is>
          <t>P310</t>
        </is>
      </c>
      <c r="C150" t="inlineStr">
        <is>
          <t>¿Hay algún niño en el hogar que...  [padezca problemas de salud?]</t>
        </is>
      </c>
      <c r="D150">
        <f>VLOOKUP(B150,INDIRECT("'"&amp;A150&amp;"'!B3:O100"),14,FALSE)</f>
        <v/>
      </c>
    </row>
    <row r="151">
      <c r="A151" t="inlineStr">
        <is>
          <t>Familia-Contexto Familiar</t>
        </is>
      </c>
      <c r="B151" t="inlineStr">
        <is>
          <t>P311</t>
        </is>
      </c>
      <c r="C151" t="inlineStr">
        <is>
          <t>¿Hay algún niño en el hogar que...  [no esté inscripto en alguna Escuela?]</t>
        </is>
      </c>
      <c r="D151">
        <f>VLOOKUP(B151,INDIRECT("'"&amp;A151&amp;"'!B3:O100"),14,FALSE)</f>
        <v/>
      </c>
    </row>
    <row r="152">
      <c r="A152" t="inlineStr">
        <is>
          <t>Familia-Contexto Familiar</t>
        </is>
      </c>
      <c r="B152" t="inlineStr">
        <is>
          <t>P312</t>
        </is>
      </c>
      <c r="C152" t="inlineStr">
        <is>
          <t>¿Hay algún niño en el hogar que...  [Protegido por alguna medida judicial?]</t>
        </is>
      </c>
      <c r="D152">
        <f>VLOOKUP(B152,INDIRECT("'"&amp;A152&amp;"'!B3:O100"),14,FALSE)</f>
        <v/>
      </c>
    </row>
    <row r="153">
      <c r="A153" t="inlineStr">
        <is>
          <t>Familia-Contexto Familiar</t>
        </is>
      </c>
      <c r="B153" t="inlineStr">
        <is>
          <t>P313</t>
        </is>
      </c>
      <c r="C153" t="inlineStr">
        <is>
          <t>¿Hay algún niño en el hogar que...  [Alguna niña en el hogar embarazada?]</t>
        </is>
      </c>
      <c r="D153">
        <f>VLOOKUP(B153,INDIRECT("'"&amp;A153&amp;"'!B3:O100"),14,FALSE)</f>
        <v/>
      </c>
    </row>
    <row r="154">
      <c r="A154" t="inlineStr">
        <is>
          <t>Familia-Contexto Familiar</t>
        </is>
      </c>
      <c r="B154" t="inlineStr">
        <is>
          <t>P329</t>
        </is>
      </c>
      <c r="C154" t="inlineStr">
        <is>
          <t>¿Vivieron alguna situación reciente de violencia en el entorno familiar?</t>
        </is>
      </c>
      <c r="D154">
        <f>VLOOKUP(B154,INDIRECT("'"&amp;A154&amp;"'!B3:O100"),14,FALSE)</f>
        <v/>
      </c>
    </row>
    <row r="155">
      <c r="A155" t="inlineStr">
        <is>
          <t>Familia-Madre o Padre</t>
        </is>
      </c>
      <c r="B155" t="inlineStr">
        <is>
          <t>P314</t>
        </is>
      </c>
      <c r="C155" t="inlineStr">
        <is>
          <t>La madre o cuidador principal... [Padece enfermedad en tratamiento? ]</t>
        </is>
      </c>
      <c r="D155">
        <f>VLOOKUP(B155,INDIRECT("'"&amp;A155&amp;"'!B3:O100"),14,FALSE)</f>
        <v/>
      </c>
    </row>
    <row r="156">
      <c r="A156" t="inlineStr">
        <is>
          <t>Familia-Madre o Padre</t>
        </is>
      </c>
      <c r="B156" t="inlineStr">
        <is>
          <t>P315</t>
        </is>
      </c>
      <c r="C156" t="inlineStr">
        <is>
          <t>La madre o cuidador principal... [Padece enfermedad sin tratamiento?]</t>
        </is>
      </c>
      <c r="D156">
        <f>VLOOKUP(B156,INDIRECT("'"&amp;A156&amp;"'!B3:O100"),14,FALSE)</f>
        <v/>
      </c>
    </row>
    <row r="157">
      <c r="A157" t="inlineStr">
        <is>
          <t>Familia-Madre o Padre</t>
        </is>
      </c>
      <c r="B157" t="inlineStr">
        <is>
          <t>P316</t>
        </is>
      </c>
      <c r="C157" t="inlineStr">
        <is>
          <t>La madre o cuidador principal... [Padece enfermedad infecto- contagiosa EN tratamiento?]</t>
        </is>
      </c>
      <c r="D157">
        <f>VLOOKUP(B157,INDIRECT("'"&amp;A157&amp;"'!B3:O100"),14,FALSE)</f>
        <v/>
      </c>
    </row>
    <row r="158">
      <c r="A158" t="inlineStr">
        <is>
          <t>Familia-Madre o Padre</t>
        </is>
      </c>
      <c r="B158" t="inlineStr">
        <is>
          <t>P317</t>
        </is>
      </c>
      <c r="C158" t="inlineStr">
        <is>
          <t>La madre o cuidador principal... [Padece enfermedad infecto- contagiosa SIN tratamiento?]</t>
        </is>
      </c>
      <c r="D158">
        <f>VLOOKUP(B158,INDIRECT("'"&amp;A158&amp;"'!B3:O100"),14,FALSE)</f>
        <v/>
      </c>
    </row>
    <row r="159">
      <c r="A159" t="inlineStr">
        <is>
          <t>Familia-Madre o Padre</t>
        </is>
      </c>
      <c r="B159" t="inlineStr">
        <is>
          <t>P318</t>
        </is>
      </c>
      <c r="C159" t="inlineStr">
        <is>
          <t>La madre o cuidador principal... [Padece problemas de salud Mental EN tratamiento?]</t>
        </is>
      </c>
      <c r="D159">
        <f>VLOOKUP(B159,INDIRECT("'"&amp;A159&amp;"'!B3:O100"),14,FALSE)</f>
        <v/>
      </c>
    </row>
    <row r="160">
      <c r="A160" t="inlineStr">
        <is>
          <t>Familia-Madre o Padre</t>
        </is>
      </c>
      <c r="B160" t="inlineStr">
        <is>
          <t>P319</t>
        </is>
      </c>
      <c r="C160" t="inlineStr">
        <is>
          <t>La madre o cuidador principal... [Padece problemas de Salud mental SIN tratamiento?]</t>
        </is>
      </c>
      <c r="D160">
        <f>VLOOKUP(B160,INDIRECT("'"&amp;A160&amp;"'!B3:O100"),14,FALSE)</f>
        <v/>
      </c>
    </row>
    <row r="161">
      <c r="A161" t="inlineStr">
        <is>
          <t>Familia-Madre o Padre</t>
        </is>
      </c>
      <c r="B161" t="inlineStr">
        <is>
          <t>P320</t>
        </is>
      </c>
      <c r="C161" t="inlineStr">
        <is>
          <t>La madre o cuidador principal... [Capacidades reducidas o afectadas]</t>
        </is>
      </c>
      <c r="D161">
        <f>VLOOKUP(B161,INDIRECT("'"&amp;A161&amp;"'!B3:O100"),14,FALSE)</f>
        <v/>
      </c>
    </row>
    <row r="162">
      <c r="A162" t="inlineStr">
        <is>
          <t>Familia-Madre o Padre</t>
        </is>
      </c>
      <c r="B162" t="inlineStr">
        <is>
          <t>P321</t>
        </is>
      </c>
      <c r="C162" t="inlineStr">
        <is>
          <t>La madre o cuidador principal... [¿Tiene Certificado de discapacidad?]</t>
        </is>
      </c>
      <c r="D162">
        <f>VLOOKUP(B162,INDIRECT("'"&amp;A162&amp;"'!B3:O100"),14,FALSE)</f>
        <v/>
      </c>
    </row>
    <row r="163">
      <c r="A163" t="inlineStr">
        <is>
          <t>Familia-Madre o Padre</t>
        </is>
      </c>
      <c r="B163" t="inlineStr">
        <is>
          <t>P322</t>
        </is>
      </c>
      <c r="C163" t="inlineStr">
        <is>
          <t>La madre o cuidador principal... [Padece consumo (o sospecha de) consumo problemático)]</t>
        </is>
      </c>
      <c r="D163">
        <f>VLOOKUP(B163,INDIRECT("'"&amp;A163&amp;"'!B3:O100"),14,FALSE)</f>
        <v/>
      </c>
    </row>
    <row r="164">
      <c r="A164" t="inlineStr">
        <is>
          <t>Familia-Salud Familiar</t>
        </is>
      </c>
      <c r="B164" t="inlineStr">
        <is>
          <t>P323</t>
        </is>
      </c>
      <c r="C164" t="inlineStr">
        <is>
          <t>¿Hay algun familiar conviviente... [privado de su libertad?]</t>
        </is>
      </c>
      <c r="D164">
        <f>VLOOKUP(B164,INDIRECT("'"&amp;A164&amp;"'!B3:O100"),14,FALSE)</f>
        <v/>
      </c>
    </row>
    <row r="165">
      <c r="A165" t="inlineStr">
        <is>
          <t>Familia-Salud Familiar</t>
        </is>
      </c>
      <c r="B165" t="inlineStr">
        <is>
          <t>P324</t>
        </is>
      </c>
      <c r="C165" t="inlineStr">
        <is>
          <t>¿Hay algun familiar conviviente... [padeciendo enfermedades contagiosas?]</t>
        </is>
      </c>
      <c r="D165">
        <f>VLOOKUP(B165,INDIRECT("'"&amp;A165&amp;"'!B3:O100"),14,FALSE)</f>
        <v/>
      </c>
    </row>
    <row r="166">
      <c r="A166" t="inlineStr">
        <is>
          <t>Familia-Salud Familiar</t>
        </is>
      </c>
      <c r="B166" t="inlineStr">
        <is>
          <t>P325</t>
        </is>
      </c>
      <c r="C166" t="inlineStr">
        <is>
          <t>¿Hay algun familiar conviviente... [con problemas de consumo de sustancias?]</t>
        </is>
      </c>
      <c r="D166">
        <f>VLOOKUP(B166,INDIRECT("'"&amp;A166&amp;"'!B3:O100"),14,FALSE)</f>
        <v/>
      </c>
    </row>
    <row r="167">
      <c r="A167" t="inlineStr">
        <is>
          <t>Familia-Salud Familiar</t>
        </is>
      </c>
      <c r="B167" t="inlineStr">
        <is>
          <t>P326</t>
        </is>
      </c>
      <c r="C167" t="inlineStr">
        <is>
          <t>¿Hay algun familiar conviviente... [con problemas de salud mental?]</t>
        </is>
      </c>
      <c r="D167">
        <f>VLOOKUP(B167,INDIRECT("'"&amp;A167&amp;"'!B3:O100"),14,FALSE)</f>
        <v/>
      </c>
    </row>
    <row r="168">
      <c r="A168" t="inlineStr">
        <is>
          <t>Familia-Salud Familiar</t>
        </is>
      </c>
      <c r="B168" t="inlineStr">
        <is>
          <t>P327</t>
        </is>
      </c>
      <c r="C168" t="inlineStr">
        <is>
          <t>¿Hay algun familiar conviviente... [con problemas de discapacidad?]</t>
        </is>
      </c>
      <c r="D168">
        <f>VLOOKUP(B168,INDIRECT("'"&amp;A168&amp;"'!B3:O100"),14,FALSE)</f>
        <v/>
      </c>
    </row>
    <row r="169">
      <c r="A169" t="inlineStr">
        <is>
          <t>Familia-Salud Familiar</t>
        </is>
      </c>
      <c r="B169" t="inlineStr">
        <is>
          <t>P328</t>
        </is>
      </c>
      <c r="C169" t="inlineStr">
        <is>
          <t>¿Hubo en el último tiempo alguna situación de duelo, traumática en el entorno familiar?</t>
        </is>
      </c>
      <c r="D169">
        <f>VLOOKUP(B169,INDIRECT("'"&amp;A169&amp;"'!B3:O100"),14,FALSE)</f>
        <v/>
      </c>
    </row>
    <row r="170">
      <c r="A170" t="inlineStr">
        <is>
          <t>Familia-Capacidades</t>
        </is>
      </c>
      <c r="B170" t="inlineStr">
        <is>
          <t>P332</t>
        </is>
      </c>
      <c r="C170" t="inlineStr">
        <is>
          <t>Los adultos a cargo... [¿Saben como tramitar la ayuda social?]</t>
        </is>
      </c>
      <c r="D170">
        <f>VLOOKUP(B170,INDIRECT("'"&amp;A170&amp;"'!B3:O100"),14,FALSE)</f>
        <v/>
      </c>
    </row>
    <row r="171">
      <c r="A171" t="inlineStr">
        <is>
          <t>Familia-Capacidades</t>
        </is>
      </c>
      <c r="B171" t="inlineStr">
        <is>
          <t>P333</t>
        </is>
      </c>
      <c r="C171" t="inlineStr">
        <is>
          <t>Los adultos a cargo... [¿Tienen teléfono?]</t>
        </is>
      </c>
      <c r="D171">
        <f>VLOOKUP(B171,INDIRECT("'"&amp;A171&amp;"'!B3:O100"),14,FALSE)</f>
        <v/>
      </c>
    </row>
    <row r="172">
      <c r="A172" t="inlineStr">
        <is>
          <t>Familia-Capacidades</t>
        </is>
      </c>
      <c r="B172" t="inlineStr">
        <is>
          <t>P334</t>
        </is>
      </c>
      <c r="C172" t="inlineStr">
        <is>
          <t>Los adultos a cargo... [¿Saben utilizar el teléfono?]</t>
        </is>
      </c>
      <c r="D172">
        <f>VLOOKUP(B172,INDIRECT("'"&amp;A172&amp;"'!B3:O100"),14,FALSE)</f>
        <v/>
      </c>
    </row>
    <row r="173">
      <c r="A173" t="inlineStr">
        <is>
          <t>Familia-Capacidades</t>
        </is>
      </c>
      <c r="B173" t="inlineStr">
        <is>
          <t>P335</t>
        </is>
      </c>
      <c r="C173" t="inlineStr">
        <is>
          <t>Los adultos a cargo... [¿Saben utilizar el email, internet, y otras herramientas de comunicación?]</t>
        </is>
      </c>
      <c r="D173">
        <f>VLOOKUP(B173,INDIRECT("'"&amp;A173&amp;"'!B3:O100"),14,FALSE)</f>
        <v/>
      </c>
    </row>
    <row r="174">
      <c r="A174" t="inlineStr">
        <is>
          <t>Familia-Capacidades</t>
        </is>
      </c>
      <c r="B174" t="inlineStr">
        <is>
          <t>P336</t>
        </is>
      </c>
      <c r="C174" t="inlineStr">
        <is>
          <t>Los adultos a cargo... [¿Lee?]</t>
        </is>
      </c>
      <c r="D174">
        <f>VLOOKUP(B174,INDIRECT("'"&amp;A174&amp;"'!B3:O100"),14,FALSE)</f>
        <v/>
      </c>
    </row>
    <row r="175">
      <c r="A175" t="inlineStr">
        <is>
          <t>Familia-Capacidades</t>
        </is>
      </c>
      <c r="B175" t="inlineStr">
        <is>
          <t>P337</t>
        </is>
      </c>
      <c r="C175" t="inlineStr">
        <is>
          <t>Los adultos a cargo... [¿Escribe?]</t>
        </is>
      </c>
      <c r="D175">
        <f>VLOOKUP(B175,INDIRECT("'"&amp;A175&amp;"'!B3:O100"),14,FALSE)</f>
        <v/>
      </c>
    </row>
    <row r="176">
      <c r="A176" t="inlineStr">
        <is>
          <t>Familia-Capacidades</t>
        </is>
      </c>
      <c r="B176" t="inlineStr">
        <is>
          <t>P376</t>
        </is>
      </c>
      <c r="C176" t="inlineStr">
        <is>
          <t>Máximo nivel educativo alcanzado por la Madre (o cuidadora)</t>
        </is>
      </c>
      <c r="D176">
        <f>VLOOKUP(B176,INDIRECT("'"&amp;A176&amp;"'!B3:O100"),14,FALSE)</f>
        <v/>
      </c>
    </row>
    <row r="177">
      <c r="A177" t="inlineStr">
        <is>
          <t>Familia-Capacidades</t>
        </is>
      </c>
      <c r="B177" t="inlineStr">
        <is>
          <t>P377</t>
        </is>
      </c>
      <c r="C177" t="inlineStr">
        <is>
          <t>Máximo nivel educativo alcanzado por el Padre (o apoyo en la crianza)</t>
        </is>
      </c>
      <c r="D177">
        <f>VLOOKUP(B177,INDIRECT("'"&amp;A177&amp;"'!B3:O100"),14,FALSE)</f>
        <v/>
      </c>
    </row>
    <row r="178">
      <c r="A178" t="inlineStr">
        <is>
          <t>Familia-Economía</t>
        </is>
      </c>
      <c r="B178" t="inlineStr">
        <is>
          <t>P367</t>
        </is>
      </c>
      <c r="C178" t="inlineStr">
        <is>
          <t>¿La Madre, el padre o Cuidador Principal trabaja?</t>
        </is>
      </c>
      <c r="D178">
        <f>VLOOKUP(B178,INDIRECT("'"&amp;A178&amp;"'!B3:O100"),14,FALSE)</f>
        <v/>
      </c>
    </row>
    <row r="179">
      <c r="A179" t="inlineStr">
        <is>
          <t>Familia-Economía</t>
        </is>
      </c>
      <c r="B179" t="inlineStr">
        <is>
          <t>P369</t>
        </is>
      </c>
      <c r="C179" t="inlineStr">
        <is>
          <t>Modo de contratación:</t>
        </is>
      </c>
      <c r="D179">
        <f>VLOOKUP(B179,INDIRECT("'"&amp;A179&amp;"'!B3:O100"),14,FALSE)</f>
        <v/>
      </c>
    </row>
    <row r="180">
      <c r="A180" t="inlineStr">
        <is>
          <t>Familia-Economía</t>
        </is>
      </c>
      <c r="B180" t="inlineStr">
        <is>
          <t>P373</t>
        </is>
      </c>
      <c r="C180" t="inlineStr">
        <is>
          <t>¿Hay otros miembros de la familia que trabajan o reciben ingresos por Plan y aportan al grupo conviviente?</t>
        </is>
      </c>
      <c r="D180">
        <f>VLOOKUP(B180,INDIRECT("'"&amp;A180&amp;"'!B3:O100"),14,FALSE)</f>
        <v/>
      </c>
    </row>
    <row r="181">
      <c r="A181" t="inlineStr">
        <is>
          <t>Familia-Economía</t>
        </is>
      </c>
      <c r="B181" t="inlineStr">
        <is>
          <t>P374</t>
        </is>
      </c>
      <c r="C181" t="inlineStr">
        <is>
          <t>Si hay otros miembros que aportan al grupo conviviente, ¿Cuantos son?</t>
        </is>
      </c>
      <c r="D181">
        <f>VLOOKUP(B181,INDIRECT("'"&amp;A181&amp;"'!B3:O100"),14,FALSE)</f>
        <v/>
      </c>
    </row>
    <row r="182">
      <c r="A182" t="inlineStr">
        <is>
          <t>Familia-Economía</t>
        </is>
      </c>
      <c r="B182" t="inlineStr">
        <is>
          <t>P375</t>
        </is>
      </c>
      <c r="C182" t="inlineStr">
        <is>
          <t>Calificación de Ingresos (Ref. 2 ADULTOS Y 3 NIÑOS CBA=$34.671 Y CBT=$80.089.-)</t>
        </is>
      </c>
      <c r="D182">
        <f>VLOOKUP(B182,INDIRECT("'"&amp;A182&amp;"'!B3:O100"),14,FALSE)</f>
        <v/>
      </c>
    </row>
    <row r="183">
      <c r="A183" t="inlineStr">
        <is>
          <t>Familia-Redes y Ayudas</t>
        </is>
      </c>
      <c r="B183" t="inlineStr">
        <is>
          <t>P330</t>
        </is>
      </c>
      <c r="C183" t="inlineStr">
        <is>
          <t>¿Los acompañan desde algún Programa Municipal o Red Institucional?</t>
        </is>
      </c>
      <c r="D183">
        <f>VLOOKUP(B183,INDIRECT("'"&amp;A183&amp;"'!B3:O100"),14,FALSE)</f>
        <v/>
      </c>
    </row>
    <row r="184">
      <c r="A184" t="inlineStr">
        <is>
          <t>Familia-Redes y Ayudas</t>
        </is>
      </c>
      <c r="B184" t="inlineStr">
        <is>
          <t>P331</t>
        </is>
      </c>
      <c r="C184" t="inlineStr">
        <is>
          <t>Los adultos a cargo... [¿Obtienen alguna ayuda social?]</t>
        </is>
      </c>
      <c r="D184">
        <f>VLOOKUP(B184,INDIRECT("'"&amp;A184&amp;"'!B3:O100"),14,FALSE)</f>
        <v/>
      </c>
    </row>
    <row r="185">
      <c r="A185" t="inlineStr">
        <is>
          <t>Familia-Redes y Ayudas</t>
        </is>
      </c>
      <c r="B185" t="inlineStr">
        <is>
          <t>P365</t>
        </is>
      </c>
      <c r="C185" t="inlineStr">
        <is>
          <t>¿Tiene trámites o pedidos pendientes en el municipio?</t>
        </is>
      </c>
      <c r="D185">
        <f>VLOOKUP(B185,INDIRECT("'"&amp;A185&amp;"'!B3:O100"),14,FALSE)</f>
        <v/>
      </c>
    </row>
    <row r="186">
      <c r="A186" t="inlineStr">
        <is>
          <t>Familia-Redes y Ayudas</t>
        </is>
      </c>
      <c r="B186" t="inlineStr">
        <is>
          <t>P370</t>
        </is>
      </c>
      <c r="C186" t="inlineStr">
        <is>
          <t>¿Recibe Plan Social?</t>
        </is>
      </c>
      <c r="D186">
        <f>VLOOKUP(B186,INDIRECT("'"&amp;A186&amp;"'!B3:O100"),14,FALSE)</f>
        <v/>
      </c>
    </row>
    <row r="187">
      <c r="A187" t="inlineStr">
        <is>
          <t>Familia-Redes y Ayudas</t>
        </is>
      </c>
      <c r="B187" t="inlineStr">
        <is>
          <t>P371</t>
        </is>
      </c>
      <c r="C187" t="inlineStr">
        <is>
          <t>Recibe caja de alimentos de la Escuela:</t>
        </is>
      </c>
      <c r="D187">
        <f>VLOOKUP(B187,INDIRECT("'"&amp;A187&amp;"'!B3:O100"),14,FALSE)</f>
        <v/>
      </c>
    </row>
    <row r="188">
      <c r="A188" t="inlineStr">
        <is>
          <t>Familia-Redes y Ayudas</t>
        </is>
      </c>
      <c r="B188" t="inlineStr">
        <is>
          <t>P372</t>
        </is>
      </c>
      <c r="C188" t="inlineStr">
        <is>
          <t>Si Recibe Plan Social, ¿se sostienen únicamente con Planes Sociales?</t>
        </is>
      </c>
      <c r="D188">
        <f>VLOOKUP(B188,INDIRECT("'"&amp;A188&amp;"'!B3:O100"),14,FALSE)</f>
        <v/>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1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Trabajo Infantil-General</t>
        </is>
      </c>
      <c r="B3" s="2" t="inlineStr">
        <is>
          <t>H067</t>
        </is>
      </c>
      <c r="C3" s="3" t="inlineStr">
        <is>
          <t>¿Trabajaste el último mes a cambio de plata?</t>
        </is>
      </c>
      <c r="D3" s="2" t="inlineStr">
        <is>
          <t>BOL</t>
        </is>
      </c>
      <c r="E3" s="2" t="n"/>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Trabajo Infantil-General</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Trabajo Infantil-General</t>
        </is>
      </c>
      <c r="B5" s="2" t="inlineStr">
        <is>
          <t>H069</t>
        </is>
      </c>
      <c r="C5" s="3" t="inlineStr">
        <is>
          <t xml:space="preserve">Si trabajaste, ¿Para que usas el dinero ganado? </t>
        </is>
      </c>
      <c r="D5" s="5" t="inlineStr">
        <is>
          <t>undefined</t>
        </is>
      </c>
      <c r="E5" s="2" t="n"/>
      <c r="F5" s="2" t="n">
        <v>1</v>
      </c>
      <c r="G5" s="2" t="inlineStr">
        <is>
          <t>Para uso personal</t>
        </is>
      </c>
      <c r="H5" s="4">
        <f>IF(D5="MULT",33.333333333333336,IF(D5="SING",100,0))</f>
        <v/>
      </c>
      <c r="I5" s="2">
        <f>H5*F5</f>
        <v/>
      </c>
      <c r="J5" s="2">
        <f>IF(D5="MULT",SUM(I5:I7),MAX(I5:I7))</f>
        <v/>
      </c>
      <c r="K5" s="2">
        <f>IF(D5="MULT",3,1)</f>
        <v/>
      </c>
      <c r="L5" s="2">
        <f>ROUND(I5*(100/SUM(J3:J100)),2)</f>
        <v/>
      </c>
      <c r="M5" s="2">
        <f>TEXTJOIN("=",TRUE,G5,L5)</f>
        <v/>
      </c>
      <c r="N5" s="2">
        <f>TEXTJOIN("; ",FALSE,M5:M7)</f>
        <v/>
      </c>
      <c r="O5" s="2">
        <f>TEXTJOIN("; "&amp;CHAR(10),FALSE,M5:M7)</f>
        <v/>
      </c>
    </row>
    <row r="6">
      <c r="A6" s="2" t="inlineStr">
        <is>
          <t>Trabajo Infantil-General</t>
        </is>
      </c>
      <c r="B6" s="2" t="n"/>
      <c r="C6" s="3" t="n"/>
      <c r="D6" s="2" t="n"/>
      <c r="E6" s="2" t="n"/>
      <c r="F6" s="2" t="n"/>
      <c r="G6" s="2" t="inlineStr">
        <is>
          <t>Para sostenimiento del hogar</t>
        </is>
      </c>
      <c r="H6" s="4">
        <f>IF(D5="MULT",33.333333333333336,IF(D5="SING",100,0))</f>
        <v/>
      </c>
      <c r="I6" s="2">
        <f>H6*F5</f>
        <v/>
      </c>
      <c r="J6" s="2" t="n"/>
      <c r="K6" s="2" t="n"/>
      <c r="L6" s="2">
        <f>ROUND(I6*(100/SUM(J3:J100)),2)</f>
        <v/>
      </c>
      <c r="M6" s="2">
        <f>TEXTJOIN("=",TRUE,G6,L6)</f>
        <v/>
      </c>
      <c r="N6" s="2" t="n"/>
      <c r="O6" s="2" t="n"/>
    </row>
    <row r="7">
      <c r="A7" s="2" t="inlineStr">
        <is>
          <t>Trabajo Infantil-General</t>
        </is>
      </c>
      <c r="B7" s="2" t="n"/>
      <c r="C7" s="3" t="n"/>
      <c r="D7" s="2" t="n"/>
      <c r="E7" s="2" t="n"/>
      <c r="F7" s="2" t="n"/>
      <c r="G7" s="2" t="inlineStr">
        <is>
          <t>Otro</t>
        </is>
      </c>
      <c r="H7" s="4">
        <f>IF(D5="MULT",33.333333333333336,IF(D5="SING",100,0))</f>
        <v/>
      </c>
      <c r="I7" s="2">
        <f>H7*F5</f>
        <v/>
      </c>
      <c r="J7" s="2" t="n"/>
      <c r="K7" s="2" t="n"/>
      <c r="L7" s="2">
        <f>ROUND(I7*(100/SUM(J3:J100)),2)</f>
        <v/>
      </c>
      <c r="M7" s="2">
        <f>TEXTJOIN("=",TRUE,G7,L7)</f>
        <v/>
      </c>
      <c r="N7" s="2" t="n"/>
      <c r="O7" s="2" t="n"/>
    </row>
    <row r="8">
      <c r="A8" s="2" t="inlineStr">
        <is>
          <t>Trabajo Infantil-General</t>
        </is>
      </c>
      <c r="B8" s="2" t="inlineStr">
        <is>
          <t>H070</t>
        </is>
      </c>
      <c r="C8" s="3" t="inlineStr">
        <is>
          <t>Si trabajaste, ¿Cuántas horas a la semana le dedicas al trabajo?</t>
        </is>
      </c>
      <c r="D8" s="5" t="inlineStr">
        <is>
          <t>undefined</t>
        </is>
      </c>
      <c r="E8" s="2" t="n"/>
      <c r="F8" s="2" t="n">
        <v>1</v>
      </c>
      <c r="G8" s="2" t="inlineStr">
        <is>
          <t>Entre 1 y 5 horas</t>
        </is>
      </c>
      <c r="H8" s="4">
        <f>IF(D8="MULT",20.0,IF(D8="SING",100,0))</f>
        <v/>
      </c>
      <c r="I8" s="2">
        <f>H8*F8</f>
        <v/>
      </c>
      <c r="J8" s="2">
        <f>IF(D8="MULT",SUM(I8:I12),MAX(I8:I12))</f>
        <v/>
      </c>
      <c r="K8" s="2">
        <f>IF(D8="MULT",5,1)</f>
        <v/>
      </c>
      <c r="L8" s="2">
        <f>ROUND(I8*(100/SUM(J3:J100)),2)</f>
        <v/>
      </c>
      <c r="M8" s="2">
        <f>TEXTJOIN("=",TRUE,G8,L8)</f>
        <v/>
      </c>
      <c r="N8" s="2">
        <f>TEXTJOIN("; ",FALSE,M8:M12)</f>
        <v/>
      </c>
      <c r="O8" s="2">
        <f>TEXTJOIN("; "&amp;CHAR(10),FALSE,M8:M12)</f>
        <v/>
      </c>
    </row>
    <row r="9">
      <c r="A9" s="2" t="inlineStr">
        <is>
          <t>Trabajo Infantil-General</t>
        </is>
      </c>
      <c r="B9" s="2" t="n"/>
      <c r="C9" s="3" t="n"/>
      <c r="D9" s="2" t="n"/>
      <c r="E9" s="2" t="n"/>
      <c r="F9" s="2" t="n"/>
      <c r="G9" s="2" t="inlineStr">
        <is>
          <t>Entre 6 y 10 horas</t>
        </is>
      </c>
      <c r="H9" s="4">
        <f>IF(D8="MULT",20.0,IF(D8="SING",100,0))</f>
        <v/>
      </c>
      <c r="I9" s="2">
        <f>H9*F8</f>
        <v/>
      </c>
      <c r="J9" s="2" t="n"/>
      <c r="K9" s="2" t="n"/>
      <c r="L9" s="2">
        <f>ROUND(I9*(100/SUM(J3:J100)),2)</f>
        <v/>
      </c>
      <c r="M9" s="2">
        <f>TEXTJOIN("=",TRUE,G9,L9)</f>
        <v/>
      </c>
      <c r="N9" s="2" t="n"/>
      <c r="O9" s="2" t="n"/>
    </row>
    <row r="10">
      <c r="A10" s="2" t="inlineStr">
        <is>
          <t>Trabajo Infantil-General</t>
        </is>
      </c>
      <c r="B10" s="2" t="n"/>
      <c r="C10" s="3" t="n"/>
      <c r="D10" s="2" t="n"/>
      <c r="E10" s="2" t="n"/>
      <c r="F10" s="2" t="n"/>
      <c r="G10" s="2" t="inlineStr">
        <is>
          <t>Entre 11 y 15 horas</t>
        </is>
      </c>
      <c r="H10" s="4">
        <f>IF(D8="MULT",20.0,IF(D8="SING",100,0))</f>
        <v/>
      </c>
      <c r="I10" s="2">
        <f>H10*F8</f>
        <v/>
      </c>
      <c r="J10" s="2" t="n"/>
      <c r="K10" s="2" t="n"/>
      <c r="L10" s="2">
        <f>ROUND(I10*(100/SUM(J3:J100)),2)</f>
        <v/>
      </c>
      <c r="M10" s="2">
        <f>TEXTJOIN("=",TRUE,G10,L10)</f>
        <v/>
      </c>
      <c r="N10" s="2" t="n"/>
      <c r="O10" s="2" t="n"/>
    </row>
    <row r="11">
      <c r="A11" s="2" t="inlineStr">
        <is>
          <t>Trabajo Infantil-General</t>
        </is>
      </c>
      <c r="B11" s="2" t="n"/>
      <c r="C11" s="3" t="n"/>
      <c r="D11" s="2" t="n"/>
      <c r="E11" s="2" t="n"/>
      <c r="F11" s="2" t="n"/>
      <c r="G11" s="2" t="inlineStr">
        <is>
          <t>Entre 15 y 20 horas</t>
        </is>
      </c>
      <c r="H11" s="4">
        <f>IF(D8="MULT",20.0,IF(D8="SING",100,0))</f>
        <v/>
      </c>
      <c r="I11" s="2">
        <f>H11*F8</f>
        <v/>
      </c>
      <c r="J11" s="2" t="n"/>
      <c r="K11" s="2" t="n"/>
      <c r="L11" s="2">
        <f>ROUND(I11*(100/SUM(J3:J100)),2)</f>
        <v/>
      </c>
      <c r="M11" s="2">
        <f>TEXTJOIN("=",TRUE,G11,L11)</f>
        <v/>
      </c>
      <c r="N11" s="2" t="n"/>
      <c r="O11" s="2" t="n"/>
    </row>
    <row r="12">
      <c r="A12" s="2" t="inlineStr">
        <is>
          <t>Trabajo Infantil-General</t>
        </is>
      </c>
      <c r="B12" s="2" t="n"/>
      <c r="C12" s="3" t="n"/>
      <c r="D12" s="2" t="n"/>
      <c r="E12" s="2" t="n"/>
      <c r="F12" s="2" t="n"/>
      <c r="G12" s="2" t="inlineStr">
        <is>
          <t>Mas de 20 horas</t>
        </is>
      </c>
      <c r="H12" s="4">
        <f>IF(D8="MULT",20.0,IF(D8="SING",100,0))</f>
        <v/>
      </c>
      <c r="I12" s="2">
        <f>H12*F8</f>
        <v/>
      </c>
      <c r="J12" s="2" t="n"/>
      <c r="K12" s="2" t="n"/>
      <c r="L12" s="2">
        <f>ROUND(I12*(100/SUM(J3:J100)),2)</f>
        <v/>
      </c>
      <c r="M12" s="2">
        <f>TEXTJOIN("=",TRUE,G12,L12)</f>
        <v/>
      </c>
      <c r="N12" s="2" t="n"/>
      <c r="O12" s="2" t="n"/>
    </row>
    <row r="13">
      <c r="A13" s="2" t="inlineStr">
        <is>
          <t>Trabajo Infantil-General</t>
        </is>
      </c>
      <c r="B13" s="2" t="inlineStr">
        <is>
          <t>H071</t>
        </is>
      </c>
      <c r="C13" s="3" t="inlineStr">
        <is>
          <t>Si trabaja. ¿El trabajo te saca tiempo para ir a la escuela o estudiar?</t>
        </is>
      </c>
      <c r="D13" s="2" t="inlineStr">
        <is>
          <t>BOL</t>
        </is>
      </c>
      <c r="E13" s="2" t="n"/>
      <c r="F13" s="2" t="n">
        <v>1</v>
      </c>
      <c r="G13" s="2" t="inlineStr">
        <is>
          <t>Si</t>
        </is>
      </c>
      <c r="H13" s="4">
        <f>IF(OR(AND(E13="+", G13="Si"), AND(E13="-", G13="No")), 100, 0)</f>
        <v/>
      </c>
      <c r="I13" s="2">
        <f>H13*F13</f>
        <v/>
      </c>
      <c r="J13" s="2">
        <f>IF(D13="MULT",SUM(I13:I14),MAX(I13:I14))</f>
        <v/>
      </c>
      <c r="K13" s="2">
        <f>IF(D13="MULT",2,1)</f>
        <v/>
      </c>
      <c r="L13" s="2">
        <f>ROUND(I13*(100/SUM(J3:J100)),2)</f>
        <v/>
      </c>
      <c r="M13" s="2">
        <f>TEXTJOIN("=",TRUE,G13,L13)</f>
        <v/>
      </c>
      <c r="N13" s="2">
        <f>TEXTJOIN("; ",FALSE,M13:M14)</f>
        <v/>
      </c>
      <c r="O13" s="2">
        <f>TEXTJOIN("; "&amp;CHAR(10),FALSE,M13:M14)</f>
        <v/>
      </c>
    </row>
    <row r="14">
      <c r="A14" s="2" t="inlineStr">
        <is>
          <t>Trabajo Infantil-General</t>
        </is>
      </c>
      <c r="B14" s="2" t="n"/>
      <c r="C14" s="3" t="n"/>
      <c r="D14" s="2" t="n"/>
      <c r="E14" s="2" t="n"/>
      <c r="F14" s="2" t="n"/>
      <c r="G14" s="2" t="inlineStr">
        <is>
          <t>No</t>
        </is>
      </c>
      <c r="H14" s="4">
        <f>IF(OR(AND(E13="+", G14="Si"), AND(E13="-", G14="No")), 100, 0)</f>
        <v/>
      </c>
      <c r="I14" s="2">
        <f>H14*F13</f>
        <v/>
      </c>
      <c r="J14" s="2" t="n"/>
      <c r="K14" s="2" t="n"/>
      <c r="L14" s="2">
        <f>ROUND(I14*(100/SUM(J3:J100)),2)</f>
        <v/>
      </c>
      <c r="M14" s="2">
        <f>TEXTJOIN("=",TRUE,G14,L14)</f>
        <v/>
      </c>
      <c r="N14" s="2" t="n"/>
      <c r="O14" s="2" t="n"/>
    </row>
  </sheetData>
  <mergeCells count="47">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7"/>
    <mergeCell ref="K5:K7"/>
    <mergeCell ref="J5:J7"/>
    <mergeCell ref="C5:C7"/>
    <mergeCell ref="D5:D7"/>
    <mergeCell ref="E5:E7"/>
    <mergeCell ref="F5:F7"/>
    <mergeCell ref="N5:N7"/>
    <mergeCell ref="O5:O7"/>
    <mergeCell ref="B8:B12"/>
    <mergeCell ref="K8:K12"/>
    <mergeCell ref="J8:J12"/>
    <mergeCell ref="C8:C12"/>
    <mergeCell ref="D8:D12"/>
    <mergeCell ref="E8:E12"/>
    <mergeCell ref="F8:F12"/>
    <mergeCell ref="N8:N12"/>
    <mergeCell ref="O8:O12"/>
    <mergeCell ref="B13:B14"/>
    <mergeCell ref="K13:K14"/>
    <mergeCell ref="J13:J14"/>
    <mergeCell ref="C13:C14"/>
    <mergeCell ref="D13:D14"/>
    <mergeCell ref="E13:E14"/>
    <mergeCell ref="F13:F14"/>
    <mergeCell ref="N13:N14"/>
    <mergeCell ref="O13:O14"/>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11"/>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Tiempo Libre-General</t>
        </is>
      </c>
      <c r="B3" s="2" t="inlineStr">
        <is>
          <t>H072</t>
        </is>
      </c>
      <c r="C3" s="3" t="inlineStr">
        <is>
          <t>Ademas de la Escuela, ¿Realizas otras actividades fuera del hogar?</t>
        </is>
      </c>
      <c r="D3" s="2" t="inlineStr">
        <is>
          <t>BOL</t>
        </is>
      </c>
      <c r="E3" s="2" t="n"/>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Tiempo Libre-General</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Tiempo Libre-General</t>
        </is>
      </c>
      <c r="B5" s="2" t="inlineStr">
        <is>
          <t>H074</t>
        </is>
      </c>
      <c r="C5" s="3" t="inlineStr">
        <is>
          <t>¿Realizás algún tipo de actividad física?</t>
        </is>
      </c>
      <c r="D5" s="2" t="inlineStr">
        <is>
          <t>BOL</t>
        </is>
      </c>
      <c r="E5" s="2" t="n"/>
      <c r="F5" s="2" t="n">
        <v>1</v>
      </c>
      <c r="G5" s="2" t="inlineStr">
        <is>
          <t>Si</t>
        </is>
      </c>
      <c r="H5" s="4">
        <f>IF(OR(AND(E5="+", G5="Si"), AND(E5="-", G5="No")), 100, 0)</f>
        <v/>
      </c>
      <c r="I5" s="2">
        <f>H5*F5</f>
        <v/>
      </c>
      <c r="J5" s="2">
        <f>IF(D5="MULT",SUM(I5:I6),MAX(I5:I6))</f>
        <v/>
      </c>
      <c r="K5" s="2">
        <f>IF(D5="MULT",2,1)</f>
        <v/>
      </c>
      <c r="L5" s="2">
        <f>ROUND(I5*(100/SUM(J3:J100)),2)</f>
        <v/>
      </c>
      <c r="M5" s="2">
        <f>TEXTJOIN("=",TRUE,G5,L5)</f>
        <v/>
      </c>
      <c r="N5" s="2">
        <f>TEXTJOIN("; ",FALSE,M5:M6)</f>
        <v/>
      </c>
      <c r="O5" s="2">
        <f>TEXTJOIN("; "&amp;CHAR(10),FALSE,M5:M6)</f>
        <v/>
      </c>
    </row>
    <row r="6">
      <c r="A6" s="2" t="inlineStr">
        <is>
          <t>Tiempo Libre-General</t>
        </is>
      </c>
      <c r="B6" s="2" t="n"/>
      <c r="C6" s="3" t="n"/>
      <c r="D6" s="2" t="n"/>
      <c r="E6" s="2" t="n"/>
      <c r="F6" s="2" t="n"/>
      <c r="G6" s="2" t="inlineStr">
        <is>
          <t>No</t>
        </is>
      </c>
      <c r="H6" s="4">
        <f>IF(OR(AND(E5="+", G6="Si"), AND(E5="-", G6="No")), 100, 0)</f>
        <v/>
      </c>
      <c r="I6" s="2">
        <f>H6*F5</f>
        <v/>
      </c>
      <c r="J6" s="2" t="n"/>
      <c r="K6" s="2" t="n"/>
      <c r="L6" s="2">
        <f>ROUND(I6*(100/SUM(J3:J100)),2)</f>
        <v/>
      </c>
      <c r="M6" s="2">
        <f>TEXTJOIN("=",TRUE,G6,L6)</f>
        <v/>
      </c>
      <c r="N6" s="2" t="n"/>
      <c r="O6" s="2" t="n"/>
    </row>
    <row r="7">
      <c r="A7" s="2" t="inlineStr">
        <is>
          <t>Tiempo Libre-General</t>
        </is>
      </c>
      <c r="B7" s="2" t="inlineStr">
        <is>
          <t>H075</t>
        </is>
      </c>
      <c r="C7" s="3" t="inlineStr">
        <is>
          <t>¿Cuantas horas a la semana dedicas a la act. Física?</t>
        </is>
      </c>
      <c r="D7" s="5" t="inlineStr">
        <is>
          <t>undefined</t>
        </is>
      </c>
      <c r="E7" s="2" t="n"/>
      <c r="F7" s="2" t="n">
        <v>1</v>
      </c>
      <c r="G7" s="2" t="inlineStr">
        <is>
          <t>Menos de 1 hora por semana</t>
        </is>
      </c>
      <c r="H7" s="4">
        <f>IF(D7="MULT",20.0,IF(D7="SING",100,0))</f>
        <v/>
      </c>
      <c r="I7" s="2">
        <f>H7*F7</f>
        <v/>
      </c>
      <c r="J7" s="2">
        <f>IF(D7="MULT",SUM(I7:I11),MAX(I7:I11))</f>
        <v/>
      </c>
      <c r="K7" s="2">
        <f>IF(D7="MULT",5,1)</f>
        <v/>
      </c>
      <c r="L7" s="2">
        <f>ROUND(I7*(100/SUM(J3:J100)),2)</f>
        <v/>
      </c>
      <c r="M7" s="2">
        <f>TEXTJOIN("=",TRUE,G7,L7)</f>
        <v/>
      </c>
      <c r="N7" s="2">
        <f>TEXTJOIN("; ",FALSE,M7:M11)</f>
        <v/>
      </c>
      <c r="O7" s="2">
        <f>TEXTJOIN("; "&amp;CHAR(10),FALSE,M7:M11)</f>
        <v/>
      </c>
    </row>
    <row r="8">
      <c r="A8" s="2" t="inlineStr">
        <is>
          <t>Tiempo Libre-General</t>
        </is>
      </c>
      <c r="B8" s="2" t="n"/>
      <c r="C8" s="3" t="n"/>
      <c r="D8" s="2" t="n"/>
      <c r="E8" s="2" t="n"/>
      <c r="F8" s="2" t="n"/>
      <c r="G8" s="2" t="inlineStr">
        <is>
          <t>Entre 1 y 2 horas por semana</t>
        </is>
      </c>
      <c r="H8" s="4">
        <f>IF(D7="MULT",20.0,IF(D7="SING",100,0))</f>
        <v/>
      </c>
      <c r="I8" s="2">
        <f>H8*F7</f>
        <v/>
      </c>
      <c r="J8" s="2" t="n"/>
      <c r="K8" s="2" t="n"/>
      <c r="L8" s="2">
        <f>ROUND(I8*(100/SUM(J3:J100)),2)</f>
        <v/>
      </c>
      <c r="M8" s="2">
        <f>TEXTJOIN("=",TRUE,G8,L8)</f>
        <v/>
      </c>
      <c r="N8" s="2" t="n"/>
      <c r="O8" s="2" t="n"/>
    </row>
    <row r="9">
      <c r="A9" s="2" t="inlineStr">
        <is>
          <t>Tiempo Libre-General</t>
        </is>
      </c>
      <c r="B9" s="2" t="n"/>
      <c r="C9" s="3" t="n"/>
      <c r="D9" s="2" t="n"/>
      <c r="E9" s="2" t="n"/>
      <c r="F9" s="2" t="n"/>
      <c r="G9" s="2" t="inlineStr">
        <is>
          <t>Entre 3 y 4 horas por semana</t>
        </is>
      </c>
      <c r="H9" s="4">
        <f>IF(D7="MULT",20.0,IF(D7="SING",100,0))</f>
        <v/>
      </c>
      <c r="I9" s="2">
        <f>H9*F7</f>
        <v/>
      </c>
      <c r="J9" s="2" t="n"/>
      <c r="K9" s="2" t="n"/>
      <c r="L9" s="2">
        <f>ROUND(I9*(100/SUM(J3:J100)),2)</f>
        <v/>
      </c>
      <c r="M9" s="2">
        <f>TEXTJOIN("=",TRUE,G9,L9)</f>
        <v/>
      </c>
      <c r="N9" s="2" t="n"/>
      <c r="O9" s="2" t="n"/>
    </row>
    <row r="10">
      <c r="A10" s="2" t="inlineStr">
        <is>
          <t>Tiempo Libre-General</t>
        </is>
      </c>
      <c r="B10" s="2" t="n"/>
      <c r="C10" s="3" t="n"/>
      <c r="D10" s="2" t="n"/>
      <c r="E10" s="2" t="n"/>
      <c r="F10" s="2" t="n"/>
      <c r="G10" s="2" t="inlineStr">
        <is>
          <t>Entre 4 y 5 horas por semana</t>
        </is>
      </c>
      <c r="H10" s="4">
        <f>IF(D7="MULT",20.0,IF(D7="SING",100,0))</f>
        <v/>
      </c>
      <c r="I10" s="2">
        <f>H10*F7</f>
        <v/>
      </c>
      <c r="J10" s="2" t="n"/>
      <c r="K10" s="2" t="n"/>
      <c r="L10" s="2">
        <f>ROUND(I10*(100/SUM(J3:J100)),2)</f>
        <v/>
      </c>
      <c r="M10" s="2">
        <f>TEXTJOIN("=",TRUE,G10,L10)</f>
        <v/>
      </c>
      <c r="N10" s="2" t="n"/>
      <c r="O10" s="2" t="n"/>
    </row>
    <row r="11">
      <c r="A11" s="2" t="inlineStr">
        <is>
          <t>Tiempo Libre-General</t>
        </is>
      </c>
      <c r="B11" s="2" t="n"/>
      <c r="C11" s="3" t="n"/>
      <c r="D11" s="2" t="n"/>
      <c r="E11" s="2" t="n"/>
      <c r="F11" s="2" t="n"/>
      <c r="G11" s="2" t="inlineStr">
        <is>
          <t>6 horas o mas por semana</t>
        </is>
      </c>
      <c r="H11" s="4">
        <f>IF(D7="MULT",20.0,IF(D7="SING",100,0))</f>
        <v/>
      </c>
      <c r="I11" s="2">
        <f>H11*F7</f>
        <v/>
      </c>
      <c r="J11" s="2" t="n"/>
      <c r="K11" s="2" t="n"/>
      <c r="L11" s="2">
        <f>ROUND(I11*(100/SUM(J3:J100)),2)</f>
        <v/>
      </c>
      <c r="M11" s="2">
        <f>TEXTJOIN("=",TRUE,G11,L11)</f>
        <v/>
      </c>
      <c r="N11" s="2" t="n"/>
      <c r="O11" s="2" t="n"/>
    </row>
  </sheetData>
  <mergeCells count="38">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 ref="B7:B11"/>
    <mergeCell ref="K7:K11"/>
    <mergeCell ref="J7:J11"/>
    <mergeCell ref="C7:C11"/>
    <mergeCell ref="D7:D11"/>
    <mergeCell ref="E7:E11"/>
    <mergeCell ref="F7:F11"/>
    <mergeCell ref="N7:N11"/>
    <mergeCell ref="O7:O11"/>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27"/>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Ámbitos protectores-Pares</t>
        </is>
      </c>
      <c r="B3" s="2" t="inlineStr">
        <is>
          <t>H076</t>
        </is>
      </c>
      <c r="C3" s="3" t="inlineStr">
        <is>
          <t>¿Formás parte de algún grupo, club, comunidad, circulo social, deportivo, religioso, cultural o de ayuda social?</t>
        </is>
      </c>
      <c r="D3" s="2" t="inlineStr">
        <is>
          <t>BOL</t>
        </is>
      </c>
      <c r="E3" s="2" t="n"/>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Ámbitos protectores-Pares</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Ámbitos protectores-Pares</t>
        </is>
      </c>
      <c r="B5" s="2" t="inlineStr">
        <is>
          <t>H077</t>
        </is>
      </c>
      <c r="C5" s="3" t="inlineStr">
        <is>
          <t>Si la respuesta es SI, ¿De que tipo?</t>
        </is>
      </c>
      <c r="D5" s="5" t="inlineStr">
        <is>
          <t>undefined</t>
        </is>
      </c>
      <c r="E5" s="2" t="n"/>
      <c r="F5" s="2" t="n">
        <v>1</v>
      </c>
      <c r="G5" s="2" t="inlineStr">
        <is>
          <t>Deportivo</t>
        </is>
      </c>
      <c r="H5" s="4">
        <f>IF(D5="MULT",20.0,IF(D5="SING",100,0))</f>
        <v/>
      </c>
      <c r="I5" s="2">
        <f>H5*F5</f>
        <v/>
      </c>
      <c r="J5" s="2">
        <f>IF(D5="MULT",SUM(I5:I9),MAX(I5:I9))</f>
        <v/>
      </c>
      <c r="K5" s="2">
        <f>IF(D5="MULT",5,1)</f>
        <v/>
      </c>
      <c r="L5" s="2">
        <f>ROUND(I5*(100/SUM(J3:J100)),2)</f>
        <v/>
      </c>
      <c r="M5" s="2">
        <f>TEXTJOIN("=",TRUE,G5,L5)</f>
        <v/>
      </c>
      <c r="N5" s="2">
        <f>TEXTJOIN("; ",FALSE,M5:M9)</f>
        <v/>
      </c>
      <c r="O5" s="2">
        <f>TEXTJOIN("; "&amp;CHAR(10),FALSE,M5:M9)</f>
        <v/>
      </c>
    </row>
    <row r="6">
      <c r="A6" s="2" t="inlineStr">
        <is>
          <t>Ámbitos protectores-Pares</t>
        </is>
      </c>
      <c r="B6" s="2" t="n"/>
      <c r="C6" s="3" t="n"/>
      <c r="D6" s="2" t="n"/>
      <c r="E6" s="2" t="n"/>
      <c r="F6" s="2" t="n"/>
      <c r="G6" s="2" t="inlineStr">
        <is>
          <t>Cultural</t>
        </is>
      </c>
      <c r="H6" s="4">
        <f>IF(D5="MULT",20.0,IF(D5="SING",100,0))</f>
        <v/>
      </c>
      <c r="I6" s="2">
        <f>H6*F5</f>
        <v/>
      </c>
      <c r="J6" s="2" t="n"/>
      <c r="K6" s="2" t="n"/>
      <c r="L6" s="2">
        <f>ROUND(I6*(100/SUM(J3:J100)),2)</f>
        <v/>
      </c>
      <c r="M6" s="2">
        <f>TEXTJOIN("=",TRUE,G6,L6)</f>
        <v/>
      </c>
      <c r="N6" s="2" t="n"/>
      <c r="O6" s="2" t="n"/>
    </row>
    <row r="7">
      <c r="A7" s="2" t="inlineStr">
        <is>
          <t>Ámbitos protectores-Pares</t>
        </is>
      </c>
      <c r="B7" s="2" t="n"/>
      <c r="C7" s="3" t="n"/>
      <c r="D7" s="2" t="n"/>
      <c r="E7" s="2" t="n"/>
      <c r="F7" s="2" t="n"/>
      <c r="G7" s="2" t="inlineStr">
        <is>
          <t>De ayuda Social</t>
        </is>
      </c>
      <c r="H7" s="4">
        <f>IF(D5="MULT",20.0,IF(D5="SING",100,0))</f>
        <v/>
      </c>
      <c r="I7" s="2">
        <f>H7*F5</f>
        <v/>
      </c>
      <c r="J7" s="2" t="n"/>
      <c r="K7" s="2" t="n"/>
      <c r="L7" s="2">
        <f>ROUND(I7*(100/SUM(J3:J100)),2)</f>
        <v/>
      </c>
      <c r="M7" s="2">
        <f>TEXTJOIN("=",TRUE,G7,L7)</f>
        <v/>
      </c>
      <c r="N7" s="2" t="n"/>
      <c r="O7" s="2" t="n"/>
    </row>
    <row r="8">
      <c r="A8" s="2" t="inlineStr">
        <is>
          <t>Ámbitos protectores-Pares</t>
        </is>
      </c>
      <c r="B8" s="2" t="n"/>
      <c r="C8" s="3" t="n"/>
      <c r="D8" s="2" t="n"/>
      <c r="E8" s="2" t="n"/>
      <c r="F8" s="2" t="n"/>
      <c r="G8" s="2" t="inlineStr">
        <is>
          <t>Religioso</t>
        </is>
      </c>
      <c r="H8" s="4">
        <f>IF(D5="MULT",20.0,IF(D5="SING",100,0))</f>
        <v/>
      </c>
      <c r="I8" s="2">
        <f>H8*F5</f>
        <v/>
      </c>
      <c r="J8" s="2" t="n"/>
      <c r="K8" s="2" t="n"/>
      <c r="L8" s="2">
        <f>ROUND(I8*(100/SUM(J3:J100)),2)</f>
        <v/>
      </c>
      <c r="M8" s="2">
        <f>TEXTJOIN("=",TRUE,G8,L8)</f>
        <v/>
      </c>
      <c r="N8" s="2" t="n"/>
      <c r="O8" s="2" t="n"/>
    </row>
    <row r="9">
      <c r="A9" s="2" t="inlineStr">
        <is>
          <t>Ámbitos protectores-Pares</t>
        </is>
      </c>
      <c r="B9" s="2" t="n"/>
      <c r="C9" s="3" t="n"/>
      <c r="D9" s="2" t="n"/>
      <c r="E9" s="2" t="n"/>
      <c r="F9" s="2" t="n"/>
      <c r="G9" s="2" t="inlineStr">
        <is>
          <t>Comunitario</t>
        </is>
      </c>
      <c r="H9" s="4">
        <f>IF(D5="MULT",20.0,IF(D5="SING",100,0))</f>
        <v/>
      </c>
      <c r="I9" s="2">
        <f>H9*F5</f>
        <v/>
      </c>
      <c r="J9" s="2" t="n"/>
      <c r="K9" s="2" t="n"/>
      <c r="L9" s="2">
        <f>ROUND(I9*(100/SUM(J3:J100)),2)</f>
        <v/>
      </c>
      <c r="M9" s="2">
        <f>TEXTJOIN("=",TRUE,G9,L9)</f>
        <v/>
      </c>
      <c r="N9" s="2" t="n"/>
      <c r="O9" s="2" t="n"/>
    </row>
    <row r="10">
      <c r="A10" s="2" t="inlineStr">
        <is>
          <t>Ámbitos protectores-Pares</t>
        </is>
      </c>
      <c r="B10" s="2" t="inlineStr">
        <is>
          <t>H078</t>
        </is>
      </c>
      <c r="C10" s="3" t="inlineStr">
        <is>
          <t>¿Tenes amigos?</t>
        </is>
      </c>
      <c r="D10" s="2" t="inlineStr">
        <is>
          <t>BOL</t>
        </is>
      </c>
      <c r="E10" s="2" t="n"/>
      <c r="F10" s="2" t="n">
        <v>1</v>
      </c>
      <c r="G10" s="2" t="inlineStr">
        <is>
          <t>Si</t>
        </is>
      </c>
      <c r="H10" s="4">
        <f>IF(OR(AND(E10="+", G10="Si"), AND(E10="-", G10="No")), 100, 0)</f>
        <v/>
      </c>
      <c r="I10" s="2">
        <f>H10*F10</f>
        <v/>
      </c>
      <c r="J10" s="2">
        <f>IF(D10="MULT",SUM(I10:I11),MAX(I10:I11))</f>
        <v/>
      </c>
      <c r="K10" s="2">
        <f>IF(D10="MULT",2,1)</f>
        <v/>
      </c>
      <c r="L10" s="2">
        <f>ROUND(I10*(100/SUM(J3:J100)),2)</f>
        <v/>
      </c>
      <c r="M10" s="2">
        <f>TEXTJOIN("=",TRUE,G10,L10)</f>
        <v/>
      </c>
      <c r="N10" s="2">
        <f>TEXTJOIN("; ",FALSE,M10:M11)</f>
        <v/>
      </c>
      <c r="O10" s="2">
        <f>TEXTJOIN("; "&amp;CHAR(10),FALSE,M10:M11)</f>
        <v/>
      </c>
    </row>
    <row r="11">
      <c r="A11" s="2" t="inlineStr">
        <is>
          <t>Ámbitos protectores-Pares</t>
        </is>
      </c>
      <c r="B11" s="2" t="n"/>
      <c r="C11" s="3" t="n"/>
      <c r="D11" s="2" t="n"/>
      <c r="E11" s="2" t="n"/>
      <c r="F11" s="2" t="n"/>
      <c r="G11" s="2" t="inlineStr">
        <is>
          <t>No</t>
        </is>
      </c>
      <c r="H11" s="4">
        <f>IF(OR(AND(E10="+", G11="Si"), AND(E10="-", G11="No")), 100, 0)</f>
        <v/>
      </c>
      <c r="I11" s="2">
        <f>H11*F10</f>
        <v/>
      </c>
      <c r="J11" s="2" t="n"/>
      <c r="K11" s="2" t="n"/>
      <c r="L11" s="2">
        <f>ROUND(I11*(100/SUM(J3:J100)),2)</f>
        <v/>
      </c>
      <c r="M11" s="2">
        <f>TEXTJOIN("=",TRUE,G11,L11)</f>
        <v/>
      </c>
      <c r="N11" s="2" t="n"/>
      <c r="O11" s="2" t="n"/>
    </row>
    <row r="12">
      <c r="A12" s="2" t="inlineStr">
        <is>
          <t>Ámbitos protectores-Pares</t>
        </is>
      </c>
      <c r="B12" s="2" t="inlineStr">
        <is>
          <t>H091</t>
        </is>
      </c>
      <c r="C12" s="3" t="inlineStr">
        <is>
          <t>¿Tenes amigos que consumen regularmente alcohol?</t>
        </is>
      </c>
      <c r="D12" s="2" t="inlineStr">
        <is>
          <t>BOL</t>
        </is>
      </c>
      <c r="E12" s="2" t="n"/>
      <c r="F12" s="2" t="n">
        <v>1</v>
      </c>
      <c r="G12" s="2" t="inlineStr">
        <is>
          <t>Si</t>
        </is>
      </c>
      <c r="H12" s="4">
        <f>IF(OR(AND(E12="+", G12="Si"), AND(E12="-", G12="No")), 100, 0)</f>
        <v/>
      </c>
      <c r="I12" s="2">
        <f>H12*F12</f>
        <v/>
      </c>
      <c r="J12" s="2">
        <f>IF(D12="MULT",SUM(I12:I13),MAX(I12:I13))</f>
        <v/>
      </c>
      <c r="K12" s="2">
        <f>IF(D12="MULT",2,1)</f>
        <v/>
      </c>
      <c r="L12" s="2">
        <f>ROUND(I12*(100/SUM(J3:J100)),2)</f>
        <v/>
      </c>
      <c r="M12" s="2">
        <f>TEXTJOIN("=",TRUE,G12,L12)</f>
        <v/>
      </c>
      <c r="N12" s="2">
        <f>TEXTJOIN("; ",FALSE,M12:M13)</f>
        <v/>
      </c>
      <c r="O12" s="2">
        <f>TEXTJOIN("; "&amp;CHAR(10),FALSE,M12:M13)</f>
        <v/>
      </c>
    </row>
    <row r="13">
      <c r="A13" s="2" t="inlineStr">
        <is>
          <t>Ámbitos protectores-Pares</t>
        </is>
      </c>
      <c r="B13" s="2" t="n"/>
      <c r="C13" s="3" t="n"/>
      <c r="D13" s="2" t="n"/>
      <c r="E13" s="2" t="n"/>
      <c r="F13" s="2" t="n"/>
      <c r="G13" s="2" t="inlineStr">
        <is>
          <t>No</t>
        </is>
      </c>
      <c r="H13" s="4">
        <f>IF(OR(AND(E12="+", G13="Si"), AND(E12="-", G13="No")), 100, 0)</f>
        <v/>
      </c>
      <c r="I13" s="2">
        <f>H13*F12</f>
        <v/>
      </c>
      <c r="J13" s="2" t="n"/>
      <c r="K13" s="2" t="n"/>
      <c r="L13" s="2">
        <f>ROUND(I13*(100/SUM(J3:J100)),2)</f>
        <v/>
      </c>
      <c r="M13" s="2">
        <f>TEXTJOIN("=",TRUE,G13,L13)</f>
        <v/>
      </c>
      <c r="N13" s="2" t="n"/>
      <c r="O13" s="2" t="n"/>
    </row>
    <row r="14">
      <c r="A14" s="2" t="inlineStr">
        <is>
          <t>Ámbitos protectores-Pares</t>
        </is>
      </c>
      <c r="B14" s="2" t="inlineStr">
        <is>
          <t>H092</t>
        </is>
      </c>
      <c r="C14" s="3" t="inlineStr">
        <is>
          <t>¿Tenes amigos que consumen regularmente drogas?</t>
        </is>
      </c>
      <c r="D14" s="2" t="inlineStr">
        <is>
          <t>BOL</t>
        </is>
      </c>
      <c r="E14" s="2" t="n"/>
      <c r="F14" s="2" t="n">
        <v>1</v>
      </c>
      <c r="G14" s="2" t="inlineStr">
        <is>
          <t>Si</t>
        </is>
      </c>
      <c r="H14" s="4">
        <f>IF(OR(AND(E14="+", G14="Si"), AND(E14="-", G14="No")), 100, 0)</f>
        <v/>
      </c>
      <c r="I14" s="2">
        <f>H14*F14</f>
        <v/>
      </c>
      <c r="J14" s="2">
        <f>IF(D14="MULT",SUM(I14:I15),MAX(I14:I15))</f>
        <v/>
      </c>
      <c r="K14" s="2">
        <f>IF(D14="MULT",2,1)</f>
        <v/>
      </c>
      <c r="L14" s="2">
        <f>ROUND(I14*(100/SUM(J3:J100)),2)</f>
        <v/>
      </c>
      <c r="M14" s="2">
        <f>TEXTJOIN("=",TRUE,G14,L14)</f>
        <v/>
      </c>
      <c r="N14" s="2">
        <f>TEXTJOIN("; ",FALSE,M14:M15)</f>
        <v/>
      </c>
      <c r="O14" s="2">
        <f>TEXTJOIN("; "&amp;CHAR(10),FALSE,M14:M15)</f>
        <v/>
      </c>
    </row>
    <row r="15">
      <c r="A15" s="2" t="inlineStr">
        <is>
          <t>Ámbitos protectores-Pares</t>
        </is>
      </c>
      <c r="B15" s="2" t="n"/>
      <c r="C15" s="3" t="n"/>
      <c r="D15" s="2" t="n"/>
      <c r="E15" s="2" t="n"/>
      <c r="F15" s="2" t="n"/>
      <c r="G15" s="2" t="inlineStr">
        <is>
          <t>No</t>
        </is>
      </c>
      <c r="H15" s="4">
        <f>IF(OR(AND(E14="+", G15="Si"), AND(E14="-", G15="No")), 100, 0)</f>
        <v/>
      </c>
      <c r="I15" s="2">
        <f>H15*F14</f>
        <v/>
      </c>
      <c r="J15" s="2" t="n"/>
      <c r="K15" s="2" t="n"/>
      <c r="L15" s="2">
        <f>ROUND(I15*(100/SUM(J3:J100)),2)</f>
        <v/>
      </c>
      <c r="M15" s="2">
        <f>TEXTJOIN("=",TRUE,G15,L15)</f>
        <v/>
      </c>
      <c r="N15" s="2" t="n"/>
      <c r="O15" s="2" t="n"/>
    </row>
    <row r="16">
      <c r="A16" s="2" t="inlineStr">
        <is>
          <t>Ámbitos protectores-Pares</t>
        </is>
      </c>
      <c r="B16" s="2" t="inlineStr">
        <is>
          <t>H093</t>
        </is>
      </c>
      <c r="C16" s="3" t="inlineStr">
        <is>
          <t>¿Consumiste alguna vez alcohol?</t>
        </is>
      </c>
      <c r="D16" s="2" t="inlineStr">
        <is>
          <t>BOL</t>
        </is>
      </c>
      <c r="E16" s="2" t="n"/>
      <c r="F16" s="2" t="n">
        <v>1</v>
      </c>
      <c r="G16" s="2" t="inlineStr">
        <is>
          <t>Si</t>
        </is>
      </c>
      <c r="H16" s="4">
        <f>IF(OR(AND(E16="+", G16="Si"), AND(E16="-", G16="No")), 100, 0)</f>
        <v/>
      </c>
      <c r="I16" s="2">
        <f>H16*F16</f>
        <v/>
      </c>
      <c r="J16" s="2">
        <f>IF(D16="MULT",SUM(I16:I17),MAX(I16:I17))</f>
        <v/>
      </c>
      <c r="K16" s="2">
        <f>IF(D16="MULT",2,1)</f>
        <v/>
      </c>
      <c r="L16" s="2">
        <f>ROUND(I16*(100/SUM(J3:J100)),2)</f>
        <v/>
      </c>
      <c r="M16" s="2">
        <f>TEXTJOIN("=",TRUE,G16,L16)</f>
        <v/>
      </c>
      <c r="N16" s="2">
        <f>TEXTJOIN("; ",FALSE,M16:M17)</f>
        <v/>
      </c>
      <c r="O16" s="2">
        <f>TEXTJOIN("; "&amp;CHAR(10),FALSE,M16:M17)</f>
        <v/>
      </c>
    </row>
    <row r="17">
      <c r="A17" s="2" t="inlineStr">
        <is>
          <t>Ámbitos protectores-Pares</t>
        </is>
      </c>
      <c r="B17" s="2" t="n"/>
      <c r="C17" s="3" t="n"/>
      <c r="D17" s="2" t="n"/>
      <c r="E17" s="2" t="n"/>
      <c r="F17" s="2" t="n"/>
      <c r="G17" s="2" t="inlineStr">
        <is>
          <t>No</t>
        </is>
      </c>
      <c r="H17" s="4">
        <f>IF(OR(AND(E16="+", G17="Si"), AND(E16="-", G17="No")), 100, 0)</f>
        <v/>
      </c>
      <c r="I17" s="2">
        <f>H17*F16</f>
        <v/>
      </c>
      <c r="J17" s="2" t="n"/>
      <c r="K17" s="2" t="n"/>
      <c r="L17" s="2">
        <f>ROUND(I17*(100/SUM(J3:J100)),2)</f>
        <v/>
      </c>
      <c r="M17" s="2">
        <f>TEXTJOIN("=",TRUE,G17,L17)</f>
        <v/>
      </c>
      <c r="N17" s="2" t="n"/>
      <c r="O17" s="2" t="n"/>
    </row>
    <row r="18">
      <c r="A18" s="2" t="inlineStr">
        <is>
          <t>Ámbitos protectores-Pares</t>
        </is>
      </c>
      <c r="B18" s="2" t="inlineStr">
        <is>
          <t>H094</t>
        </is>
      </c>
      <c r="C18" s="3" t="inlineStr">
        <is>
          <t>Si contesto si la anterior: ¿Consumis regularmente alcohol?</t>
        </is>
      </c>
      <c r="D18" s="2" t="inlineStr">
        <is>
          <t>BOL</t>
        </is>
      </c>
      <c r="E18" s="2" t="n"/>
      <c r="F18" s="2" t="n">
        <v>1</v>
      </c>
      <c r="G18" s="2" t="inlineStr">
        <is>
          <t>Si</t>
        </is>
      </c>
      <c r="H18" s="4">
        <f>IF(OR(AND(E18="+", G18="Si"), AND(E18="-", G18="No")), 100, 0)</f>
        <v/>
      </c>
      <c r="I18" s="2">
        <f>H18*F18</f>
        <v/>
      </c>
      <c r="J18" s="2">
        <f>IF(D18="MULT",SUM(I18:I19),MAX(I18:I19))</f>
        <v/>
      </c>
      <c r="K18" s="2">
        <f>IF(D18="MULT",2,1)</f>
        <v/>
      </c>
      <c r="L18" s="2">
        <f>ROUND(I18*(100/SUM(J3:J100)),2)</f>
        <v/>
      </c>
      <c r="M18" s="2">
        <f>TEXTJOIN("=",TRUE,G18,L18)</f>
        <v/>
      </c>
      <c r="N18" s="2">
        <f>TEXTJOIN("; ",FALSE,M18:M19)</f>
        <v/>
      </c>
      <c r="O18" s="2">
        <f>TEXTJOIN("; "&amp;CHAR(10),FALSE,M18:M19)</f>
        <v/>
      </c>
    </row>
    <row r="19">
      <c r="A19" s="2" t="inlineStr">
        <is>
          <t>Ámbitos protectores-Pares</t>
        </is>
      </c>
      <c r="B19" s="2" t="n"/>
      <c r="C19" s="3" t="n"/>
      <c r="D19" s="2" t="n"/>
      <c r="E19" s="2" t="n"/>
      <c r="F19" s="2" t="n"/>
      <c r="G19" s="2" t="inlineStr">
        <is>
          <t>No</t>
        </is>
      </c>
      <c r="H19" s="4">
        <f>IF(OR(AND(E18="+", G19="Si"), AND(E18="-", G19="No")), 100, 0)</f>
        <v/>
      </c>
      <c r="I19" s="2">
        <f>H19*F18</f>
        <v/>
      </c>
      <c r="J19" s="2" t="n"/>
      <c r="K19" s="2" t="n"/>
      <c r="L19" s="2">
        <f>ROUND(I19*(100/SUM(J3:J100)),2)</f>
        <v/>
      </c>
      <c r="M19" s="2">
        <f>TEXTJOIN("=",TRUE,G19,L19)</f>
        <v/>
      </c>
      <c r="N19" s="2" t="n"/>
      <c r="O19" s="2" t="n"/>
    </row>
    <row r="20">
      <c r="A20" s="2" t="inlineStr">
        <is>
          <t>Ámbitos protectores-Pares</t>
        </is>
      </c>
      <c r="B20" s="2" t="inlineStr">
        <is>
          <t>H095</t>
        </is>
      </c>
      <c r="C20" s="3" t="inlineStr">
        <is>
          <t>¿Consumiste alguna vez drogas?</t>
        </is>
      </c>
      <c r="D20" s="2" t="inlineStr">
        <is>
          <t>BOL</t>
        </is>
      </c>
      <c r="E20" s="2" t="n"/>
      <c r="F20" s="2" t="n">
        <v>1</v>
      </c>
      <c r="G20" s="2" t="inlineStr">
        <is>
          <t>Si</t>
        </is>
      </c>
      <c r="H20" s="4">
        <f>IF(OR(AND(E20="+", G20="Si"), AND(E20="-", G20="No")), 100, 0)</f>
        <v/>
      </c>
      <c r="I20" s="2">
        <f>H20*F20</f>
        <v/>
      </c>
      <c r="J20" s="2">
        <f>IF(D20="MULT",SUM(I20:I21),MAX(I20:I21))</f>
        <v/>
      </c>
      <c r="K20" s="2">
        <f>IF(D20="MULT",2,1)</f>
        <v/>
      </c>
      <c r="L20" s="2">
        <f>ROUND(I20*(100/SUM(J3:J100)),2)</f>
        <v/>
      </c>
      <c r="M20" s="2">
        <f>TEXTJOIN("=",TRUE,G20,L20)</f>
        <v/>
      </c>
      <c r="N20" s="2">
        <f>TEXTJOIN("; ",FALSE,M20:M21)</f>
        <v/>
      </c>
      <c r="O20" s="2">
        <f>TEXTJOIN("; "&amp;CHAR(10),FALSE,M20:M21)</f>
        <v/>
      </c>
    </row>
    <row r="21">
      <c r="A21" s="2" t="inlineStr">
        <is>
          <t>Ámbitos protectores-Pares</t>
        </is>
      </c>
      <c r="B21" s="2" t="n"/>
      <c r="C21" s="3" t="n"/>
      <c r="D21" s="2" t="n"/>
      <c r="E21" s="2" t="n"/>
      <c r="F21" s="2" t="n"/>
      <c r="G21" s="2" t="inlineStr">
        <is>
          <t>No</t>
        </is>
      </c>
      <c r="H21" s="4">
        <f>IF(OR(AND(E20="+", G21="Si"), AND(E20="-", G21="No")), 100, 0)</f>
        <v/>
      </c>
      <c r="I21" s="2">
        <f>H21*F20</f>
        <v/>
      </c>
      <c r="J21" s="2" t="n"/>
      <c r="K21" s="2" t="n"/>
      <c r="L21" s="2">
        <f>ROUND(I21*(100/SUM(J3:J100)),2)</f>
        <v/>
      </c>
      <c r="M21" s="2">
        <f>TEXTJOIN("=",TRUE,G21,L21)</f>
        <v/>
      </c>
      <c r="N21" s="2" t="n"/>
      <c r="O21" s="2" t="n"/>
    </row>
    <row r="22">
      <c r="A22" s="2" t="inlineStr">
        <is>
          <t>Ámbitos protectores-Pares</t>
        </is>
      </c>
      <c r="B22" s="2" t="inlineStr">
        <is>
          <t>H096</t>
        </is>
      </c>
      <c r="C22" s="3" t="inlineStr">
        <is>
          <t>Si contesto si la anterior:  ¿Consumis regularmente drogas?</t>
        </is>
      </c>
      <c r="D22" s="2" t="inlineStr">
        <is>
          <t>BOL</t>
        </is>
      </c>
      <c r="E22" s="2" t="n"/>
      <c r="F22" s="2" t="n">
        <v>1</v>
      </c>
      <c r="G22" s="2" t="inlineStr">
        <is>
          <t>Si</t>
        </is>
      </c>
      <c r="H22" s="4">
        <f>IF(OR(AND(E22="+", G22="Si"), AND(E22="-", G22="No")), 100, 0)</f>
        <v/>
      </c>
      <c r="I22" s="2">
        <f>H22*F22</f>
        <v/>
      </c>
      <c r="J22" s="2">
        <f>IF(D22="MULT",SUM(I22:I23),MAX(I22:I23))</f>
        <v/>
      </c>
      <c r="K22" s="2">
        <f>IF(D22="MULT",2,1)</f>
        <v/>
      </c>
      <c r="L22" s="2">
        <f>ROUND(I22*(100/SUM(J3:J100)),2)</f>
        <v/>
      </c>
      <c r="M22" s="2">
        <f>TEXTJOIN("=",TRUE,G22,L22)</f>
        <v/>
      </c>
      <c r="N22" s="2">
        <f>TEXTJOIN("; ",FALSE,M22:M23)</f>
        <v/>
      </c>
      <c r="O22" s="2">
        <f>TEXTJOIN("; "&amp;CHAR(10),FALSE,M22:M23)</f>
        <v/>
      </c>
    </row>
    <row r="23">
      <c r="A23" s="2" t="inlineStr">
        <is>
          <t>Ámbitos protectores-Pares</t>
        </is>
      </c>
      <c r="B23" s="2" t="n"/>
      <c r="C23" s="3" t="n"/>
      <c r="D23" s="2" t="n"/>
      <c r="E23" s="2" t="n"/>
      <c r="F23" s="2" t="n"/>
      <c r="G23" s="2" t="inlineStr">
        <is>
          <t>No</t>
        </is>
      </c>
      <c r="H23" s="4">
        <f>IF(OR(AND(E22="+", G23="Si"), AND(E22="-", G23="No")), 100, 0)</f>
        <v/>
      </c>
      <c r="I23" s="2">
        <f>H23*F22</f>
        <v/>
      </c>
      <c r="J23" s="2" t="n"/>
      <c r="K23" s="2" t="n"/>
      <c r="L23" s="2">
        <f>ROUND(I23*(100/SUM(J3:J100)),2)</f>
        <v/>
      </c>
      <c r="M23" s="2">
        <f>TEXTJOIN("=",TRUE,G23,L23)</f>
        <v/>
      </c>
      <c r="N23" s="2" t="n"/>
      <c r="O23" s="2" t="n"/>
    </row>
    <row r="24">
      <c r="A24" s="2" t="inlineStr">
        <is>
          <t>Ámbitos protectores-Pares</t>
        </is>
      </c>
      <c r="B24" s="2" t="inlineStr">
        <is>
          <t>H097</t>
        </is>
      </c>
      <c r="C24" s="3" t="inlineStr">
        <is>
          <t>¿Participaste de alguna pelea en el último tiempo?</t>
        </is>
      </c>
      <c r="D24" s="2" t="inlineStr">
        <is>
          <t>BOL</t>
        </is>
      </c>
      <c r="E24" s="2" t="n"/>
      <c r="F24" s="2" t="n">
        <v>1</v>
      </c>
      <c r="G24" s="2" t="inlineStr">
        <is>
          <t>Si</t>
        </is>
      </c>
      <c r="H24" s="4">
        <f>IF(OR(AND(E24="+", G24="Si"), AND(E24="-", G24="No")), 100, 0)</f>
        <v/>
      </c>
      <c r="I24" s="2">
        <f>H24*F24</f>
        <v/>
      </c>
      <c r="J24" s="2">
        <f>IF(D24="MULT",SUM(I24:I25),MAX(I24:I25))</f>
        <v/>
      </c>
      <c r="K24" s="2">
        <f>IF(D24="MULT",2,1)</f>
        <v/>
      </c>
      <c r="L24" s="2">
        <f>ROUND(I24*(100/SUM(J3:J100)),2)</f>
        <v/>
      </c>
      <c r="M24" s="2">
        <f>TEXTJOIN("=",TRUE,G24,L24)</f>
        <v/>
      </c>
      <c r="N24" s="2">
        <f>TEXTJOIN("; ",FALSE,M24:M25)</f>
        <v/>
      </c>
      <c r="O24" s="2">
        <f>TEXTJOIN("; "&amp;CHAR(10),FALSE,M24:M25)</f>
        <v/>
      </c>
    </row>
    <row r="25">
      <c r="A25" s="2" t="inlineStr">
        <is>
          <t>Ámbitos protectores-Pares</t>
        </is>
      </c>
      <c r="B25" s="2" t="n"/>
      <c r="C25" s="3" t="n"/>
      <c r="D25" s="2" t="n"/>
      <c r="E25" s="2" t="n"/>
      <c r="F25" s="2" t="n"/>
      <c r="G25" s="2" t="inlineStr">
        <is>
          <t>No</t>
        </is>
      </c>
      <c r="H25" s="4">
        <f>IF(OR(AND(E24="+", G25="Si"), AND(E24="-", G25="No")), 100, 0)</f>
        <v/>
      </c>
      <c r="I25" s="2">
        <f>H25*F24</f>
        <v/>
      </c>
      <c r="J25" s="2" t="n"/>
      <c r="K25" s="2" t="n"/>
      <c r="L25" s="2">
        <f>ROUND(I25*(100/SUM(J3:J100)),2)</f>
        <v/>
      </c>
      <c r="M25" s="2">
        <f>TEXTJOIN("=",TRUE,G25,L25)</f>
        <v/>
      </c>
      <c r="N25" s="2" t="n"/>
      <c r="O25" s="2" t="n"/>
    </row>
    <row r="26">
      <c r="A26" s="2" t="inlineStr">
        <is>
          <t>Ámbitos protectores-Pares</t>
        </is>
      </c>
      <c r="B26" s="2" t="inlineStr">
        <is>
          <t>H100</t>
        </is>
      </c>
      <c r="C26" s="3" t="inlineStr">
        <is>
          <t>¿Viajaste en un vehículo conducido por un menor el último tiempo?</t>
        </is>
      </c>
      <c r="D26" s="2" t="inlineStr">
        <is>
          <t>BOL</t>
        </is>
      </c>
      <c r="E26" s="2" t="n"/>
      <c r="F26" s="2" t="n">
        <v>1</v>
      </c>
      <c r="G26" s="2" t="inlineStr">
        <is>
          <t>Si</t>
        </is>
      </c>
      <c r="H26" s="4">
        <f>IF(OR(AND(E26="+", G26="Si"), AND(E26="-", G26="No")), 100, 0)</f>
        <v/>
      </c>
      <c r="I26" s="2">
        <f>H26*F26</f>
        <v/>
      </c>
      <c r="J26" s="2">
        <f>IF(D26="MULT",SUM(I26:I27),MAX(I26:I27))</f>
        <v/>
      </c>
      <c r="K26" s="2">
        <f>IF(D26="MULT",2,1)</f>
        <v/>
      </c>
      <c r="L26" s="2">
        <f>ROUND(I26*(100/SUM(J3:J100)),2)</f>
        <v/>
      </c>
      <c r="M26" s="2">
        <f>TEXTJOIN("=",TRUE,G26,L26)</f>
        <v/>
      </c>
      <c r="N26" s="2">
        <f>TEXTJOIN("; ",FALSE,M26:M27)</f>
        <v/>
      </c>
      <c r="O26" s="2">
        <f>TEXTJOIN("; "&amp;CHAR(10),FALSE,M26:M27)</f>
        <v/>
      </c>
    </row>
    <row r="27">
      <c r="A27" s="2" t="inlineStr">
        <is>
          <t>Ámbitos protectores-Pares</t>
        </is>
      </c>
      <c r="B27" s="2" t="n"/>
      <c r="C27" s="3" t="n"/>
      <c r="D27" s="2" t="n"/>
      <c r="E27" s="2" t="n"/>
      <c r="F27" s="2" t="n"/>
      <c r="G27" s="2" t="inlineStr">
        <is>
          <t>No</t>
        </is>
      </c>
      <c r="H27" s="4">
        <f>IF(OR(AND(E26="+", G27="Si"), AND(E26="-", G27="No")), 100, 0)</f>
        <v/>
      </c>
      <c r="I27" s="2">
        <f>H27*F26</f>
        <v/>
      </c>
      <c r="J27" s="2" t="n"/>
      <c r="K27" s="2" t="n"/>
      <c r="L27" s="2">
        <f>ROUND(I27*(100/SUM(J3:J100)),2)</f>
        <v/>
      </c>
      <c r="M27" s="2">
        <f>TEXTJOIN("=",TRUE,G27,L27)</f>
        <v/>
      </c>
      <c r="N27" s="2" t="n"/>
      <c r="O27" s="2" t="n"/>
    </row>
  </sheetData>
  <mergeCells count="110">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9"/>
    <mergeCell ref="K5:K9"/>
    <mergeCell ref="J5:J9"/>
    <mergeCell ref="C5:C9"/>
    <mergeCell ref="D5:D9"/>
    <mergeCell ref="E5:E9"/>
    <mergeCell ref="F5:F9"/>
    <mergeCell ref="N5:N9"/>
    <mergeCell ref="O5:O9"/>
    <mergeCell ref="B10:B11"/>
    <mergeCell ref="K10:K11"/>
    <mergeCell ref="J10:J11"/>
    <mergeCell ref="C10:C11"/>
    <mergeCell ref="D10:D11"/>
    <mergeCell ref="E10:E11"/>
    <mergeCell ref="F10:F11"/>
    <mergeCell ref="N10:N11"/>
    <mergeCell ref="O10:O11"/>
    <mergeCell ref="B12:B13"/>
    <mergeCell ref="K12:K13"/>
    <mergeCell ref="J12:J13"/>
    <mergeCell ref="C12:C13"/>
    <mergeCell ref="D12:D13"/>
    <mergeCell ref="E12:E13"/>
    <mergeCell ref="F12:F13"/>
    <mergeCell ref="N12:N13"/>
    <mergeCell ref="O12:O13"/>
    <mergeCell ref="B14:B15"/>
    <mergeCell ref="K14:K15"/>
    <mergeCell ref="J14:J15"/>
    <mergeCell ref="C14:C15"/>
    <mergeCell ref="D14:D15"/>
    <mergeCell ref="E14:E15"/>
    <mergeCell ref="F14:F15"/>
    <mergeCell ref="N14:N15"/>
    <mergeCell ref="O14:O15"/>
    <mergeCell ref="B16:B17"/>
    <mergeCell ref="K16:K17"/>
    <mergeCell ref="J16:J17"/>
    <mergeCell ref="C16:C17"/>
    <mergeCell ref="D16:D17"/>
    <mergeCell ref="E16:E17"/>
    <mergeCell ref="F16:F17"/>
    <mergeCell ref="N16:N17"/>
    <mergeCell ref="O16:O17"/>
    <mergeCell ref="B18:B19"/>
    <mergeCell ref="K18:K19"/>
    <mergeCell ref="J18:J19"/>
    <mergeCell ref="C18:C19"/>
    <mergeCell ref="D18:D19"/>
    <mergeCell ref="E18:E19"/>
    <mergeCell ref="F18:F19"/>
    <mergeCell ref="N18:N19"/>
    <mergeCell ref="O18:O19"/>
    <mergeCell ref="B20:B21"/>
    <mergeCell ref="K20:K21"/>
    <mergeCell ref="J20:J21"/>
    <mergeCell ref="C20:C21"/>
    <mergeCell ref="D20:D21"/>
    <mergeCell ref="E20:E21"/>
    <mergeCell ref="F20:F21"/>
    <mergeCell ref="N20:N21"/>
    <mergeCell ref="O20:O21"/>
    <mergeCell ref="B22:B23"/>
    <mergeCell ref="K22:K23"/>
    <mergeCell ref="J22:J23"/>
    <mergeCell ref="C22:C23"/>
    <mergeCell ref="D22:D23"/>
    <mergeCell ref="E22:E23"/>
    <mergeCell ref="F22:F23"/>
    <mergeCell ref="N22:N23"/>
    <mergeCell ref="O22:O23"/>
    <mergeCell ref="B24:B25"/>
    <mergeCell ref="K24:K25"/>
    <mergeCell ref="J24:J25"/>
    <mergeCell ref="C24:C25"/>
    <mergeCell ref="D24:D25"/>
    <mergeCell ref="E24:E25"/>
    <mergeCell ref="F24:F25"/>
    <mergeCell ref="N24:N25"/>
    <mergeCell ref="O24:O25"/>
    <mergeCell ref="B26:B27"/>
    <mergeCell ref="K26:K27"/>
    <mergeCell ref="J26:J27"/>
    <mergeCell ref="C26:C27"/>
    <mergeCell ref="D26:D27"/>
    <mergeCell ref="E26:E27"/>
    <mergeCell ref="F26:F27"/>
    <mergeCell ref="N26:N27"/>
    <mergeCell ref="O26:O27"/>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20"/>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Ámbitos protectores-Comunidad</t>
        </is>
      </c>
      <c r="B3" s="2" t="inlineStr">
        <is>
          <t>H079</t>
        </is>
      </c>
      <c r="C3" s="3" t="inlineStr">
        <is>
          <t xml:space="preserve">¿En cual de los siguientes ámbitos te sentís MAS seguro? </t>
        </is>
      </c>
      <c r="D3" s="5" t="inlineStr">
        <is>
          <t>undefined</t>
        </is>
      </c>
      <c r="E3" s="2" t="n"/>
      <c r="F3" s="2" t="n">
        <v>1</v>
      </c>
      <c r="G3" s="2" t="inlineStr">
        <is>
          <t>Hogar</t>
        </is>
      </c>
      <c r="H3" s="4">
        <f>IF(D3="MULT",14.285714285714286,IF(D3="SING",100,0))</f>
        <v/>
      </c>
      <c r="I3" s="2">
        <f>H3*F3</f>
        <v/>
      </c>
      <c r="J3" s="2">
        <f>IF(D3="MULT",SUM(I3:I9),MAX(I3:I9))</f>
        <v/>
      </c>
      <c r="K3" s="2">
        <f>IF(D3="MULT",7,1)</f>
        <v/>
      </c>
      <c r="L3" s="2">
        <f>ROUND(I3*(100/SUM(J3:J100)),2)</f>
        <v/>
      </c>
      <c r="M3" s="2">
        <f>TEXTJOIN("=",TRUE,G3,L3)</f>
        <v/>
      </c>
      <c r="N3" s="2">
        <f>TEXTJOIN("; ",FALSE,M3:M9)</f>
        <v/>
      </c>
      <c r="O3" s="2">
        <f>TEXTJOIN("; "&amp;CHAR(10),FALSE,M3:M9)</f>
        <v/>
      </c>
    </row>
    <row r="4">
      <c r="A4" s="2" t="inlineStr">
        <is>
          <t>Ámbitos protectores-Comunidad</t>
        </is>
      </c>
      <c r="B4" s="2" t="n"/>
      <c r="C4" s="3" t="n"/>
      <c r="D4" s="2" t="n"/>
      <c r="E4" s="2" t="n"/>
      <c r="F4" s="2" t="n"/>
      <c r="G4" s="2" t="inlineStr">
        <is>
          <t>Escuela</t>
        </is>
      </c>
      <c r="H4" s="4">
        <f>IF(D3="MULT",14.285714285714286,IF(D3="SING",100,0))</f>
        <v/>
      </c>
      <c r="I4" s="2">
        <f>H4*F3</f>
        <v/>
      </c>
      <c r="J4" s="2" t="n"/>
      <c r="K4" s="2" t="n"/>
      <c r="L4" s="2">
        <f>ROUND(I4*(100/SUM(J3:J100)),2)</f>
        <v/>
      </c>
      <c r="M4" s="2">
        <f>TEXTJOIN("=",TRUE,G4,L4)</f>
        <v/>
      </c>
      <c r="N4" s="2" t="n"/>
      <c r="O4" s="2" t="n"/>
    </row>
    <row r="5">
      <c r="A5" s="2" t="inlineStr">
        <is>
          <t>Ámbitos protectores-Comunidad</t>
        </is>
      </c>
      <c r="B5" s="2" t="n"/>
      <c r="C5" s="3" t="n"/>
      <c r="D5" s="2" t="n"/>
      <c r="E5" s="2" t="n"/>
      <c r="F5" s="2" t="n"/>
      <c r="G5" s="2" t="inlineStr">
        <is>
          <t>Iglesia</t>
        </is>
      </c>
      <c r="H5" s="4">
        <f>IF(D3="MULT",14.285714285714286,IF(D3="SING",100,0))</f>
        <v/>
      </c>
      <c r="I5" s="2">
        <f>H5*F3</f>
        <v/>
      </c>
      <c r="J5" s="2" t="n"/>
      <c r="K5" s="2" t="n"/>
      <c r="L5" s="2">
        <f>ROUND(I5*(100/SUM(J3:J100)),2)</f>
        <v/>
      </c>
      <c r="M5" s="2">
        <f>TEXTJOIN("=",TRUE,G5,L5)</f>
        <v/>
      </c>
      <c r="N5" s="2" t="n"/>
      <c r="O5" s="2" t="n"/>
    </row>
    <row r="6">
      <c r="A6" s="2" t="inlineStr">
        <is>
          <t>Ámbitos protectores-Comunidad</t>
        </is>
      </c>
      <c r="B6" s="2" t="n"/>
      <c r="C6" s="3" t="n"/>
      <c r="D6" s="2" t="n"/>
      <c r="E6" s="2" t="n"/>
      <c r="F6" s="2" t="n"/>
      <c r="G6" s="2" t="inlineStr">
        <is>
          <t>Club</t>
        </is>
      </c>
      <c r="H6" s="4">
        <f>IF(D3="MULT",14.285714285714286,IF(D3="SING",100,0))</f>
        <v/>
      </c>
      <c r="I6" s="2">
        <f>H6*F3</f>
        <v/>
      </c>
      <c r="J6" s="2" t="n"/>
      <c r="K6" s="2" t="n"/>
      <c r="L6" s="2">
        <f>ROUND(I6*(100/SUM(J3:J100)),2)</f>
        <v/>
      </c>
      <c r="M6" s="2">
        <f>TEXTJOIN("=",TRUE,G6,L6)</f>
        <v/>
      </c>
      <c r="N6" s="2" t="n"/>
      <c r="O6" s="2" t="n"/>
    </row>
    <row r="7">
      <c r="A7" s="2" t="inlineStr">
        <is>
          <t>Ámbitos protectores-Comunidad</t>
        </is>
      </c>
      <c r="B7" s="2" t="n"/>
      <c r="C7" s="3" t="n"/>
      <c r="D7" s="2" t="n"/>
      <c r="E7" s="2" t="n"/>
      <c r="F7" s="2" t="n"/>
      <c r="G7" s="2" t="inlineStr">
        <is>
          <t>Calle</t>
        </is>
      </c>
      <c r="H7" s="4">
        <f>IF(D3="MULT",14.285714285714286,IF(D3="SING",100,0))</f>
        <v/>
      </c>
      <c r="I7" s="2">
        <f>H7*F3</f>
        <v/>
      </c>
      <c r="J7" s="2" t="n"/>
      <c r="K7" s="2" t="n"/>
      <c r="L7" s="2">
        <f>ROUND(I7*(100/SUM(J3:J100)),2)</f>
        <v/>
      </c>
      <c r="M7" s="2">
        <f>TEXTJOIN("=",TRUE,G7,L7)</f>
        <v/>
      </c>
      <c r="N7" s="2" t="n"/>
      <c r="O7" s="2" t="n"/>
    </row>
    <row r="8">
      <c r="A8" s="2" t="inlineStr">
        <is>
          <t>Ámbitos protectores-Comunidad</t>
        </is>
      </c>
      <c r="B8" s="2" t="n"/>
      <c r="C8" s="3" t="n"/>
      <c r="D8" s="2" t="n"/>
      <c r="E8" s="2" t="n"/>
      <c r="F8" s="2" t="n"/>
      <c r="G8" s="2" t="inlineStr">
        <is>
          <t>Casa de familiar</t>
        </is>
      </c>
      <c r="H8" s="4">
        <f>IF(D3="MULT",14.285714285714286,IF(D3="SING",100,0))</f>
        <v/>
      </c>
      <c r="I8" s="2">
        <f>H8*F3</f>
        <v/>
      </c>
      <c r="J8" s="2" t="n"/>
      <c r="K8" s="2" t="n"/>
      <c r="L8" s="2">
        <f>ROUND(I8*(100/SUM(J3:J100)),2)</f>
        <v/>
      </c>
      <c r="M8" s="2">
        <f>TEXTJOIN("=",TRUE,G8,L8)</f>
        <v/>
      </c>
      <c r="N8" s="2" t="n"/>
      <c r="O8" s="2" t="n"/>
    </row>
    <row r="9">
      <c r="A9" s="2" t="inlineStr">
        <is>
          <t>Ámbitos protectores-Comunidad</t>
        </is>
      </c>
      <c r="B9" s="2" t="n"/>
      <c r="C9" s="3" t="n"/>
      <c r="D9" s="2" t="n"/>
      <c r="E9" s="2" t="n"/>
      <c r="F9" s="2" t="n"/>
      <c r="G9" s="2" t="inlineStr">
        <is>
          <t>Casa de amigos</t>
        </is>
      </c>
      <c r="H9" s="4">
        <f>IF(D3="MULT",14.285714285714286,IF(D3="SING",100,0))</f>
        <v/>
      </c>
      <c r="I9" s="2">
        <f>H9*F3</f>
        <v/>
      </c>
      <c r="J9" s="2" t="n"/>
      <c r="K9" s="2" t="n"/>
      <c r="L9" s="2">
        <f>ROUND(I9*(100/SUM(J3:J100)),2)</f>
        <v/>
      </c>
      <c r="M9" s="2">
        <f>TEXTJOIN("=",TRUE,G9,L9)</f>
        <v/>
      </c>
      <c r="N9" s="2" t="n"/>
      <c r="O9" s="2" t="n"/>
    </row>
    <row r="10">
      <c r="A10" s="2" t="inlineStr">
        <is>
          <t>Ámbitos protectores-Comunidad</t>
        </is>
      </c>
      <c r="B10" s="2" t="inlineStr">
        <is>
          <t>H080</t>
        </is>
      </c>
      <c r="C10" s="3" t="inlineStr">
        <is>
          <t>¿En cual de los siguientes ámbitos te sentís MENOS seguro?</t>
        </is>
      </c>
      <c r="D10" s="5" t="inlineStr">
        <is>
          <t>undefined</t>
        </is>
      </c>
      <c r="E10" s="2" t="n"/>
      <c r="F10" s="2" t="n">
        <v>1</v>
      </c>
      <c r="G10" s="2" t="inlineStr">
        <is>
          <t>Escuela</t>
        </is>
      </c>
      <c r="H10" s="4">
        <f>IF(D10="MULT",14.285714285714286,IF(D10="SING",100,0))</f>
        <v/>
      </c>
      <c r="I10" s="2">
        <f>H10*F10</f>
        <v/>
      </c>
      <c r="J10" s="2">
        <f>IF(D10="MULT",SUM(I10:I16),MAX(I10:I16))</f>
        <v/>
      </c>
      <c r="K10" s="2">
        <f>IF(D10="MULT",7,1)</f>
        <v/>
      </c>
      <c r="L10" s="2">
        <f>ROUND(I10*(100/SUM(J3:J100)),2)</f>
        <v/>
      </c>
      <c r="M10" s="2">
        <f>TEXTJOIN("=",TRUE,G10,L10)</f>
        <v/>
      </c>
      <c r="N10" s="2">
        <f>TEXTJOIN("; ",FALSE,M10:M16)</f>
        <v/>
      </c>
      <c r="O10" s="2">
        <f>TEXTJOIN("; "&amp;CHAR(10),FALSE,M10:M16)</f>
        <v/>
      </c>
    </row>
    <row r="11">
      <c r="A11" s="2" t="inlineStr">
        <is>
          <t>Ámbitos protectores-Comunidad</t>
        </is>
      </c>
      <c r="B11" s="2" t="n"/>
      <c r="C11" s="3" t="n"/>
      <c r="D11" s="2" t="n"/>
      <c r="E11" s="2" t="n"/>
      <c r="F11" s="2" t="n"/>
      <c r="G11" s="2" t="inlineStr">
        <is>
          <t>Hogar</t>
        </is>
      </c>
      <c r="H11" s="4">
        <f>IF(D10="MULT",14.285714285714286,IF(D10="SING",100,0))</f>
        <v/>
      </c>
      <c r="I11" s="2">
        <f>H11*F10</f>
        <v/>
      </c>
      <c r="J11" s="2" t="n"/>
      <c r="K11" s="2" t="n"/>
      <c r="L11" s="2">
        <f>ROUND(I11*(100/SUM(J3:J100)),2)</f>
        <v/>
      </c>
      <c r="M11" s="2">
        <f>TEXTJOIN("=",TRUE,G11,L11)</f>
        <v/>
      </c>
      <c r="N11" s="2" t="n"/>
      <c r="O11" s="2" t="n"/>
    </row>
    <row r="12">
      <c r="A12" s="2" t="inlineStr">
        <is>
          <t>Ámbitos protectores-Comunidad</t>
        </is>
      </c>
      <c r="B12" s="2" t="n"/>
      <c r="C12" s="3" t="n"/>
      <c r="D12" s="2" t="n"/>
      <c r="E12" s="2" t="n"/>
      <c r="F12" s="2" t="n"/>
      <c r="G12" s="2" t="inlineStr">
        <is>
          <t>Iglesia</t>
        </is>
      </c>
      <c r="H12" s="4">
        <f>IF(D10="MULT",14.285714285714286,IF(D10="SING",100,0))</f>
        <v/>
      </c>
      <c r="I12" s="2">
        <f>H12*F10</f>
        <v/>
      </c>
      <c r="J12" s="2" t="n"/>
      <c r="K12" s="2" t="n"/>
      <c r="L12" s="2">
        <f>ROUND(I12*(100/SUM(J3:J100)),2)</f>
        <v/>
      </c>
      <c r="M12" s="2">
        <f>TEXTJOIN("=",TRUE,G12,L12)</f>
        <v/>
      </c>
      <c r="N12" s="2" t="n"/>
      <c r="O12" s="2" t="n"/>
    </row>
    <row r="13">
      <c r="A13" s="2" t="inlineStr">
        <is>
          <t>Ámbitos protectores-Comunidad</t>
        </is>
      </c>
      <c r="B13" s="2" t="n"/>
      <c r="C13" s="3" t="n"/>
      <c r="D13" s="2" t="n"/>
      <c r="E13" s="2" t="n"/>
      <c r="F13" s="2" t="n"/>
      <c r="G13" s="2" t="inlineStr">
        <is>
          <t>Club</t>
        </is>
      </c>
      <c r="H13" s="4">
        <f>IF(D10="MULT",14.285714285714286,IF(D10="SING",100,0))</f>
        <v/>
      </c>
      <c r="I13" s="2">
        <f>H13*F10</f>
        <v/>
      </c>
      <c r="J13" s="2" t="n"/>
      <c r="K13" s="2" t="n"/>
      <c r="L13" s="2">
        <f>ROUND(I13*(100/SUM(J3:J100)),2)</f>
        <v/>
      </c>
      <c r="M13" s="2">
        <f>TEXTJOIN("=",TRUE,G13,L13)</f>
        <v/>
      </c>
      <c r="N13" s="2" t="n"/>
      <c r="O13" s="2" t="n"/>
    </row>
    <row r="14">
      <c r="A14" s="2" t="inlineStr">
        <is>
          <t>Ámbitos protectores-Comunidad</t>
        </is>
      </c>
      <c r="B14" s="2" t="n"/>
      <c r="C14" s="3" t="n"/>
      <c r="D14" s="2" t="n"/>
      <c r="E14" s="2" t="n"/>
      <c r="F14" s="2" t="n"/>
      <c r="G14" s="2" t="inlineStr">
        <is>
          <t>Calle</t>
        </is>
      </c>
      <c r="H14" s="4">
        <f>IF(D10="MULT",14.285714285714286,IF(D10="SING",100,0))</f>
        <v/>
      </c>
      <c r="I14" s="2">
        <f>H14*F10</f>
        <v/>
      </c>
      <c r="J14" s="2" t="n"/>
      <c r="K14" s="2" t="n"/>
      <c r="L14" s="2">
        <f>ROUND(I14*(100/SUM(J3:J100)),2)</f>
        <v/>
      </c>
      <c r="M14" s="2">
        <f>TEXTJOIN("=",TRUE,G14,L14)</f>
        <v/>
      </c>
      <c r="N14" s="2" t="n"/>
      <c r="O14" s="2" t="n"/>
    </row>
    <row r="15">
      <c r="A15" s="2" t="inlineStr">
        <is>
          <t>Ámbitos protectores-Comunidad</t>
        </is>
      </c>
      <c r="B15" s="2" t="n"/>
      <c r="C15" s="3" t="n"/>
      <c r="D15" s="2" t="n"/>
      <c r="E15" s="2" t="n"/>
      <c r="F15" s="2" t="n"/>
      <c r="G15" s="2" t="inlineStr">
        <is>
          <t>Casa de familiar</t>
        </is>
      </c>
      <c r="H15" s="4">
        <f>IF(D10="MULT",14.285714285714286,IF(D10="SING",100,0))</f>
        <v/>
      </c>
      <c r="I15" s="2">
        <f>H15*F10</f>
        <v/>
      </c>
      <c r="J15" s="2" t="n"/>
      <c r="K15" s="2" t="n"/>
      <c r="L15" s="2">
        <f>ROUND(I15*(100/SUM(J3:J100)),2)</f>
        <v/>
      </c>
      <c r="M15" s="2">
        <f>TEXTJOIN("=",TRUE,G15,L15)</f>
        <v/>
      </c>
      <c r="N15" s="2" t="n"/>
      <c r="O15" s="2" t="n"/>
    </row>
    <row r="16">
      <c r="A16" s="2" t="inlineStr">
        <is>
          <t>Ámbitos protectores-Comunidad</t>
        </is>
      </c>
      <c r="B16" s="2" t="n"/>
      <c r="C16" s="3" t="n"/>
      <c r="D16" s="2" t="n"/>
      <c r="E16" s="2" t="n"/>
      <c r="F16" s="2" t="n"/>
      <c r="G16" s="2" t="inlineStr">
        <is>
          <t>Casa de amigos</t>
        </is>
      </c>
      <c r="H16" s="4">
        <f>IF(D10="MULT",14.285714285714286,IF(D10="SING",100,0))</f>
        <v/>
      </c>
      <c r="I16" s="2">
        <f>H16*F10</f>
        <v/>
      </c>
      <c r="J16" s="2" t="n"/>
      <c r="K16" s="2" t="n"/>
      <c r="L16" s="2">
        <f>ROUND(I16*(100/SUM(J3:J100)),2)</f>
        <v/>
      </c>
      <c r="M16" s="2">
        <f>TEXTJOIN("=",TRUE,G16,L16)</f>
        <v/>
      </c>
      <c r="N16" s="2" t="n"/>
      <c r="O16" s="2" t="n"/>
    </row>
    <row r="17">
      <c r="A17" s="2" t="inlineStr">
        <is>
          <t>Ámbitos protectores-Comunidad</t>
        </is>
      </c>
      <c r="B17" s="2" t="inlineStr">
        <is>
          <t>H098</t>
        </is>
      </c>
      <c r="C17" s="3" t="inlineStr">
        <is>
          <t>¿Fuiste amenazado por alguien el último tiempo?</t>
        </is>
      </c>
      <c r="D17" s="2" t="inlineStr">
        <is>
          <t>BOL</t>
        </is>
      </c>
      <c r="E17" s="2" t="n"/>
      <c r="F17" s="2" t="n">
        <v>1</v>
      </c>
      <c r="G17" s="2" t="inlineStr">
        <is>
          <t>Si</t>
        </is>
      </c>
      <c r="H17" s="4">
        <f>IF(OR(AND(E17="+", G17="Si"), AND(E17="-", G17="No")), 100, 0)</f>
        <v/>
      </c>
      <c r="I17" s="2">
        <f>H17*F17</f>
        <v/>
      </c>
      <c r="J17" s="2">
        <f>IF(D17="MULT",SUM(I17:I18),MAX(I17:I18))</f>
        <v/>
      </c>
      <c r="K17" s="2">
        <f>IF(D17="MULT",2,1)</f>
        <v/>
      </c>
      <c r="L17" s="2">
        <f>ROUND(I17*(100/SUM(J3:J100)),2)</f>
        <v/>
      </c>
      <c r="M17" s="2">
        <f>TEXTJOIN("=",TRUE,G17,L17)</f>
        <v/>
      </c>
      <c r="N17" s="2">
        <f>TEXTJOIN("; ",FALSE,M17:M18)</f>
        <v/>
      </c>
      <c r="O17" s="2">
        <f>TEXTJOIN("; "&amp;CHAR(10),FALSE,M17:M18)</f>
        <v/>
      </c>
    </row>
    <row r="18">
      <c r="A18" s="2" t="inlineStr">
        <is>
          <t>Ámbitos protectores-Comunidad</t>
        </is>
      </c>
      <c r="B18" s="2" t="n"/>
      <c r="C18" s="3" t="n"/>
      <c r="D18" s="2" t="n"/>
      <c r="E18" s="2" t="n"/>
      <c r="F18" s="2" t="n"/>
      <c r="G18" s="2" t="inlineStr">
        <is>
          <t>No</t>
        </is>
      </c>
      <c r="H18" s="4">
        <f>IF(OR(AND(E17="+", G18="Si"), AND(E17="-", G18="No")), 100, 0)</f>
        <v/>
      </c>
      <c r="I18" s="2">
        <f>H18*F17</f>
        <v/>
      </c>
      <c r="J18" s="2" t="n"/>
      <c r="K18" s="2" t="n"/>
      <c r="L18" s="2">
        <f>ROUND(I18*(100/SUM(J3:J100)),2)</f>
        <v/>
      </c>
      <c r="M18" s="2">
        <f>TEXTJOIN("=",TRUE,G18,L18)</f>
        <v/>
      </c>
      <c r="N18" s="2" t="n"/>
      <c r="O18" s="2" t="n"/>
    </row>
    <row r="19">
      <c r="A19" s="2" t="inlineStr">
        <is>
          <t>Ámbitos protectores-Comunidad</t>
        </is>
      </c>
      <c r="B19" s="2" t="inlineStr">
        <is>
          <t>H099</t>
        </is>
      </c>
      <c r="C19" s="3" t="inlineStr">
        <is>
          <t>¿Fuiste asaltado el último tiempo?</t>
        </is>
      </c>
      <c r="D19" s="2" t="inlineStr">
        <is>
          <t>BOL</t>
        </is>
      </c>
      <c r="E19" s="2" t="n"/>
      <c r="F19" s="2" t="n">
        <v>1</v>
      </c>
      <c r="G19" s="2" t="inlineStr">
        <is>
          <t>Si</t>
        </is>
      </c>
      <c r="H19" s="4">
        <f>IF(OR(AND(E19="+", G19="Si"), AND(E19="-", G19="No")), 100, 0)</f>
        <v/>
      </c>
      <c r="I19" s="2">
        <f>H19*F19</f>
        <v/>
      </c>
      <c r="J19" s="2">
        <f>IF(D19="MULT",SUM(I19:I20),MAX(I19:I20))</f>
        <v/>
      </c>
      <c r="K19" s="2">
        <f>IF(D19="MULT",2,1)</f>
        <v/>
      </c>
      <c r="L19" s="2">
        <f>ROUND(I19*(100/SUM(J3:J100)),2)</f>
        <v/>
      </c>
      <c r="M19" s="2">
        <f>TEXTJOIN("=",TRUE,G19,L19)</f>
        <v/>
      </c>
      <c r="N19" s="2">
        <f>TEXTJOIN("; ",FALSE,M19:M20)</f>
        <v/>
      </c>
      <c r="O19" s="2">
        <f>TEXTJOIN("; "&amp;CHAR(10),FALSE,M19:M20)</f>
        <v/>
      </c>
    </row>
    <row r="20">
      <c r="A20" s="2" t="inlineStr">
        <is>
          <t>Ámbitos protectores-Comunidad</t>
        </is>
      </c>
      <c r="B20" s="2" t="n"/>
      <c r="C20" s="3" t="n"/>
      <c r="D20" s="2" t="n"/>
      <c r="E20" s="2" t="n"/>
      <c r="F20" s="2" t="n"/>
      <c r="G20" s="2" t="inlineStr">
        <is>
          <t>No</t>
        </is>
      </c>
      <c r="H20" s="4">
        <f>IF(OR(AND(E19="+", G20="Si"), AND(E19="-", G20="No")), 100, 0)</f>
        <v/>
      </c>
      <c r="I20" s="2">
        <f>H20*F19</f>
        <v/>
      </c>
      <c r="J20" s="2" t="n"/>
      <c r="K20" s="2" t="n"/>
      <c r="L20" s="2">
        <f>ROUND(I20*(100/SUM(J3:J100)),2)</f>
        <v/>
      </c>
      <c r="M20" s="2">
        <f>TEXTJOIN("=",TRUE,G20,L20)</f>
        <v/>
      </c>
      <c r="N20" s="2" t="n"/>
      <c r="O20" s="2" t="n"/>
    </row>
  </sheetData>
  <mergeCells count="47">
    <mergeCell ref="A1:A2"/>
    <mergeCell ref="B1:F1"/>
    <mergeCell ref="G1:G2"/>
    <mergeCell ref="H1:H2"/>
    <mergeCell ref="I1:I2"/>
    <mergeCell ref="J1:J2"/>
    <mergeCell ref="K1:K2"/>
    <mergeCell ref="L1:L2"/>
    <mergeCell ref="M1:M2"/>
    <mergeCell ref="N1:N2"/>
    <mergeCell ref="O1:O2"/>
    <mergeCell ref="B3:B9"/>
    <mergeCell ref="K3:K9"/>
    <mergeCell ref="J3:J9"/>
    <mergeCell ref="C3:C9"/>
    <mergeCell ref="D3:D9"/>
    <mergeCell ref="E3:E9"/>
    <mergeCell ref="F3:F9"/>
    <mergeCell ref="N3:N9"/>
    <mergeCell ref="O3:O9"/>
    <mergeCell ref="B10:B16"/>
    <mergeCell ref="K10:K16"/>
    <mergeCell ref="J10:J16"/>
    <mergeCell ref="C10:C16"/>
    <mergeCell ref="D10:D16"/>
    <mergeCell ref="E10:E16"/>
    <mergeCell ref="F10:F16"/>
    <mergeCell ref="N10:N16"/>
    <mergeCell ref="O10:O16"/>
    <mergeCell ref="B17:B18"/>
    <mergeCell ref="K17:K18"/>
    <mergeCell ref="J17:J18"/>
    <mergeCell ref="C17:C18"/>
    <mergeCell ref="D17:D18"/>
    <mergeCell ref="E17:E18"/>
    <mergeCell ref="F17:F18"/>
    <mergeCell ref="N17:N18"/>
    <mergeCell ref="O17:O18"/>
    <mergeCell ref="B19:B20"/>
    <mergeCell ref="K19:K20"/>
    <mergeCell ref="J19:J20"/>
    <mergeCell ref="C19:C20"/>
    <mergeCell ref="D19:D20"/>
    <mergeCell ref="E19:E20"/>
    <mergeCell ref="F19:F20"/>
    <mergeCell ref="N19:N20"/>
    <mergeCell ref="O19:O2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9"/>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Salud-Mental</t>
        </is>
      </c>
      <c r="B3" s="2" t="inlineStr">
        <is>
          <t>H081</t>
        </is>
      </c>
      <c r="C3" s="3" t="inlineStr">
        <is>
          <t xml:space="preserve">La ayuda de un profesional (como puede ser un tutor, consejero, terapeuta) es algo muy común en chicos de tu edad, ¿Vos sentís que necesitas ayuda de alguien para  trabajar tus problemas? </t>
        </is>
      </c>
      <c r="D3" s="2" t="inlineStr">
        <is>
          <t>BOL</t>
        </is>
      </c>
      <c r="E3" s="2" t="n"/>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Salud-Mental</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Salud-Mental</t>
        </is>
      </c>
      <c r="B5" s="2" t="inlineStr">
        <is>
          <t>H082</t>
        </is>
      </c>
      <c r="C5" s="3" t="inlineStr">
        <is>
          <t>Del 1 al 5, ¿Cuan Feliz te sentís en tu vida?</t>
        </is>
      </c>
      <c r="D5" s="2" t="inlineStr">
        <is>
          <t>VEM</t>
        </is>
      </c>
      <c r="E5" s="2" t="n"/>
      <c r="F5" s="2" t="n">
        <v>1</v>
      </c>
      <c r="G5" s="2" t="n">
        <v>1</v>
      </c>
      <c r="H5" s="4">
        <f>IF(E5="+",20.0,IF(E5="-",100.0,0))</f>
        <v/>
      </c>
      <c r="I5" s="2">
        <f>H5*F5</f>
        <v/>
      </c>
      <c r="J5" s="2">
        <f>IF(D5="MULT",SUM(I5:I9),MAX(I5:I9))</f>
        <v/>
      </c>
      <c r="K5" s="2">
        <f>IF(D5="MULT",5,1)</f>
        <v/>
      </c>
      <c r="L5" s="2">
        <f>ROUND(I5*(100/SUM(J3:J100)),2)</f>
        <v/>
      </c>
      <c r="M5" s="2">
        <f>TEXTJOIN("=",TRUE,G5,L5)</f>
        <v/>
      </c>
      <c r="N5" s="2">
        <f>TEXTJOIN("; ",FALSE,M5:M9)</f>
        <v/>
      </c>
      <c r="O5" s="2">
        <f>TEXTJOIN("; "&amp;CHAR(10),FALSE,M5:M9)</f>
        <v/>
      </c>
    </row>
    <row r="6">
      <c r="A6" s="2" t="inlineStr">
        <is>
          <t>Salud-Mental</t>
        </is>
      </c>
      <c r="B6" s="2" t="n"/>
      <c r="C6" s="3" t="n"/>
      <c r="D6" s="2" t="n"/>
      <c r="E6" s="2" t="n"/>
      <c r="F6" s="2" t="n"/>
      <c r="G6" s="2" t="n">
        <v>2</v>
      </c>
      <c r="H6" s="4">
        <f>IF(E5="+",40.0,IF(E5="-",80.0,0))</f>
        <v/>
      </c>
      <c r="I6" s="2">
        <f>H6*F5</f>
        <v/>
      </c>
      <c r="J6" s="2" t="n"/>
      <c r="K6" s="2" t="n"/>
      <c r="L6" s="2">
        <f>ROUND(I6*(100/SUM(J3:J100)),2)</f>
        <v/>
      </c>
      <c r="M6" s="2">
        <f>TEXTJOIN("=",TRUE,G6,L6)</f>
        <v/>
      </c>
      <c r="N6" s="2" t="n"/>
      <c r="O6" s="2" t="n"/>
    </row>
    <row r="7">
      <c r="A7" s="2" t="inlineStr">
        <is>
          <t>Salud-Mental</t>
        </is>
      </c>
      <c r="B7" s="2" t="n"/>
      <c r="C7" s="3" t="n"/>
      <c r="D7" s="2" t="n"/>
      <c r="E7" s="2" t="n"/>
      <c r="F7" s="2" t="n"/>
      <c r="G7" s="2" t="n">
        <v>3</v>
      </c>
      <c r="H7" s="4">
        <f>IF(E5="+",60.0,IF(E5="-",60.0,0))</f>
        <v/>
      </c>
      <c r="I7" s="2">
        <f>H7*F5</f>
        <v/>
      </c>
      <c r="J7" s="2" t="n"/>
      <c r="K7" s="2" t="n"/>
      <c r="L7" s="2">
        <f>ROUND(I7*(100/SUM(J3:J100)),2)</f>
        <v/>
      </c>
      <c r="M7" s="2">
        <f>TEXTJOIN("=",TRUE,G7,L7)</f>
        <v/>
      </c>
      <c r="N7" s="2" t="n"/>
      <c r="O7" s="2" t="n"/>
    </row>
    <row r="8">
      <c r="A8" s="2" t="inlineStr">
        <is>
          <t>Salud-Mental</t>
        </is>
      </c>
      <c r="B8" s="2" t="n"/>
      <c r="C8" s="3" t="n"/>
      <c r="D8" s="2" t="n"/>
      <c r="E8" s="2" t="n"/>
      <c r="F8" s="2" t="n"/>
      <c r="G8" s="2" t="n">
        <v>4</v>
      </c>
      <c r="H8" s="4">
        <f>IF(E5="+",80.0,IF(E5="-",40.0,0))</f>
        <v/>
      </c>
      <c r="I8" s="2">
        <f>H8*F5</f>
        <v/>
      </c>
      <c r="J8" s="2" t="n"/>
      <c r="K8" s="2" t="n"/>
      <c r="L8" s="2">
        <f>ROUND(I8*(100/SUM(J3:J100)),2)</f>
        <v/>
      </c>
      <c r="M8" s="2">
        <f>TEXTJOIN("=",TRUE,G8,L8)</f>
        <v/>
      </c>
      <c r="N8" s="2" t="n"/>
      <c r="O8" s="2" t="n"/>
    </row>
    <row r="9">
      <c r="A9" s="2" t="inlineStr">
        <is>
          <t>Salud-Mental</t>
        </is>
      </c>
      <c r="B9" s="2" t="n"/>
      <c r="C9" s="3" t="n"/>
      <c r="D9" s="2" t="n"/>
      <c r="E9" s="2" t="n"/>
      <c r="F9" s="2" t="n"/>
      <c r="G9" s="2" t="n">
        <v>5</v>
      </c>
      <c r="H9" s="4">
        <f>IF(E5="+",100.0,IF(E5="-",20.0,0))</f>
        <v/>
      </c>
      <c r="I9" s="2">
        <f>H9*F5</f>
        <v/>
      </c>
      <c r="J9" s="2" t="n"/>
      <c r="K9" s="2" t="n"/>
      <c r="L9" s="2">
        <f>ROUND(I9*(100/SUM(J3:J100)),2)</f>
        <v/>
      </c>
      <c r="M9" s="2">
        <f>TEXTJOIN("=",TRUE,G9,L9)</f>
        <v/>
      </c>
      <c r="N9" s="2" t="n"/>
      <c r="O9" s="2" t="n"/>
    </row>
    <row r="10">
      <c r="A10" s="2" t="inlineStr">
        <is>
          <t>Salud-Mental</t>
        </is>
      </c>
      <c r="B10" s="2" t="inlineStr">
        <is>
          <t>H083</t>
        </is>
      </c>
      <c r="C10" s="3" t="inlineStr">
        <is>
          <t>Del 1 al 5, ¿Cuan conforme te sentis con vos mismo?</t>
        </is>
      </c>
      <c r="D10" s="2" t="inlineStr">
        <is>
          <t>VEM</t>
        </is>
      </c>
      <c r="E10" s="2" t="n"/>
      <c r="F10" s="2" t="n">
        <v>1</v>
      </c>
      <c r="G10" s="2" t="n">
        <v>1</v>
      </c>
      <c r="H10" s="4">
        <f>IF(E10="+",20.0,IF(E10="-",100.0,0))</f>
        <v/>
      </c>
      <c r="I10" s="2">
        <f>H10*F10</f>
        <v/>
      </c>
      <c r="J10" s="2">
        <f>IF(D10="MULT",SUM(I10:I14),MAX(I10:I14))</f>
        <v/>
      </c>
      <c r="K10" s="2">
        <f>IF(D10="MULT",5,1)</f>
        <v/>
      </c>
      <c r="L10" s="2">
        <f>ROUND(I10*(100/SUM(J3:J100)),2)</f>
        <v/>
      </c>
      <c r="M10" s="2">
        <f>TEXTJOIN("=",TRUE,G10,L10)</f>
        <v/>
      </c>
      <c r="N10" s="2">
        <f>TEXTJOIN("; ",FALSE,M10:M14)</f>
        <v/>
      </c>
      <c r="O10" s="2">
        <f>TEXTJOIN("; "&amp;CHAR(10),FALSE,M10:M14)</f>
        <v/>
      </c>
    </row>
    <row r="11">
      <c r="A11" s="2" t="inlineStr">
        <is>
          <t>Salud-Mental</t>
        </is>
      </c>
      <c r="B11" s="2" t="n"/>
      <c r="C11" s="3" t="n"/>
      <c r="D11" s="2" t="n"/>
      <c r="E11" s="2" t="n"/>
      <c r="F11" s="2" t="n"/>
      <c r="G11" s="2" t="n">
        <v>2</v>
      </c>
      <c r="H11" s="4">
        <f>IF(E10="+",40.0,IF(E10="-",80.0,0))</f>
        <v/>
      </c>
      <c r="I11" s="2">
        <f>H11*F10</f>
        <v/>
      </c>
      <c r="J11" s="2" t="n"/>
      <c r="K11" s="2" t="n"/>
      <c r="L11" s="2">
        <f>ROUND(I11*(100/SUM(J3:J100)),2)</f>
        <v/>
      </c>
      <c r="M11" s="2">
        <f>TEXTJOIN("=",TRUE,G11,L11)</f>
        <v/>
      </c>
      <c r="N11" s="2" t="n"/>
      <c r="O11" s="2" t="n"/>
    </row>
    <row r="12">
      <c r="A12" s="2" t="inlineStr">
        <is>
          <t>Salud-Mental</t>
        </is>
      </c>
      <c r="B12" s="2" t="n"/>
      <c r="C12" s="3" t="n"/>
      <c r="D12" s="2" t="n"/>
      <c r="E12" s="2" t="n"/>
      <c r="F12" s="2" t="n"/>
      <c r="G12" s="2" t="n">
        <v>3</v>
      </c>
      <c r="H12" s="4">
        <f>IF(E10="+",60.0,IF(E10="-",60.0,0))</f>
        <v/>
      </c>
      <c r="I12" s="2">
        <f>H12*F10</f>
        <v/>
      </c>
      <c r="J12" s="2" t="n"/>
      <c r="K12" s="2" t="n"/>
      <c r="L12" s="2">
        <f>ROUND(I12*(100/SUM(J3:J100)),2)</f>
        <v/>
      </c>
      <c r="M12" s="2">
        <f>TEXTJOIN("=",TRUE,G12,L12)</f>
        <v/>
      </c>
      <c r="N12" s="2" t="n"/>
      <c r="O12" s="2" t="n"/>
    </row>
    <row r="13">
      <c r="A13" s="2" t="inlineStr">
        <is>
          <t>Salud-Mental</t>
        </is>
      </c>
      <c r="B13" s="2" t="n"/>
      <c r="C13" s="3" t="n"/>
      <c r="D13" s="2" t="n"/>
      <c r="E13" s="2" t="n"/>
      <c r="F13" s="2" t="n"/>
      <c r="G13" s="2" t="n">
        <v>4</v>
      </c>
      <c r="H13" s="4">
        <f>IF(E10="+",80.0,IF(E10="-",40.0,0))</f>
        <v/>
      </c>
      <c r="I13" s="2">
        <f>H13*F10</f>
        <v/>
      </c>
      <c r="J13" s="2" t="n"/>
      <c r="K13" s="2" t="n"/>
      <c r="L13" s="2">
        <f>ROUND(I13*(100/SUM(J3:J100)),2)</f>
        <v/>
      </c>
      <c r="M13" s="2">
        <f>TEXTJOIN("=",TRUE,G13,L13)</f>
        <v/>
      </c>
      <c r="N13" s="2" t="n"/>
      <c r="O13" s="2" t="n"/>
    </row>
    <row r="14">
      <c r="A14" s="2" t="inlineStr">
        <is>
          <t>Salud-Mental</t>
        </is>
      </c>
      <c r="B14" s="2" t="n"/>
      <c r="C14" s="3" t="n"/>
      <c r="D14" s="2" t="n"/>
      <c r="E14" s="2" t="n"/>
      <c r="F14" s="2" t="n"/>
      <c r="G14" s="2" t="n">
        <v>5</v>
      </c>
      <c r="H14" s="4">
        <f>IF(E10="+",100.0,IF(E10="-",20.0,0))</f>
        <v/>
      </c>
      <c r="I14" s="2">
        <f>H14*F10</f>
        <v/>
      </c>
      <c r="J14" s="2" t="n"/>
      <c r="K14" s="2" t="n"/>
      <c r="L14" s="2">
        <f>ROUND(I14*(100/SUM(J3:J100)),2)</f>
        <v/>
      </c>
      <c r="M14" s="2">
        <f>TEXTJOIN("=",TRUE,G14,L14)</f>
        <v/>
      </c>
      <c r="N14" s="2" t="n"/>
      <c r="O14" s="2" t="n"/>
    </row>
    <row r="15">
      <c r="A15" s="2" t="inlineStr">
        <is>
          <t>Salud-Mental</t>
        </is>
      </c>
      <c r="B15" s="2" t="inlineStr">
        <is>
          <t>H084</t>
        </is>
      </c>
      <c r="C15" s="3" t="inlineStr">
        <is>
          <t>Del 1 al 5, ¿Cuan conforme te sentis con tu cuerpo?</t>
        </is>
      </c>
      <c r="D15" s="2" t="inlineStr">
        <is>
          <t>VEM</t>
        </is>
      </c>
      <c r="E15" s="2" t="n"/>
      <c r="F15" s="2" t="n">
        <v>1</v>
      </c>
      <c r="G15" s="2" t="n">
        <v>1</v>
      </c>
      <c r="H15" s="4">
        <f>IF(E15="+",20.0,IF(E15="-",100.0,0))</f>
        <v/>
      </c>
      <c r="I15" s="2">
        <f>H15*F15</f>
        <v/>
      </c>
      <c r="J15" s="2">
        <f>IF(D15="MULT",SUM(I15:I19),MAX(I15:I19))</f>
        <v/>
      </c>
      <c r="K15" s="2">
        <f>IF(D15="MULT",5,1)</f>
        <v/>
      </c>
      <c r="L15" s="2">
        <f>ROUND(I15*(100/SUM(J3:J100)),2)</f>
        <v/>
      </c>
      <c r="M15" s="2">
        <f>TEXTJOIN("=",TRUE,G15,L15)</f>
        <v/>
      </c>
      <c r="N15" s="2">
        <f>TEXTJOIN("; ",FALSE,M15:M19)</f>
        <v/>
      </c>
      <c r="O15" s="2">
        <f>TEXTJOIN("; "&amp;CHAR(10),FALSE,M15:M19)</f>
        <v/>
      </c>
    </row>
    <row r="16">
      <c r="A16" s="2" t="inlineStr">
        <is>
          <t>Salud-Mental</t>
        </is>
      </c>
      <c r="B16" s="2" t="n"/>
      <c r="C16" s="3" t="n"/>
      <c r="D16" s="2" t="n"/>
      <c r="E16" s="2" t="n"/>
      <c r="F16" s="2" t="n"/>
      <c r="G16" s="2" t="n">
        <v>2</v>
      </c>
      <c r="H16" s="4">
        <f>IF(E15="+",40.0,IF(E15="-",80.0,0))</f>
        <v/>
      </c>
      <c r="I16" s="2">
        <f>H16*F15</f>
        <v/>
      </c>
      <c r="J16" s="2" t="n"/>
      <c r="K16" s="2" t="n"/>
      <c r="L16" s="2">
        <f>ROUND(I16*(100/SUM(J3:J100)),2)</f>
        <v/>
      </c>
      <c r="M16" s="2">
        <f>TEXTJOIN("=",TRUE,G16,L16)</f>
        <v/>
      </c>
      <c r="N16" s="2" t="n"/>
      <c r="O16" s="2" t="n"/>
    </row>
    <row r="17">
      <c r="A17" s="2" t="inlineStr">
        <is>
          <t>Salud-Mental</t>
        </is>
      </c>
      <c r="B17" s="2" t="n"/>
      <c r="C17" s="3" t="n"/>
      <c r="D17" s="2" t="n"/>
      <c r="E17" s="2" t="n"/>
      <c r="F17" s="2" t="n"/>
      <c r="G17" s="2" t="n">
        <v>3</v>
      </c>
      <c r="H17" s="4">
        <f>IF(E15="+",60.0,IF(E15="-",60.0,0))</f>
        <v/>
      </c>
      <c r="I17" s="2">
        <f>H17*F15</f>
        <v/>
      </c>
      <c r="J17" s="2" t="n"/>
      <c r="K17" s="2" t="n"/>
      <c r="L17" s="2">
        <f>ROUND(I17*(100/SUM(J3:J100)),2)</f>
        <v/>
      </c>
      <c r="M17" s="2">
        <f>TEXTJOIN("=",TRUE,G17,L17)</f>
        <v/>
      </c>
      <c r="N17" s="2" t="n"/>
      <c r="O17" s="2" t="n"/>
    </row>
    <row r="18">
      <c r="A18" s="2" t="inlineStr">
        <is>
          <t>Salud-Mental</t>
        </is>
      </c>
      <c r="B18" s="2" t="n"/>
      <c r="C18" s="3" t="n"/>
      <c r="D18" s="2" t="n"/>
      <c r="E18" s="2" t="n"/>
      <c r="F18" s="2" t="n"/>
      <c r="G18" s="2" t="n">
        <v>4</v>
      </c>
      <c r="H18" s="4">
        <f>IF(E15="+",80.0,IF(E15="-",40.0,0))</f>
        <v/>
      </c>
      <c r="I18" s="2">
        <f>H18*F15</f>
        <v/>
      </c>
      <c r="J18" s="2" t="n"/>
      <c r="K18" s="2" t="n"/>
      <c r="L18" s="2">
        <f>ROUND(I18*(100/SUM(J3:J100)),2)</f>
        <v/>
      </c>
      <c r="M18" s="2">
        <f>TEXTJOIN("=",TRUE,G18,L18)</f>
        <v/>
      </c>
      <c r="N18" s="2" t="n"/>
      <c r="O18" s="2" t="n"/>
    </row>
    <row r="19">
      <c r="A19" s="2" t="inlineStr">
        <is>
          <t>Salud-Mental</t>
        </is>
      </c>
      <c r="B19" s="2" t="n"/>
      <c r="C19" s="3" t="n"/>
      <c r="D19" s="2" t="n"/>
      <c r="E19" s="2" t="n"/>
      <c r="F19" s="2" t="n"/>
      <c r="G19" s="2" t="n">
        <v>5</v>
      </c>
      <c r="H19" s="4">
        <f>IF(E15="+",100.0,IF(E15="-",20.0,0))</f>
        <v/>
      </c>
      <c r="I19" s="2">
        <f>H19*F15</f>
        <v/>
      </c>
      <c r="J19" s="2" t="n"/>
      <c r="K19" s="2" t="n"/>
      <c r="L19" s="2">
        <f>ROUND(I19*(100/SUM(J3:J100)),2)</f>
        <v/>
      </c>
      <c r="M19" s="2">
        <f>TEXTJOIN("=",TRUE,G19,L19)</f>
        <v/>
      </c>
      <c r="N19" s="2" t="n"/>
      <c r="O19" s="2" t="n"/>
    </row>
    <row r="20">
      <c r="A20" s="2" t="inlineStr">
        <is>
          <t>Salud-Mental</t>
        </is>
      </c>
      <c r="B20" s="2" t="inlineStr">
        <is>
          <t>H085</t>
        </is>
      </c>
      <c r="C20" s="3" t="inlineStr">
        <is>
          <t>Del 1 al 5, ¿ Cuan querido te sentís por los adultos?</t>
        </is>
      </c>
      <c r="D20" s="2" t="inlineStr">
        <is>
          <t>VEM</t>
        </is>
      </c>
      <c r="E20" s="2" t="n"/>
      <c r="F20" s="2" t="n">
        <v>1</v>
      </c>
      <c r="G20" s="2" t="n">
        <v>1</v>
      </c>
      <c r="H20" s="4">
        <f>IF(E20="+",20.0,IF(E20="-",100.0,0))</f>
        <v/>
      </c>
      <c r="I20" s="2">
        <f>H20*F20</f>
        <v/>
      </c>
      <c r="J20" s="2">
        <f>IF(D20="MULT",SUM(I20:I24),MAX(I20:I24))</f>
        <v/>
      </c>
      <c r="K20" s="2">
        <f>IF(D20="MULT",5,1)</f>
        <v/>
      </c>
      <c r="L20" s="2">
        <f>ROUND(I20*(100/SUM(J3:J100)),2)</f>
        <v/>
      </c>
      <c r="M20" s="2">
        <f>TEXTJOIN("=",TRUE,G20,L20)</f>
        <v/>
      </c>
      <c r="N20" s="2">
        <f>TEXTJOIN("; ",FALSE,M20:M24)</f>
        <v/>
      </c>
      <c r="O20" s="2">
        <f>TEXTJOIN("; "&amp;CHAR(10),FALSE,M20:M24)</f>
        <v/>
      </c>
    </row>
    <row r="21">
      <c r="A21" s="2" t="inlineStr">
        <is>
          <t>Salud-Mental</t>
        </is>
      </c>
      <c r="B21" s="2" t="n"/>
      <c r="C21" s="3" t="n"/>
      <c r="D21" s="2" t="n"/>
      <c r="E21" s="2" t="n"/>
      <c r="F21" s="2" t="n"/>
      <c r="G21" s="2" t="n">
        <v>2</v>
      </c>
      <c r="H21" s="4">
        <f>IF(E20="+",40.0,IF(E20="-",80.0,0))</f>
        <v/>
      </c>
      <c r="I21" s="2">
        <f>H21*F20</f>
        <v/>
      </c>
      <c r="J21" s="2" t="n"/>
      <c r="K21" s="2" t="n"/>
      <c r="L21" s="2">
        <f>ROUND(I21*(100/SUM(J3:J100)),2)</f>
        <v/>
      </c>
      <c r="M21" s="2">
        <f>TEXTJOIN("=",TRUE,G21,L21)</f>
        <v/>
      </c>
      <c r="N21" s="2" t="n"/>
      <c r="O21" s="2" t="n"/>
    </row>
    <row r="22">
      <c r="A22" s="2" t="inlineStr">
        <is>
          <t>Salud-Mental</t>
        </is>
      </c>
      <c r="B22" s="2" t="n"/>
      <c r="C22" s="3" t="n"/>
      <c r="D22" s="2" t="n"/>
      <c r="E22" s="2" t="n"/>
      <c r="F22" s="2" t="n"/>
      <c r="G22" s="2" t="n">
        <v>3</v>
      </c>
      <c r="H22" s="4">
        <f>IF(E20="+",60.0,IF(E20="-",60.0,0))</f>
        <v/>
      </c>
      <c r="I22" s="2">
        <f>H22*F20</f>
        <v/>
      </c>
      <c r="J22" s="2" t="n"/>
      <c r="K22" s="2" t="n"/>
      <c r="L22" s="2">
        <f>ROUND(I22*(100/SUM(J3:J100)),2)</f>
        <v/>
      </c>
      <c r="M22" s="2">
        <f>TEXTJOIN("=",TRUE,G22,L22)</f>
        <v/>
      </c>
      <c r="N22" s="2" t="n"/>
      <c r="O22" s="2" t="n"/>
    </row>
    <row r="23">
      <c r="A23" s="2" t="inlineStr">
        <is>
          <t>Salud-Mental</t>
        </is>
      </c>
      <c r="B23" s="2" t="n"/>
      <c r="C23" s="3" t="n"/>
      <c r="D23" s="2" t="n"/>
      <c r="E23" s="2" t="n"/>
      <c r="F23" s="2" t="n"/>
      <c r="G23" s="2" t="n">
        <v>4</v>
      </c>
      <c r="H23" s="4">
        <f>IF(E20="+",80.0,IF(E20="-",40.0,0))</f>
        <v/>
      </c>
      <c r="I23" s="2">
        <f>H23*F20</f>
        <v/>
      </c>
      <c r="J23" s="2" t="n"/>
      <c r="K23" s="2" t="n"/>
      <c r="L23" s="2">
        <f>ROUND(I23*(100/SUM(J3:J100)),2)</f>
        <v/>
      </c>
      <c r="M23" s="2">
        <f>TEXTJOIN("=",TRUE,G23,L23)</f>
        <v/>
      </c>
      <c r="N23" s="2" t="n"/>
      <c r="O23" s="2" t="n"/>
    </row>
    <row r="24">
      <c r="A24" s="2" t="inlineStr">
        <is>
          <t>Salud-Mental</t>
        </is>
      </c>
      <c r="B24" s="2" t="n"/>
      <c r="C24" s="3" t="n"/>
      <c r="D24" s="2" t="n"/>
      <c r="E24" s="2" t="n"/>
      <c r="F24" s="2" t="n"/>
      <c r="G24" s="2" t="n">
        <v>5</v>
      </c>
      <c r="H24" s="4">
        <f>IF(E20="+",100.0,IF(E20="-",20.0,0))</f>
        <v/>
      </c>
      <c r="I24" s="2">
        <f>H24*F20</f>
        <v/>
      </c>
      <c r="J24" s="2" t="n"/>
      <c r="K24" s="2" t="n"/>
      <c r="L24" s="2">
        <f>ROUND(I24*(100/SUM(J3:J100)),2)</f>
        <v/>
      </c>
      <c r="M24" s="2">
        <f>TEXTJOIN("=",TRUE,G24,L24)</f>
        <v/>
      </c>
      <c r="N24" s="2" t="n"/>
      <c r="O24" s="2" t="n"/>
    </row>
    <row r="25">
      <c r="A25" s="2" t="inlineStr">
        <is>
          <t>Salud-Mental</t>
        </is>
      </c>
      <c r="B25" s="2" t="inlineStr">
        <is>
          <t>H086</t>
        </is>
      </c>
      <c r="C25" s="3" t="inlineStr">
        <is>
          <t>¿Cuan querido te sentís por tus compañeros y amigos?</t>
        </is>
      </c>
      <c r="D25" s="2" t="inlineStr">
        <is>
          <t>VEM</t>
        </is>
      </c>
      <c r="E25" s="2" t="n"/>
      <c r="F25" s="2" t="n">
        <v>1</v>
      </c>
      <c r="G25" s="2" t="n">
        <v>1</v>
      </c>
      <c r="H25" s="4">
        <f>IF(E25="+",20.0,IF(E25="-",100.0,0))</f>
        <v/>
      </c>
      <c r="I25" s="2">
        <f>H25*F25</f>
        <v/>
      </c>
      <c r="J25" s="2">
        <f>IF(D25="MULT",SUM(I25:I29),MAX(I25:I29))</f>
        <v/>
      </c>
      <c r="K25" s="2">
        <f>IF(D25="MULT",5,1)</f>
        <v/>
      </c>
      <c r="L25" s="2">
        <f>ROUND(I25*(100/SUM(J3:J100)),2)</f>
        <v/>
      </c>
      <c r="M25" s="2">
        <f>TEXTJOIN("=",TRUE,G25,L25)</f>
        <v/>
      </c>
      <c r="N25" s="2">
        <f>TEXTJOIN("; ",FALSE,M25:M29)</f>
        <v/>
      </c>
      <c r="O25" s="2">
        <f>TEXTJOIN("; "&amp;CHAR(10),FALSE,M25:M29)</f>
        <v/>
      </c>
    </row>
    <row r="26">
      <c r="A26" s="2" t="inlineStr">
        <is>
          <t>Salud-Mental</t>
        </is>
      </c>
      <c r="B26" s="2" t="n"/>
      <c r="C26" s="3" t="n"/>
      <c r="D26" s="2" t="n"/>
      <c r="E26" s="2" t="n"/>
      <c r="F26" s="2" t="n"/>
      <c r="G26" s="2" t="n">
        <v>2</v>
      </c>
      <c r="H26" s="4">
        <f>IF(E25="+",40.0,IF(E25="-",80.0,0))</f>
        <v/>
      </c>
      <c r="I26" s="2">
        <f>H26*F25</f>
        <v/>
      </c>
      <c r="J26" s="2" t="n"/>
      <c r="K26" s="2" t="n"/>
      <c r="L26" s="2">
        <f>ROUND(I26*(100/SUM(J3:J100)),2)</f>
        <v/>
      </c>
      <c r="M26" s="2">
        <f>TEXTJOIN("=",TRUE,G26,L26)</f>
        <v/>
      </c>
      <c r="N26" s="2" t="n"/>
      <c r="O26" s="2" t="n"/>
    </row>
    <row r="27">
      <c r="A27" s="2" t="inlineStr">
        <is>
          <t>Salud-Mental</t>
        </is>
      </c>
      <c r="B27" s="2" t="n"/>
      <c r="C27" s="3" t="n"/>
      <c r="D27" s="2" t="n"/>
      <c r="E27" s="2" t="n"/>
      <c r="F27" s="2" t="n"/>
      <c r="G27" s="2" t="n">
        <v>3</v>
      </c>
      <c r="H27" s="4">
        <f>IF(E25="+",60.0,IF(E25="-",60.0,0))</f>
        <v/>
      </c>
      <c r="I27" s="2">
        <f>H27*F25</f>
        <v/>
      </c>
      <c r="J27" s="2" t="n"/>
      <c r="K27" s="2" t="n"/>
      <c r="L27" s="2">
        <f>ROUND(I27*(100/SUM(J3:J100)),2)</f>
        <v/>
      </c>
      <c r="M27" s="2">
        <f>TEXTJOIN("=",TRUE,G27,L27)</f>
        <v/>
      </c>
      <c r="N27" s="2" t="n"/>
      <c r="O27" s="2" t="n"/>
    </row>
    <row r="28">
      <c r="A28" s="2" t="inlineStr">
        <is>
          <t>Salud-Mental</t>
        </is>
      </c>
      <c r="B28" s="2" t="n"/>
      <c r="C28" s="3" t="n"/>
      <c r="D28" s="2" t="n"/>
      <c r="E28" s="2" t="n"/>
      <c r="F28" s="2" t="n"/>
      <c r="G28" s="2" t="n">
        <v>4</v>
      </c>
      <c r="H28" s="4">
        <f>IF(E25="+",80.0,IF(E25="-",40.0,0))</f>
        <v/>
      </c>
      <c r="I28" s="2">
        <f>H28*F25</f>
        <v/>
      </c>
      <c r="J28" s="2" t="n"/>
      <c r="K28" s="2" t="n"/>
      <c r="L28" s="2">
        <f>ROUND(I28*(100/SUM(J3:J100)),2)</f>
        <v/>
      </c>
      <c r="M28" s="2">
        <f>TEXTJOIN("=",TRUE,G28,L28)</f>
        <v/>
      </c>
      <c r="N28" s="2" t="n"/>
      <c r="O28" s="2" t="n"/>
    </row>
    <row r="29">
      <c r="A29" s="2" t="inlineStr">
        <is>
          <t>Salud-Mental</t>
        </is>
      </c>
      <c r="B29" s="2" t="n"/>
      <c r="C29" s="3" t="n"/>
      <c r="D29" s="2" t="n"/>
      <c r="E29" s="2" t="n"/>
      <c r="F29" s="2" t="n"/>
      <c r="G29" s="2" t="n">
        <v>5</v>
      </c>
      <c r="H29" s="4">
        <f>IF(E25="+",100.0,IF(E25="-",20.0,0))</f>
        <v/>
      </c>
      <c r="I29" s="2">
        <f>H29*F25</f>
        <v/>
      </c>
      <c r="J29" s="2" t="n"/>
      <c r="K29" s="2" t="n"/>
      <c r="L29" s="2">
        <f>ROUND(I29*(100/SUM(J3:J100)),2)</f>
        <v/>
      </c>
      <c r="M29" s="2">
        <f>TEXTJOIN("=",TRUE,G29,L29)</f>
        <v/>
      </c>
      <c r="N29" s="2" t="n"/>
      <c r="O29" s="2" t="n"/>
    </row>
    <row r="30">
      <c r="A30" s="2" t="inlineStr">
        <is>
          <t>Salud-Mental</t>
        </is>
      </c>
      <c r="B30" s="2" t="inlineStr">
        <is>
          <t>H087</t>
        </is>
      </c>
      <c r="C30" s="3" t="inlineStr">
        <is>
          <t>¿Experimentaste alguna vez deseos de lastimarte o dejar de vivir?</t>
        </is>
      </c>
      <c r="D30" s="2" t="inlineStr">
        <is>
          <t>BOL</t>
        </is>
      </c>
      <c r="E30" s="2" t="n"/>
      <c r="F30" s="2" t="n">
        <v>1</v>
      </c>
      <c r="G30" s="2" t="inlineStr">
        <is>
          <t>Si</t>
        </is>
      </c>
      <c r="H30" s="4">
        <f>IF(OR(AND(E30="+", G30="Si"), AND(E30="-", G30="No")), 100, 0)</f>
        <v/>
      </c>
      <c r="I30" s="2">
        <f>H30*F30</f>
        <v/>
      </c>
      <c r="J30" s="2">
        <f>IF(D30="MULT",SUM(I30:I31),MAX(I30:I31))</f>
        <v/>
      </c>
      <c r="K30" s="2">
        <f>IF(D30="MULT",2,1)</f>
        <v/>
      </c>
      <c r="L30" s="2">
        <f>ROUND(I30*(100/SUM(J3:J100)),2)</f>
        <v/>
      </c>
      <c r="M30" s="2">
        <f>TEXTJOIN("=",TRUE,G30,L30)</f>
        <v/>
      </c>
      <c r="N30" s="2">
        <f>TEXTJOIN("; ",FALSE,M30:M31)</f>
        <v/>
      </c>
      <c r="O30" s="2">
        <f>TEXTJOIN("; "&amp;CHAR(10),FALSE,M30:M31)</f>
        <v/>
      </c>
    </row>
    <row r="31">
      <c r="A31" s="2" t="inlineStr">
        <is>
          <t>Salud-Mental</t>
        </is>
      </c>
      <c r="B31" s="2" t="n"/>
      <c r="C31" s="3" t="n"/>
      <c r="D31" s="2" t="n"/>
      <c r="E31" s="2" t="n"/>
      <c r="F31" s="2" t="n"/>
      <c r="G31" s="2" t="inlineStr">
        <is>
          <t>No</t>
        </is>
      </c>
      <c r="H31" s="4">
        <f>IF(OR(AND(E30="+", G31="Si"), AND(E30="-", G31="No")), 100, 0)</f>
        <v/>
      </c>
      <c r="I31" s="2">
        <f>H31*F30</f>
        <v/>
      </c>
      <c r="J31" s="2" t="n"/>
      <c r="K31" s="2" t="n"/>
      <c r="L31" s="2">
        <f>ROUND(I31*(100/SUM(J3:J100)),2)</f>
        <v/>
      </c>
      <c r="M31" s="2">
        <f>TEXTJOIN("=",TRUE,G31,L31)</f>
        <v/>
      </c>
      <c r="N31" s="2" t="n"/>
      <c r="O31" s="2" t="n"/>
    </row>
    <row r="32">
      <c r="A32" s="2" t="inlineStr">
        <is>
          <t>Salud-Mental</t>
        </is>
      </c>
      <c r="B32" s="2" t="inlineStr">
        <is>
          <t>H088</t>
        </is>
      </c>
      <c r="C32" s="3" t="inlineStr">
        <is>
          <t>¿Intentaste lastimarte a propósito alguna vez?</t>
        </is>
      </c>
      <c r="D32" s="2" t="inlineStr">
        <is>
          <t>BOL</t>
        </is>
      </c>
      <c r="E32" s="2" t="n"/>
      <c r="F32" s="2" t="n">
        <v>1</v>
      </c>
      <c r="G32" s="2" t="inlineStr">
        <is>
          <t>Si</t>
        </is>
      </c>
      <c r="H32" s="4">
        <f>IF(OR(AND(E32="+", G32="Si"), AND(E32="-", G32="No")), 100, 0)</f>
        <v/>
      </c>
      <c r="I32" s="2">
        <f>H32*F32</f>
        <v/>
      </c>
      <c r="J32" s="2">
        <f>IF(D32="MULT",SUM(I32:I33),MAX(I32:I33))</f>
        <v/>
      </c>
      <c r="K32" s="2">
        <f>IF(D32="MULT",2,1)</f>
        <v/>
      </c>
      <c r="L32" s="2">
        <f>ROUND(I32*(100/SUM(J3:J100)),2)</f>
        <v/>
      </c>
      <c r="M32" s="2">
        <f>TEXTJOIN("=",TRUE,G32,L32)</f>
        <v/>
      </c>
      <c r="N32" s="2">
        <f>TEXTJOIN("; ",FALSE,M32:M33)</f>
        <v/>
      </c>
      <c r="O32" s="2">
        <f>TEXTJOIN("; "&amp;CHAR(10),FALSE,M32:M33)</f>
        <v/>
      </c>
    </row>
    <row r="33">
      <c r="A33" s="2" t="inlineStr">
        <is>
          <t>Salud-Mental</t>
        </is>
      </c>
      <c r="B33" s="2" t="n"/>
      <c r="C33" s="3" t="n"/>
      <c r="D33" s="2" t="n"/>
      <c r="E33" s="2" t="n"/>
      <c r="F33" s="2" t="n"/>
      <c r="G33" s="2" t="inlineStr">
        <is>
          <t>No</t>
        </is>
      </c>
      <c r="H33" s="4">
        <f>IF(OR(AND(E32="+", G33="Si"), AND(E32="-", G33="No")), 100, 0)</f>
        <v/>
      </c>
      <c r="I33" s="2">
        <f>H33*F32</f>
        <v/>
      </c>
      <c r="J33" s="2" t="n"/>
      <c r="K33" s="2" t="n"/>
      <c r="L33" s="2">
        <f>ROUND(I33*(100/SUM(J3:J100)),2)</f>
        <v/>
      </c>
      <c r="M33" s="2">
        <f>TEXTJOIN("=",TRUE,G33,L33)</f>
        <v/>
      </c>
      <c r="N33" s="2" t="n"/>
      <c r="O33" s="2" t="n"/>
    </row>
    <row r="34">
      <c r="A34" s="2" t="inlineStr">
        <is>
          <t>Salud-Mental</t>
        </is>
      </c>
      <c r="B34" s="2" t="inlineStr">
        <is>
          <t>P055</t>
        </is>
      </c>
      <c r="C34" s="3" t="inlineStr">
        <is>
          <t>¿Recibe tratamiento terapeutico?</t>
        </is>
      </c>
      <c r="D34" s="2" t="inlineStr">
        <is>
          <t>BOL</t>
        </is>
      </c>
      <c r="E34" s="2" t="n"/>
      <c r="F34" s="2" t="n">
        <v>1</v>
      </c>
      <c r="G34" s="2" t="inlineStr">
        <is>
          <t>Si</t>
        </is>
      </c>
      <c r="H34" s="4">
        <f>IF(OR(AND(E34="+", G34="Si"), AND(E34="-", G34="No")), 100, 0)</f>
        <v/>
      </c>
      <c r="I34" s="2">
        <f>H34*F34</f>
        <v/>
      </c>
      <c r="J34" s="2">
        <f>IF(D34="MULT",SUM(I34:I35),MAX(I34:I35))</f>
        <v/>
      </c>
      <c r="K34" s="2">
        <f>IF(D34="MULT",2,1)</f>
        <v/>
      </c>
      <c r="L34" s="2">
        <f>ROUND(I34*(100/SUM(J3:J100)),2)</f>
        <v/>
      </c>
      <c r="M34" s="2">
        <f>TEXTJOIN("=",TRUE,G34,L34)</f>
        <v/>
      </c>
      <c r="N34" s="2">
        <f>TEXTJOIN("; ",FALSE,M34:M35)</f>
        <v/>
      </c>
      <c r="O34" s="2">
        <f>TEXTJOIN("; "&amp;CHAR(10),FALSE,M34:M35)</f>
        <v/>
      </c>
    </row>
    <row r="35">
      <c r="A35" s="2" t="inlineStr">
        <is>
          <t>Salud-Mental</t>
        </is>
      </c>
      <c r="B35" s="2" t="n"/>
      <c r="C35" s="3" t="n"/>
      <c r="D35" s="2" t="n"/>
      <c r="E35" s="2" t="n"/>
      <c r="F35" s="2" t="n"/>
      <c r="G35" s="2" t="inlineStr">
        <is>
          <t>No</t>
        </is>
      </c>
      <c r="H35" s="4">
        <f>IF(OR(AND(E34="+", G35="Si"), AND(E34="-", G35="No")), 100, 0)</f>
        <v/>
      </c>
      <c r="I35" s="2">
        <f>H35*F34</f>
        <v/>
      </c>
      <c r="J35" s="2" t="n"/>
      <c r="K35" s="2" t="n"/>
      <c r="L35" s="2">
        <f>ROUND(I35*(100/SUM(J3:J100)),2)</f>
        <v/>
      </c>
      <c r="M35" s="2">
        <f>TEXTJOIN("=",TRUE,G35,L35)</f>
        <v/>
      </c>
      <c r="N35" s="2" t="n"/>
      <c r="O35" s="2" t="n"/>
    </row>
    <row r="36">
      <c r="A36" s="2" t="inlineStr">
        <is>
          <t>Salud-Mental</t>
        </is>
      </c>
      <c r="B36" s="2" t="inlineStr">
        <is>
          <t>P064</t>
        </is>
      </c>
      <c r="C36" s="3" t="inlineStr">
        <is>
          <t>¿Sufre alguna de las siguientes complicaciónes o dificultades: [Psíquica]</t>
        </is>
      </c>
      <c r="D36" s="2" t="inlineStr">
        <is>
          <t>BOL</t>
        </is>
      </c>
      <c r="E36" s="2" t="n"/>
      <c r="F36" s="2" t="n">
        <v>1</v>
      </c>
      <c r="G36" s="2" t="inlineStr">
        <is>
          <t>Si</t>
        </is>
      </c>
      <c r="H36" s="4">
        <f>IF(OR(AND(E36="+", G36="Si"), AND(E36="-", G36="No")), 100, 0)</f>
        <v/>
      </c>
      <c r="I36" s="2">
        <f>H36*F36</f>
        <v/>
      </c>
      <c r="J36" s="2">
        <f>IF(D36="MULT",SUM(I36:I37),MAX(I36:I37))</f>
        <v/>
      </c>
      <c r="K36" s="2">
        <f>IF(D36="MULT",2,1)</f>
        <v/>
      </c>
      <c r="L36" s="2">
        <f>ROUND(I36*(100/SUM(J3:J100)),2)</f>
        <v/>
      </c>
      <c r="M36" s="2">
        <f>TEXTJOIN("=",TRUE,G36,L36)</f>
        <v/>
      </c>
      <c r="N36" s="2">
        <f>TEXTJOIN("; ",FALSE,M36:M37)</f>
        <v/>
      </c>
      <c r="O36" s="2">
        <f>TEXTJOIN("; "&amp;CHAR(10),FALSE,M36:M37)</f>
        <v/>
      </c>
    </row>
    <row r="37">
      <c r="A37" s="2" t="inlineStr">
        <is>
          <t>Salud-Mental</t>
        </is>
      </c>
      <c r="B37" s="2" t="n"/>
      <c r="C37" s="3" t="n"/>
      <c r="D37" s="2" t="n"/>
      <c r="E37" s="2" t="n"/>
      <c r="F37" s="2" t="n"/>
      <c r="G37" s="2" t="inlineStr">
        <is>
          <t>No</t>
        </is>
      </c>
      <c r="H37" s="4">
        <f>IF(OR(AND(E36="+", G37="Si"), AND(E36="-", G37="No")), 100, 0)</f>
        <v/>
      </c>
      <c r="I37" s="2">
        <f>H37*F36</f>
        <v/>
      </c>
      <c r="J37" s="2" t="n"/>
      <c r="K37" s="2" t="n"/>
      <c r="L37" s="2">
        <f>ROUND(I37*(100/SUM(J3:J100)),2)</f>
        <v/>
      </c>
      <c r="M37" s="2">
        <f>TEXTJOIN("=",TRUE,G37,L37)</f>
        <v/>
      </c>
      <c r="N37" s="2" t="n"/>
      <c r="O37" s="2" t="n"/>
    </row>
    <row r="38">
      <c r="A38" s="2" t="inlineStr">
        <is>
          <t>Salud-Mental</t>
        </is>
      </c>
      <c r="B38" s="2" t="inlineStr">
        <is>
          <t>P065</t>
        </is>
      </c>
      <c r="C38" s="3" t="inlineStr">
        <is>
          <t>¿Sufre alguna de las siguientes complicaciónes o dificultades: [Psicológica]</t>
        </is>
      </c>
      <c r="D38" s="2" t="inlineStr">
        <is>
          <t>BOL</t>
        </is>
      </c>
      <c r="E38" s="2" t="n"/>
      <c r="F38" s="2" t="n">
        <v>1</v>
      </c>
      <c r="G38" s="2" t="inlineStr">
        <is>
          <t>Si</t>
        </is>
      </c>
      <c r="H38" s="4">
        <f>IF(OR(AND(E38="+", G38="Si"), AND(E38="-", G38="No")), 100, 0)</f>
        <v/>
      </c>
      <c r="I38" s="2">
        <f>H38*F38</f>
        <v/>
      </c>
      <c r="J38" s="2">
        <f>IF(D38="MULT",SUM(I38:I39),MAX(I38:I39))</f>
        <v/>
      </c>
      <c r="K38" s="2">
        <f>IF(D38="MULT",2,1)</f>
        <v/>
      </c>
      <c r="L38" s="2">
        <f>ROUND(I38*(100/SUM(J3:J100)),2)</f>
        <v/>
      </c>
      <c r="M38" s="2">
        <f>TEXTJOIN("=",TRUE,G38,L38)</f>
        <v/>
      </c>
      <c r="N38" s="2">
        <f>TEXTJOIN("; ",FALSE,M38:M39)</f>
        <v/>
      </c>
      <c r="O38" s="2">
        <f>TEXTJOIN("; "&amp;CHAR(10),FALSE,M38:M39)</f>
        <v/>
      </c>
    </row>
    <row r="39">
      <c r="A39" s="2" t="inlineStr">
        <is>
          <t>Salud-Mental</t>
        </is>
      </c>
      <c r="B39" s="2" t="n"/>
      <c r="C39" s="3" t="n"/>
      <c r="D39" s="2" t="n"/>
      <c r="E39" s="2" t="n"/>
      <c r="F39" s="2" t="n"/>
      <c r="G39" s="2" t="inlineStr">
        <is>
          <t>No</t>
        </is>
      </c>
      <c r="H39" s="4">
        <f>IF(OR(AND(E38="+", G39="Si"), AND(E38="-", G39="No")), 100, 0)</f>
        <v/>
      </c>
      <c r="I39" s="2">
        <f>H39*F38</f>
        <v/>
      </c>
      <c r="J39" s="2" t="n"/>
      <c r="K39" s="2" t="n"/>
      <c r="L39" s="2">
        <f>ROUND(I39*(100/SUM(J3:J100)),2)</f>
        <v/>
      </c>
      <c r="M39" s="2">
        <f>TEXTJOIN("=",TRUE,G39,L39)</f>
        <v/>
      </c>
      <c r="N39" s="2" t="n"/>
      <c r="O39" s="2" t="n"/>
    </row>
  </sheetData>
  <mergeCells count="110">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9"/>
    <mergeCell ref="K5:K9"/>
    <mergeCell ref="J5:J9"/>
    <mergeCell ref="C5:C9"/>
    <mergeCell ref="D5:D9"/>
    <mergeCell ref="E5:E9"/>
    <mergeCell ref="F5:F9"/>
    <mergeCell ref="N5:N9"/>
    <mergeCell ref="O5:O9"/>
    <mergeCell ref="B10:B14"/>
    <mergeCell ref="K10:K14"/>
    <mergeCell ref="J10:J14"/>
    <mergeCell ref="C10:C14"/>
    <mergeCell ref="D10:D14"/>
    <mergeCell ref="E10:E14"/>
    <mergeCell ref="F10:F14"/>
    <mergeCell ref="N10:N14"/>
    <mergeCell ref="O10:O14"/>
    <mergeCell ref="B15:B19"/>
    <mergeCell ref="K15:K19"/>
    <mergeCell ref="J15:J19"/>
    <mergeCell ref="C15:C19"/>
    <mergeCell ref="D15:D19"/>
    <mergeCell ref="E15:E19"/>
    <mergeCell ref="F15:F19"/>
    <mergeCell ref="N15:N19"/>
    <mergeCell ref="O15:O19"/>
    <mergeCell ref="B20:B24"/>
    <mergeCell ref="K20:K24"/>
    <mergeCell ref="J20:J24"/>
    <mergeCell ref="C20:C24"/>
    <mergeCell ref="D20:D24"/>
    <mergeCell ref="E20:E24"/>
    <mergeCell ref="F20:F24"/>
    <mergeCell ref="N20:N24"/>
    <mergeCell ref="O20:O24"/>
    <mergeCell ref="B25:B29"/>
    <mergeCell ref="K25:K29"/>
    <mergeCell ref="J25:J29"/>
    <mergeCell ref="C25:C29"/>
    <mergeCell ref="D25:D29"/>
    <mergeCell ref="E25:E29"/>
    <mergeCell ref="F25:F29"/>
    <mergeCell ref="N25:N29"/>
    <mergeCell ref="O25:O29"/>
    <mergeCell ref="B30:B31"/>
    <mergeCell ref="K30:K31"/>
    <mergeCell ref="J30:J31"/>
    <mergeCell ref="C30:C31"/>
    <mergeCell ref="D30:D31"/>
    <mergeCell ref="E30:E31"/>
    <mergeCell ref="F30:F31"/>
    <mergeCell ref="N30:N31"/>
    <mergeCell ref="O30:O31"/>
    <mergeCell ref="B32:B33"/>
    <mergeCell ref="K32:K33"/>
    <mergeCell ref="J32:J33"/>
    <mergeCell ref="C32:C33"/>
    <mergeCell ref="D32:D33"/>
    <mergeCell ref="E32:E33"/>
    <mergeCell ref="F32:F33"/>
    <mergeCell ref="N32:N33"/>
    <mergeCell ref="O32:O33"/>
    <mergeCell ref="B34:B35"/>
    <mergeCell ref="K34:K35"/>
    <mergeCell ref="J34:J35"/>
    <mergeCell ref="C34:C35"/>
    <mergeCell ref="D34:D35"/>
    <mergeCell ref="E34:E35"/>
    <mergeCell ref="F34:F35"/>
    <mergeCell ref="N34:N35"/>
    <mergeCell ref="O34:O35"/>
    <mergeCell ref="B36:B37"/>
    <mergeCell ref="K36:K37"/>
    <mergeCell ref="J36:J37"/>
    <mergeCell ref="C36:C37"/>
    <mergeCell ref="D36:D37"/>
    <mergeCell ref="E36:E37"/>
    <mergeCell ref="F36:F37"/>
    <mergeCell ref="N36:N37"/>
    <mergeCell ref="O36:O37"/>
    <mergeCell ref="B38:B39"/>
    <mergeCell ref="K38:K39"/>
    <mergeCell ref="J38:J39"/>
    <mergeCell ref="C38:C39"/>
    <mergeCell ref="D38:D39"/>
    <mergeCell ref="E38:E39"/>
    <mergeCell ref="F38:F39"/>
    <mergeCell ref="N38:N39"/>
    <mergeCell ref="O38:O39"/>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6"/>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Salud-Sexual</t>
        </is>
      </c>
      <c r="B3" s="2" t="inlineStr">
        <is>
          <t>H089</t>
        </is>
      </c>
      <c r="C3" s="3" t="inlineStr">
        <is>
          <t>¿Tenés hijos?</t>
        </is>
      </c>
      <c r="D3" s="2" t="inlineStr">
        <is>
          <t>BOL</t>
        </is>
      </c>
      <c r="E3" s="2" t="n"/>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Salud-Sexual</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Salud-Sexual</t>
        </is>
      </c>
      <c r="B5" s="2" t="inlineStr">
        <is>
          <t>H090</t>
        </is>
      </c>
      <c r="C5" s="3" t="inlineStr">
        <is>
          <t>¿Estuviste embarazada? (si es mujer) ¿Dejaste embarazada a alguna chica alguna vez? (si es varón)</t>
        </is>
      </c>
      <c r="D5" s="2" t="inlineStr">
        <is>
          <t>BOL</t>
        </is>
      </c>
      <c r="E5" s="2" t="n"/>
      <c r="F5" s="2" t="n">
        <v>1</v>
      </c>
      <c r="G5" s="2" t="inlineStr">
        <is>
          <t>Si</t>
        </is>
      </c>
      <c r="H5" s="4">
        <f>IF(OR(AND(E5="+", G5="Si"), AND(E5="-", G5="No")), 100, 0)</f>
        <v/>
      </c>
      <c r="I5" s="2">
        <f>H5*F5</f>
        <v/>
      </c>
      <c r="J5" s="2">
        <f>IF(D5="MULT",SUM(I5:I6),MAX(I5:I6))</f>
        <v/>
      </c>
      <c r="K5" s="2">
        <f>IF(D5="MULT",2,1)</f>
        <v/>
      </c>
      <c r="L5" s="2">
        <f>ROUND(I5*(100/SUM(J3:J100)),2)</f>
        <v/>
      </c>
      <c r="M5" s="2">
        <f>TEXTJOIN("=",TRUE,G5,L5)</f>
        <v/>
      </c>
      <c r="N5" s="2">
        <f>TEXTJOIN("; ",FALSE,M5:M6)</f>
        <v/>
      </c>
      <c r="O5" s="2">
        <f>TEXTJOIN("; "&amp;CHAR(10),FALSE,M5:M6)</f>
        <v/>
      </c>
    </row>
    <row r="6">
      <c r="A6" s="2" t="inlineStr">
        <is>
          <t>Salud-Sexual</t>
        </is>
      </c>
      <c r="B6" s="2" t="n"/>
      <c r="C6" s="3" t="n"/>
      <c r="D6" s="2" t="n"/>
      <c r="E6" s="2" t="n"/>
      <c r="F6" s="2" t="n"/>
      <c r="G6" s="2" t="inlineStr">
        <is>
          <t>No</t>
        </is>
      </c>
      <c r="H6" s="4">
        <f>IF(OR(AND(E5="+", G6="Si"), AND(E5="-", G6="No")), 100, 0)</f>
        <v/>
      </c>
      <c r="I6" s="2">
        <f>H6*F5</f>
        <v/>
      </c>
      <c r="J6" s="2" t="n"/>
      <c r="K6" s="2" t="n"/>
      <c r="L6" s="2">
        <f>ROUND(I6*(100/SUM(J3:J100)),2)</f>
        <v/>
      </c>
      <c r="M6" s="2">
        <f>TEXTJOIN("=",TRUE,G6,L6)</f>
        <v/>
      </c>
      <c r="N6" s="2" t="n"/>
      <c r="O6" s="2" t="n"/>
    </row>
  </sheetData>
  <mergeCells count="29">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1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Sospechas-General</t>
        </is>
      </c>
      <c r="B3" s="2" t="inlineStr">
        <is>
          <t>H101</t>
        </is>
      </c>
      <c r="C3" s="3" t="inlineStr">
        <is>
          <t>Sospecha ASI</t>
        </is>
      </c>
      <c r="D3" s="2" t="inlineStr">
        <is>
          <t>BOL</t>
        </is>
      </c>
      <c r="E3" s="2" t="n"/>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Sospechas-General</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Sospechas-General</t>
        </is>
      </c>
      <c r="B5" s="2" t="inlineStr">
        <is>
          <t>H102</t>
        </is>
      </c>
      <c r="C5" s="3" t="inlineStr">
        <is>
          <t>Sospecha Maltrato</t>
        </is>
      </c>
      <c r="D5" s="2" t="inlineStr">
        <is>
          <t>BOL</t>
        </is>
      </c>
      <c r="E5" s="2" t="n"/>
      <c r="F5" s="2" t="n">
        <v>1</v>
      </c>
      <c r="G5" s="2" t="inlineStr">
        <is>
          <t>Si</t>
        </is>
      </c>
      <c r="H5" s="4">
        <f>IF(OR(AND(E5="+", G5="Si"), AND(E5="-", G5="No")), 100, 0)</f>
        <v/>
      </c>
      <c r="I5" s="2">
        <f>H5*F5</f>
        <v/>
      </c>
      <c r="J5" s="2">
        <f>IF(D5="MULT",SUM(I5:I6),MAX(I5:I6))</f>
        <v/>
      </c>
      <c r="K5" s="2">
        <f>IF(D5="MULT",2,1)</f>
        <v/>
      </c>
      <c r="L5" s="2">
        <f>ROUND(I5*(100/SUM(J3:J100)),2)</f>
        <v/>
      </c>
      <c r="M5" s="2">
        <f>TEXTJOIN("=",TRUE,G5,L5)</f>
        <v/>
      </c>
      <c r="N5" s="2">
        <f>TEXTJOIN("; ",FALSE,M5:M6)</f>
        <v/>
      </c>
      <c r="O5" s="2">
        <f>TEXTJOIN("; "&amp;CHAR(10),FALSE,M5:M6)</f>
        <v/>
      </c>
    </row>
    <row r="6">
      <c r="A6" s="2" t="inlineStr">
        <is>
          <t>Sospechas-General</t>
        </is>
      </c>
      <c r="B6" s="2" t="n"/>
      <c r="C6" s="3" t="n"/>
      <c r="D6" s="2" t="n"/>
      <c r="E6" s="2" t="n"/>
      <c r="F6" s="2" t="n"/>
      <c r="G6" s="2" t="inlineStr">
        <is>
          <t>No</t>
        </is>
      </c>
      <c r="H6" s="4">
        <f>IF(OR(AND(E5="+", G6="Si"), AND(E5="-", G6="No")), 100, 0)</f>
        <v/>
      </c>
      <c r="I6" s="2">
        <f>H6*F5</f>
        <v/>
      </c>
      <c r="J6" s="2" t="n"/>
      <c r="K6" s="2" t="n"/>
      <c r="L6" s="2">
        <f>ROUND(I6*(100/SUM(J3:J100)),2)</f>
        <v/>
      </c>
      <c r="M6" s="2">
        <f>TEXTJOIN("=",TRUE,G6,L6)</f>
        <v/>
      </c>
      <c r="N6" s="2" t="n"/>
      <c r="O6" s="2" t="n"/>
    </row>
    <row r="7">
      <c r="A7" s="2" t="inlineStr">
        <is>
          <t>Sospechas-General</t>
        </is>
      </c>
      <c r="B7" s="2" t="inlineStr">
        <is>
          <t>H103</t>
        </is>
      </c>
      <c r="C7" s="3" t="inlineStr">
        <is>
          <t>Sospecha Consumo problemático</t>
        </is>
      </c>
      <c r="D7" s="2" t="inlineStr">
        <is>
          <t>BOL</t>
        </is>
      </c>
      <c r="E7" s="2" t="n"/>
      <c r="F7" s="2" t="n">
        <v>1</v>
      </c>
      <c r="G7" s="2" t="inlineStr">
        <is>
          <t>Si</t>
        </is>
      </c>
      <c r="H7" s="4">
        <f>IF(OR(AND(E7="+", G7="Si"), AND(E7="-", G7="No")), 100, 0)</f>
        <v/>
      </c>
      <c r="I7" s="2">
        <f>H7*F7</f>
        <v/>
      </c>
      <c r="J7" s="2">
        <f>IF(D7="MULT",SUM(I7:I8),MAX(I7:I8))</f>
        <v/>
      </c>
      <c r="K7" s="2">
        <f>IF(D7="MULT",2,1)</f>
        <v/>
      </c>
      <c r="L7" s="2">
        <f>ROUND(I7*(100/SUM(J3:J100)),2)</f>
        <v/>
      </c>
      <c r="M7" s="2">
        <f>TEXTJOIN("=",TRUE,G7,L7)</f>
        <v/>
      </c>
      <c r="N7" s="2">
        <f>TEXTJOIN("; ",FALSE,M7:M8)</f>
        <v/>
      </c>
      <c r="O7" s="2">
        <f>TEXTJOIN("; "&amp;CHAR(10),FALSE,M7:M8)</f>
        <v/>
      </c>
    </row>
    <row r="8">
      <c r="A8" s="2" t="inlineStr">
        <is>
          <t>Sospechas-General</t>
        </is>
      </c>
      <c r="B8" s="2" t="n"/>
      <c r="C8" s="3" t="n"/>
      <c r="D8" s="2" t="n"/>
      <c r="E8" s="2" t="n"/>
      <c r="F8" s="2" t="n"/>
      <c r="G8" s="2" t="inlineStr">
        <is>
          <t>No</t>
        </is>
      </c>
      <c r="H8" s="4">
        <f>IF(OR(AND(E7="+", G8="Si"), AND(E7="-", G8="No")), 100, 0)</f>
        <v/>
      </c>
      <c r="I8" s="2">
        <f>H8*F7</f>
        <v/>
      </c>
      <c r="J8" s="2" t="n"/>
      <c r="K8" s="2" t="n"/>
      <c r="L8" s="2">
        <f>ROUND(I8*(100/SUM(J3:J100)),2)</f>
        <v/>
      </c>
      <c r="M8" s="2">
        <f>TEXTJOIN("=",TRUE,G8,L8)</f>
        <v/>
      </c>
      <c r="N8" s="2" t="n"/>
      <c r="O8" s="2" t="n"/>
    </row>
    <row r="9">
      <c r="A9" s="2" t="inlineStr">
        <is>
          <t>Sospechas-General</t>
        </is>
      </c>
      <c r="B9" s="2" t="inlineStr">
        <is>
          <t>H104</t>
        </is>
      </c>
      <c r="C9" s="3" t="inlineStr">
        <is>
          <t>Sospecha problemática emocional o psicológica (Requiere tratamiento)</t>
        </is>
      </c>
      <c r="D9" s="2" t="inlineStr">
        <is>
          <t>BOL</t>
        </is>
      </c>
      <c r="E9" s="2" t="n"/>
      <c r="F9" s="2" t="n">
        <v>1</v>
      </c>
      <c r="G9" s="2" t="inlineStr">
        <is>
          <t>Si</t>
        </is>
      </c>
      <c r="H9" s="4">
        <f>IF(OR(AND(E9="+", G9="Si"), AND(E9="-", G9="No")), 100, 0)</f>
        <v/>
      </c>
      <c r="I9" s="2">
        <f>H9*F9</f>
        <v/>
      </c>
      <c r="J9" s="2">
        <f>IF(D9="MULT",SUM(I9:I10),MAX(I9:I10))</f>
        <v/>
      </c>
      <c r="K9" s="2">
        <f>IF(D9="MULT",2,1)</f>
        <v/>
      </c>
      <c r="L9" s="2">
        <f>ROUND(I9*(100/SUM(J3:J100)),2)</f>
        <v/>
      </c>
      <c r="M9" s="2">
        <f>TEXTJOIN("=",TRUE,G9,L9)</f>
        <v/>
      </c>
      <c r="N9" s="2">
        <f>TEXTJOIN("; ",FALSE,M9:M10)</f>
        <v/>
      </c>
      <c r="O9" s="2">
        <f>TEXTJOIN("; "&amp;CHAR(10),FALSE,M9:M10)</f>
        <v/>
      </c>
    </row>
    <row r="10">
      <c r="A10" s="2" t="inlineStr">
        <is>
          <t>Sospechas-General</t>
        </is>
      </c>
      <c r="B10" s="2" t="n"/>
      <c r="C10" s="3" t="n"/>
      <c r="D10" s="2" t="n"/>
      <c r="E10" s="2" t="n"/>
      <c r="F10" s="2" t="n"/>
      <c r="G10" s="2" t="inlineStr">
        <is>
          <t>No</t>
        </is>
      </c>
      <c r="H10" s="4">
        <f>IF(OR(AND(E9="+", G10="Si"), AND(E9="-", G10="No")), 100, 0)</f>
        <v/>
      </c>
      <c r="I10" s="2">
        <f>H10*F9</f>
        <v/>
      </c>
      <c r="J10" s="2" t="n"/>
      <c r="K10" s="2" t="n"/>
      <c r="L10" s="2">
        <f>ROUND(I10*(100/SUM(J3:J100)),2)</f>
        <v/>
      </c>
      <c r="M10" s="2">
        <f>TEXTJOIN("=",TRUE,G10,L10)</f>
        <v/>
      </c>
      <c r="N10" s="2" t="n"/>
      <c r="O10" s="2" t="n"/>
    </row>
    <row r="11">
      <c r="A11" s="2" t="inlineStr">
        <is>
          <t>Sospechas-General</t>
        </is>
      </c>
      <c r="B11" s="2" t="inlineStr">
        <is>
          <t>H105</t>
        </is>
      </c>
      <c r="C11" s="3" t="inlineStr">
        <is>
          <t>Sospecha de Riesgo para si mismo</t>
        </is>
      </c>
      <c r="D11" s="2" t="inlineStr">
        <is>
          <t>BOL</t>
        </is>
      </c>
      <c r="E11" s="2" t="n"/>
      <c r="F11" s="2" t="n">
        <v>1</v>
      </c>
      <c r="G11" s="2" t="inlineStr">
        <is>
          <t>Si</t>
        </is>
      </c>
      <c r="H11" s="4">
        <f>IF(OR(AND(E11="+", G11="Si"), AND(E11="-", G11="No")), 100, 0)</f>
        <v/>
      </c>
      <c r="I11" s="2">
        <f>H11*F11</f>
        <v/>
      </c>
      <c r="J11" s="2">
        <f>IF(D11="MULT",SUM(I11:I12),MAX(I11:I12))</f>
        <v/>
      </c>
      <c r="K11" s="2">
        <f>IF(D11="MULT",2,1)</f>
        <v/>
      </c>
      <c r="L11" s="2">
        <f>ROUND(I11*(100/SUM(J3:J100)),2)</f>
        <v/>
      </c>
      <c r="M11" s="2">
        <f>TEXTJOIN("=",TRUE,G11,L11)</f>
        <v/>
      </c>
      <c r="N11" s="2">
        <f>TEXTJOIN("; ",FALSE,M11:M12)</f>
        <v/>
      </c>
      <c r="O11" s="2">
        <f>TEXTJOIN("; "&amp;CHAR(10),FALSE,M11:M12)</f>
        <v/>
      </c>
    </row>
    <row r="12">
      <c r="A12" s="2" t="inlineStr">
        <is>
          <t>Sospechas-General</t>
        </is>
      </c>
      <c r="B12" s="2" t="n"/>
      <c r="C12" s="3" t="n"/>
      <c r="D12" s="2" t="n"/>
      <c r="E12" s="2" t="n"/>
      <c r="F12" s="2" t="n"/>
      <c r="G12" s="2" t="inlineStr">
        <is>
          <t>No</t>
        </is>
      </c>
      <c r="H12" s="4">
        <f>IF(OR(AND(E11="+", G12="Si"), AND(E11="-", G12="No")), 100, 0)</f>
        <v/>
      </c>
      <c r="I12" s="2">
        <f>H12*F11</f>
        <v/>
      </c>
      <c r="J12" s="2" t="n"/>
      <c r="K12" s="2" t="n"/>
      <c r="L12" s="2">
        <f>ROUND(I12*(100/SUM(J3:J100)),2)</f>
        <v/>
      </c>
      <c r="M12" s="2">
        <f>TEXTJOIN("=",TRUE,G12,L12)</f>
        <v/>
      </c>
      <c r="N12" s="2" t="n"/>
      <c r="O12" s="2" t="n"/>
    </row>
    <row r="13">
      <c r="A13" s="2" t="inlineStr">
        <is>
          <t>Sospechas-General</t>
        </is>
      </c>
      <c r="B13" s="2" t="inlineStr">
        <is>
          <t>H106</t>
        </is>
      </c>
      <c r="C13" s="3" t="inlineStr">
        <is>
          <t>Sospecha enfermedad o condición grave no tratada</t>
        </is>
      </c>
      <c r="D13" s="2" t="inlineStr">
        <is>
          <t>BOL</t>
        </is>
      </c>
      <c r="E13" s="2" t="n"/>
      <c r="F13" s="2" t="n">
        <v>1</v>
      </c>
      <c r="G13" s="2" t="inlineStr">
        <is>
          <t>Si</t>
        </is>
      </c>
      <c r="H13" s="4">
        <f>IF(OR(AND(E13="+", G13="Si"), AND(E13="-", G13="No")), 100, 0)</f>
        <v/>
      </c>
      <c r="I13" s="2">
        <f>H13*F13</f>
        <v/>
      </c>
      <c r="J13" s="2">
        <f>IF(D13="MULT",SUM(I13:I14),MAX(I13:I14))</f>
        <v/>
      </c>
      <c r="K13" s="2">
        <f>IF(D13="MULT",2,1)</f>
        <v/>
      </c>
      <c r="L13" s="2">
        <f>ROUND(I13*(100/SUM(J3:J100)),2)</f>
        <v/>
      </c>
      <c r="M13" s="2">
        <f>TEXTJOIN("=",TRUE,G13,L13)</f>
        <v/>
      </c>
      <c r="N13" s="2">
        <f>TEXTJOIN("; ",FALSE,M13:M14)</f>
        <v/>
      </c>
      <c r="O13" s="2">
        <f>TEXTJOIN("; "&amp;CHAR(10),FALSE,M13:M14)</f>
        <v/>
      </c>
    </row>
    <row r="14">
      <c r="A14" s="2" t="inlineStr">
        <is>
          <t>Sospechas-General</t>
        </is>
      </c>
      <c r="B14" s="2" t="n"/>
      <c r="C14" s="3" t="n"/>
      <c r="D14" s="2" t="n"/>
      <c r="E14" s="2" t="n"/>
      <c r="F14" s="2" t="n"/>
      <c r="G14" s="2" t="inlineStr">
        <is>
          <t>No</t>
        </is>
      </c>
      <c r="H14" s="4">
        <f>IF(OR(AND(E13="+", G14="Si"), AND(E13="-", G14="No")), 100, 0)</f>
        <v/>
      </c>
      <c r="I14" s="2">
        <f>H14*F13</f>
        <v/>
      </c>
      <c r="J14" s="2" t="n"/>
      <c r="K14" s="2" t="n"/>
      <c r="L14" s="2">
        <f>ROUND(I14*(100/SUM(J3:J100)),2)</f>
        <v/>
      </c>
      <c r="M14" s="2">
        <f>TEXTJOIN("=",TRUE,G14,L14)</f>
        <v/>
      </c>
      <c r="N14" s="2" t="n"/>
      <c r="O14" s="2" t="n"/>
    </row>
  </sheetData>
  <mergeCells count="65">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 ref="B7:B8"/>
    <mergeCell ref="K7:K8"/>
    <mergeCell ref="J7:J8"/>
    <mergeCell ref="C7:C8"/>
    <mergeCell ref="D7:D8"/>
    <mergeCell ref="E7:E8"/>
    <mergeCell ref="F7:F8"/>
    <mergeCell ref="N7:N8"/>
    <mergeCell ref="O7:O8"/>
    <mergeCell ref="B9:B10"/>
    <mergeCell ref="K9:K10"/>
    <mergeCell ref="J9:J10"/>
    <mergeCell ref="C9:C10"/>
    <mergeCell ref="D9:D10"/>
    <mergeCell ref="E9:E10"/>
    <mergeCell ref="F9:F10"/>
    <mergeCell ref="N9:N10"/>
    <mergeCell ref="O9:O10"/>
    <mergeCell ref="B11:B12"/>
    <mergeCell ref="K11:K12"/>
    <mergeCell ref="J11:J12"/>
    <mergeCell ref="C11:C12"/>
    <mergeCell ref="D11:D12"/>
    <mergeCell ref="E11:E12"/>
    <mergeCell ref="F11:F12"/>
    <mergeCell ref="N11:N12"/>
    <mergeCell ref="O11:O12"/>
    <mergeCell ref="B13:B14"/>
    <mergeCell ref="K13:K14"/>
    <mergeCell ref="J13:J14"/>
    <mergeCell ref="C13:C14"/>
    <mergeCell ref="D13:D14"/>
    <mergeCell ref="E13:E14"/>
    <mergeCell ref="F13:F14"/>
    <mergeCell ref="N13:N14"/>
    <mergeCell ref="O13:O14"/>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29"/>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Salud-General</t>
        </is>
      </c>
      <c r="B3" s="2" t="inlineStr">
        <is>
          <t>P037</t>
        </is>
      </c>
      <c r="C3" s="3" t="inlineStr">
        <is>
          <t>En cuanto a la cobertura de salud. ¿Esta afiliado a alguna de las siguientes?</t>
        </is>
      </c>
      <c r="D3" s="5" t="inlineStr">
        <is>
          <t>undefined</t>
        </is>
      </c>
      <c r="E3" s="2" t="n"/>
      <c r="F3" s="2" t="n">
        <v>1</v>
      </c>
      <c r="G3" s="2" t="inlineStr">
        <is>
          <t>Obra Social</t>
        </is>
      </c>
      <c r="H3" s="4">
        <f>IF(D3="MULT",20.0,IF(D3="SING",100,0))</f>
        <v/>
      </c>
      <c r="I3" s="2">
        <f>H3*F3</f>
        <v/>
      </c>
      <c r="J3" s="2">
        <f>IF(D3="MULT",SUM(I3:I7),MAX(I3:I7))</f>
        <v/>
      </c>
      <c r="K3" s="2">
        <f>IF(D3="MULT",5,1)</f>
        <v/>
      </c>
      <c r="L3" s="2">
        <f>ROUND(I3*(100/SUM(J3:J100)),2)</f>
        <v/>
      </c>
      <c r="M3" s="2">
        <f>TEXTJOIN("=",TRUE,G3,L3)</f>
        <v/>
      </c>
      <c r="N3" s="2">
        <f>TEXTJOIN("; ",FALSE,M3:M7)</f>
        <v/>
      </c>
      <c r="O3" s="2">
        <f>TEXTJOIN("; "&amp;CHAR(10),FALSE,M3:M7)</f>
        <v/>
      </c>
    </row>
    <row r="4">
      <c r="A4" s="2" t="inlineStr">
        <is>
          <t>Salud-General</t>
        </is>
      </c>
      <c r="B4" s="2" t="n"/>
      <c r="C4" s="3" t="n"/>
      <c r="D4" s="2" t="n"/>
      <c r="E4" s="2" t="n"/>
      <c r="F4" s="2" t="n"/>
      <c r="G4" s="2" t="inlineStr">
        <is>
          <t>Prepaga</t>
        </is>
      </c>
      <c r="H4" s="4">
        <f>IF(D3="MULT",20.0,IF(D3="SING",100,0))</f>
        <v/>
      </c>
      <c r="I4" s="2">
        <f>H4*F3</f>
        <v/>
      </c>
      <c r="J4" s="2" t="n"/>
      <c r="K4" s="2" t="n"/>
      <c r="L4" s="2">
        <f>ROUND(I4*(100/SUM(J3:J100)),2)</f>
        <v/>
      </c>
      <c r="M4" s="2">
        <f>TEXTJOIN("=",TRUE,G4,L4)</f>
        <v/>
      </c>
      <c r="N4" s="2" t="n"/>
      <c r="O4" s="2" t="n"/>
    </row>
    <row r="5">
      <c r="A5" s="2" t="inlineStr">
        <is>
          <t>Salud-General</t>
        </is>
      </c>
      <c r="B5" s="2" t="n"/>
      <c r="C5" s="3" t="n"/>
      <c r="D5" s="2" t="n"/>
      <c r="E5" s="2" t="n"/>
      <c r="F5" s="2" t="n"/>
      <c r="G5" s="2" t="inlineStr">
        <is>
          <t>Mutual</t>
        </is>
      </c>
      <c r="H5" s="4">
        <f>IF(D3="MULT",20.0,IF(D3="SING",100,0))</f>
        <v/>
      </c>
      <c r="I5" s="2">
        <f>H5*F3</f>
        <v/>
      </c>
      <c r="J5" s="2" t="n"/>
      <c r="K5" s="2" t="n"/>
      <c r="L5" s="2">
        <f>ROUND(I5*(100/SUM(J3:J100)),2)</f>
        <v/>
      </c>
      <c r="M5" s="2">
        <f>TEXTJOIN("=",TRUE,G5,L5)</f>
        <v/>
      </c>
      <c r="N5" s="2" t="n"/>
      <c r="O5" s="2" t="n"/>
    </row>
    <row r="6">
      <c r="A6" s="2" t="inlineStr">
        <is>
          <t>Salud-General</t>
        </is>
      </c>
      <c r="B6" s="2" t="n"/>
      <c r="C6" s="3" t="n"/>
      <c r="D6" s="2" t="n"/>
      <c r="E6" s="2" t="n"/>
      <c r="F6" s="2" t="n"/>
      <c r="G6" s="2" t="inlineStr">
        <is>
          <t>A un sistema de emergencia pago</t>
        </is>
      </c>
      <c r="H6" s="4">
        <f>IF(D3="MULT",20.0,IF(D3="SING",100,0))</f>
        <v/>
      </c>
      <c r="I6" s="2">
        <f>H6*F3</f>
        <v/>
      </c>
      <c r="J6" s="2" t="n"/>
      <c r="K6" s="2" t="n"/>
      <c r="L6" s="2">
        <f>ROUND(I6*(100/SUM(J3:J100)),2)</f>
        <v/>
      </c>
      <c r="M6" s="2">
        <f>TEXTJOIN("=",TRUE,G6,L6)</f>
        <v/>
      </c>
      <c r="N6" s="2" t="n"/>
      <c r="O6" s="2" t="n"/>
    </row>
    <row r="7">
      <c r="A7" s="2" t="inlineStr">
        <is>
          <t>Salud-General</t>
        </is>
      </c>
      <c r="B7" s="2" t="n"/>
      <c r="C7" s="3" t="n"/>
      <c r="D7" s="2" t="n"/>
      <c r="E7" s="2" t="n"/>
      <c r="F7" s="2" t="n"/>
      <c r="G7" s="2" t="inlineStr">
        <is>
          <t>A Ninguna</t>
        </is>
      </c>
      <c r="H7" s="4">
        <f>IF(D3="MULT",20.0,IF(D3="SING",100,0))</f>
        <v/>
      </c>
      <c r="I7" s="2">
        <f>H7*F3</f>
        <v/>
      </c>
      <c r="J7" s="2" t="n"/>
      <c r="K7" s="2" t="n"/>
      <c r="L7" s="2">
        <f>ROUND(I7*(100/SUM(J3:J100)),2)</f>
        <v/>
      </c>
      <c r="M7" s="2">
        <f>TEXTJOIN("=",TRUE,G7,L7)</f>
        <v/>
      </c>
      <c r="N7" s="2" t="n"/>
      <c r="O7" s="2" t="n"/>
    </row>
    <row r="8">
      <c r="A8" s="2" t="inlineStr">
        <is>
          <t>Salud-General</t>
        </is>
      </c>
      <c r="B8" s="2" t="inlineStr">
        <is>
          <t>P040</t>
        </is>
      </c>
      <c r="C8" s="3" t="inlineStr">
        <is>
          <t>Centro de Salud en donde se atiende</t>
        </is>
      </c>
      <c r="D8" s="5" t="inlineStr">
        <is>
          <t>undefined</t>
        </is>
      </c>
      <c r="E8" s="2" t="n"/>
      <c r="F8" s="2" t="n">
        <v>1</v>
      </c>
      <c r="G8" s="2" t="inlineStr">
        <is>
          <t>20 de Julio</t>
        </is>
      </c>
      <c r="H8" s="4">
        <f>IF(D8="MULT",4.545454545454546,IF(D8="SING",100,0))</f>
        <v/>
      </c>
      <c r="I8" s="2">
        <f>H8*F8</f>
        <v/>
      </c>
      <c r="J8" s="2">
        <f>IF(D8="MULT",SUM(I8:I29),MAX(I8:I29))</f>
        <v/>
      </c>
      <c r="K8" s="2">
        <f>IF(D8="MULT",22,1)</f>
        <v/>
      </c>
      <c r="L8" s="2">
        <f>ROUND(I8*(100/SUM(J3:J100)),2)</f>
        <v/>
      </c>
      <c r="M8" s="2">
        <f>TEXTJOIN("=",TRUE,G8,L8)</f>
        <v/>
      </c>
      <c r="N8" s="2">
        <f>TEXTJOIN("; ",FALSE,M8:M29)</f>
        <v/>
      </c>
      <c r="O8" s="2">
        <f>TEXTJOIN("; "&amp;CHAR(10),FALSE,M8:M29)</f>
        <v/>
      </c>
    </row>
    <row r="9">
      <c r="A9" s="2" t="inlineStr">
        <is>
          <t>Salud-General</t>
        </is>
      </c>
      <c r="B9" s="2" t="n"/>
      <c r="C9" s="3" t="n"/>
      <c r="D9" s="2" t="n"/>
      <c r="E9" s="2" t="n"/>
      <c r="F9" s="2" t="n"/>
      <c r="G9" s="2" t="inlineStr">
        <is>
          <t>29 de Septiembre</t>
        </is>
      </c>
      <c r="H9" s="4">
        <f>IF(D8="MULT",4.545454545454546,IF(D8="SING",100,0))</f>
        <v/>
      </c>
      <c r="I9" s="2">
        <f>H9*F8</f>
        <v/>
      </c>
      <c r="J9" s="2" t="n"/>
      <c r="K9" s="2" t="n"/>
      <c r="L9" s="2">
        <f>ROUND(I9*(100/SUM(J3:J100)),2)</f>
        <v/>
      </c>
      <c r="M9" s="2">
        <f>TEXTJOIN("=",TRUE,G9,L9)</f>
        <v/>
      </c>
      <c r="N9" s="2" t="n"/>
      <c r="O9" s="2" t="n"/>
    </row>
    <row r="10">
      <c r="A10" s="2" t="inlineStr">
        <is>
          <t>Salud-General</t>
        </is>
      </c>
      <c r="B10" s="2" t="n"/>
      <c r="C10" s="3" t="n"/>
      <c r="D10" s="2" t="n"/>
      <c r="E10" s="2" t="n"/>
      <c r="F10" s="2" t="n"/>
      <c r="G10" s="2" t="inlineStr">
        <is>
          <t>Ana Terese Barthalot</t>
        </is>
      </c>
      <c r="H10" s="4">
        <f>IF(D8="MULT",4.545454545454546,IF(D8="SING",100,0))</f>
        <v/>
      </c>
      <c r="I10" s="2">
        <f>H10*F8</f>
        <v/>
      </c>
      <c r="J10" s="2" t="n"/>
      <c r="K10" s="2" t="n"/>
      <c r="L10" s="2">
        <f>ROUND(I10*(100/SUM(J3:J100)),2)</f>
        <v/>
      </c>
      <c r="M10" s="2">
        <f>TEXTJOIN("=",TRUE,G10,L10)</f>
        <v/>
      </c>
      <c r="N10" s="2" t="n"/>
      <c r="O10" s="2" t="n"/>
    </row>
    <row r="11">
      <c r="A11" s="2" t="inlineStr">
        <is>
          <t>Salud-General</t>
        </is>
      </c>
      <c r="B11" s="2" t="n"/>
      <c r="C11" s="3" t="n"/>
      <c r="D11" s="2" t="n"/>
      <c r="E11" s="2" t="n"/>
      <c r="F11" s="2" t="n"/>
      <c r="G11" s="2" t="inlineStr">
        <is>
          <t>C.I.C "Maria Lobato"</t>
        </is>
      </c>
      <c r="H11" s="4">
        <f>IF(D8="MULT",4.545454545454546,IF(D8="SING",100,0))</f>
        <v/>
      </c>
      <c r="I11" s="2">
        <f>H11*F8</f>
        <v/>
      </c>
      <c r="J11" s="2" t="n"/>
      <c r="K11" s="2" t="n"/>
      <c r="L11" s="2">
        <f>ROUND(I11*(100/SUM(J3:J100)),2)</f>
        <v/>
      </c>
      <c r="M11" s="2">
        <f>TEXTJOIN("=",TRUE,G11,L11)</f>
        <v/>
      </c>
      <c r="N11" s="2" t="n"/>
      <c r="O11" s="2" t="n"/>
    </row>
    <row r="12">
      <c r="A12" s="2" t="inlineStr">
        <is>
          <t>Salud-General</t>
        </is>
      </c>
      <c r="B12" s="2" t="n"/>
      <c r="C12" s="3" t="n"/>
      <c r="D12" s="2" t="n"/>
      <c r="E12" s="2" t="n"/>
      <c r="F12" s="2" t="n"/>
      <c r="G12" s="2" t="inlineStr">
        <is>
          <t>Camila Rolón</t>
        </is>
      </c>
      <c r="H12" s="4">
        <f>IF(D8="MULT",4.545454545454546,IF(D8="SING",100,0))</f>
        <v/>
      </c>
      <c r="I12" s="2">
        <f>H12*F8</f>
        <v/>
      </c>
      <c r="J12" s="2" t="n"/>
      <c r="K12" s="2" t="n"/>
      <c r="L12" s="2">
        <f>ROUND(I12*(100/SUM(J3:J100)),2)</f>
        <v/>
      </c>
      <c r="M12" s="2">
        <f>TEXTJOIN("=",TRUE,G12,L12)</f>
        <v/>
      </c>
      <c r="N12" s="2" t="n"/>
      <c r="O12" s="2" t="n"/>
    </row>
    <row r="13">
      <c r="A13" s="2" t="inlineStr">
        <is>
          <t>Salud-General</t>
        </is>
      </c>
      <c r="B13" s="2" t="n"/>
      <c r="C13" s="3" t="n"/>
      <c r="D13" s="2" t="n"/>
      <c r="E13" s="2" t="n"/>
      <c r="F13" s="2" t="n"/>
      <c r="G13" s="2" t="inlineStr">
        <is>
          <t>Cándido Castello</t>
        </is>
      </c>
      <c r="H13" s="4">
        <f>IF(D8="MULT",4.545454545454546,IF(D8="SING",100,0))</f>
        <v/>
      </c>
      <c r="I13" s="2">
        <f>H13*F8</f>
        <v/>
      </c>
      <c r="J13" s="2" t="n"/>
      <c r="K13" s="2" t="n"/>
      <c r="L13" s="2">
        <f>ROUND(I13*(100/SUM(J3:J100)),2)</f>
        <v/>
      </c>
      <c r="M13" s="2">
        <f>TEXTJOIN("=",TRUE,G13,L13)</f>
        <v/>
      </c>
      <c r="N13" s="2" t="n"/>
      <c r="O13" s="2" t="n"/>
    </row>
    <row r="14">
      <c r="A14" s="2" t="inlineStr">
        <is>
          <t>Salud-General</t>
        </is>
      </c>
      <c r="B14" s="2" t="n"/>
      <c r="C14" s="3" t="n"/>
      <c r="D14" s="2" t="n"/>
      <c r="E14" s="2" t="n"/>
      <c r="F14" s="2" t="n"/>
      <c r="G14" s="2" t="inlineStr">
        <is>
          <t>Rodolfo Podestá</t>
        </is>
      </c>
      <c r="H14" s="4">
        <f>IF(D8="MULT",4.545454545454546,IF(D8="SING",100,0))</f>
        <v/>
      </c>
      <c r="I14" s="2">
        <f>H14*F8</f>
        <v/>
      </c>
      <c r="J14" s="2" t="n"/>
      <c r="K14" s="2" t="n"/>
      <c r="L14" s="2">
        <f>ROUND(I14*(100/SUM(J3:J100)),2)</f>
        <v/>
      </c>
      <c r="M14" s="2">
        <f>TEXTJOIN("=",TRUE,G14,L14)</f>
        <v/>
      </c>
      <c r="N14" s="2" t="n"/>
      <c r="O14" s="2" t="n"/>
    </row>
    <row r="15">
      <c r="A15" s="2" t="inlineStr">
        <is>
          <t>Salud-General</t>
        </is>
      </c>
      <c r="B15" s="2" t="n"/>
      <c r="C15" s="3" t="n"/>
      <c r="D15" s="2" t="n"/>
      <c r="E15" s="2" t="n"/>
      <c r="F15" s="2" t="n"/>
      <c r="G15" s="2" t="inlineStr">
        <is>
          <t>Cura Brochero</t>
        </is>
      </c>
      <c r="H15" s="4">
        <f>IF(D8="MULT",4.545454545454546,IF(D8="SING",100,0))</f>
        <v/>
      </c>
      <c r="I15" s="2">
        <f>H15*F8</f>
        <v/>
      </c>
      <c r="J15" s="2" t="n"/>
      <c r="K15" s="2" t="n"/>
      <c r="L15" s="2">
        <f>ROUND(I15*(100/SUM(J3:J100)),2)</f>
        <v/>
      </c>
      <c r="M15" s="2">
        <f>TEXTJOIN("=",TRUE,G15,L15)</f>
        <v/>
      </c>
      <c r="N15" s="2" t="n"/>
      <c r="O15" s="2" t="n"/>
    </row>
    <row r="16">
      <c r="A16" s="2" t="inlineStr">
        <is>
          <t>Salud-General</t>
        </is>
      </c>
      <c r="B16" s="2" t="n"/>
      <c r="C16" s="3" t="n"/>
      <c r="D16" s="2" t="n"/>
      <c r="E16" s="2" t="n"/>
      <c r="F16" s="2" t="n"/>
      <c r="G16" s="2" t="inlineStr">
        <is>
          <t>Alberto Sabin</t>
        </is>
      </c>
      <c r="H16" s="4">
        <f>IF(D8="MULT",4.545454545454546,IF(D8="SING",100,0))</f>
        <v/>
      </c>
      <c r="I16" s="2">
        <f>H16*F8</f>
        <v/>
      </c>
      <c r="J16" s="2" t="n"/>
      <c r="K16" s="2" t="n"/>
      <c r="L16" s="2">
        <f>ROUND(I16*(100/SUM(J3:J100)),2)</f>
        <v/>
      </c>
      <c r="M16" s="2">
        <f>TEXTJOIN("=",TRUE,G16,L16)</f>
        <v/>
      </c>
      <c r="N16" s="2" t="n"/>
      <c r="O16" s="2" t="n"/>
    </row>
    <row r="17">
      <c r="A17" s="2" t="inlineStr">
        <is>
          <t>Salud-General</t>
        </is>
      </c>
      <c r="B17" s="2" t="n"/>
      <c r="C17" s="3" t="n"/>
      <c r="D17" s="2" t="n"/>
      <c r="E17" s="2" t="n"/>
      <c r="F17" s="2" t="n"/>
      <c r="G17" s="2" t="inlineStr">
        <is>
          <t>Federico Leloir</t>
        </is>
      </c>
      <c r="H17" s="4">
        <f>IF(D8="MULT",4.545454545454546,IF(D8="SING",100,0))</f>
        <v/>
      </c>
      <c r="I17" s="2">
        <f>H17*F8</f>
        <v/>
      </c>
      <c r="J17" s="2" t="n"/>
      <c r="K17" s="2" t="n"/>
      <c r="L17" s="2">
        <f>ROUND(I17*(100/SUM(J3:J100)),2)</f>
        <v/>
      </c>
      <c r="M17" s="2">
        <f>TEXTJOIN("=",TRUE,G17,L17)</f>
        <v/>
      </c>
      <c r="N17" s="2" t="n"/>
      <c r="O17" s="2" t="n"/>
    </row>
    <row r="18">
      <c r="A18" s="2" t="inlineStr">
        <is>
          <t>Salud-General</t>
        </is>
      </c>
      <c r="B18" s="2" t="n"/>
      <c r="C18" s="3" t="n"/>
      <c r="D18" s="2" t="n"/>
      <c r="E18" s="2" t="n"/>
      <c r="F18" s="2" t="n"/>
      <c r="G18" s="2" t="inlineStr">
        <is>
          <t>Suárez París</t>
        </is>
      </c>
      <c r="H18" s="4">
        <f>IF(D8="MULT",4.545454545454546,IF(D8="SING",100,0))</f>
        <v/>
      </c>
      <c r="I18" s="2">
        <f>H18*F8</f>
        <v/>
      </c>
      <c r="J18" s="2" t="n"/>
      <c r="K18" s="2" t="n"/>
      <c r="L18" s="2">
        <f>ROUND(I18*(100/SUM(J3:J100)),2)</f>
        <v/>
      </c>
      <c r="M18" s="2">
        <f>TEXTJOIN("=",TRUE,G18,L18)</f>
        <v/>
      </c>
      <c r="N18" s="2" t="n"/>
      <c r="O18" s="2" t="n"/>
    </row>
    <row r="19">
      <c r="A19" s="2" t="inlineStr">
        <is>
          <t>Salud-General</t>
        </is>
      </c>
      <c r="B19" s="2" t="n"/>
      <c r="C19" s="3" t="n"/>
      <c r="D19" s="2" t="n"/>
      <c r="E19" s="2" t="n"/>
      <c r="F19" s="2" t="n"/>
      <c r="G19" s="2" t="inlineStr">
        <is>
          <t>Raúl Matera</t>
        </is>
      </c>
      <c r="H19" s="4">
        <f>IF(D8="MULT",4.545454545454546,IF(D8="SING",100,0))</f>
        <v/>
      </c>
      <c r="I19" s="2">
        <f>H19*F8</f>
        <v/>
      </c>
      <c r="J19" s="2" t="n"/>
      <c r="K19" s="2" t="n"/>
      <c r="L19" s="2">
        <f>ROUND(I19*(100/SUM(J3:J100)),2)</f>
        <v/>
      </c>
      <c r="M19" s="2">
        <f>TEXTJOIN("=",TRUE,G19,L19)</f>
        <v/>
      </c>
      <c r="N19" s="2" t="n"/>
      <c r="O19" s="2" t="n"/>
    </row>
    <row r="20">
      <c r="A20" s="2" t="inlineStr">
        <is>
          <t>Salud-General</t>
        </is>
      </c>
      <c r="B20" s="2" t="n"/>
      <c r="C20" s="3" t="n"/>
      <c r="D20" s="2" t="n"/>
      <c r="E20" s="2" t="n"/>
      <c r="F20" s="2" t="n"/>
      <c r="G20" s="2" t="inlineStr">
        <is>
          <t>René Favaloro</t>
        </is>
      </c>
      <c r="H20" s="4">
        <f>IF(D8="MULT",4.545454545454546,IF(D8="SING",100,0))</f>
        <v/>
      </c>
      <c r="I20" s="2">
        <f>H20*F8</f>
        <v/>
      </c>
      <c r="J20" s="2" t="n"/>
      <c r="K20" s="2" t="n"/>
      <c r="L20" s="2">
        <f>ROUND(I20*(100/SUM(J3:J100)),2)</f>
        <v/>
      </c>
      <c r="M20" s="2">
        <f>TEXTJOIN("=",TRUE,G20,L20)</f>
        <v/>
      </c>
      <c r="N20" s="2" t="n"/>
      <c r="O20" s="2" t="n"/>
    </row>
    <row r="21">
      <c r="A21" s="2" t="inlineStr">
        <is>
          <t>Salud-General</t>
        </is>
      </c>
      <c r="B21" s="2" t="n"/>
      <c r="C21" s="3" t="n"/>
      <c r="D21" s="2" t="n"/>
      <c r="E21" s="2" t="n"/>
      <c r="F21" s="2" t="n"/>
      <c r="G21" s="2" t="inlineStr">
        <is>
          <t>Marta Antoniazzi</t>
        </is>
      </c>
      <c r="H21" s="4">
        <f>IF(D8="MULT",4.545454545454546,IF(D8="SING",100,0))</f>
        <v/>
      </c>
      <c r="I21" s="2">
        <f>H21*F8</f>
        <v/>
      </c>
      <c r="J21" s="2" t="n"/>
      <c r="K21" s="2" t="n"/>
      <c r="L21" s="2">
        <f>ROUND(I21*(100/SUM(J3:J100)),2)</f>
        <v/>
      </c>
      <c r="M21" s="2">
        <f>TEXTJOIN("=",TRUE,G21,L21)</f>
        <v/>
      </c>
      <c r="N21" s="2" t="n"/>
      <c r="O21" s="2" t="n"/>
    </row>
    <row r="22">
      <c r="A22" s="2" t="inlineStr">
        <is>
          <t>Salud-General</t>
        </is>
      </c>
      <c r="B22" s="2" t="n"/>
      <c r="C22" s="3" t="n"/>
      <c r="D22" s="2" t="n"/>
      <c r="E22" s="2" t="n"/>
      <c r="F22" s="2" t="n"/>
      <c r="G22" s="2" t="inlineStr">
        <is>
          <t>Padre Mora</t>
        </is>
      </c>
      <c r="H22" s="4">
        <f>IF(D8="MULT",4.545454545454546,IF(D8="SING",100,0))</f>
        <v/>
      </c>
      <c r="I22" s="2">
        <f>H22*F8</f>
        <v/>
      </c>
      <c r="J22" s="2" t="n"/>
      <c r="K22" s="2" t="n"/>
      <c r="L22" s="2">
        <f>ROUND(I22*(100/SUM(J3:J100)),2)</f>
        <v/>
      </c>
      <c r="M22" s="2">
        <f>TEXTJOIN("=",TRUE,G22,L22)</f>
        <v/>
      </c>
      <c r="N22" s="2" t="n"/>
      <c r="O22" s="2" t="n"/>
    </row>
    <row r="23">
      <c r="A23" s="2" t="inlineStr">
        <is>
          <t>Salud-General</t>
        </is>
      </c>
      <c r="B23" s="2" t="n"/>
      <c r="C23" s="3" t="n"/>
      <c r="D23" s="2" t="n"/>
      <c r="E23" s="2" t="n"/>
      <c r="F23" s="2" t="n"/>
      <c r="G23" s="2" t="inlineStr">
        <is>
          <t>Pte. Perón</t>
        </is>
      </c>
      <c r="H23" s="4">
        <f>IF(D8="MULT",4.545454545454546,IF(D8="SING",100,0))</f>
        <v/>
      </c>
      <c r="I23" s="2">
        <f>H23*F8</f>
        <v/>
      </c>
      <c r="J23" s="2" t="n"/>
      <c r="K23" s="2" t="n"/>
      <c r="L23" s="2">
        <f>ROUND(I23*(100/SUM(J3:J100)),2)</f>
        <v/>
      </c>
      <c r="M23" s="2">
        <f>TEXTJOIN("=",TRUE,G23,L23)</f>
        <v/>
      </c>
      <c r="N23" s="2" t="n"/>
      <c r="O23" s="2" t="n"/>
    </row>
    <row r="24">
      <c r="A24" s="2" t="inlineStr">
        <is>
          <t>Salud-General</t>
        </is>
      </c>
      <c r="B24" s="2" t="n"/>
      <c r="C24" s="3" t="n"/>
      <c r="D24" s="2" t="n"/>
      <c r="E24" s="2" t="n"/>
      <c r="F24" s="2" t="n"/>
      <c r="G24" s="2" t="inlineStr">
        <is>
          <t>Ramón Castillo</t>
        </is>
      </c>
      <c r="H24" s="4">
        <f>IF(D8="MULT",4.545454545454546,IF(D8="SING",100,0))</f>
        <v/>
      </c>
      <c r="I24" s="2">
        <f>H24*F8</f>
        <v/>
      </c>
      <c r="J24" s="2" t="n"/>
      <c r="K24" s="2" t="n"/>
      <c r="L24" s="2">
        <f>ROUND(I24*(100/SUM(J3:J100)),2)</f>
        <v/>
      </c>
      <c r="M24" s="2">
        <f>TEXTJOIN("=",TRUE,G24,L24)</f>
        <v/>
      </c>
      <c r="N24" s="2" t="n"/>
      <c r="O24" s="2" t="n"/>
    </row>
    <row r="25">
      <c r="A25" s="2" t="inlineStr">
        <is>
          <t>Salud-General</t>
        </is>
      </c>
      <c r="B25" s="2" t="n"/>
      <c r="C25" s="3" t="n"/>
      <c r="D25" s="2" t="n"/>
      <c r="E25" s="2" t="n"/>
      <c r="F25" s="2" t="n"/>
      <c r="G25" s="2" t="inlineStr">
        <is>
          <t>San Miguel Oeste</t>
        </is>
      </c>
      <c r="H25" s="4">
        <f>IF(D8="MULT",4.545454545454546,IF(D8="SING",100,0))</f>
        <v/>
      </c>
      <c r="I25" s="2">
        <f>H25*F8</f>
        <v/>
      </c>
      <c r="J25" s="2" t="n"/>
      <c r="K25" s="2" t="n"/>
      <c r="L25" s="2">
        <f>ROUND(I25*(100/SUM(J3:J100)),2)</f>
        <v/>
      </c>
      <c r="M25" s="2">
        <f>TEXTJOIN("=",TRUE,G25,L25)</f>
        <v/>
      </c>
      <c r="N25" s="2" t="n"/>
      <c r="O25" s="2" t="n"/>
    </row>
    <row r="26">
      <c r="A26" s="2" t="inlineStr">
        <is>
          <t>Salud-General</t>
        </is>
      </c>
      <c r="B26" s="2" t="n"/>
      <c r="C26" s="3" t="n"/>
      <c r="D26" s="2" t="n"/>
      <c r="E26" s="2" t="n"/>
      <c r="F26" s="2" t="n"/>
      <c r="G26" s="2" t="inlineStr">
        <is>
          <t>U.F.O (Manuelita)</t>
        </is>
      </c>
      <c r="H26" s="4">
        <f>IF(D8="MULT",4.545454545454546,IF(D8="SING",100,0))</f>
        <v/>
      </c>
      <c r="I26" s="2">
        <f>H26*F8</f>
        <v/>
      </c>
      <c r="J26" s="2" t="n"/>
      <c r="K26" s="2" t="n"/>
      <c r="L26" s="2">
        <f>ROUND(I26*(100/SUM(J3:J100)),2)</f>
        <v/>
      </c>
      <c r="M26" s="2">
        <f>TEXTJOIN("=",TRUE,G26,L26)</f>
        <v/>
      </c>
      <c r="N26" s="2" t="n"/>
      <c r="O26" s="2" t="n"/>
    </row>
    <row r="27">
      <c r="A27" s="2" t="inlineStr">
        <is>
          <t>Salud-General</t>
        </is>
      </c>
      <c r="B27" s="2" t="n"/>
      <c r="C27" s="3" t="n"/>
      <c r="D27" s="2" t="n"/>
      <c r="E27" s="2" t="n"/>
      <c r="F27" s="2" t="n"/>
      <c r="G27" s="2" t="inlineStr">
        <is>
          <t>Hospital Público</t>
        </is>
      </c>
      <c r="H27" s="4">
        <f>IF(D8="MULT",4.545454545454546,IF(D8="SING",100,0))</f>
        <v/>
      </c>
      <c r="I27" s="2">
        <f>H27*F8</f>
        <v/>
      </c>
      <c r="J27" s="2" t="n"/>
      <c r="K27" s="2" t="n"/>
      <c r="L27" s="2">
        <f>ROUND(I27*(100/SUM(J3:J100)),2)</f>
        <v/>
      </c>
      <c r="M27" s="2">
        <f>TEXTJOIN("=",TRUE,G27,L27)</f>
        <v/>
      </c>
      <c r="N27" s="2" t="n"/>
      <c r="O27" s="2" t="n"/>
    </row>
    <row r="28">
      <c r="A28" s="2" t="inlineStr">
        <is>
          <t>Salud-General</t>
        </is>
      </c>
      <c r="B28" s="2" t="n"/>
      <c r="C28" s="3" t="n"/>
      <c r="D28" s="2" t="n"/>
      <c r="E28" s="2" t="n"/>
      <c r="F28" s="2" t="n"/>
      <c r="G28" s="2" t="inlineStr">
        <is>
          <t>Clínica Privada o Sanatorio</t>
        </is>
      </c>
      <c r="H28" s="4">
        <f>IF(D8="MULT",4.545454545454546,IF(D8="SING",100,0))</f>
        <v/>
      </c>
      <c r="I28" s="2">
        <f>H28*F8</f>
        <v/>
      </c>
      <c r="J28" s="2" t="n"/>
      <c r="K28" s="2" t="n"/>
      <c r="L28" s="2">
        <f>ROUND(I28*(100/SUM(J3:J100)),2)</f>
        <v/>
      </c>
      <c r="M28" s="2">
        <f>TEXTJOIN("=",TRUE,G28,L28)</f>
        <v/>
      </c>
      <c r="N28" s="2" t="n"/>
      <c r="O28" s="2" t="n"/>
    </row>
    <row r="29">
      <c r="A29" s="2" t="inlineStr">
        <is>
          <t>Salud-General</t>
        </is>
      </c>
      <c r="B29" s="2" t="n"/>
      <c r="C29" s="3" t="n"/>
      <c r="D29" s="2" t="n"/>
      <c r="E29" s="2" t="n"/>
      <c r="F29" s="2" t="n"/>
      <c r="G29" s="2" t="inlineStr">
        <is>
          <t>No asiste a instituciones de salud</t>
        </is>
      </c>
      <c r="H29" s="4">
        <f>IF(D8="MULT",4.545454545454546,IF(D8="SING",100,0))</f>
        <v/>
      </c>
      <c r="I29" s="2">
        <f>H29*F8</f>
        <v/>
      </c>
      <c r="J29" s="2" t="n"/>
      <c r="K29" s="2" t="n"/>
      <c r="L29" s="2">
        <f>ROUND(I29*(100/SUM(J3:J100)),2)</f>
        <v/>
      </c>
      <c r="M29" s="2">
        <f>TEXTJOIN("=",TRUE,G29,L29)</f>
        <v/>
      </c>
      <c r="N29" s="2" t="n"/>
      <c r="O29" s="2" t="n"/>
    </row>
  </sheetData>
  <mergeCells count="29">
    <mergeCell ref="A1:A2"/>
    <mergeCell ref="B1:F1"/>
    <mergeCell ref="G1:G2"/>
    <mergeCell ref="H1:H2"/>
    <mergeCell ref="I1:I2"/>
    <mergeCell ref="J1:J2"/>
    <mergeCell ref="K1:K2"/>
    <mergeCell ref="L1:L2"/>
    <mergeCell ref="M1:M2"/>
    <mergeCell ref="N1:N2"/>
    <mergeCell ref="O1:O2"/>
    <mergeCell ref="B3:B7"/>
    <mergeCell ref="K3:K7"/>
    <mergeCell ref="J3:J7"/>
    <mergeCell ref="C3:C7"/>
    <mergeCell ref="D3:D7"/>
    <mergeCell ref="E3:E7"/>
    <mergeCell ref="F3:F7"/>
    <mergeCell ref="N3:N7"/>
    <mergeCell ref="O3:O7"/>
    <mergeCell ref="B8:B29"/>
    <mergeCell ref="K8:K29"/>
    <mergeCell ref="J8:J29"/>
    <mergeCell ref="C8:C29"/>
    <mergeCell ref="D8:D29"/>
    <mergeCell ref="E8:E29"/>
    <mergeCell ref="F8:F29"/>
    <mergeCell ref="N8:N29"/>
    <mergeCell ref="O8:O29"/>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45"/>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Salud-Física</t>
        </is>
      </c>
      <c r="B3" s="2" t="inlineStr">
        <is>
          <t>P041</t>
        </is>
      </c>
      <c r="C3" s="3" t="inlineStr">
        <is>
          <t>¿Cada cuánto se realiza controles pediátricos/ Clínicos?</t>
        </is>
      </c>
      <c r="D3" s="5" t="inlineStr">
        <is>
          <t>undefined</t>
        </is>
      </c>
      <c r="E3" s="2" t="n"/>
      <c r="F3" s="2" t="n">
        <v>1</v>
      </c>
      <c r="G3" s="2" t="inlineStr">
        <is>
          <t>Cada un año o menos</t>
        </is>
      </c>
      <c r="H3" s="4">
        <f>IF(D3="MULT",33.333333333333336,IF(D3="SING",100,0))</f>
        <v/>
      </c>
      <c r="I3" s="2">
        <f>H3*F3</f>
        <v/>
      </c>
      <c r="J3" s="2">
        <f>IF(D3="MULT",SUM(I3:I5),MAX(I3:I5))</f>
        <v/>
      </c>
      <c r="K3" s="2">
        <f>IF(D3="MULT",3,1)</f>
        <v/>
      </c>
      <c r="L3" s="2">
        <f>ROUND(I3*(100/SUM(J3:J100)),2)</f>
        <v/>
      </c>
      <c r="M3" s="2">
        <f>TEXTJOIN("=",TRUE,G3,L3)</f>
        <v/>
      </c>
      <c r="N3" s="2">
        <f>TEXTJOIN("; ",FALSE,M3:M5)</f>
        <v/>
      </c>
      <c r="O3" s="2">
        <f>TEXTJOIN("; "&amp;CHAR(10),FALSE,M3:M5)</f>
        <v/>
      </c>
    </row>
    <row r="4">
      <c r="A4" s="2" t="inlineStr">
        <is>
          <t>Salud-Física</t>
        </is>
      </c>
      <c r="B4" s="2" t="n"/>
      <c r="C4" s="3" t="n"/>
      <c r="D4" s="2" t="n"/>
      <c r="E4" s="2" t="n"/>
      <c r="F4" s="2" t="n"/>
      <c r="G4" s="2" t="inlineStr">
        <is>
          <t>Cada uno o dos años</t>
        </is>
      </c>
      <c r="H4" s="4">
        <f>IF(D3="MULT",33.333333333333336,IF(D3="SING",100,0))</f>
        <v/>
      </c>
      <c r="I4" s="2">
        <f>H4*F3</f>
        <v/>
      </c>
      <c r="J4" s="2" t="n"/>
      <c r="K4" s="2" t="n"/>
      <c r="L4" s="2">
        <f>ROUND(I4*(100/SUM(J3:J100)),2)</f>
        <v/>
      </c>
      <c r="M4" s="2">
        <f>TEXTJOIN("=",TRUE,G4,L4)</f>
        <v/>
      </c>
      <c r="N4" s="2" t="n"/>
      <c r="O4" s="2" t="n"/>
    </row>
    <row r="5">
      <c r="A5" s="2" t="inlineStr">
        <is>
          <t>Salud-Física</t>
        </is>
      </c>
      <c r="B5" s="2" t="n"/>
      <c r="C5" s="3" t="n"/>
      <c r="D5" s="2" t="n"/>
      <c r="E5" s="2" t="n"/>
      <c r="F5" s="2" t="n"/>
      <c r="G5" s="2" t="inlineStr">
        <is>
          <t>Cada tres años o mas</t>
        </is>
      </c>
      <c r="H5" s="4">
        <f>IF(D3="MULT",33.333333333333336,IF(D3="SING",100,0))</f>
        <v/>
      </c>
      <c r="I5" s="2">
        <f>H5*F3</f>
        <v/>
      </c>
      <c r="J5" s="2" t="n"/>
      <c r="K5" s="2" t="n"/>
      <c r="L5" s="2">
        <f>ROUND(I5*(100/SUM(J3:J100)),2)</f>
        <v/>
      </c>
      <c r="M5" s="2">
        <f>TEXTJOIN("=",TRUE,G5,L5)</f>
        <v/>
      </c>
      <c r="N5" s="2" t="n"/>
      <c r="O5" s="2" t="n"/>
    </row>
    <row r="6">
      <c r="A6" s="2" t="inlineStr">
        <is>
          <t>Salud-Física</t>
        </is>
      </c>
      <c r="B6" s="2" t="inlineStr">
        <is>
          <t>P042</t>
        </is>
      </c>
      <c r="C6" s="3" t="inlineStr">
        <is>
          <t>¿En los últimos 12 meses se ha efectuado alguno de los siguientes controles de Salud? [Control Médico]</t>
        </is>
      </c>
      <c r="D6" s="2" t="inlineStr">
        <is>
          <t>BOL</t>
        </is>
      </c>
      <c r="E6" s="2" t="n"/>
      <c r="F6" s="2" t="n">
        <v>1</v>
      </c>
      <c r="G6" s="2" t="inlineStr">
        <is>
          <t>Si</t>
        </is>
      </c>
      <c r="H6" s="4">
        <f>IF(OR(AND(E6="+", G6="Si"), AND(E6="-", G6="No")), 100, 0)</f>
        <v/>
      </c>
      <c r="I6" s="2">
        <f>H6*F6</f>
        <v/>
      </c>
      <c r="J6" s="2">
        <f>IF(D6="MULT",SUM(I6:I7),MAX(I6:I7))</f>
        <v/>
      </c>
      <c r="K6" s="2">
        <f>IF(D6="MULT",2,1)</f>
        <v/>
      </c>
      <c r="L6" s="2">
        <f>ROUND(I6*(100/SUM(J3:J100)),2)</f>
        <v/>
      </c>
      <c r="M6" s="2">
        <f>TEXTJOIN("=",TRUE,G6,L6)</f>
        <v/>
      </c>
      <c r="N6" s="2">
        <f>TEXTJOIN("; ",FALSE,M6:M7)</f>
        <v/>
      </c>
      <c r="O6" s="2">
        <f>TEXTJOIN("; "&amp;CHAR(10),FALSE,M6:M7)</f>
        <v/>
      </c>
    </row>
    <row r="7">
      <c r="A7" s="2" t="inlineStr">
        <is>
          <t>Salud-Física</t>
        </is>
      </c>
      <c r="B7" s="2" t="n"/>
      <c r="C7" s="3" t="n"/>
      <c r="D7" s="2" t="n"/>
      <c r="E7" s="2" t="n"/>
      <c r="F7" s="2" t="n"/>
      <c r="G7" s="2" t="inlineStr">
        <is>
          <t>No</t>
        </is>
      </c>
      <c r="H7" s="4">
        <f>IF(OR(AND(E6="+", G7="Si"), AND(E6="-", G7="No")), 100, 0)</f>
        <v/>
      </c>
      <c r="I7" s="2">
        <f>H7*F6</f>
        <v/>
      </c>
      <c r="J7" s="2" t="n"/>
      <c r="K7" s="2" t="n"/>
      <c r="L7" s="2">
        <f>ROUND(I7*(100/SUM(J3:J100)),2)</f>
        <v/>
      </c>
      <c r="M7" s="2">
        <f>TEXTJOIN("=",TRUE,G7,L7)</f>
        <v/>
      </c>
      <c r="N7" s="2" t="n"/>
      <c r="O7" s="2" t="n"/>
    </row>
    <row r="8">
      <c r="A8" s="2" t="inlineStr">
        <is>
          <t>Salud-Física</t>
        </is>
      </c>
      <c r="B8" s="2" t="inlineStr">
        <is>
          <t>P043</t>
        </is>
      </c>
      <c r="C8" s="3" t="inlineStr">
        <is>
          <t>¿En los últimos 12 meses se ha efectuado alguno de los siguientes controles de Salud? [Control Odontológico]</t>
        </is>
      </c>
      <c r="D8" s="2" t="inlineStr">
        <is>
          <t>BOL</t>
        </is>
      </c>
      <c r="E8" s="2" t="n"/>
      <c r="F8" s="2" t="n">
        <v>1</v>
      </c>
      <c r="G8" s="2" t="inlineStr">
        <is>
          <t>Si</t>
        </is>
      </c>
      <c r="H8" s="4">
        <f>IF(OR(AND(E8="+", G8="Si"), AND(E8="-", G8="No")), 100, 0)</f>
        <v/>
      </c>
      <c r="I8" s="2">
        <f>H8*F8</f>
        <v/>
      </c>
      <c r="J8" s="2">
        <f>IF(D8="MULT",SUM(I8:I9),MAX(I8:I9))</f>
        <v/>
      </c>
      <c r="K8" s="2">
        <f>IF(D8="MULT",2,1)</f>
        <v/>
      </c>
      <c r="L8" s="2">
        <f>ROUND(I8*(100/SUM(J3:J100)),2)</f>
        <v/>
      </c>
      <c r="M8" s="2">
        <f>TEXTJOIN("=",TRUE,G8,L8)</f>
        <v/>
      </c>
      <c r="N8" s="2">
        <f>TEXTJOIN("; ",FALSE,M8:M9)</f>
        <v/>
      </c>
      <c r="O8" s="2">
        <f>TEXTJOIN("; "&amp;CHAR(10),FALSE,M8:M9)</f>
        <v/>
      </c>
    </row>
    <row r="9">
      <c r="A9" s="2" t="inlineStr">
        <is>
          <t>Salud-Física</t>
        </is>
      </c>
      <c r="B9" s="2" t="n"/>
      <c r="C9" s="3" t="n"/>
      <c r="D9" s="2" t="n"/>
      <c r="E9" s="2" t="n"/>
      <c r="F9" s="2" t="n"/>
      <c r="G9" s="2" t="inlineStr">
        <is>
          <t>No</t>
        </is>
      </c>
      <c r="H9" s="4">
        <f>IF(OR(AND(E8="+", G9="Si"), AND(E8="-", G9="No")), 100, 0)</f>
        <v/>
      </c>
      <c r="I9" s="2">
        <f>H9*F8</f>
        <v/>
      </c>
      <c r="J9" s="2" t="n"/>
      <c r="K9" s="2" t="n"/>
      <c r="L9" s="2">
        <f>ROUND(I9*(100/SUM(J3:J100)),2)</f>
        <v/>
      </c>
      <c r="M9" s="2">
        <f>TEXTJOIN("=",TRUE,G9,L9)</f>
        <v/>
      </c>
      <c r="N9" s="2" t="n"/>
      <c r="O9" s="2" t="n"/>
    </row>
    <row r="10">
      <c r="A10" s="2" t="inlineStr">
        <is>
          <t>Salud-Física</t>
        </is>
      </c>
      <c r="B10" s="2" t="inlineStr">
        <is>
          <t>P044</t>
        </is>
      </c>
      <c r="C10" s="3" t="inlineStr">
        <is>
          <t>¿En los últimos 12 meses se ha efectuado alguno de los siguientes controles de Salud? [Control Oftalmológico]</t>
        </is>
      </c>
      <c r="D10" s="2" t="inlineStr">
        <is>
          <t>BOL</t>
        </is>
      </c>
      <c r="E10" s="2" t="n"/>
      <c r="F10" s="2" t="n">
        <v>1</v>
      </c>
      <c r="G10" s="2" t="inlineStr">
        <is>
          <t>Si</t>
        </is>
      </c>
      <c r="H10" s="4">
        <f>IF(OR(AND(E10="+", G10="Si"), AND(E10="-", G10="No")), 100, 0)</f>
        <v/>
      </c>
      <c r="I10" s="2">
        <f>H10*F10</f>
        <v/>
      </c>
      <c r="J10" s="2">
        <f>IF(D10="MULT",SUM(I10:I11),MAX(I10:I11))</f>
        <v/>
      </c>
      <c r="K10" s="2">
        <f>IF(D10="MULT",2,1)</f>
        <v/>
      </c>
      <c r="L10" s="2">
        <f>ROUND(I10*(100/SUM(J3:J100)),2)</f>
        <v/>
      </c>
      <c r="M10" s="2">
        <f>TEXTJOIN("=",TRUE,G10,L10)</f>
        <v/>
      </c>
      <c r="N10" s="2">
        <f>TEXTJOIN("; ",FALSE,M10:M11)</f>
        <v/>
      </c>
      <c r="O10" s="2">
        <f>TEXTJOIN("; "&amp;CHAR(10),FALSE,M10:M11)</f>
        <v/>
      </c>
    </row>
    <row r="11">
      <c r="A11" s="2" t="inlineStr">
        <is>
          <t>Salud-Física</t>
        </is>
      </c>
      <c r="B11" s="2" t="n"/>
      <c r="C11" s="3" t="n"/>
      <c r="D11" s="2" t="n"/>
      <c r="E11" s="2" t="n"/>
      <c r="F11" s="2" t="n"/>
      <c r="G11" s="2" t="inlineStr">
        <is>
          <t>No</t>
        </is>
      </c>
      <c r="H11" s="4">
        <f>IF(OR(AND(E10="+", G11="Si"), AND(E10="-", G11="No")), 100, 0)</f>
        <v/>
      </c>
      <c r="I11" s="2">
        <f>H11*F10</f>
        <v/>
      </c>
      <c r="J11" s="2" t="n"/>
      <c r="K11" s="2" t="n"/>
      <c r="L11" s="2">
        <f>ROUND(I11*(100/SUM(J3:J100)),2)</f>
        <v/>
      </c>
      <c r="M11" s="2">
        <f>TEXTJOIN("=",TRUE,G11,L11)</f>
        <v/>
      </c>
      <c r="N11" s="2" t="n"/>
      <c r="O11" s="2" t="n"/>
    </row>
    <row r="12">
      <c r="A12" s="2" t="inlineStr">
        <is>
          <t>Salud-Física</t>
        </is>
      </c>
      <c r="B12" s="2" t="inlineStr">
        <is>
          <t>P045</t>
        </is>
      </c>
      <c r="C12" s="3" t="inlineStr">
        <is>
          <t>¿En los últimos 12 meses se ha efectuado alguno de los siguientes controles de Salud? [Control Ginecológico]</t>
        </is>
      </c>
      <c r="D12" s="2" t="inlineStr">
        <is>
          <t>BOL</t>
        </is>
      </c>
      <c r="E12" s="2" t="n"/>
      <c r="F12" s="2" t="n">
        <v>1</v>
      </c>
      <c r="G12" s="2" t="inlineStr">
        <is>
          <t>Si</t>
        </is>
      </c>
      <c r="H12" s="4">
        <f>IF(OR(AND(E12="+", G12="Si"), AND(E12="-", G12="No")), 100, 0)</f>
        <v/>
      </c>
      <c r="I12" s="2">
        <f>H12*F12</f>
        <v/>
      </c>
      <c r="J12" s="2">
        <f>IF(D12="MULT",SUM(I12:I13),MAX(I12:I13))</f>
        <v/>
      </c>
      <c r="K12" s="2">
        <f>IF(D12="MULT",2,1)</f>
        <v/>
      </c>
      <c r="L12" s="2">
        <f>ROUND(I12*(100/SUM(J3:J100)),2)</f>
        <v/>
      </c>
      <c r="M12" s="2">
        <f>TEXTJOIN("=",TRUE,G12,L12)</f>
        <v/>
      </c>
      <c r="N12" s="2">
        <f>TEXTJOIN("; ",FALSE,M12:M13)</f>
        <v/>
      </c>
      <c r="O12" s="2">
        <f>TEXTJOIN("; "&amp;CHAR(10),FALSE,M12:M13)</f>
        <v/>
      </c>
    </row>
    <row r="13">
      <c r="A13" s="2" t="inlineStr">
        <is>
          <t>Salud-Física</t>
        </is>
      </c>
      <c r="B13" s="2" t="n"/>
      <c r="C13" s="3" t="n"/>
      <c r="D13" s="2" t="n"/>
      <c r="E13" s="2" t="n"/>
      <c r="F13" s="2" t="n"/>
      <c r="G13" s="2" t="inlineStr">
        <is>
          <t>No</t>
        </is>
      </c>
      <c r="H13" s="4">
        <f>IF(OR(AND(E12="+", G13="Si"), AND(E12="-", G13="No")), 100, 0)</f>
        <v/>
      </c>
      <c r="I13" s="2">
        <f>H13*F12</f>
        <v/>
      </c>
      <c r="J13" s="2" t="n"/>
      <c r="K13" s="2" t="n"/>
      <c r="L13" s="2">
        <f>ROUND(I13*(100/SUM(J3:J100)),2)</f>
        <v/>
      </c>
      <c r="M13" s="2">
        <f>TEXTJOIN("=",TRUE,G13,L13)</f>
        <v/>
      </c>
      <c r="N13" s="2" t="n"/>
      <c r="O13" s="2" t="n"/>
    </row>
    <row r="14">
      <c r="A14" s="2" t="inlineStr">
        <is>
          <t>Salud-Física</t>
        </is>
      </c>
      <c r="B14" s="2" t="inlineStr">
        <is>
          <t>P046</t>
        </is>
      </c>
      <c r="C14" s="3" t="inlineStr">
        <is>
          <t>¿Tiene alguna enfermedad recurrente o algún diagnóstico de enfermedad crónica?</t>
        </is>
      </c>
      <c r="D14" s="2" t="inlineStr">
        <is>
          <t>BOL</t>
        </is>
      </c>
      <c r="E14" s="2" t="n"/>
      <c r="F14" s="2" t="n">
        <v>1</v>
      </c>
      <c r="G14" s="2" t="inlineStr">
        <is>
          <t>Si</t>
        </is>
      </c>
      <c r="H14" s="4">
        <f>IF(OR(AND(E14="+", G14="Si"), AND(E14="-", G14="No")), 100, 0)</f>
        <v/>
      </c>
      <c r="I14" s="2">
        <f>H14*F14</f>
        <v/>
      </c>
      <c r="J14" s="2">
        <f>IF(D14="MULT",SUM(I14:I15),MAX(I14:I15))</f>
        <v/>
      </c>
      <c r="K14" s="2">
        <f>IF(D14="MULT",2,1)</f>
        <v/>
      </c>
      <c r="L14" s="2">
        <f>ROUND(I14*(100/SUM(J3:J100)),2)</f>
        <v/>
      </c>
      <c r="M14" s="2">
        <f>TEXTJOIN("=",TRUE,G14,L14)</f>
        <v/>
      </c>
      <c r="N14" s="2">
        <f>TEXTJOIN("; ",FALSE,M14:M15)</f>
        <v/>
      </c>
      <c r="O14" s="2">
        <f>TEXTJOIN("; "&amp;CHAR(10),FALSE,M14:M15)</f>
        <v/>
      </c>
    </row>
    <row r="15">
      <c r="A15" s="2" t="inlineStr">
        <is>
          <t>Salud-Física</t>
        </is>
      </c>
      <c r="B15" s="2" t="n"/>
      <c r="C15" s="3" t="n"/>
      <c r="D15" s="2" t="n"/>
      <c r="E15" s="2" t="n"/>
      <c r="F15" s="2" t="n"/>
      <c r="G15" s="2" t="inlineStr">
        <is>
          <t>No</t>
        </is>
      </c>
      <c r="H15" s="4">
        <f>IF(OR(AND(E14="+", G15="Si"), AND(E14="-", G15="No")), 100, 0)</f>
        <v/>
      </c>
      <c r="I15" s="2">
        <f>H15*F14</f>
        <v/>
      </c>
      <c r="J15" s="2" t="n"/>
      <c r="K15" s="2" t="n"/>
      <c r="L15" s="2">
        <f>ROUND(I15*(100/SUM(J3:J100)),2)</f>
        <v/>
      </c>
      <c r="M15" s="2">
        <f>TEXTJOIN("=",TRUE,G15,L15)</f>
        <v/>
      </c>
      <c r="N15" s="2" t="n"/>
      <c r="O15" s="2" t="n"/>
    </row>
    <row r="16">
      <c r="A16" s="2" t="inlineStr">
        <is>
          <t>Salud-Física</t>
        </is>
      </c>
      <c r="B16" s="2" t="inlineStr">
        <is>
          <t>P049</t>
        </is>
      </c>
      <c r="C16" s="3" t="inlineStr">
        <is>
          <t>Si tiene alguna enfermedad recurrente, ¿Se controla o recibe tratamiento?</t>
        </is>
      </c>
      <c r="D16" s="2" t="inlineStr">
        <is>
          <t>BOL</t>
        </is>
      </c>
      <c r="E16" s="2" t="n"/>
      <c r="F16" s="2" t="n">
        <v>1</v>
      </c>
      <c r="G16" s="2" t="inlineStr">
        <is>
          <t>Si</t>
        </is>
      </c>
      <c r="H16" s="4">
        <f>IF(OR(AND(E16="+", G16="Si"), AND(E16="-", G16="No")), 100, 0)</f>
        <v/>
      </c>
      <c r="I16" s="2">
        <f>H16*F16</f>
        <v/>
      </c>
      <c r="J16" s="2">
        <f>IF(D16="MULT",SUM(I16:I17),MAX(I16:I17))</f>
        <v/>
      </c>
      <c r="K16" s="2">
        <f>IF(D16="MULT",2,1)</f>
        <v/>
      </c>
      <c r="L16" s="2">
        <f>ROUND(I16*(100/SUM(J3:J100)),2)</f>
        <v/>
      </c>
      <c r="M16" s="2">
        <f>TEXTJOIN("=",TRUE,G16,L16)</f>
        <v/>
      </c>
      <c r="N16" s="2">
        <f>TEXTJOIN("; ",FALSE,M16:M17)</f>
        <v/>
      </c>
      <c r="O16" s="2">
        <f>TEXTJOIN("; "&amp;CHAR(10),FALSE,M16:M17)</f>
        <v/>
      </c>
    </row>
    <row r="17">
      <c r="A17" s="2" t="inlineStr">
        <is>
          <t>Salud-Física</t>
        </is>
      </c>
      <c r="B17" s="2" t="n"/>
      <c r="C17" s="3" t="n"/>
      <c r="D17" s="2" t="n"/>
      <c r="E17" s="2" t="n"/>
      <c r="F17" s="2" t="n"/>
      <c r="G17" s="2" t="inlineStr">
        <is>
          <t>No</t>
        </is>
      </c>
      <c r="H17" s="4">
        <f>IF(OR(AND(E16="+", G17="Si"), AND(E16="-", G17="No")), 100, 0)</f>
        <v/>
      </c>
      <c r="I17" s="2">
        <f>H17*F16</f>
        <v/>
      </c>
      <c r="J17" s="2" t="n"/>
      <c r="K17" s="2" t="n"/>
      <c r="L17" s="2">
        <f>ROUND(I17*(100/SUM(J3:J100)),2)</f>
        <v/>
      </c>
      <c r="M17" s="2">
        <f>TEXTJOIN("=",TRUE,G17,L17)</f>
        <v/>
      </c>
      <c r="N17" s="2" t="n"/>
      <c r="O17" s="2" t="n"/>
    </row>
    <row r="18">
      <c r="A18" s="2" t="inlineStr">
        <is>
          <t>Salud-Física</t>
        </is>
      </c>
      <c r="B18" s="2" t="inlineStr">
        <is>
          <t>P050</t>
        </is>
      </c>
      <c r="C18" s="3" t="inlineStr">
        <is>
          <t>¿Toma algún medicamento?</t>
        </is>
      </c>
      <c r="D18" s="2" t="inlineStr">
        <is>
          <t>BOL</t>
        </is>
      </c>
      <c r="E18" s="2" t="n"/>
      <c r="F18" s="2" t="n">
        <v>1</v>
      </c>
      <c r="G18" s="2" t="inlineStr">
        <is>
          <t>Si</t>
        </is>
      </c>
      <c r="H18" s="4">
        <f>IF(OR(AND(E18="+", G18="Si"), AND(E18="-", G18="No")), 100, 0)</f>
        <v/>
      </c>
      <c r="I18" s="2">
        <f>H18*F18</f>
        <v/>
      </c>
      <c r="J18" s="2">
        <f>IF(D18="MULT",SUM(I18:I19),MAX(I18:I19))</f>
        <v/>
      </c>
      <c r="K18" s="2">
        <f>IF(D18="MULT",2,1)</f>
        <v/>
      </c>
      <c r="L18" s="2">
        <f>ROUND(I18*(100/SUM(J3:J100)),2)</f>
        <v/>
      </c>
      <c r="M18" s="2">
        <f>TEXTJOIN("=",TRUE,G18,L18)</f>
        <v/>
      </c>
      <c r="N18" s="2">
        <f>TEXTJOIN("; ",FALSE,M18:M19)</f>
        <v/>
      </c>
      <c r="O18" s="2">
        <f>TEXTJOIN("; "&amp;CHAR(10),FALSE,M18:M19)</f>
        <v/>
      </c>
    </row>
    <row r="19">
      <c r="A19" s="2" t="inlineStr">
        <is>
          <t>Salud-Física</t>
        </is>
      </c>
      <c r="B19" s="2" t="n"/>
      <c r="C19" s="3" t="n"/>
      <c r="D19" s="2" t="n"/>
      <c r="E19" s="2" t="n"/>
      <c r="F19" s="2" t="n"/>
      <c r="G19" s="2" t="inlineStr">
        <is>
          <t>No</t>
        </is>
      </c>
      <c r="H19" s="4">
        <f>IF(OR(AND(E18="+", G19="Si"), AND(E18="-", G19="No")), 100, 0)</f>
        <v/>
      </c>
      <c r="I19" s="2">
        <f>H19*F18</f>
        <v/>
      </c>
      <c r="J19" s="2" t="n"/>
      <c r="K19" s="2" t="n"/>
      <c r="L19" s="2">
        <f>ROUND(I19*(100/SUM(J3:J100)),2)</f>
        <v/>
      </c>
      <c r="M19" s="2">
        <f>TEXTJOIN("=",TRUE,G19,L19)</f>
        <v/>
      </c>
      <c r="N19" s="2" t="n"/>
      <c r="O19" s="2" t="n"/>
    </row>
    <row r="20">
      <c r="A20" s="2" t="inlineStr">
        <is>
          <t>Salud-Física</t>
        </is>
      </c>
      <c r="B20" s="2" t="inlineStr">
        <is>
          <t>P051</t>
        </is>
      </c>
      <c r="C20" s="3" t="inlineStr">
        <is>
          <t>¿Padece una enfermedad sin tratamiento?</t>
        </is>
      </c>
      <c r="D20" s="2" t="inlineStr">
        <is>
          <t>BOL</t>
        </is>
      </c>
      <c r="E20" s="2" t="n"/>
      <c r="F20" s="2" t="n">
        <v>1</v>
      </c>
      <c r="G20" s="2" t="inlineStr">
        <is>
          <t>Si</t>
        </is>
      </c>
      <c r="H20" s="4">
        <f>IF(OR(AND(E20="+", G20="Si"), AND(E20="-", G20="No")), 100, 0)</f>
        <v/>
      </c>
      <c r="I20" s="2">
        <f>H20*F20</f>
        <v/>
      </c>
      <c r="J20" s="2">
        <f>IF(D20="MULT",SUM(I20:I21),MAX(I20:I21))</f>
        <v/>
      </c>
      <c r="K20" s="2">
        <f>IF(D20="MULT",2,1)</f>
        <v/>
      </c>
      <c r="L20" s="2">
        <f>ROUND(I20*(100/SUM(J3:J100)),2)</f>
        <v/>
      </c>
      <c r="M20" s="2">
        <f>TEXTJOIN("=",TRUE,G20,L20)</f>
        <v/>
      </c>
      <c r="N20" s="2">
        <f>TEXTJOIN("; ",FALSE,M20:M21)</f>
        <v/>
      </c>
      <c r="O20" s="2">
        <f>TEXTJOIN("; "&amp;CHAR(10),FALSE,M20:M21)</f>
        <v/>
      </c>
    </row>
    <row r="21">
      <c r="A21" s="2" t="inlineStr">
        <is>
          <t>Salud-Física</t>
        </is>
      </c>
      <c r="B21" s="2" t="n"/>
      <c r="C21" s="3" t="n"/>
      <c r="D21" s="2" t="n"/>
      <c r="E21" s="2" t="n"/>
      <c r="F21" s="2" t="n"/>
      <c r="G21" s="2" t="inlineStr">
        <is>
          <t>No</t>
        </is>
      </c>
      <c r="H21" s="4">
        <f>IF(OR(AND(E20="+", G21="Si"), AND(E20="-", G21="No")), 100, 0)</f>
        <v/>
      </c>
      <c r="I21" s="2">
        <f>H21*F20</f>
        <v/>
      </c>
      <c r="J21" s="2" t="n"/>
      <c r="K21" s="2" t="n"/>
      <c r="L21" s="2">
        <f>ROUND(I21*(100/SUM(J3:J100)),2)</f>
        <v/>
      </c>
      <c r="M21" s="2">
        <f>TEXTJOIN("=",TRUE,G21,L21)</f>
        <v/>
      </c>
      <c r="N21" s="2" t="n"/>
      <c r="O21" s="2" t="n"/>
    </row>
    <row r="22">
      <c r="A22" s="2" t="inlineStr">
        <is>
          <t>Salud-Física</t>
        </is>
      </c>
      <c r="B22" s="2" t="inlineStr">
        <is>
          <t>P052</t>
        </is>
      </c>
      <c r="C22" s="3" t="inlineStr">
        <is>
          <t>¿Tiene alguna discapacidad?</t>
        </is>
      </c>
      <c r="D22" s="2" t="inlineStr">
        <is>
          <t>BOL</t>
        </is>
      </c>
      <c r="E22" s="2" t="n"/>
      <c r="F22" s="2" t="n">
        <v>1</v>
      </c>
      <c r="G22" s="2" t="inlineStr">
        <is>
          <t>Si</t>
        </is>
      </c>
      <c r="H22" s="4">
        <f>IF(OR(AND(E22="+", G22="Si"), AND(E22="-", G22="No")), 100, 0)</f>
        <v/>
      </c>
      <c r="I22" s="2">
        <f>H22*F22</f>
        <v/>
      </c>
      <c r="J22" s="2">
        <f>IF(D22="MULT",SUM(I22:I23),MAX(I22:I23))</f>
        <v/>
      </c>
      <c r="K22" s="2">
        <f>IF(D22="MULT",2,1)</f>
        <v/>
      </c>
      <c r="L22" s="2">
        <f>ROUND(I22*(100/SUM(J3:J100)),2)</f>
        <v/>
      </c>
      <c r="M22" s="2">
        <f>TEXTJOIN("=",TRUE,G22,L22)</f>
        <v/>
      </c>
      <c r="N22" s="2">
        <f>TEXTJOIN("; ",FALSE,M22:M23)</f>
        <v/>
      </c>
      <c r="O22" s="2">
        <f>TEXTJOIN("; "&amp;CHAR(10),FALSE,M22:M23)</f>
        <v/>
      </c>
    </row>
    <row r="23">
      <c r="A23" s="2" t="inlineStr">
        <is>
          <t>Salud-Física</t>
        </is>
      </c>
      <c r="B23" s="2" t="n"/>
      <c r="C23" s="3" t="n"/>
      <c r="D23" s="2" t="n"/>
      <c r="E23" s="2" t="n"/>
      <c r="F23" s="2" t="n"/>
      <c r="G23" s="2" t="inlineStr">
        <is>
          <t>No</t>
        </is>
      </c>
      <c r="H23" s="4">
        <f>IF(OR(AND(E22="+", G23="Si"), AND(E22="-", G23="No")), 100, 0)</f>
        <v/>
      </c>
      <c r="I23" s="2">
        <f>H23*F22</f>
        <v/>
      </c>
      <c r="J23" s="2" t="n"/>
      <c r="K23" s="2" t="n"/>
      <c r="L23" s="2">
        <f>ROUND(I23*(100/SUM(J3:J100)),2)</f>
        <v/>
      </c>
      <c r="M23" s="2">
        <f>TEXTJOIN("=",TRUE,G23,L23)</f>
        <v/>
      </c>
      <c r="N23" s="2" t="n"/>
      <c r="O23" s="2" t="n"/>
    </row>
    <row r="24">
      <c r="A24" s="2" t="inlineStr">
        <is>
          <t>Salud-Física</t>
        </is>
      </c>
      <c r="B24" s="2" t="inlineStr">
        <is>
          <t>P053</t>
        </is>
      </c>
      <c r="C24" s="3" t="inlineStr">
        <is>
          <t>¿Tiene certificado de discapacidad?</t>
        </is>
      </c>
      <c r="D24" s="2" t="inlineStr">
        <is>
          <t>BOL</t>
        </is>
      </c>
      <c r="E24" s="2" t="n"/>
      <c r="F24" s="2" t="n">
        <v>1</v>
      </c>
      <c r="G24" s="2" t="inlineStr">
        <is>
          <t>Si</t>
        </is>
      </c>
      <c r="H24" s="4">
        <f>IF(OR(AND(E24="+", G24="Si"), AND(E24="-", G24="No")), 100, 0)</f>
        <v/>
      </c>
      <c r="I24" s="2">
        <f>H24*F24</f>
        <v/>
      </c>
      <c r="J24" s="2">
        <f>IF(D24="MULT",SUM(I24:I25),MAX(I24:I25))</f>
        <v/>
      </c>
      <c r="K24" s="2">
        <f>IF(D24="MULT",2,1)</f>
        <v/>
      </c>
      <c r="L24" s="2">
        <f>ROUND(I24*(100/SUM(J3:J100)),2)</f>
        <v/>
      </c>
      <c r="M24" s="2">
        <f>TEXTJOIN("=",TRUE,G24,L24)</f>
        <v/>
      </c>
      <c r="N24" s="2">
        <f>TEXTJOIN("; ",FALSE,M24:M25)</f>
        <v/>
      </c>
      <c r="O24" s="2">
        <f>TEXTJOIN("; "&amp;CHAR(10),FALSE,M24:M25)</f>
        <v/>
      </c>
    </row>
    <row r="25">
      <c r="A25" s="2" t="inlineStr">
        <is>
          <t>Salud-Física</t>
        </is>
      </c>
      <c r="B25" s="2" t="n"/>
      <c r="C25" s="3" t="n"/>
      <c r="D25" s="2" t="n"/>
      <c r="E25" s="2" t="n"/>
      <c r="F25" s="2" t="n"/>
      <c r="G25" s="2" t="inlineStr">
        <is>
          <t>No</t>
        </is>
      </c>
      <c r="H25" s="4">
        <f>IF(OR(AND(E24="+", G25="Si"), AND(E24="-", G25="No")), 100, 0)</f>
        <v/>
      </c>
      <c r="I25" s="2">
        <f>H25*F24</f>
        <v/>
      </c>
      <c r="J25" s="2" t="n"/>
      <c r="K25" s="2" t="n"/>
      <c r="L25" s="2">
        <f>ROUND(I25*(100/SUM(J3:J100)),2)</f>
        <v/>
      </c>
      <c r="M25" s="2">
        <f>TEXTJOIN("=",TRUE,G25,L25)</f>
        <v/>
      </c>
      <c r="N25" s="2" t="n"/>
      <c r="O25" s="2" t="n"/>
    </row>
    <row r="26">
      <c r="A26" s="2" t="inlineStr">
        <is>
          <t>Salud-Física</t>
        </is>
      </c>
      <c r="B26" s="2" t="inlineStr">
        <is>
          <t>P057</t>
        </is>
      </c>
      <c r="C26" s="3" t="inlineStr">
        <is>
          <t>¿Sufre alguna de las siguientes complicaciónes o dificultades: [Auditiva]</t>
        </is>
      </c>
      <c r="D26" s="2" t="inlineStr">
        <is>
          <t>BOL</t>
        </is>
      </c>
      <c r="E26" s="2" t="n"/>
      <c r="F26" s="2" t="n">
        <v>1</v>
      </c>
      <c r="G26" s="2" t="inlineStr">
        <is>
          <t>Si</t>
        </is>
      </c>
      <c r="H26" s="4">
        <f>IF(OR(AND(E26="+", G26="Si"), AND(E26="-", G26="No")), 100, 0)</f>
        <v/>
      </c>
      <c r="I26" s="2">
        <f>H26*F26</f>
        <v/>
      </c>
      <c r="J26" s="2">
        <f>IF(D26="MULT",SUM(I26:I27),MAX(I26:I27))</f>
        <v/>
      </c>
      <c r="K26" s="2">
        <f>IF(D26="MULT",2,1)</f>
        <v/>
      </c>
      <c r="L26" s="2">
        <f>ROUND(I26*(100/SUM(J3:J100)),2)</f>
        <v/>
      </c>
      <c r="M26" s="2">
        <f>TEXTJOIN("=",TRUE,G26,L26)</f>
        <v/>
      </c>
      <c r="N26" s="2">
        <f>TEXTJOIN("; ",FALSE,M26:M27)</f>
        <v/>
      </c>
      <c r="O26" s="2">
        <f>TEXTJOIN("; "&amp;CHAR(10),FALSE,M26:M27)</f>
        <v/>
      </c>
    </row>
    <row r="27">
      <c r="A27" s="2" t="inlineStr">
        <is>
          <t>Salud-Física</t>
        </is>
      </c>
      <c r="B27" s="2" t="n"/>
      <c r="C27" s="3" t="n"/>
      <c r="D27" s="2" t="n"/>
      <c r="E27" s="2" t="n"/>
      <c r="F27" s="2" t="n"/>
      <c r="G27" s="2" t="inlineStr">
        <is>
          <t>No</t>
        </is>
      </c>
      <c r="H27" s="4">
        <f>IF(OR(AND(E26="+", G27="Si"), AND(E26="-", G27="No")), 100, 0)</f>
        <v/>
      </c>
      <c r="I27" s="2">
        <f>H27*F26</f>
        <v/>
      </c>
      <c r="J27" s="2" t="n"/>
      <c r="K27" s="2" t="n"/>
      <c r="L27" s="2">
        <f>ROUND(I27*(100/SUM(J3:J100)),2)</f>
        <v/>
      </c>
      <c r="M27" s="2">
        <f>TEXTJOIN("=",TRUE,G27,L27)</f>
        <v/>
      </c>
      <c r="N27" s="2" t="n"/>
      <c r="O27" s="2" t="n"/>
    </row>
    <row r="28">
      <c r="A28" s="2" t="inlineStr">
        <is>
          <t>Salud-Física</t>
        </is>
      </c>
      <c r="B28" s="2" t="inlineStr">
        <is>
          <t>P058</t>
        </is>
      </c>
      <c r="C28" s="3" t="inlineStr">
        <is>
          <t>¿Sufre alguna de las siguientes complicaciónes o dificultades: [Visual]</t>
        </is>
      </c>
      <c r="D28" s="2" t="inlineStr">
        <is>
          <t>BOL</t>
        </is>
      </c>
      <c r="E28" s="2" t="n"/>
      <c r="F28" s="2" t="n">
        <v>1</v>
      </c>
      <c r="G28" s="2" t="inlineStr">
        <is>
          <t>Si</t>
        </is>
      </c>
      <c r="H28" s="4">
        <f>IF(OR(AND(E28="+", G28="Si"), AND(E28="-", G28="No")), 100, 0)</f>
        <v/>
      </c>
      <c r="I28" s="2">
        <f>H28*F28</f>
        <v/>
      </c>
      <c r="J28" s="2">
        <f>IF(D28="MULT",SUM(I28:I29),MAX(I28:I29))</f>
        <v/>
      </c>
      <c r="K28" s="2">
        <f>IF(D28="MULT",2,1)</f>
        <v/>
      </c>
      <c r="L28" s="2">
        <f>ROUND(I28*(100/SUM(J3:J100)),2)</f>
        <v/>
      </c>
      <c r="M28" s="2">
        <f>TEXTJOIN("=",TRUE,G28,L28)</f>
        <v/>
      </c>
      <c r="N28" s="2">
        <f>TEXTJOIN("; ",FALSE,M28:M29)</f>
        <v/>
      </c>
      <c r="O28" s="2">
        <f>TEXTJOIN("; "&amp;CHAR(10),FALSE,M28:M29)</f>
        <v/>
      </c>
    </row>
    <row r="29">
      <c r="A29" s="2" t="inlineStr">
        <is>
          <t>Salud-Física</t>
        </is>
      </c>
      <c r="B29" s="2" t="n"/>
      <c r="C29" s="3" t="n"/>
      <c r="D29" s="2" t="n"/>
      <c r="E29" s="2" t="n"/>
      <c r="F29" s="2" t="n"/>
      <c r="G29" s="2" t="inlineStr">
        <is>
          <t>No</t>
        </is>
      </c>
      <c r="H29" s="4">
        <f>IF(OR(AND(E28="+", G29="Si"), AND(E28="-", G29="No")), 100, 0)</f>
        <v/>
      </c>
      <c r="I29" s="2">
        <f>H29*F28</f>
        <v/>
      </c>
      <c r="J29" s="2" t="n"/>
      <c r="K29" s="2" t="n"/>
      <c r="L29" s="2">
        <f>ROUND(I29*(100/SUM(J3:J100)),2)</f>
        <v/>
      </c>
      <c r="M29" s="2">
        <f>TEXTJOIN("=",TRUE,G29,L29)</f>
        <v/>
      </c>
      <c r="N29" s="2" t="n"/>
      <c r="O29" s="2" t="n"/>
    </row>
    <row r="30">
      <c r="A30" s="2" t="inlineStr">
        <is>
          <t>Salud-Física</t>
        </is>
      </c>
      <c r="B30" s="2" t="inlineStr">
        <is>
          <t>P059</t>
        </is>
      </c>
      <c r="C30" s="3" t="inlineStr">
        <is>
          <t>¿Sufre alguna de las siguientes complicaciónes o dificultades: [Fonoaudiológica]</t>
        </is>
      </c>
      <c r="D30" s="2" t="inlineStr">
        <is>
          <t>BOL</t>
        </is>
      </c>
      <c r="E30" s="2" t="n"/>
      <c r="F30" s="2" t="n">
        <v>1</v>
      </c>
      <c r="G30" s="2" t="inlineStr">
        <is>
          <t>Si</t>
        </is>
      </c>
      <c r="H30" s="4">
        <f>IF(OR(AND(E30="+", G30="Si"), AND(E30="-", G30="No")), 100, 0)</f>
        <v/>
      </c>
      <c r="I30" s="2">
        <f>H30*F30</f>
        <v/>
      </c>
      <c r="J30" s="2">
        <f>IF(D30="MULT",SUM(I30:I31),MAX(I30:I31))</f>
        <v/>
      </c>
      <c r="K30" s="2">
        <f>IF(D30="MULT",2,1)</f>
        <v/>
      </c>
      <c r="L30" s="2">
        <f>ROUND(I30*(100/SUM(J3:J100)),2)</f>
        <v/>
      </c>
      <c r="M30" s="2">
        <f>TEXTJOIN("=",TRUE,G30,L30)</f>
        <v/>
      </c>
      <c r="N30" s="2">
        <f>TEXTJOIN("; ",FALSE,M30:M31)</f>
        <v/>
      </c>
      <c r="O30" s="2">
        <f>TEXTJOIN("; "&amp;CHAR(10),FALSE,M30:M31)</f>
        <v/>
      </c>
    </row>
    <row r="31">
      <c r="A31" s="2" t="inlineStr">
        <is>
          <t>Salud-Física</t>
        </is>
      </c>
      <c r="B31" s="2" t="n"/>
      <c r="C31" s="3" t="n"/>
      <c r="D31" s="2" t="n"/>
      <c r="E31" s="2" t="n"/>
      <c r="F31" s="2" t="n"/>
      <c r="G31" s="2" t="inlineStr">
        <is>
          <t>No</t>
        </is>
      </c>
      <c r="H31" s="4">
        <f>IF(OR(AND(E30="+", G31="Si"), AND(E30="-", G31="No")), 100, 0)</f>
        <v/>
      </c>
      <c r="I31" s="2">
        <f>H31*F30</f>
        <v/>
      </c>
      <c r="J31" s="2" t="n"/>
      <c r="K31" s="2" t="n"/>
      <c r="L31" s="2">
        <f>ROUND(I31*(100/SUM(J3:J100)),2)</f>
        <v/>
      </c>
      <c r="M31" s="2">
        <f>TEXTJOIN("=",TRUE,G31,L31)</f>
        <v/>
      </c>
      <c r="N31" s="2" t="n"/>
      <c r="O31" s="2" t="n"/>
    </row>
    <row r="32">
      <c r="A32" s="2" t="inlineStr">
        <is>
          <t>Salud-Física</t>
        </is>
      </c>
      <c r="B32" s="2" t="inlineStr">
        <is>
          <t>P060</t>
        </is>
      </c>
      <c r="C32" s="3" t="inlineStr">
        <is>
          <t>¿Sufre alguna de las siguientes complicaciónes o dificultades: [Respiratoria]</t>
        </is>
      </c>
      <c r="D32" s="2" t="inlineStr">
        <is>
          <t>BOL</t>
        </is>
      </c>
      <c r="E32" s="2" t="n"/>
      <c r="F32" s="2" t="n">
        <v>1</v>
      </c>
      <c r="G32" s="2" t="inlineStr">
        <is>
          <t>Si</t>
        </is>
      </c>
      <c r="H32" s="4">
        <f>IF(OR(AND(E32="+", G32="Si"), AND(E32="-", G32="No")), 100, 0)</f>
        <v/>
      </c>
      <c r="I32" s="2">
        <f>H32*F32</f>
        <v/>
      </c>
      <c r="J32" s="2">
        <f>IF(D32="MULT",SUM(I32:I33),MAX(I32:I33))</f>
        <v/>
      </c>
      <c r="K32" s="2">
        <f>IF(D32="MULT",2,1)</f>
        <v/>
      </c>
      <c r="L32" s="2">
        <f>ROUND(I32*(100/SUM(J3:J100)),2)</f>
        <v/>
      </c>
      <c r="M32" s="2">
        <f>TEXTJOIN("=",TRUE,G32,L32)</f>
        <v/>
      </c>
      <c r="N32" s="2">
        <f>TEXTJOIN("; ",FALSE,M32:M33)</f>
        <v/>
      </c>
      <c r="O32" s="2">
        <f>TEXTJOIN("; "&amp;CHAR(10),FALSE,M32:M33)</f>
        <v/>
      </c>
    </row>
    <row r="33">
      <c r="A33" s="2" t="inlineStr">
        <is>
          <t>Salud-Física</t>
        </is>
      </c>
      <c r="B33" s="2" t="n"/>
      <c r="C33" s="3" t="n"/>
      <c r="D33" s="2" t="n"/>
      <c r="E33" s="2" t="n"/>
      <c r="F33" s="2" t="n"/>
      <c r="G33" s="2" t="inlineStr">
        <is>
          <t>No</t>
        </is>
      </c>
      <c r="H33" s="4">
        <f>IF(OR(AND(E32="+", G33="Si"), AND(E32="-", G33="No")), 100, 0)</f>
        <v/>
      </c>
      <c r="I33" s="2">
        <f>H33*F32</f>
        <v/>
      </c>
      <c r="J33" s="2" t="n"/>
      <c r="K33" s="2" t="n"/>
      <c r="L33" s="2">
        <f>ROUND(I33*(100/SUM(J3:J100)),2)</f>
        <v/>
      </c>
      <c r="M33" s="2">
        <f>TEXTJOIN("=",TRUE,G33,L33)</f>
        <v/>
      </c>
      <c r="N33" s="2" t="n"/>
      <c r="O33" s="2" t="n"/>
    </row>
    <row r="34">
      <c r="A34" s="2" t="inlineStr">
        <is>
          <t>Salud-Física</t>
        </is>
      </c>
      <c r="B34" s="2" t="inlineStr">
        <is>
          <t>P061</t>
        </is>
      </c>
      <c r="C34" s="3" t="inlineStr">
        <is>
          <t>¿Sufre alguna de las siguientes complicaciónes o dificultades: [Traumatológica]</t>
        </is>
      </c>
      <c r="D34" s="2" t="inlineStr">
        <is>
          <t>BOL</t>
        </is>
      </c>
      <c r="E34" s="2" t="n"/>
      <c r="F34" s="2" t="n">
        <v>1</v>
      </c>
      <c r="G34" s="2" t="inlineStr">
        <is>
          <t>Si</t>
        </is>
      </c>
      <c r="H34" s="4">
        <f>IF(OR(AND(E34="+", G34="Si"), AND(E34="-", G34="No")), 100, 0)</f>
        <v/>
      </c>
      <c r="I34" s="2">
        <f>H34*F34</f>
        <v/>
      </c>
      <c r="J34" s="2">
        <f>IF(D34="MULT",SUM(I34:I35),MAX(I34:I35))</f>
        <v/>
      </c>
      <c r="K34" s="2">
        <f>IF(D34="MULT",2,1)</f>
        <v/>
      </c>
      <c r="L34" s="2">
        <f>ROUND(I34*(100/SUM(J3:J100)),2)</f>
        <v/>
      </c>
      <c r="M34" s="2">
        <f>TEXTJOIN("=",TRUE,G34,L34)</f>
        <v/>
      </c>
      <c r="N34" s="2">
        <f>TEXTJOIN("; ",FALSE,M34:M35)</f>
        <v/>
      </c>
      <c r="O34" s="2">
        <f>TEXTJOIN("; "&amp;CHAR(10),FALSE,M34:M35)</f>
        <v/>
      </c>
    </row>
    <row r="35">
      <c r="A35" s="2" t="inlineStr">
        <is>
          <t>Salud-Física</t>
        </is>
      </c>
      <c r="B35" s="2" t="n"/>
      <c r="C35" s="3" t="n"/>
      <c r="D35" s="2" t="n"/>
      <c r="E35" s="2" t="n"/>
      <c r="F35" s="2" t="n"/>
      <c r="G35" s="2" t="inlineStr">
        <is>
          <t>No</t>
        </is>
      </c>
      <c r="H35" s="4">
        <f>IF(OR(AND(E34="+", G35="Si"), AND(E34="-", G35="No")), 100, 0)</f>
        <v/>
      </c>
      <c r="I35" s="2">
        <f>H35*F34</f>
        <v/>
      </c>
      <c r="J35" s="2" t="n"/>
      <c r="K35" s="2" t="n"/>
      <c r="L35" s="2">
        <f>ROUND(I35*(100/SUM(J3:J100)),2)</f>
        <v/>
      </c>
      <c r="M35" s="2">
        <f>TEXTJOIN("=",TRUE,G35,L35)</f>
        <v/>
      </c>
      <c r="N35" s="2" t="n"/>
      <c r="O35" s="2" t="n"/>
    </row>
    <row r="36">
      <c r="A36" s="2" t="inlineStr">
        <is>
          <t>Salud-Física</t>
        </is>
      </c>
      <c r="B36" s="2" t="inlineStr">
        <is>
          <t>P062</t>
        </is>
      </c>
      <c r="C36" s="3" t="inlineStr">
        <is>
          <t>¿Sufre alguna de las siguientes complicaciónes o dificultades: [Digestiva]</t>
        </is>
      </c>
      <c r="D36" s="2" t="inlineStr">
        <is>
          <t>BOL</t>
        </is>
      </c>
      <c r="E36" s="2" t="n"/>
      <c r="F36" s="2" t="n">
        <v>1</v>
      </c>
      <c r="G36" s="2" t="inlineStr">
        <is>
          <t>Si</t>
        </is>
      </c>
      <c r="H36" s="4">
        <f>IF(OR(AND(E36="+", G36="Si"), AND(E36="-", G36="No")), 100, 0)</f>
        <v/>
      </c>
      <c r="I36" s="2">
        <f>H36*F36</f>
        <v/>
      </c>
      <c r="J36" s="2">
        <f>IF(D36="MULT",SUM(I36:I37),MAX(I36:I37))</f>
        <v/>
      </c>
      <c r="K36" s="2">
        <f>IF(D36="MULT",2,1)</f>
        <v/>
      </c>
      <c r="L36" s="2">
        <f>ROUND(I36*(100/SUM(J3:J100)),2)</f>
        <v/>
      </c>
      <c r="M36" s="2">
        <f>TEXTJOIN("=",TRUE,G36,L36)</f>
        <v/>
      </c>
      <c r="N36" s="2">
        <f>TEXTJOIN("; ",FALSE,M36:M37)</f>
        <v/>
      </c>
      <c r="O36" s="2">
        <f>TEXTJOIN("; "&amp;CHAR(10),FALSE,M36:M37)</f>
        <v/>
      </c>
    </row>
    <row r="37">
      <c r="A37" s="2" t="inlineStr">
        <is>
          <t>Salud-Física</t>
        </is>
      </c>
      <c r="B37" s="2" t="n"/>
      <c r="C37" s="3" t="n"/>
      <c r="D37" s="2" t="n"/>
      <c r="E37" s="2" t="n"/>
      <c r="F37" s="2" t="n"/>
      <c r="G37" s="2" t="inlineStr">
        <is>
          <t>No</t>
        </is>
      </c>
      <c r="H37" s="4">
        <f>IF(OR(AND(E36="+", G37="Si"), AND(E36="-", G37="No")), 100, 0)</f>
        <v/>
      </c>
      <c r="I37" s="2">
        <f>H37*F36</f>
        <v/>
      </c>
      <c r="J37" s="2" t="n"/>
      <c r="K37" s="2" t="n"/>
      <c r="L37" s="2">
        <f>ROUND(I37*(100/SUM(J3:J100)),2)</f>
        <v/>
      </c>
      <c r="M37" s="2">
        <f>TEXTJOIN("=",TRUE,G37,L37)</f>
        <v/>
      </c>
      <c r="N37" s="2" t="n"/>
      <c r="O37" s="2" t="n"/>
    </row>
    <row r="38">
      <c r="A38" s="2" t="inlineStr">
        <is>
          <t>Salud-Física</t>
        </is>
      </c>
      <c r="B38" s="2" t="inlineStr">
        <is>
          <t>P063</t>
        </is>
      </c>
      <c r="C38" s="3" t="inlineStr">
        <is>
          <t>¿Sufre alguna de las siguientes complicaciónes o dificultades: [Emocional]</t>
        </is>
      </c>
      <c r="D38" s="2" t="inlineStr">
        <is>
          <t>BOL</t>
        </is>
      </c>
      <c r="E38" s="2" t="n"/>
      <c r="F38" s="2" t="n">
        <v>1</v>
      </c>
      <c r="G38" s="2" t="inlineStr">
        <is>
          <t>Si</t>
        </is>
      </c>
      <c r="H38" s="4">
        <f>IF(OR(AND(E38="+", G38="Si"), AND(E38="-", G38="No")), 100, 0)</f>
        <v/>
      </c>
      <c r="I38" s="2">
        <f>H38*F38</f>
        <v/>
      </c>
      <c r="J38" s="2">
        <f>IF(D38="MULT",SUM(I38:I39),MAX(I38:I39))</f>
        <v/>
      </c>
      <c r="K38" s="2">
        <f>IF(D38="MULT",2,1)</f>
        <v/>
      </c>
      <c r="L38" s="2">
        <f>ROUND(I38*(100/SUM(J3:J100)),2)</f>
        <v/>
      </c>
      <c r="M38" s="2">
        <f>TEXTJOIN("=",TRUE,G38,L38)</f>
        <v/>
      </c>
      <c r="N38" s="2">
        <f>TEXTJOIN("; ",FALSE,M38:M39)</f>
        <v/>
      </c>
      <c r="O38" s="2">
        <f>TEXTJOIN("; "&amp;CHAR(10),FALSE,M38:M39)</f>
        <v/>
      </c>
    </row>
    <row r="39">
      <c r="A39" s="2" t="inlineStr">
        <is>
          <t>Salud-Física</t>
        </is>
      </c>
      <c r="B39" s="2" t="n"/>
      <c r="C39" s="3" t="n"/>
      <c r="D39" s="2" t="n"/>
      <c r="E39" s="2" t="n"/>
      <c r="F39" s="2" t="n"/>
      <c r="G39" s="2" t="inlineStr">
        <is>
          <t>No</t>
        </is>
      </c>
      <c r="H39" s="4">
        <f>IF(OR(AND(E38="+", G39="Si"), AND(E38="-", G39="No")), 100, 0)</f>
        <v/>
      </c>
      <c r="I39" s="2">
        <f>H39*F38</f>
        <v/>
      </c>
      <c r="J39" s="2" t="n"/>
      <c r="K39" s="2" t="n"/>
      <c r="L39" s="2">
        <f>ROUND(I39*(100/SUM(J3:J100)),2)</f>
        <v/>
      </c>
      <c r="M39" s="2">
        <f>TEXTJOIN("=",TRUE,G39,L39)</f>
        <v/>
      </c>
      <c r="N39" s="2" t="n"/>
      <c r="O39" s="2" t="n"/>
    </row>
    <row r="40">
      <c r="A40" s="2" t="inlineStr">
        <is>
          <t>Salud-Física</t>
        </is>
      </c>
      <c r="B40" s="2" t="inlineStr">
        <is>
          <t>P066</t>
        </is>
      </c>
      <c r="C40" s="3" t="inlineStr">
        <is>
          <t>¿Sufre alguna de las siguientes complicaciónes o dificultades: [Otra]</t>
        </is>
      </c>
      <c r="D40" s="2" t="inlineStr">
        <is>
          <t>BOL</t>
        </is>
      </c>
      <c r="E40" s="2" t="n"/>
      <c r="F40" s="2" t="n">
        <v>1</v>
      </c>
      <c r="G40" s="2" t="inlineStr">
        <is>
          <t>Si</t>
        </is>
      </c>
      <c r="H40" s="4">
        <f>IF(OR(AND(E40="+", G40="Si"), AND(E40="-", G40="No")), 100, 0)</f>
        <v/>
      </c>
      <c r="I40" s="2">
        <f>H40*F40</f>
        <v/>
      </c>
      <c r="J40" s="2">
        <f>IF(D40="MULT",SUM(I40:I41),MAX(I40:I41))</f>
        <v/>
      </c>
      <c r="K40" s="2">
        <f>IF(D40="MULT",2,1)</f>
        <v/>
      </c>
      <c r="L40" s="2">
        <f>ROUND(I40*(100/SUM(J3:J100)),2)</f>
        <v/>
      </c>
      <c r="M40" s="2">
        <f>TEXTJOIN("=",TRUE,G40,L40)</f>
        <v/>
      </c>
      <c r="N40" s="2">
        <f>TEXTJOIN("; ",FALSE,M40:M41)</f>
        <v/>
      </c>
      <c r="O40" s="2">
        <f>TEXTJOIN("; "&amp;CHAR(10),FALSE,M40:M41)</f>
        <v/>
      </c>
    </row>
    <row r="41">
      <c r="A41" s="2" t="inlineStr">
        <is>
          <t>Salud-Física</t>
        </is>
      </c>
      <c r="B41" s="2" t="n"/>
      <c r="C41" s="3" t="n"/>
      <c r="D41" s="2" t="n"/>
      <c r="E41" s="2" t="n"/>
      <c r="F41" s="2" t="n"/>
      <c r="G41" s="2" t="inlineStr">
        <is>
          <t>No</t>
        </is>
      </c>
      <c r="H41" s="4">
        <f>IF(OR(AND(E40="+", G41="Si"), AND(E40="-", G41="No")), 100, 0)</f>
        <v/>
      </c>
      <c r="I41" s="2">
        <f>H41*F40</f>
        <v/>
      </c>
      <c r="J41" s="2" t="n"/>
      <c r="K41" s="2" t="n"/>
      <c r="L41" s="2">
        <f>ROUND(I41*(100/SUM(J3:J100)),2)</f>
        <v/>
      </c>
      <c r="M41" s="2">
        <f>TEXTJOIN("=",TRUE,G41,L41)</f>
        <v/>
      </c>
      <c r="N41" s="2" t="n"/>
      <c r="O41" s="2" t="n"/>
    </row>
    <row r="42">
      <c r="A42" s="2" t="inlineStr">
        <is>
          <t>Salud-Física</t>
        </is>
      </c>
      <c r="B42" s="2" t="inlineStr">
        <is>
          <t>P067</t>
        </is>
      </c>
      <c r="C42" s="3" t="inlineStr">
        <is>
          <t>¿Tiene el calendario de vacunación al día?</t>
        </is>
      </c>
      <c r="D42" s="2" t="inlineStr">
        <is>
          <t>BOL</t>
        </is>
      </c>
      <c r="E42" s="2" t="n"/>
      <c r="F42" s="2" t="n">
        <v>1</v>
      </c>
      <c r="G42" s="2" t="inlineStr">
        <is>
          <t>Si</t>
        </is>
      </c>
      <c r="H42" s="4">
        <f>IF(OR(AND(E42="+", G42="Si"), AND(E42="-", G42="No")), 100, 0)</f>
        <v/>
      </c>
      <c r="I42" s="2">
        <f>H42*F42</f>
        <v/>
      </c>
      <c r="J42" s="2">
        <f>IF(D42="MULT",SUM(I42:I43),MAX(I42:I43))</f>
        <v/>
      </c>
      <c r="K42" s="2">
        <f>IF(D42="MULT",2,1)</f>
        <v/>
      </c>
      <c r="L42" s="2">
        <f>ROUND(I42*(100/SUM(J3:J100)),2)</f>
        <v/>
      </c>
      <c r="M42" s="2">
        <f>TEXTJOIN("=",TRUE,G42,L42)</f>
        <v/>
      </c>
      <c r="N42" s="2">
        <f>TEXTJOIN("; ",FALSE,M42:M43)</f>
        <v/>
      </c>
      <c r="O42" s="2">
        <f>TEXTJOIN("; "&amp;CHAR(10),FALSE,M42:M43)</f>
        <v/>
      </c>
    </row>
    <row r="43">
      <c r="A43" s="2" t="inlineStr">
        <is>
          <t>Salud-Física</t>
        </is>
      </c>
      <c r="B43" s="2" t="n"/>
      <c r="C43" s="3" t="n"/>
      <c r="D43" s="2" t="n"/>
      <c r="E43" s="2" t="n"/>
      <c r="F43" s="2" t="n"/>
      <c r="G43" s="2" t="inlineStr">
        <is>
          <t>No</t>
        </is>
      </c>
      <c r="H43" s="4">
        <f>IF(OR(AND(E42="+", G43="Si"), AND(E42="-", G43="No")), 100, 0)</f>
        <v/>
      </c>
      <c r="I43" s="2">
        <f>H43*F42</f>
        <v/>
      </c>
      <c r="J43" s="2" t="n"/>
      <c r="K43" s="2" t="n"/>
      <c r="L43" s="2">
        <f>ROUND(I43*(100/SUM(J3:J100)),2)</f>
        <v/>
      </c>
      <c r="M43" s="2">
        <f>TEXTJOIN("=",TRUE,G43,L43)</f>
        <v/>
      </c>
      <c r="N43" s="2" t="n"/>
      <c r="O43" s="2" t="n"/>
    </row>
    <row r="44">
      <c r="A44" s="2" t="inlineStr">
        <is>
          <t>Salud-Física</t>
        </is>
      </c>
      <c r="B44" s="2" t="inlineStr">
        <is>
          <t>P068</t>
        </is>
      </c>
      <c r="C44" s="3" t="inlineStr">
        <is>
          <t>¿Recibió en los últimos 5 años la vacuna antitetánica?</t>
        </is>
      </c>
      <c r="D44" s="2" t="inlineStr">
        <is>
          <t>BOL</t>
        </is>
      </c>
      <c r="E44" s="2" t="n"/>
      <c r="F44" s="2" t="n">
        <v>1</v>
      </c>
      <c r="G44" s="2" t="inlineStr">
        <is>
          <t>Si</t>
        </is>
      </c>
      <c r="H44" s="4">
        <f>IF(OR(AND(E44="+", G44="Si"), AND(E44="-", G44="No")), 100, 0)</f>
        <v/>
      </c>
      <c r="I44" s="2">
        <f>H44*F44</f>
        <v/>
      </c>
      <c r="J44" s="2">
        <f>IF(D44="MULT",SUM(I44:I45),MAX(I44:I45))</f>
        <v/>
      </c>
      <c r="K44" s="2">
        <f>IF(D44="MULT",2,1)</f>
        <v/>
      </c>
      <c r="L44" s="2">
        <f>ROUND(I44*(100/SUM(J3:J100)),2)</f>
        <v/>
      </c>
      <c r="M44" s="2">
        <f>TEXTJOIN("=",TRUE,G44,L44)</f>
        <v/>
      </c>
      <c r="N44" s="2">
        <f>TEXTJOIN("; ",FALSE,M44:M45)</f>
        <v/>
      </c>
      <c r="O44" s="2">
        <f>TEXTJOIN("; "&amp;CHAR(10),FALSE,M44:M45)</f>
        <v/>
      </c>
    </row>
    <row r="45">
      <c r="A45" s="2" t="inlineStr">
        <is>
          <t>Salud-Física</t>
        </is>
      </c>
      <c r="B45" s="2" t="n"/>
      <c r="C45" s="3" t="n"/>
      <c r="D45" s="2" t="n"/>
      <c r="E45" s="2" t="n"/>
      <c r="F45" s="2" t="n"/>
      <c r="G45" s="2" t="inlineStr">
        <is>
          <t>No</t>
        </is>
      </c>
      <c r="H45" s="4">
        <f>IF(OR(AND(E44="+", G45="Si"), AND(E44="-", G45="No")), 100, 0)</f>
        <v/>
      </c>
      <c r="I45" s="2">
        <f>H45*F44</f>
        <v/>
      </c>
      <c r="J45" s="2" t="n"/>
      <c r="K45" s="2" t="n"/>
      <c r="L45" s="2">
        <f>ROUND(I45*(100/SUM(J3:J100)),2)</f>
        <v/>
      </c>
      <c r="M45" s="2">
        <f>TEXTJOIN("=",TRUE,G45,L45)</f>
        <v/>
      </c>
      <c r="N45" s="2" t="n"/>
      <c r="O45" s="2" t="n"/>
    </row>
  </sheetData>
  <mergeCells count="200">
    <mergeCell ref="A1:A2"/>
    <mergeCell ref="B1:F1"/>
    <mergeCell ref="G1:G2"/>
    <mergeCell ref="H1:H2"/>
    <mergeCell ref="I1:I2"/>
    <mergeCell ref="J1:J2"/>
    <mergeCell ref="K1:K2"/>
    <mergeCell ref="L1:L2"/>
    <mergeCell ref="M1:M2"/>
    <mergeCell ref="N1:N2"/>
    <mergeCell ref="O1:O2"/>
    <mergeCell ref="B3:B5"/>
    <mergeCell ref="K3:K5"/>
    <mergeCell ref="J3:J5"/>
    <mergeCell ref="C3:C5"/>
    <mergeCell ref="D3:D5"/>
    <mergeCell ref="E3:E5"/>
    <mergeCell ref="F3:F5"/>
    <mergeCell ref="N3:N5"/>
    <mergeCell ref="O3:O5"/>
    <mergeCell ref="B6:B7"/>
    <mergeCell ref="K6:K7"/>
    <mergeCell ref="J6:J7"/>
    <mergeCell ref="C6:C7"/>
    <mergeCell ref="D6:D7"/>
    <mergeCell ref="E6:E7"/>
    <mergeCell ref="F6:F7"/>
    <mergeCell ref="N6:N7"/>
    <mergeCell ref="O6:O7"/>
    <mergeCell ref="B8:B9"/>
    <mergeCell ref="K8:K9"/>
    <mergeCell ref="J8:J9"/>
    <mergeCell ref="C8:C9"/>
    <mergeCell ref="D8:D9"/>
    <mergeCell ref="E8:E9"/>
    <mergeCell ref="F8:F9"/>
    <mergeCell ref="N8:N9"/>
    <mergeCell ref="O8:O9"/>
    <mergeCell ref="B10:B11"/>
    <mergeCell ref="K10:K11"/>
    <mergeCell ref="J10:J11"/>
    <mergeCell ref="C10:C11"/>
    <mergeCell ref="D10:D11"/>
    <mergeCell ref="E10:E11"/>
    <mergeCell ref="F10:F11"/>
    <mergeCell ref="N10:N11"/>
    <mergeCell ref="O10:O11"/>
    <mergeCell ref="B12:B13"/>
    <mergeCell ref="K12:K13"/>
    <mergeCell ref="J12:J13"/>
    <mergeCell ref="C12:C13"/>
    <mergeCell ref="D12:D13"/>
    <mergeCell ref="E12:E13"/>
    <mergeCell ref="F12:F13"/>
    <mergeCell ref="N12:N13"/>
    <mergeCell ref="O12:O13"/>
    <mergeCell ref="B14:B15"/>
    <mergeCell ref="K14:K15"/>
    <mergeCell ref="J14:J15"/>
    <mergeCell ref="C14:C15"/>
    <mergeCell ref="D14:D15"/>
    <mergeCell ref="E14:E15"/>
    <mergeCell ref="F14:F15"/>
    <mergeCell ref="N14:N15"/>
    <mergeCell ref="O14:O15"/>
    <mergeCell ref="B16:B17"/>
    <mergeCell ref="K16:K17"/>
    <mergeCell ref="J16:J17"/>
    <mergeCell ref="C16:C17"/>
    <mergeCell ref="D16:D17"/>
    <mergeCell ref="E16:E17"/>
    <mergeCell ref="F16:F17"/>
    <mergeCell ref="N16:N17"/>
    <mergeCell ref="O16:O17"/>
    <mergeCell ref="B18:B19"/>
    <mergeCell ref="K18:K19"/>
    <mergeCell ref="J18:J19"/>
    <mergeCell ref="C18:C19"/>
    <mergeCell ref="D18:D19"/>
    <mergeCell ref="E18:E19"/>
    <mergeCell ref="F18:F19"/>
    <mergeCell ref="N18:N19"/>
    <mergeCell ref="O18:O19"/>
    <mergeCell ref="B20:B21"/>
    <mergeCell ref="K20:K21"/>
    <mergeCell ref="J20:J21"/>
    <mergeCell ref="C20:C21"/>
    <mergeCell ref="D20:D21"/>
    <mergeCell ref="E20:E21"/>
    <mergeCell ref="F20:F21"/>
    <mergeCell ref="N20:N21"/>
    <mergeCell ref="O20:O21"/>
    <mergeCell ref="B22:B23"/>
    <mergeCell ref="K22:K23"/>
    <mergeCell ref="J22:J23"/>
    <mergeCell ref="C22:C23"/>
    <mergeCell ref="D22:D23"/>
    <mergeCell ref="E22:E23"/>
    <mergeCell ref="F22:F23"/>
    <mergeCell ref="N22:N23"/>
    <mergeCell ref="O22:O23"/>
    <mergeCell ref="B24:B25"/>
    <mergeCell ref="K24:K25"/>
    <mergeCell ref="J24:J25"/>
    <mergeCell ref="C24:C25"/>
    <mergeCell ref="D24:D25"/>
    <mergeCell ref="E24:E25"/>
    <mergeCell ref="F24:F25"/>
    <mergeCell ref="N24:N25"/>
    <mergeCell ref="O24:O25"/>
    <mergeCell ref="B26:B27"/>
    <mergeCell ref="K26:K27"/>
    <mergeCell ref="J26:J27"/>
    <mergeCell ref="C26:C27"/>
    <mergeCell ref="D26:D27"/>
    <mergeCell ref="E26:E27"/>
    <mergeCell ref="F26:F27"/>
    <mergeCell ref="N26:N27"/>
    <mergeCell ref="O26:O27"/>
    <mergeCell ref="B28:B29"/>
    <mergeCell ref="K28:K29"/>
    <mergeCell ref="J28:J29"/>
    <mergeCell ref="C28:C29"/>
    <mergeCell ref="D28:D29"/>
    <mergeCell ref="E28:E29"/>
    <mergeCell ref="F28:F29"/>
    <mergeCell ref="N28:N29"/>
    <mergeCell ref="O28:O29"/>
    <mergeCell ref="B30:B31"/>
    <mergeCell ref="K30:K31"/>
    <mergeCell ref="J30:J31"/>
    <mergeCell ref="C30:C31"/>
    <mergeCell ref="D30:D31"/>
    <mergeCell ref="E30:E31"/>
    <mergeCell ref="F30:F31"/>
    <mergeCell ref="N30:N31"/>
    <mergeCell ref="O30:O31"/>
    <mergeCell ref="B32:B33"/>
    <mergeCell ref="K32:K33"/>
    <mergeCell ref="J32:J33"/>
    <mergeCell ref="C32:C33"/>
    <mergeCell ref="D32:D33"/>
    <mergeCell ref="E32:E33"/>
    <mergeCell ref="F32:F33"/>
    <mergeCell ref="N32:N33"/>
    <mergeCell ref="O32:O33"/>
    <mergeCell ref="B34:B35"/>
    <mergeCell ref="K34:K35"/>
    <mergeCell ref="J34:J35"/>
    <mergeCell ref="C34:C35"/>
    <mergeCell ref="D34:D35"/>
    <mergeCell ref="E34:E35"/>
    <mergeCell ref="F34:F35"/>
    <mergeCell ref="N34:N35"/>
    <mergeCell ref="O34:O35"/>
    <mergeCell ref="B36:B37"/>
    <mergeCell ref="K36:K37"/>
    <mergeCell ref="J36:J37"/>
    <mergeCell ref="C36:C37"/>
    <mergeCell ref="D36:D37"/>
    <mergeCell ref="E36:E37"/>
    <mergeCell ref="F36:F37"/>
    <mergeCell ref="N36:N37"/>
    <mergeCell ref="O36:O37"/>
    <mergeCell ref="B38:B39"/>
    <mergeCell ref="K38:K39"/>
    <mergeCell ref="J38:J39"/>
    <mergeCell ref="C38:C39"/>
    <mergeCell ref="D38:D39"/>
    <mergeCell ref="E38:E39"/>
    <mergeCell ref="F38:F39"/>
    <mergeCell ref="N38:N39"/>
    <mergeCell ref="O38:O39"/>
    <mergeCell ref="B40:B41"/>
    <mergeCell ref="K40:K41"/>
    <mergeCell ref="J40:J41"/>
    <mergeCell ref="C40:C41"/>
    <mergeCell ref="D40:D41"/>
    <mergeCell ref="E40:E41"/>
    <mergeCell ref="F40:F41"/>
    <mergeCell ref="N40:N41"/>
    <mergeCell ref="O40:O41"/>
    <mergeCell ref="B42:B43"/>
    <mergeCell ref="K42:K43"/>
    <mergeCell ref="J42:J43"/>
    <mergeCell ref="C42:C43"/>
    <mergeCell ref="D42:D43"/>
    <mergeCell ref="E42:E43"/>
    <mergeCell ref="F42:F43"/>
    <mergeCell ref="N42:N43"/>
    <mergeCell ref="O42:O43"/>
    <mergeCell ref="B44:B45"/>
    <mergeCell ref="K44:K45"/>
    <mergeCell ref="J44:J45"/>
    <mergeCell ref="C44:C45"/>
    <mergeCell ref="D44:D45"/>
    <mergeCell ref="E44:E45"/>
    <mergeCell ref="F44:F45"/>
    <mergeCell ref="N44:N45"/>
    <mergeCell ref="O44:O45"/>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6"/>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Salud-Nutrición</t>
        </is>
      </c>
      <c r="B3" s="2" t="inlineStr">
        <is>
          <t>P069</t>
        </is>
      </c>
      <c r="C3" s="3" t="inlineStr">
        <is>
          <t>¿Cuantas comidas por día recibe? (Desayuno, Almuerzo, Merienda, Cena)</t>
        </is>
      </c>
      <c r="D3" s="5" t="inlineStr">
        <is>
          <t>undefined</t>
        </is>
      </c>
      <c r="E3" s="2" t="n"/>
      <c r="F3" s="2" t="n">
        <v>1</v>
      </c>
      <c r="G3" s="2" t="inlineStr">
        <is>
          <t>1 o menos</t>
        </is>
      </c>
      <c r="H3" s="4">
        <f>IF(D3="MULT",25.0,IF(D3="SING",100,0))</f>
        <v/>
      </c>
      <c r="I3" s="2">
        <f>H3*F3</f>
        <v/>
      </c>
      <c r="J3" s="2">
        <f>IF(D3="MULT",SUM(I3:I6),MAX(I3:I6))</f>
        <v/>
      </c>
      <c r="K3" s="2">
        <f>IF(D3="MULT",4,1)</f>
        <v/>
      </c>
      <c r="L3" s="2">
        <f>ROUND(I3*(100/SUM(J3:J100)),2)</f>
        <v/>
      </c>
      <c r="M3" s="2">
        <f>TEXTJOIN("=",TRUE,G3,L3)</f>
        <v/>
      </c>
      <c r="N3" s="2">
        <f>TEXTJOIN("; ",FALSE,M3:M6)</f>
        <v/>
      </c>
      <c r="O3" s="2">
        <f>TEXTJOIN("; "&amp;CHAR(10),FALSE,M3:M6)</f>
        <v/>
      </c>
    </row>
    <row r="4">
      <c r="A4" s="2" t="inlineStr">
        <is>
          <t>Salud-Nutrición</t>
        </is>
      </c>
      <c r="B4" s="2" t="n"/>
      <c r="C4" s="3" t="n"/>
      <c r="D4" s="2" t="n"/>
      <c r="E4" s="2" t="n"/>
      <c r="F4" s="2" t="n"/>
      <c r="G4" s="2" t="n">
        <v>2</v>
      </c>
      <c r="H4" s="4">
        <f>IF(D3="MULT",25.0,IF(D3="SING",100,0))</f>
        <v/>
      </c>
      <c r="I4" s="2">
        <f>H4*F3</f>
        <v/>
      </c>
      <c r="J4" s="2" t="n"/>
      <c r="K4" s="2" t="n"/>
      <c r="L4" s="2">
        <f>ROUND(I4*(100/SUM(J3:J100)),2)</f>
        <v/>
      </c>
      <c r="M4" s="2">
        <f>TEXTJOIN("=",TRUE,G4,L4)</f>
        <v/>
      </c>
      <c r="N4" s="2" t="n"/>
      <c r="O4" s="2" t="n"/>
    </row>
    <row r="5">
      <c r="A5" s="2" t="inlineStr">
        <is>
          <t>Salud-Nutrición</t>
        </is>
      </c>
      <c r="B5" s="2" t="n"/>
      <c r="C5" s="3" t="n"/>
      <c r="D5" s="2" t="n"/>
      <c r="E5" s="2" t="n"/>
      <c r="F5" s="2" t="n"/>
      <c r="G5" s="2" t="n">
        <v>3</v>
      </c>
      <c r="H5" s="4">
        <f>IF(D3="MULT",25.0,IF(D3="SING",100,0))</f>
        <v/>
      </c>
      <c r="I5" s="2">
        <f>H5*F3</f>
        <v/>
      </c>
      <c r="J5" s="2" t="n"/>
      <c r="K5" s="2" t="n"/>
      <c r="L5" s="2">
        <f>ROUND(I5*(100/SUM(J3:J100)),2)</f>
        <v/>
      </c>
      <c r="M5" s="2">
        <f>TEXTJOIN("=",TRUE,G5,L5)</f>
        <v/>
      </c>
      <c r="N5" s="2" t="n"/>
      <c r="O5" s="2" t="n"/>
    </row>
    <row r="6">
      <c r="A6" s="2" t="inlineStr">
        <is>
          <t>Salud-Nutrición</t>
        </is>
      </c>
      <c r="B6" s="2" t="n"/>
      <c r="C6" s="3" t="n"/>
      <c r="D6" s="2" t="n"/>
      <c r="E6" s="2" t="n"/>
      <c r="F6" s="2" t="n"/>
      <c r="G6" s="2" t="inlineStr">
        <is>
          <t>4 o mas</t>
        </is>
      </c>
      <c r="H6" s="4">
        <f>IF(D3="MULT",25.0,IF(D3="SING",100,0))</f>
        <v/>
      </c>
      <c r="I6" s="2">
        <f>H6*F3</f>
        <v/>
      </c>
      <c r="J6" s="2" t="n"/>
      <c r="K6" s="2" t="n"/>
      <c r="L6" s="2">
        <f>ROUND(I6*(100/SUM(J3:J100)),2)</f>
        <v/>
      </c>
      <c r="M6" s="2">
        <f>TEXTJOIN("=",TRUE,G6,L6)</f>
        <v/>
      </c>
      <c r="N6" s="2" t="n"/>
      <c r="O6" s="2" t="n"/>
    </row>
  </sheetData>
  <mergeCells count="20">
    <mergeCell ref="A1:A2"/>
    <mergeCell ref="B1:F1"/>
    <mergeCell ref="G1:G2"/>
    <mergeCell ref="H1:H2"/>
    <mergeCell ref="I1:I2"/>
    <mergeCell ref="J1:J2"/>
    <mergeCell ref="K1:K2"/>
    <mergeCell ref="L1:L2"/>
    <mergeCell ref="M1:M2"/>
    <mergeCell ref="N1:N2"/>
    <mergeCell ref="O1:O2"/>
    <mergeCell ref="B3:B6"/>
    <mergeCell ref="K3:K6"/>
    <mergeCell ref="J3:J6"/>
    <mergeCell ref="C3:C6"/>
    <mergeCell ref="D3:D6"/>
    <mergeCell ref="E3:E6"/>
    <mergeCell ref="F3:F6"/>
    <mergeCell ref="N3:N6"/>
    <mergeCell ref="O3:O6"/>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O59"/>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Educación-Rendimiento</t>
        </is>
      </c>
      <c r="B3" s="2" t="inlineStr">
        <is>
          <t>H034</t>
        </is>
      </c>
      <c r="C3" s="3" t="inlineStr">
        <is>
          <t>¿Repetiste alguna vez?</t>
        </is>
      </c>
      <c r="D3" s="2" t="inlineStr">
        <is>
          <t>BOL</t>
        </is>
      </c>
      <c r="E3" s="2" t="n"/>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Educación-Rendimiento</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Educación-Rendimiento</t>
        </is>
      </c>
      <c r="B5" s="2" t="inlineStr">
        <is>
          <t>H036</t>
        </is>
      </c>
      <c r="C5" s="3" t="inlineStr">
        <is>
          <t>¿Cuando fué la última vez que repetiste?</t>
        </is>
      </c>
      <c r="D5" s="2" t="inlineStr">
        <is>
          <t>VEC</t>
        </is>
      </c>
      <c r="E5" s="2" t="n"/>
      <c r="F5" s="2" t="n">
        <v>1</v>
      </c>
      <c r="G5" s="2" t="inlineStr">
        <is>
          <t>Hace 1 año o menos</t>
        </is>
      </c>
      <c r="H5" s="4">
        <f>IF(E5="+",25.0,IF(E5="-",100.0,0))</f>
        <v/>
      </c>
      <c r="I5" s="2">
        <f>H5*F5</f>
        <v/>
      </c>
      <c r="J5" s="2">
        <f>IF(D5="MULT",SUM(I5:I8),MAX(I5:I8))</f>
        <v/>
      </c>
      <c r="K5" s="2">
        <f>IF(D5="MULT",4,1)</f>
        <v/>
      </c>
      <c r="L5" s="2">
        <f>ROUND(I5*(100/SUM(J3:J100)),2)</f>
        <v/>
      </c>
      <c r="M5" s="2">
        <f>TEXTJOIN("=",TRUE,G5,L5)</f>
        <v/>
      </c>
      <c r="N5" s="2">
        <f>TEXTJOIN("; ",FALSE,M5:M8)</f>
        <v/>
      </c>
      <c r="O5" s="2">
        <f>TEXTJOIN("; "&amp;CHAR(10),FALSE,M5:M8)</f>
        <v/>
      </c>
    </row>
    <row r="6">
      <c r="A6" s="2" t="inlineStr">
        <is>
          <t>Educación-Rendimiento</t>
        </is>
      </c>
      <c r="B6" s="2" t="n"/>
      <c r="C6" s="3" t="n"/>
      <c r="D6" s="2" t="n"/>
      <c r="E6" s="2" t="n"/>
      <c r="F6" s="2" t="n"/>
      <c r="G6" s="2" t="inlineStr">
        <is>
          <t>Hace 2 años</t>
        </is>
      </c>
      <c r="H6" s="4">
        <f>IF(E5="+",50.0,IF(E5="-",75.0,0))</f>
        <v/>
      </c>
      <c r="I6" s="2">
        <f>H6*F5</f>
        <v/>
      </c>
      <c r="J6" s="2" t="n"/>
      <c r="K6" s="2" t="n"/>
      <c r="L6" s="2">
        <f>ROUND(I6*(100/SUM(J3:J100)),2)</f>
        <v/>
      </c>
      <c r="M6" s="2">
        <f>TEXTJOIN("=",TRUE,G6,L6)</f>
        <v/>
      </c>
      <c r="N6" s="2" t="n"/>
      <c r="O6" s="2" t="n"/>
    </row>
    <row r="7">
      <c r="A7" s="2" t="inlineStr">
        <is>
          <t>Educación-Rendimiento</t>
        </is>
      </c>
      <c r="B7" s="2" t="n"/>
      <c r="C7" s="3" t="n"/>
      <c r="D7" s="2" t="n"/>
      <c r="E7" s="2" t="n"/>
      <c r="F7" s="2" t="n"/>
      <c r="G7" s="2" t="inlineStr">
        <is>
          <t>Hace 3 o 4 años</t>
        </is>
      </c>
      <c r="H7" s="4">
        <f>IF(E5="+",75.0,IF(E5="-",50.0,0))</f>
        <v/>
      </c>
      <c r="I7" s="2">
        <f>H7*F5</f>
        <v/>
      </c>
      <c r="J7" s="2" t="n"/>
      <c r="K7" s="2" t="n"/>
      <c r="L7" s="2">
        <f>ROUND(I7*(100/SUM(J3:J100)),2)</f>
        <v/>
      </c>
      <c r="M7" s="2">
        <f>TEXTJOIN("=",TRUE,G7,L7)</f>
        <v/>
      </c>
      <c r="N7" s="2" t="n"/>
      <c r="O7" s="2" t="n"/>
    </row>
    <row r="8">
      <c r="A8" s="2" t="inlineStr">
        <is>
          <t>Educación-Rendimiento</t>
        </is>
      </c>
      <c r="B8" s="2" t="n"/>
      <c r="C8" s="3" t="n"/>
      <c r="D8" s="2" t="n"/>
      <c r="E8" s="2" t="n"/>
      <c r="F8" s="2" t="n"/>
      <c r="G8" s="2" t="inlineStr">
        <is>
          <t>Hace 5 años o mas</t>
        </is>
      </c>
      <c r="H8" s="4">
        <f>IF(E5="+",100.0,IF(E5="-",25.0,0))</f>
        <v/>
      </c>
      <c r="I8" s="2">
        <f>H8*F5</f>
        <v/>
      </c>
      <c r="J8" s="2" t="n"/>
      <c r="K8" s="2" t="n"/>
      <c r="L8" s="2">
        <f>ROUND(I8*(100/SUM(J3:J100)),2)</f>
        <v/>
      </c>
      <c r="M8" s="2">
        <f>TEXTJOIN("=",TRUE,G8,L8)</f>
        <v/>
      </c>
      <c r="N8" s="2" t="n"/>
      <c r="O8" s="2" t="n"/>
    </row>
    <row r="9">
      <c r="A9" s="2" t="inlineStr">
        <is>
          <t>Educación-Rendimiento</t>
        </is>
      </c>
      <c r="B9" s="2" t="inlineStr">
        <is>
          <t>H037</t>
        </is>
      </c>
      <c r="C9" s="3" t="inlineStr">
        <is>
          <t>Del 1 al 5 ¿Cómo te consideras como alumno? (Por ejemplo, entrega de tareas a tiempo, notas, compromiso, dificultad, que piensan los profesores de vos, etc)</t>
        </is>
      </c>
      <c r="D9" s="2" t="inlineStr">
        <is>
          <t>VEM</t>
        </is>
      </c>
      <c r="E9" s="2" t="n"/>
      <c r="F9" s="2" t="n">
        <v>1</v>
      </c>
      <c r="G9" s="2" t="n">
        <v>1</v>
      </c>
      <c r="H9" s="4">
        <f>IF(E9="+",20.0,IF(E9="-",100.0,0))</f>
        <v/>
      </c>
      <c r="I9" s="2">
        <f>H9*F9</f>
        <v/>
      </c>
      <c r="J9" s="2">
        <f>IF(D9="MULT",SUM(I9:I13),MAX(I9:I13))</f>
        <v/>
      </c>
      <c r="K9" s="2">
        <f>IF(D9="MULT",5,1)</f>
        <v/>
      </c>
      <c r="L9" s="2">
        <f>ROUND(I9*(100/SUM(J3:J100)),2)</f>
        <v/>
      </c>
      <c r="M9" s="2">
        <f>TEXTJOIN("=",TRUE,G9,L9)</f>
        <v/>
      </c>
      <c r="N9" s="2">
        <f>TEXTJOIN("; ",FALSE,M9:M13)</f>
        <v/>
      </c>
      <c r="O9" s="2">
        <f>TEXTJOIN("; "&amp;CHAR(10),FALSE,M9:M13)</f>
        <v/>
      </c>
    </row>
    <row r="10">
      <c r="A10" s="2" t="inlineStr">
        <is>
          <t>Educación-Rendimiento</t>
        </is>
      </c>
      <c r="B10" s="2" t="n"/>
      <c r="C10" s="3" t="n"/>
      <c r="D10" s="2" t="n"/>
      <c r="E10" s="2" t="n"/>
      <c r="F10" s="2" t="n"/>
      <c r="G10" s="2" t="n">
        <v>2</v>
      </c>
      <c r="H10" s="4">
        <f>IF(E9="+",40.0,IF(E9="-",80.0,0))</f>
        <v/>
      </c>
      <c r="I10" s="2">
        <f>H10*F9</f>
        <v/>
      </c>
      <c r="J10" s="2" t="n"/>
      <c r="K10" s="2" t="n"/>
      <c r="L10" s="2">
        <f>ROUND(I10*(100/SUM(J3:J100)),2)</f>
        <v/>
      </c>
      <c r="M10" s="2">
        <f>TEXTJOIN("=",TRUE,G10,L10)</f>
        <v/>
      </c>
      <c r="N10" s="2" t="n"/>
      <c r="O10" s="2" t="n"/>
    </row>
    <row r="11">
      <c r="A11" s="2" t="inlineStr">
        <is>
          <t>Educación-Rendimiento</t>
        </is>
      </c>
      <c r="B11" s="2" t="n"/>
      <c r="C11" s="3" t="n"/>
      <c r="D11" s="2" t="n"/>
      <c r="E11" s="2" t="n"/>
      <c r="F11" s="2" t="n"/>
      <c r="G11" s="2" t="n">
        <v>3</v>
      </c>
      <c r="H11" s="4">
        <f>IF(E9="+",60.0,IF(E9="-",60.0,0))</f>
        <v/>
      </c>
      <c r="I11" s="2">
        <f>H11*F9</f>
        <v/>
      </c>
      <c r="J11" s="2" t="n"/>
      <c r="K11" s="2" t="n"/>
      <c r="L11" s="2">
        <f>ROUND(I11*(100/SUM(J3:J100)),2)</f>
        <v/>
      </c>
      <c r="M11" s="2">
        <f>TEXTJOIN("=",TRUE,G11,L11)</f>
        <v/>
      </c>
      <c r="N11" s="2" t="n"/>
      <c r="O11" s="2" t="n"/>
    </row>
    <row r="12">
      <c r="A12" s="2" t="inlineStr">
        <is>
          <t>Educación-Rendimiento</t>
        </is>
      </c>
      <c r="B12" s="2" t="n"/>
      <c r="C12" s="3" t="n"/>
      <c r="D12" s="2" t="n"/>
      <c r="E12" s="2" t="n"/>
      <c r="F12" s="2" t="n"/>
      <c r="G12" s="2" t="n">
        <v>4</v>
      </c>
      <c r="H12" s="4">
        <f>IF(E9="+",80.0,IF(E9="-",40.0,0))</f>
        <v/>
      </c>
      <c r="I12" s="2">
        <f>H12*F9</f>
        <v/>
      </c>
      <c r="J12" s="2" t="n"/>
      <c r="K12" s="2" t="n"/>
      <c r="L12" s="2">
        <f>ROUND(I12*(100/SUM(J3:J100)),2)</f>
        <v/>
      </c>
      <c r="M12" s="2">
        <f>TEXTJOIN("=",TRUE,G12,L12)</f>
        <v/>
      </c>
      <c r="N12" s="2" t="n"/>
      <c r="O12" s="2" t="n"/>
    </row>
    <row r="13">
      <c r="A13" s="2" t="inlineStr">
        <is>
          <t>Educación-Rendimiento</t>
        </is>
      </c>
      <c r="B13" s="2" t="n"/>
      <c r="C13" s="3" t="n"/>
      <c r="D13" s="2" t="n"/>
      <c r="E13" s="2" t="n"/>
      <c r="F13" s="2" t="n"/>
      <c r="G13" s="2" t="n">
        <v>5</v>
      </c>
      <c r="H13" s="4">
        <f>IF(E9="+",100.0,IF(E9="-",20.0,0))</f>
        <v/>
      </c>
      <c r="I13" s="2">
        <f>H13*F9</f>
        <v/>
      </c>
      <c r="J13" s="2" t="n"/>
      <c r="K13" s="2" t="n"/>
      <c r="L13" s="2">
        <f>ROUND(I13*(100/SUM(J3:J100)),2)</f>
        <v/>
      </c>
      <c r="M13" s="2">
        <f>TEXTJOIN("=",TRUE,G13,L13)</f>
        <v/>
      </c>
      <c r="N13" s="2" t="n"/>
      <c r="O13" s="2" t="n"/>
    </row>
    <row r="14">
      <c r="A14" s="2" t="inlineStr">
        <is>
          <t>Educación-Rendimiento</t>
        </is>
      </c>
      <c r="B14" s="2" t="inlineStr">
        <is>
          <t>H038</t>
        </is>
      </c>
      <c r="C14" s="3" t="inlineStr">
        <is>
          <t>Del 1 al 5 ¿Cuánto sentís que te cuesta la Escuela?</t>
        </is>
      </c>
      <c r="D14" s="2" t="inlineStr">
        <is>
          <t>VEM</t>
        </is>
      </c>
      <c r="E14" s="2" t="n"/>
      <c r="F14" s="2" t="n">
        <v>1</v>
      </c>
      <c r="G14" s="2" t="n">
        <v>1</v>
      </c>
      <c r="H14" s="4">
        <f>IF(E14="+",20.0,IF(E14="-",100.0,0))</f>
        <v/>
      </c>
      <c r="I14" s="2">
        <f>H14*F14</f>
        <v/>
      </c>
      <c r="J14" s="2">
        <f>IF(D14="MULT",SUM(I14:I18),MAX(I14:I18))</f>
        <v/>
      </c>
      <c r="K14" s="2">
        <f>IF(D14="MULT",5,1)</f>
        <v/>
      </c>
      <c r="L14" s="2">
        <f>ROUND(I14*(100/SUM(J3:J100)),2)</f>
        <v/>
      </c>
      <c r="M14" s="2">
        <f>TEXTJOIN("=",TRUE,G14,L14)</f>
        <v/>
      </c>
      <c r="N14" s="2">
        <f>TEXTJOIN("; ",FALSE,M14:M18)</f>
        <v/>
      </c>
      <c r="O14" s="2">
        <f>TEXTJOIN("; "&amp;CHAR(10),FALSE,M14:M18)</f>
        <v/>
      </c>
    </row>
    <row r="15">
      <c r="A15" s="2" t="inlineStr">
        <is>
          <t>Educación-Rendimiento</t>
        </is>
      </c>
      <c r="B15" s="2" t="n"/>
      <c r="C15" s="3" t="n"/>
      <c r="D15" s="2" t="n"/>
      <c r="E15" s="2" t="n"/>
      <c r="F15" s="2" t="n"/>
      <c r="G15" s="2" t="n">
        <v>2</v>
      </c>
      <c r="H15" s="4">
        <f>IF(E14="+",40.0,IF(E14="-",80.0,0))</f>
        <v/>
      </c>
      <c r="I15" s="2">
        <f>H15*F14</f>
        <v/>
      </c>
      <c r="J15" s="2" t="n"/>
      <c r="K15" s="2" t="n"/>
      <c r="L15" s="2">
        <f>ROUND(I15*(100/SUM(J3:J100)),2)</f>
        <v/>
      </c>
      <c r="M15" s="2">
        <f>TEXTJOIN("=",TRUE,G15,L15)</f>
        <v/>
      </c>
      <c r="N15" s="2" t="n"/>
      <c r="O15" s="2" t="n"/>
    </row>
    <row r="16">
      <c r="A16" s="2" t="inlineStr">
        <is>
          <t>Educación-Rendimiento</t>
        </is>
      </c>
      <c r="B16" s="2" t="n"/>
      <c r="C16" s="3" t="n"/>
      <c r="D16" s="2" t="n"/>
      <c r="E16" s="2" t="n"/>
      <c r="F16" s="2" t="n"/>
      <c r="G16" s="2" t="n">
        <v>3</v>
      </c>
      <c r="H16" s="4">
        <f>IF(E14="+",60.0,IF(E14="-",60.0,0))</f>
        <v/>
      </c>
      <c r="I16" s="2">
        <f>H16*F14</f>
        <v/>
      </c>
      <c r="J16" s="2" t="n"/>
      <c r="K16" s="2" t="n"/>
      <c r="L16" s="2">
        <f>ROUND(I16*(100/SUM(J3:J100)),2)</f>
        <v/>
      </c>
      <c r="M16" s="2">
        <f>TEXTJOIN("=",TRUE,G16,L16)</f>
        <v/>
      </c>
      <c r="N16" s="2" t="n"/>
      <c r="O16" s="2" t="n"/>
    </row>
    <row r="17">
      <c r="A17" s="2" t="inlineStr">
        <is>
          <t>Educación-Rendimiento</t>
        </is>
      </c>
      <c r="B17" s="2" t="n"/>
      <c r="C17" s="3" t="n"/>
      <c r="D17" s="2" t="n"/>
      <c r="E17" s="2" t="n"/>
      <c r="F17" s="2" t="n"/>
      <c r="G17" s="2" t="n">
        <v>4</v>
      </c>
      <c r="H17" s="4">
        <f>IF(E14="+",80.0,IF(E14="-",40.0,0))</f>
        <v/>
      </c>
      <c r="I17" s="2">
        <f>H17*F14</f>
        <v/>
      </c>
      <c r="J17" s="2" t="n"/>
      <c r="K17" s="2" t="n"/>
      <c r="L17" s="2">
        <f>ROUND(I17*(100/SUM(J3:J100)),2)</f>
        <v/>
      </c>
      <c r="M17" s="2">
        <f>TEXTJOIN("=",TRUE,G17,L17)</f>
        <v/>
      </c>
      <c r="N17" s="2" t="n"/>
      <c r="O17" s="2" t="n"/>
    </row>
    <row r="18">
      <c r="A18" s="2" t="inlineStr">
        <is>
          <t>Educación-Rendimiento</t>
        </is>
      </c>
      <c r="B18" s="2" t="n"/>
      <c r="C18" s="3" t="n"/>
      <c r="D18" s="2" t="n"/>
      <c r="E18" s="2" t="n"/>
      <c r="F18" s="2" t="n"/>
      <c r="G18" s="2" t="n">
        <v>5</v>
      </c>
      <c r="H18" s="4">
        <f>IF(E14="+",100.0,IF(E14="-",20.0,0))</f>
        <v/>
      </c>
      <c r="I18" s="2">
        <f>H18*F14</f>
        <v/>
      </c>
      <c r="J18" s="2" t="n"/>
      <c r="K18" s="2" t="n"/>
      <c r="L18" s="2">
        <f>ROUND(I18*(100/SUM(J3:J100)),2)</f>
        <v/>
      </c>
      <c r="M18" s="2">
        <f>TEXTJOIN("=",TRUE,G18,L18)</f>
        <v/>
      </c>
      <c r="N18" s="2" t="n"/>
      <c r="O18" s="2" t="n"/>
    </row>
    <row r="19">
      <c r="A19" s="2" t="inlineStr">
        <is>
          <t>Educación-Rendimiento</t>
        </is>
      </c>
      <c r="B19" s="2" t="inlineStr">
        <is>
          <t>H039</t>
        </is>
      </c>
      <c r="C19" s="3" t="inlineStr">
        <is>
          <t>¿Cuantas horas por semana estudias o le dedicas a las tareas, luego de la Escuela?</t>
        </is>
      </c>
      <c r="D19" s="2" t="inlineStr">
        <is>
          <t>VEC</t>
        </is>
      </c>
      <c r="E19" s="2" t="n"/>
      <c r="F19" s="2" t="n">
        <v>1</v>
      </c>
      <c r="G19" s="2" t="inlineStr">
        <is>
          <t>Menos de 1 hora por semana</t>
        </is>
      </c>
      <c r="H19" s="4">
        <f>IF(E19="+",20.0,IF(E19="-",100.0,0))</f>
        <v/>
      </c>
      <c r="I19" s="2">
        <f>H19*F19</f>
        <v/>
      </c>
      <c r="J19" s="2">
        <f>IF(D19="MULT",SUM(I19:I23),MAX(I19:I23))</f>
        <v/>
      </c>
      <c r="K19" s="2">
        <f>IF(D19="MULT",5,1)</f>
        <v/>
      </c>
      <c r="L19" s="2">
        <f>ROUND(I19*(100/SUM(J3:J100)),2)</f>
        <v/>
      </c>
      <c r="M19" s="2">
        <f>TEXTJOIN("=",TRUE,G19,L19)</f>
        <v/>
      </c>
      <c r="N19" s="2">
        <f>TEXTJOIN("; ",FALSE,M19:M23)</f>
        <v/>
      </c>
      <c r="O19" s="2">
        <f>TEXTJOIN("; "&amp;CHAR(10),FALSE,M19:M23)</f>
        <v/>
      </c>
    </row>
    <row r="20">
      <c r="A20" s="2" t="inlineStr">
        <is>
          <t>Educación-Rendimiento</t>
        </is>
      </c>
      <c r="B20" s="2" t="n"/>
      <c r="C20" s="3" t="n"/>
      <c r="D20" s="2" t="n"/>
      <c r="E20" s="2" t="n"/>
      <c r="F20" s="2" t="n"/>
      <c r="G20" s="2" t="inlineStr">
        <is>
          <t>Entre 1 y 3 horas a la semana</t>
        </is>
      </c>
      <c r="H20" s="4">
        <f>IF(E19="+",40.0,IF(E19="-",80.0,0))</f>
        <v/>
      </c>
      <c r="I20" s="2">
        <f>H20*F19</f>
        <v/>
      </c>
      <c r="J20" s="2" t="n"/>
      <c r="K20" s="2" t="n"/>
      <c r="L20" s="2">
        <f>ROUND(I20*(100/SUM(J3:J100)),2)</f>
        <v/>
      </c>
      <c r="M20" s="2">
        <f>TEXTJOIN("=",TRUE,G20,L20)</f>
        <v/>
      </c>
      <c r="N20" s="2" t="n"/>
      <c r="O20" s="2" t="n"/>
    </row>
    <row r="21">
      <c r="A21" s="2" t="inlineStr">
        <is>
          <t>Educación-Rendimiento</t>
        </is>
      </c>
      <c r="B21" s="2" t="n"/>
      <c r="C21" s="3" t="n"/>
      <c r="D21" s="2" t="n"/>
      <c r="E21" s="2" t="n"/>
      <c r="F21" s="2" t="n"/>
      <c r="G21" s="2" t="inlineStr">
        <is>
          <t>Entre 3 y 6 horas a la semana</t>
        </is>
      </c>
      <c r="H21" s="4">
        <f>IF(E19="+",60.0,IF(E19="-",60.0,0))</f>
        <v/>
      </c>
      <c r="I21" s="2">
        <f>H21*F19</f>
        <v/>
      </c>
      <c r="J21" s="2" t="n"/>
      <c r="K21" s="2" t="n"/>
      <c r="L21" s="2">
        <f>ROUND(I21*(100/SUM(J3:J100)),2)</f>
        <v/>
      </c>
      <c r="M21" s="2">
        <f>TEXTJOIN("=",TRUE,G21,L21)</f>
        <v/>
      </c>
      <c r="N21" s="2" t="n"/>
      <c r="O21" s="2" t="n"/>
    </row>
    <row r="22">
      <c r="A22" s="2" t="inlineStr">
        <is>
          <t>Educación-Rendimiento</t>
        </is>
      </c>
      <c r="B22" s="2" t="n"/>
      <c r="C22" s="3" t="n"/>
      <c r="D22" s="2" t="n"/>
      <c r="E22" s="2" t="n"/>
      <c r="F22" s="2" t="n"/>
      <c r="G22" s="2" t="inlineStr">
        <is>
          <t>Entre 6 y 9 horas a la semana</t>
        </is>
      </c>
      <c r="H22" s="4">
        <f>IF(E19="+",80.0,IF(E19="-",40.0,0))</f>
        <v/>
      </c>
      <c r="I22" s="2">
        <f>H22*F19</f>
        <v/>
      </c>
      <c r="J22" s="2" t="n"/>
      <c r="K22" s="2" t="n"/>
      <c r="L22" s="2">
        <f>ROUND(I22*(100/SUM(J3:J100)),2)</f>
        <v/>
      </c>
      <c r="M22" s="2">
        <f>TEXTJOIN("=",TRUE,G22,L22)</f>
        <v/>
      </c>
      <c r="N22" s="2" t="n"/>
      <c r="O22" s="2" t="n"/>
    </row>
    <row r="23">
      <c r="A23" s="2" t="inlineStr">
        <is>
          <t>Educación-Rendimiento</t>
        </is>
      </c>
      <c r="B23" s="2" t="n"/>
      <c r="C23" s="3" t="n"/>
      <c r="D23" s="2" t="n"/>
      <c r="E23" s="2" t="n"/>
      <c r="F23" s="2" t="n"/>
      <c r="G23" s="2" t="inlineStr">
        <is>
          <t>Mas de 9 horas a la semana</t>
        </is>
      </c>
      <c r="H23" s="4">
        <f>IF(E19="+",100.0,IF(E19="-",20.0,0))</f>
        <v/>
      </c>
      <c r="I23" s="2">
        <f>H23*F19</f>
        <v/>
      </c>
      <c r="J23" s="2" t="n"/>
      <c r="K23" s="2" t="n"/>
      <c r="L23" s="2">
        <f>ROUND(I23*(100/SUM(J3:J100)),2)</f>
        <v/>
      </c>
      <c r="M23" s="2">
        <f>TEXTJOIN("=",TRUE,G23,L23)</f>
        <v/>
      </c>
      <c r="N23" s="2" t="n"/>
      <c r="O23" s="2" t="n"/>
    </row>
    <row r="24">
      <c r="A24" s="2" t="inlineStr">
        <is>
          <t>Educación-Rendimiento</t>
        </is>
      </c>
      <c r="B24" s="2" t="inlineStr">
        <is>
          <t>H040</t>
        </is>
      </c>
      <c r="C24" s="3" t="inlineStr">
        <is>
          <t>¿Tenes en tu hogar un lugar cómodo  y apropiado donde podes hacer las tareas y estudiar?</t>
        </is>
      </c>
      <c r="D24" s="2" t="inlineStr">
        <is>
          <t>BOL</t>
        </is>
      </c>
      <c r="E24" s="2" t="n"/>
      <c r="F24" s="2" t="n">
        <v>1</v>
      </c>
      <c r="G24" s="2" t="inlineStr">
        <is>
          <t>Si</t>
        </is>
      </c>
      <c r="H24" s="4">
        <f>IF(OR(AND(E24="+", G24="Si"), AND(E24="-", G24="No")), 100, 0)</f>
        <v/>
      </c>
      <c r="I24" s="2">
        <f>H24*F24</f>
        <v/>
      </c>
      <c r="J24" s="2">
        <f>IF(D24="MULT",SUM(I24:I25),MAX(I24:I25))</f>
        <v/>
      </c>
      <c r="K24" s="2">
        <f>IF(D24="MULT",2,1)</f>
        <v/>
      </c>
      <c r="L24" s="2">
        <f>ROUND(I24*(100/SUM(J3:J100)),2)</f>
        <v/>
      </c>
      <c r="M24" s="2">
        <f>TEXTJOIN("=",TRUE,G24,L24)</f>
        <v/>
      </c>
      <c r="N24" s="2">
        <f>TEXTJOIN("; ",FALSE,M24:M25)</f>
        <v/>
      </c>
      <c r="O24" s="2">
        <f>TEXTJOIN("; "&amp;CHAR(10),FALSE,M24:M25)</f>
        <v/>
      </c>
    </row>
    <row r="25">
      <c r="A25" s="2" t="inlineStr">
        <is>
          <t>Educación-Rendimiento</t>
        </is>
      </c>
      <c r="B25" s="2" t="n"/>
      <c r="C25" s="3" t="n"/>
      <c r="D25" s="2" t="n"/>
      <c r="E25" s="2" t="n"/>
      <c r="F25" s="2" t="n"/>
      <c r="G25" s="2" t="inlineStr">
        <is>
          <t>No</t>
        </is>
      </c>
      <c r="H25" s="4">
        <f>IF(OR(AND(E24="+", G25="Si"), AND(E24="-", G25="No")), 100, 0)</f>
        <v/>
      </c>
      <c r="I25" s="2">
        <f>H25*F24</f>
        <v/>
      </c>
      <c r="J25" s="2" t="n"/>
      <c r="K25" s="2" t="n"/>
      <c r="L25" s="2">
        <f>ROUND(I25*(100/SUM(J3:J100)),2)</f>
        <v/>
      </c>
      <c r="M25" s="2">
        <f>TEXTJOIN("=",TRUE,G25,L25)</f>
        <v/>
      </c>
      <c r="N25" s="2" t="n"/>
      <c r="O25" s="2" t="n"/>
    </row>
    <row r="26">
      <c r="A26" s="2" t="inlineStr">
        <is>
          <t>Educación-Rendimiento</t>
        </is>
      </c>
      <c r="B26" s="2" t="inlineStr">
        <is>
          <t>H041</t>
        </is>
      </c>
      <c r="C26" s="3" t="inlineStr">
        <is>
          <t>¿Sentis que alguien en tu hogar se preocupa por saber como te va en la Escuela?</t>
        </is>
      </c>
      <c r="D26" s="2" t="inlineStr">
        <is>
          <t>BOL</t>
        </is>
      </c>
      <c r="E26" s="2" t="n"/>
      <c r="F26" s="2" t="n">
        <v>1</v>
      </c>
      <c r="G26" s="2" t="inlineStr">
        <is>
          <t>Si</t>
        </is>
      </c>
      <c r="H26" s="4">
        <f>IF(OR(AND(E26="+", G26="Si"), AND(E26="-", G26="No")), 100, 0)</f>
        <v/>
      </c>
      <c r="I26" s="2">
        <f>H26*F26</f>
        <v/>
      </c>
      <c r="J26" s="2">
        <f>IF(D26="MULT",SUM(I26:I27),MAX(I26:I27))</f>
        <v/>
      </c>
      <c r="K26" s="2">
        <f>IF(D26="MULT",2,1)</f>
        <v/>
      </c>
      <c r="L26" s="2">
        <f>ROUND(I26*(100/SUM(J3:J100)),2)</f>
        <v/>
      </c>
      <c r="M26" s="2">
        <f>TEXTJOIN("=",TRUE,G26,L26)</f>
        <v/>
      </c>
      <c r="N26" s="2">
        <f>TEXTJOIN("; ",FALSE,M26:M27)</f>
        <v/>
      </c>
      <c r="O26" s="2">
        <f>TEXTJOIN("; "&amp;CHAR(10),FALSE,M26:M27)</f>
        <v/>
      </c>
    </row>
    <row r="27">
      <c r="A27" s="2" t="inlineStr">
        <is>
          <t>Educación-Rendimiento</t>
        </is>
      </c>
      <c r="B27" s="2" t="n"/>
      <c r="C27" s="3" t="n"/>
      <c r="D27" s="2" t="n"/>
      <c r="E27" s="2" t="n"/>
      <c r="F27" s="2" t="n"/>
      <c r="G27" s="2" t="inlineStr">
        <is>
          <t>No</t>
        </is>
      </c>
      <c r="H27" s="4">
        <f>IF(OR(AND(E26="+", G27="Si"), AND(E26="-", G27="No")), 100, 0)</f>
        <v/>
      </c>
      <c r="I27" s="2">
        <f>H27*F26</f>
        <v/>
      </c>
      <c r="J27" s="2" t="n"/>
      <c r="K27" s="2" t="n"/>
      <c r="L27" s="2">
        <f>ROUND(I27*(100/SUM(J3:J100)),2)</f>
        <v/>
      </c>
      <c r="M27" s="2">
        <f>TEXTJOIN("=",TRUE,G27,L27)</f>
        <v/>
      </c>
      <c r="N27" s="2" t="n"/>
      <c r="O27" s="2" t="n"/>
    </row>
    <row r="28">
      <c r="A28" s="2" t="inlineStr">
        <is>
          <t>Educación-Rendimiento</t>
        </is>
      </c>
      <c r="B28" s="2" t="inlineStr">
        <is>
          <t>H042</t>
        </is>
      </c>
      <c r="C28" s="3" t="inlineStr">
        <is>
          <t>¿Cuántas veces faltaste a la Escuela el último mes?</t>
        </is>
      </c>
      <c r="D28" s="2" t="inlineStr">
        <is>
          <t>VEX</t>
        </is>
      </c>
      <c r="E28" s="2" t="n"/>
      <c r="F28" s="2" t="n">
        <v>1</v>
      </c>
      <c r="G28" s="2" t="n">
        <v>0</v>
      </c>
      <c r="H28" s="4">
        <f>IF(E28="+",3.125,IF(E28="-",100.0,0))</f>
        <v/>
      </c>
      <c r="I28" s="2">
        <f>H28*F28</f>
        <v/>
      </c>
      <c r="J28" s="2">
        <f>IF(D28="MULT",SUM(I28:I59),MAX(I28:I59))</f>
        <v/>
      </c>
      <c r="K28" s="2">
        <f>IF(D28="MULT",32,1)</f>
        <v/>
      </c>
      <c r="L28" s="2">
        <f>ROUND(I28*(100/SUM(J3:J100)),2)</f>
        <v/>
      </c>
      <c r="M28" s="2">
        <f>TEXTJOIN("=",TRUE,G28,L28)</f>
        <v/>
      </c>
      <c r="N28" s="2">
        <f>TEXTJOIN("; ",FALSE,M28:M59)</f>
        <v/>
      </c>
      <c r="O28" s="2">
        <f>TEXTJOIN("; "&amp;CHAR(10),FALSE,M28:M59)</f>
        <v/>
      </c>
    </row>
    <row r="29">
      <c r="A29" s="2" t="inlineStr">
        <is>
          <t>Educación-Rendimiento</t>
        </is>
      </c>
      <c r="B29" s="2" t="n"/>
      <c r="C29" s="3" t="n"/>
      <c r="D29" s="2" t="n"/>
      <c r="E29" s="2" t="n"/>
      <c r="F29" s="2" t="n"/>
      <c r="G29" s="2" t="n">
        <v>1</v>
      </c>
      <c r="H29" s="4">
        <f>IF(E28="+",6.25,IF(E28="-",96.875,0))</f>
        <v/>
      </c>
      <c r="I29" s="2">
        <f>H29*F28</f>
        <v/>
      </c>
      <c r="J29" s="2" t="n"/>
      <c r="K29" s="2" t="n"/>
      <c r="L29" s="2">
        <f>ROUND(I29*(100/SUM(J3:J100)),2)</f>
        <v/>
      </c>
      <c r="M29" s="2">
        <f>TEXTJOIN("=",TRUE,G29,L29)</f>
        <v/>
      </c>
      <c r="N29" s="2" t="n"/>
      <c r="O29" s="2" t="n"/>
    </row>
    <row r="30">
      <c r="A30" s="2" t="inlineStr">
        <is>
          <t>Educación-Rendimiento</t>
        </is>
      </c>
      <c r="B30" s="2" t="n"/>
      <c r="C30" s="3" t="n"/>
      <c r="D30" s="2" t="n"/>
      <c r="E30" s="2" t="n"/>
      <c r="F30" s="2" t="n"/>
      <c r="G30" s="2" t="n">
        <v>2</v>
      </c>
      <c r="H30" s="4">
        <f>IF(E28="+",9.375,IF(E28="-",93.75,0))</f>
        <v/>
      </c>
      <c r="I30" s="2">
        <f>H30*F28</f>
        <v/>
      </c>
      <c r="J30" s="2" t="n"/>
      <c r="K30" s="2" t="n"/>
      <c r="L30" s="2">
        <f>ROUND(I30*(100/SUM(J3:J100)),2)</f>
        <v/>
      </c>
      <c r="M30" s="2">
        <f>TEXTJOIN("=",TRUE,G30,L30)</f>
        <v/>
      </c>
      <c r="N30" s="2" t="n"/>
      <c r="O30" s="2" t="n"/>
    </row>
    <row r="31">
      <c r="A31" s="2" t="inlineStr">
        <is>
          <t>Educación-Rendimiento</t>
        </is>
      </c>
      <c r="B31" s="2" t="n"/>
      <c r="C31" s="3" t="n"/>
      <c r="D31" s="2" t="n"/>
      <c r="E31" s="2" t="n"/>
      <c r="F31" s="2" t="n"/>
      <c r="G31" s="2" t="n">
        <v>3</v>
      </c>
      <c r="H31" s="4">
        <f>IF(E28="+",12.5,IF(E28="-",90.625,0))</f>
        <v/>
      </c>
      <c r="I31" s="2">
        <f>H31*F28</f>
        <v/>
      </c>
      <c r="J31" s="2" t="n"/>
      <c r="K31" s="2" t="n"/>
      <c r="L31" s="2">
        <f>ROUND(I31*(100/SUM(J3:J100)),2)</f>
        <v/>
      </c>
      <c r="M31" s="2">
        <f>TEXTJOIN("=",TRUE,G31,L31)</f>
        <v/>
      </c>
      <c r="N31" s="2" t="n"/>
      <c r="O31" s="2" t="n"/>
    </row>
    <row r="32">
      <c r="A32" s="2" t="inlineStr">
        <is>
          <t>Educación-Rendimiento</t>
        </is>
      </c>
      <c r="B32" s="2" t="n"/>
      <c r="C32" s="3" t="n"/>
      <c r="D32" s="2" t="n"/>
      <c r="E32" s="2" t="n"/>
      <c r="F32" s="2" t="n"/>
      <c r="G32" s="2" t="n">
        <v>4</v>
      </c>
      <c r="H32" s="4">
        <f>IF(E28="+",15.625,IF(E28="-",87.5,0))</f>
        <v/>
      </c>
      <c r="I32" s="2">
        <f>H32*F28</f>
        <v/>
      </c>
      <c r="J32" s="2" t="n"/>
      <c r="K32" s="2" t="n"/>
      <c r="L32" s="2">
        <f>ROUND(I32*(100/SUM(J3:J100)),2)</f>
        <v/>
      </c>
      <c r="M32" s="2">
        <f>TEXTJOIN("=",TRUE,G32,L32)</f>
        <v/>
      </c>
      <c r="N32" s="2" t="n"/>
      <c r="O32" s="2" t="n"/>
    </row>
    <row r="33">
      <c r="A33" s="2" t="inlineStr">
        <is>
          <t>Educación-Rendimiento</t>
        </is>
      </c>
      <c r="B33" s="2" t="n"/>
      <c r="C33" s="3" t="n"/>
      <c r="D33" s="2" t="n"/>
      <c r="E33" s="2" t="n"/>
      <c r="F33" s="2" t="n"/>
      <c r="G33" s="2" t="n">
        <v>5</v>
      </c>
      <c r="H33" s="4">
        <f>IF(E28="+",18.75,IF(E28="-",84.375,0))</f>
        <v/>
      </c>
      <c r="I33" s="2">
        <f>H33*F28</f>
        <v/>
      </c>
      <c r="J33" s="2" t="n"/>
      <c r="K33" s="2" t="n"/>
      <c r="L33" s="2">
        <f>ROUND(I33*(100/SUM(J3:J100)),2)</f>
        <v/>
      </c>
      <c r="M33" s="2">
        <f>TEXTJOIN("=",TRUE,G33,L33)</f>
        <v/>
      </c>
      <c r="N33" s="2" t="n"/>
      <c r="O33" s="2" t="n"/>
    </row>
    <row r="34">
      <c r="A34" s="2" t="inlineStr">
        <is>
          <t>Educación-Rendimiento</t>
        </is>
      </c>
      <c r="B34" s="2" t="n"/>
      <c r="C34" s="3" t="n"/>
      <c r="D34" s="2" t="n"/>
      <c r="E34" s="2" t="n"/>
      <c r="F34" s="2" t="n"/>
      <c r="G34" s="2" t="n">
        <v>6</v>
      </c>
      <c r="H34" s="4">
        <f>IF(E28="+",21.875,IF(E28="-",81.25,0))</f>
        <v/>
      </c>
      <c r="I34" s="2">
        <f>H34*F28</f>
        <v/>
      </c>
      <c r="J34" s="2" t="n"/>
      <c r="K34" s="2" t="n"/>
      <c r="L34" s="2">
        <f>ROUND(I34*(100/SUM(J3:J100)),2)</f>
        <v/>
      </c>
      <c r="M34" s="2">
        <f>TEXTJOIN("=",TRUE,G34,L34)</f>
        <v/>
      </c>
      <c r="N34" s="2" t="n"/>
      <c r="O34" s="2" t="n"/>
    </row>
    <row r="35">
      <c r="A35" s="2" t="inlineStr">
        <is>
          <t>Educación-Rendimiento</t>
        </is>
      </c>
      <c r="B35" s="2" t="n"/>
      <c r="C35" s="3" t="n"/>
      <c r="D35" s="2" t="n"/>
      <c r="E35" s="2" t="n"/>
      <c r="F35" s="2" t="n"/>
      <c r="G35" s="2" t="n">
        <v>7</v>
      </c>
      <c r="H35" s="4">
        <f>IF(E28="+",25.0,IF(E28="-",78.125,0))</f>
        <v/>
      </c>
      <c r="I35" s="2">
        <f>H35*F28</f>
        <v/>
      </c>
      <c r="J35" s="2" t="n"/>
      <c r="K35" s="2" t="n"/>
      <c r="L35" s="2">
        <f>ROUND(I35*(100/SUM(J3:J100)),2)</f>
        <v/>
      </c>
      <c r="M35" s="2">
        <f>TEXTJOIN("=",TRUE,G35,L35)</f>
        <v/>
      </c>
      <c r="N35" s="2" t="n"/>
      <c r="O35" s="2" t="n"/>
    </row>
    <row r="36">
      <c r="A36" s="2" t="inlineStr">
        <is>
          <t>Educación-Rendimiento</t>
        </is>
      </c>
      <c r="B36" s="2" t="n"/>
      <c r="C36" s="3" t="n"/>
      <c r="D36" s="2" t="n"/>
      <c r="E36" s="2" t="n"/>
      <c r="F36" s="2" t="n"/>
      <c r="G36" s="2" t="n">
        <v>8</v>
      </c>
      <c r="H36" s="4">
        <f>IF(E28="+",28.125,IF(E28="-",75.0,0))</f>
        <v/>
      </c>
      <c r="I36" s="2">
        <f>H36*F28</f>
        <v/>
      </c>
      <c r="J36" s="2" t="n"/>
      <c r="K36" s="2" t="n"/>
      <c r="L36" s="2">
        <f>ROUND(I36*(100/SUM(J3:J100)),2)</f>
        <v/>
      </c>
      <c r="M36" s="2">
        <f>TEXTJOIN("=",TRUE,G36,L36)</f>
        <v/>
      </c>
      <c r="N36" s="2" t="n"/>
      <c r="O36" s="2" t="n"/>
    </row>
    <row r="37">
      <c r="A37" s="2" t="inlineStr">
        <is>
          <t>Educación-Rendimiento</t>
        </is>
      </c>
      <c r="B37" s="2" t="n"/>
      <c r="C37" s="3" t="n"/>
      <c r="D37" s="2" t="n"/>
      <c r="E37" s="2" t="n"/>
      <c r="F37" s="2" t="n"/>
      <c r="G37" s="2" t="n">
        <v>9</v>
      </c>
      <c r="H37" s="4">
        <f>IF(E28="+",31.25,IF(E28="-",71.875,0))</f>
        <v/>
      </c>
      <c r="I37" s="2">
        <f>H37*F28</f>
        <v/>
      </c>
      <c r="J37" s="2" t="n"/>
      <c r="K37" s="2" t="n"/>
      <c r="L37" s="2">
        <f>ROUND(I37*(100/SUM(J3:J100)),2)</f>
        <v/>
      </c>
      <c r="M37" s="2">
        <f>TEXTJOIN("=",TRUE,G37,L37)</f>
        <v/>
      </c>
      <c r="N37" s="2" t="n"/>
      <c r="O37" s="2" t="n"/>
    </row>
    <row r="38">
      <c r="A38" s="2" t="inlineStr">
        <is>
          <t>Educación-Rendimiento</t>
        </is>
      </c>
      <c r="B38" s="2" t="n"/>
      <c r="C38" s="3" t="n"/>
      <c r="D38" s="2" t="n"/>
      <c r="E38" s="2" t="n"/>
      <c r="F38" s="2" t="n"/>
      <c r="G38" s="2" t="n">
        <v>10</v>
      </c>
      <c r="H38" s="4">
        <f>IF(E28="+",34.375,IF(E28="-",68.75,0))</f>
        <v/>
      </c>
      <c r="I38" s="2">
        <f>H38*F28</f>
        <v/>
      </c>
      <c r="J38" s="2" t="n"/>
      <c r="K38" s="2" t="n"/>
      <c r="L38" s="2">
        <f>ROUND(I38*(100/SUM(J3:J100)),2)</f>
        <v/>
      </c>
      <c r="M38" s="2">
        <f>TEXTJOIN("=",TRUE,G38,L38)</f>
        <v/>
      </c>
      <c r="N38" s="2" t="n"/>
      <c r="O38" s="2" t="n"/>
    </row>
    <row r="39">
      <c r="A39" s="2" t="inlineStr">
        <is>
          <t>Educación-Rendimiento</t>
        </is>
      </c>
      <c r="B39" s="2" t="n"/>
      <c r="C39" s="3" t="n"/>
      <c r="D39" s="2" t="n"/>
      <c r="E39" s="2" t="n"/>
      <c r="F39" s="2" t="n"/>
      <c r="G39" s="2" t="n">
        <v>11</v>
      </c>
      <c r="H39" s="4">
        <f>IF(E28="+",37.5,IF(E28="-",65.625,0))</f>
        <v/>
      </c>
      <c r="I39" s="2">
        <f>H39*F28</f>
        <v/>
      </c>
      <c r="J39" s="2" t="n"/>
      <c r="K39" s="2" t="n"/>
      <c r="L39" s="2">
        <f>ROUND(I39*(100/SUM(J3:J100)),2)</f>
        <v/>
      </c>
      <c r="M39" s="2">
        <f>TEXTJOIN("=",TRUE,G39,L39)</f>
        <v/>
      </c>
      <c r="N39" s="2" t="n"/>
      <c r="O39" s="2" t="n"/>
    </row>
    <row r="40">
      <c r="A40" s="2" t="inlineStr">
        <is>
          <t>Educación-Rendimiento</t>
        </is>
      </c>
      <c r="B40" s="2" t="n"/>
      <c r="C40" s="3" t="n"/>
      <c r="D40" s="2" t="n"/>
      <c r="E40" s="2" t="n"/>
      <c r="F40" s="2" t="n"/>
      <c r="G40" s="2" t="n">
        <v>12</v>
      </c>
      <c r="H40" s="4">
        <f>IF(E28="+",40.625,IF(E28="-",62.5,0))</f>
        <v/>
      </c>
      <c r="I40" s="2">
        <f>H40*F28</f>
        <v/>
      </c>
      <c r="J40" s="2" t="n"/>
      <c r="K40" s="2" t="n"/>
      <c r="L40" s="2">
        <f>ROUND(I40*(100/SUM(J3:J100)),2)</f>
        <v/>
      </c>
      <c r="M40" s="2">
        <f>TEXTJOIN("=",TRUE,G40,L40)</f>
        <v/>
      </c>
      <c r="N40" s="2" t="n"/>
      <c r="O40" s="2" t="n"/>
    </row>
    <row r="41">
      <c r="A41" s="2" t="inlineStr">
        <is>
          <t>Educación-Rendimiento</t>
        </is>
      </c>
      <c r="B41" s="2" t="n"/>
      <c r="C41" s="3" t="n"/>
      <c r="D41" s="2" t="n"/>
      <c r="E41" s="2" t="n"/>
      <c r="F41" s="2" t="n"/>
      <c r="G41" s="2" t="n">
        <v>13</v>
      </c>
      <c r="H41" s="4">
        <f>IF(E28="+",43.75,IF(E28="-",59.375,0))</f>
        <v/>
      </c>
      <c r="I41" s="2">
        <f>H41*F28</f>
        <v/>
      </c>
      <c r="J41" s="2" t="n"/>
      <c r="K41" s="2" t="n"/>
      <c r="L41" s="2">
        <f>ROUND(I41*(100/SUM(J3:J100)),2)</f>
        <v/>
      </c>
      <c r="M41" s="2">
        <f>TEXTJOIN("=",TRUE,G41,L41)</f>
        <v/>
      </c>
      <c r="N41" s="2" t="n"/>
      <c r="O41" s="2" t="n"/>
    </row>
    <row r="42">
      <c r="A42" s="2" t="inlineStr">
        <is>
          <t>Educación-Rendimiento</t>
        </is>
      </c>
      <c r="B42" s="2" t="n"/>
      <c r="C42" s="3" t="n"/>
      <c r="D42" s="2" t="n"/>
      <c r="E42" s="2" t="n"/>
      <c r="F42" s="2" t="n"/>
      <c r="G42" s="2" t="n">
        <v>14</v>
      </c>
      <c r="H42" s="4">
        <f>IF(E28="+",46.875,IF(E28="-",56.25,0))</f>
        <v/>
      </c>
      <c r="I42" s="2">
        <f>H42*F28</f>
        <v/>
      </c>
      <c r="J42" s="2" t="n"/>
      <c r="K42" s="2" t="n"/>
      <c r="L42" s="2">
        <f>ROUND(I42*(100/SUM(J3:J100)),2)</f>
        <v/>
      </c>
      <c r="M42" s="2">
        <f>TEXTJOIN("=",TRUE,G42,L42)</f>
        <v/>
      </c>
      <c r="N42" s="2" t="n"/>
      <c r="O42" s="2" t="n"/>
    </row>
    <row r="43">
      <c r="A43" s="2" t="inlineStr">
        <is>
          <t>Educación-Rendimiento</t>
        </is>
      </c>
      <c r="B43" s="2" t="n"/>
      <c r="C43" s="3" t="n"/>
      <c r="D43" s="2" t="n"/>
      <c r="E43" s="2" t="n"/>
      <c r="F43" s="2" t="n"/>
      <c r="G43" s="2" t="n">
        <v>15</v>
      </c>
      <c r="H43" s="4">
        <f>IF(E28="+",50.0,IF(E28="-",53.125,0))</f>
        <v/>
      </c>
      <c r="I43" s="2">
        <f>H43*F28</f>
        <v/>
      </c>
      <c r="J43" s="2" t="n"/>
      <c r="K43" s="2" t="n"/>
      <c r="L43" s="2">
        <f>ROUND(I43*(100/SUM(J3:J100)),2)</f>
        <v/>
      </c>
      <c r="M43" s="2">
        <f>TEXTJOIN("=",TRUE,G43,L43)</f>
        <v/>
      </c>
      <c r="N43" s="2" t="n"/>
      <c r="O43" s="2" t="n"/>
    </row>
    <row r="44">
      <c r="A44" s="2" t="inlineStr">
        <is>
          <t>Educación-Rendimiento</t>
        </is>
      </c>
      <c r="B44" s="2" t="n"/>
      <c r="C44" s="3" t="n"/>
      <c r="D44" s="2" t="n"/>
      <c r="E44" s="2" t="n"/>
      <c r="F44" s="2" t="n"/>
      <c r="G44" s="2" t="n">
        <v>16</v>
      </c>
      <c r="H44" s="4">
        <f>IF(E28="+",53.125,IF(E28="-",50.0,0))</f>
        <v/>
      </c>
      <c r="I44" s="2">
        <f>H44*F28</f>
        <v/>
      </c>
      <c r="J44" s="2" t="n"/>
      <c r="K44" s="2" t="n"/>
      <c r="L44" s="2">
        <f>ROUND(I44*(100/SUM(J3:J100)),2)</f>
        <v/>
      </c>
      <c r="M44" s="2">
        <f>TEXTJOIN("=",TRUE,G44,L44)</f>
        <v/>
      </c>
      <c r="N44" s="2" t="n"/>
      <c r="O44" s="2" t="n"/>
    </row>
    <row r="45">
      <c r="A45" s="2" t="inlineStr">
        <is>
          <t>Educación-Rendimiento</t>
        </is>
      </c>
      <c r="B45" s="2" t="n"/>
      <c r="C45" s="3" t="n"/>
      <c r="D45" s="2" t="n"/>
      <c r="E45" s="2" t="n"/>
      <c r="F45" s="2" t="n"/>
      <c r="G45" s="2" t="n">
        <v>17</v>
      </c>
      <c r="H45" s="4">
        <f>IF(E28="+",56.25,IF(E28="-",46.875,0))</f>
        <v/>
      </c>
      <c r="I45" s="2">
        <f>H45*F28</f>
        <v/>
      </c>
      <c r="J45" s="2" t="n"/>
      <c r="K45" s="2" t="n"/>
      <c r="L45" s="2">
        <f>ROUND(I45*(100/SUM(J3:J100)),2)</f>
        <v/>
      </c>
      <c r="M45" s="2">
        <f>TEXTJOIN("=",TRUE,G45,L45)</f>
        <v/>
      </c>
      <c r="N45" s="2" t="n"/>
      <c r="O45" s="2" t="n"/>
    </row>
    <row r="46">
      <c r="A46" s="2" t="inlineStr">
        <is>
          <t>Educación-Rendimiento</t>
        </is>
      </c>
      <c r="B46" s="2" t="n"/>
      <c r="C46" s="3" t="n"/>
      <c r="D46" s="2" t="n"/>
      <c r="E46" s="2" t="n"/>
      <c r="F46" s="2" t="n"/>
      <c r="G46" s="2" t="n">
        <v>18</v>
      </c>
      <c r="H46" s="4">
        <f>IF(E28="+",59.375,IF(E28="-",43.75,0))</f>
        <v/>
      </c>
      <c r="I46" s="2">
        <f>H46*F28</f>
        <v/>
      </c>
      <c r="J46" s="2" t="n"/>
      <c r="K46" s="2" t="n"/>
      <c r="L46" s="2">
        <f>ROUND(I46*(100/SUM(J3:J100)),2)</f>
        <v/>
      </c>
      <c r="M46" s="2">
        <f>TEXTJOIN("=",TRUE,G46,L46)</f>
        <v/>
      </c>
      <c r="N46" s="2" t="n"/>
      <c r="O46" s="2" t="n"/>
    </row>
    <row r="47">
      <c r="A47" s="2" t="inlineStr">
        <is>
          <t>Educación-Rendimiento</t>
        </is>
      </c>
      <c r="B47" s="2" t="n"/>
      <c r="C47" s="3" t="n"/>
      <c r="D47" s="2" t="n"/>
      <c r="E47" s="2" t="n"/>
      <c r="F47" s="2" t="n"/>
      <c r="G47" s="2" t="n">
        <v>19</v>
      </c>
      <c r="H47" s="4">
        <f>IF(E28="+",62.5,IF(E28="-",40.625,0))</f>
        <v/>
      </c>
      <c r="I47" s="2">
        <f>H47*F28</f>
        <v/>
      </c>
      <c r="J47" s="2" t="n"/>
      <c r="K47" s="2" t="n"/>
      <c r="L47" s="2">
        <f>ROUND(I47*(100/SUM(J3:J100)),2)</f>
        <v/>
      </c>
      <c r="M47" s="2">
        <f>TEXTJOIN("=",TRUE,G47,L47)</f>
        <v/>
      </c>
      <c r="N47" s="2" t="n"/>
      <c r="O47" s="2" t="n"/>
    </row>
    <row r="48">
      <c r="A48" s="2" t="inlineStr">
        <is>
          <t>Educación-Rendimiento</t>
        </is>
      </c>
      <c r="B48" s="2" t="n"/>
      <c r="C48" s="3" t="n"/>
      <c r="D48" s="2" t="n"/>
      <c r="E48" s="2" t="n"/>
      <c r="F48" s="2" t="n"/>
      <c r="G48" s="2" t="n">
        <v>20</v>
      </c>
      <c r="H48" s="4">
        <f>IF(E28="+",65.625,IF(E28="-",37.5,0))</f>
        <v/>
      </c>
      <c r="I48" s="2">
        <f>H48*F28</f>
        <v/>
      </c>
      <c r="J48" s="2" t="n"/>
      <c r="K48" s="2" t="n"/>
      <c r="L48" s="2">
        <f>ROUND(I48*(100/SUM(J3:J100)),2)</f>
        <v/>
      </c>
      <c r="M48" s="2">
        <f>TEXTJOIN("=",TRUE,G48,L48)</f>
        <v/>
      </c>
      <c r="N48" s="2" t="n"/>
      <c r="O48" s="2" t="n"/>
    </row>
    <row r="49">
      <c r="A49" s="2" t="inlineStr">
        <is>
          <t>Educación-Rendimiento</t>
        </is>
      </c>
      <c r="B49" s="2" t="n"/>
      <c r="C49" s="3" t="n"/>
      <c r="D49" s="2" t="n"/>
      <c r="E49" s="2" t="n"/>
      <c r="F49" s="2" t="n"/>
      <c r="G49" s="2" t="n">
        <v>21</v>
      </c>
      <c r="H49" s="4">
        <f>IF(E28="+",68.75,IF(E28="-",34.375,0))</f>
        <v/>
      </c>
      <c r="I49" s="2">
        <f>H49*F28</f>
        <v/>
      </c>
      <c r="J49" s="2" t="n"/>
      <c r="K49" s="2" t="n"/>
      <c r="L49" s="2">
        <f>ROUND(I49*(100/SUM(J3:J100)),2)</f>
        <v/>
      </c>
      <c r="M49" s="2">
        <f>TEXTJOIN("=",TRUE,G49,L49)</f>
        <v/>
      </c>
      <c r="N49" s="2" t="n"/>
      <c r="O49" s="2" t="n"/>
    </row>
    <row r="50">
      <c r="A50" s="2" t="inlineStr">
        <is>
          <t>Educación-Rendimiento</t>
        </is>
      </c>
      <c r="B50" s="2" t="n"/>
      <c r="C50" s="3" t="n"/>
      <c r="D50" s="2" t="n"/>
      <c r="E50" s="2" t="n"/>
      <c r="F50" s="2" t="n"/>
      <c r="G50" s="2" t="n">
        <v>22</v>
      </c>
      <c r="H50" s="4">
        <f>IF(E28="+",71.875,IF(E28="-",31.25,0))</f>
        <v/>
      </c>
      <c r="I50" s="2">
        <f>H50*F28</f>
        <v/>
      </c>
      <c r="J50" s="2" t="n"/>
      <c r="K50" s="2" t="n"/>
      <c r="L50" s="2">
        <f>ROUND(I50*(100/SUM(J3:J100)),2)</f>
        <v/>
      </c>
      <c r="M50" s="2">
        <f>TEXTJOIN("=",TRUE,G50,L50)</f>
        <v/>
      </c>
      <c r="N50" s="2" t="n"/>
      <c r="O50" s="2" t="n"/>
    </row>
    <row r="51">
      <c r="A51" s="2" t="inlineStr">
        <is>
          <t>Educación-Rendimiento</t>
        </is>
      </c>
      <c r="B51" s="2" t="n"/>
      <c r="C51" s="3" t="n"/>
      <c r="D51" s="2" t="n"/>
      <c r="E51" s="2" t="n"/>
      <c r="F51" s="2" t="n"/>
      <c r="G51" s="2" t="n">
        <v>23</v>
      </c>
      <c r="H51" s="4">
        <f>IF(E28="+",75.0,IF(E28="-",28.125,0))</f>
        <v/>
      </c>
      <c r="I51" s="2">
        <f>H51*F28</f>
        <v/>
      </c>
      <c r="J51" s="2" t="n"/>
      <c r="K51" s="2" t="n"/>
      <c r="L51" s="2">
        <f>ROUND(I51*(100/SUM(J3:J100)),2)</f>
        <v/>
      </c>
      <c r="M51" s="2">
        <f>TEXTJOIN("=",TRUE,G51,L51)</f>
        <v/>
      </c>
      <c r="N51" s="2" t="n"/>
      <c r="O51" s="2" t="n"/>
    </row>
    <row r="52">
      <c r="A52" s="2" t="inlineStr">
        <is>
          <t>Educación-Rendimiento</t>
        </is>
      </c>
      <c r="B52" s="2" t="n"/>
      <c r="C52" s="3" t="n"/>
      <c r="D52" s="2" t="n"/>
      <c r="E52" s="2" t="n"/>
      <c r="F52" s="2" t="n"/>
      <c r="G52" s="2" t="n">
        <v>24</v>
      </c>
      <c r="H52" s="4">
        <f>IF(E28="+",78.125,IF(E28="-",25.0,0))</f>
        <v/>
      </c>
      <c r="I52" s="2">
        <f>H52*F28</f>
        <v/>
      </c>
      <c r="J52" s="2" t="n"/>
      <c r="K52" s="2" t="n"/>
      <c r="L52" s="2">
        <f>ROUND(I52*(100/SUM(J3:J100)),2)</f>
        <v/>
      </c>
      <c r="M52" s="2">
        <f>TEXTJOIN("=",TRUE,G52,L52)</f>
        <v/>
      </c>
      <c r="N52" s="2" t="n"/>
      <c r="O52" s="2" t="n"/>
    </row>
    <row r="53">
      <c r="A53" s="2" t="inlineStr">
        <is>
          <t>Educación-Rendimiento</t>
        </is>
      </c>
      <c r="B53" s="2" t="n"/>
      <c r="C53" s="3" t="n"/>
      <c r="D53" s="2" t="n"/>
      <c r="E53" s="2" t="n"/>
      <c r="F53" s="2" t="n"/>
      <c r="G53" s="2" t="n">
        <v>25</v>
      </c>
      <c r="H53" s="4">
        <f>IF(E28="+",81.25,IF(E28="-",21.875,0))</f>
        <v/>
      </c>
      <c r="I53" s="2">
        <f>H53*F28</f>
        <v/>
      </c>
      <c r="J53" s="2" t="n"/>
      <c r="K53" s="2" t="n"/>
      <c r="L53" s="2">
        <f>ROUND(I53*(100/SUM(J3:J100)),2)</f>
        <v/>
      </c>
      <c r="M53" s="2">
        <f>TEXTJOIN("=",TRUE,G53,L53)</f>
        <v/>
      </c>
      <c r="N53" s="2" t="n"/>
      <c r="O53" s="2" t="n"/>
    </row>
    <row r="54">
      <c r="A54" s="2" t="inlineStr">
        <is>
          <t>Educación-Rendimiento</t>
        </is>
      </c>
      <c r="B54" s="2" t="n"/>
      <c r="C54" s="3" t="n"/>
      <c r="D54" s="2" t="n"/>
      <c r="E54" s="2" t="n"/>
      <c r="F54" s="2" t="n"/>
      <c r="G54" s="2" t="n">
        <v>26</v>
      </c>
      <c r="H54" s="4">
        <f>IF(E28="+",84.375,IF(E28="-",18.75,0))</f>
        <v/>
      </c>
      <c r="I54" s="2">
        <f>H54*F28</f>
        <v/>
      </c>
      <c r="J54" s="2" t="n"/>
      <c r="K54" s="2" t="n"/>
      <c r="L54" s="2">
        <f>ROUND(I54*(100/SUM(J3:J100)),2)</f>
        <v/>
      </c>
      <c r="M54" s="2">
        <f>TEXTJOIN("=",TRUE,G54,L54)</f>
        <v/>
      </c>
      <c r="N54" s="2" t="n"/>
      <c r="O54" s="2" t="n"/>
    </row>
    <row r="55">
      <c r="A55" s="2" t="inlineStr">
        <is>
          <t>Educación-Rendimiento</t>
        </is>
      </c>
      <c r="B55" s="2" t="n"/>
      <c r="C55" s="3" t="n"/>
      <c r="D55" s="2" t="n"/>
      <c r="E55" s="2" t="n"/>
      <c r="F55" s="2" t="n"/>
      <c r="G55" s="2" t="n">
        <v>27</v>
      </c>
      <c r="H55" s="4">
        <f>IF(E28="+",87.5,IF(E28="-",15.625,0))</f>
        <v/>
      </c>
      <c r="I55" s="2">
        <f>H55*F28</f>
        <v/>
      </c>
      <c r="J55" s="2" t="n"/>
      <c r="K55" s="2" t="n"/>
      <c r="L55" s="2">
        <f>ROUND(I55*(100/SUM(J3:J100)),2)</f>
        <v/>
      </c>
      <c r="M55" s="2">
        <f>TEXTJOIN("=",TRUE,G55,L55)</f>
        <v/>
      </c>
      <c r="N55" s="2" t="n"/>
      <c r="O55" s="2" t="n"/>
    </row>
    <row r="56">
      <c r="A56" s="2" t="inlineStr">
        <is>
          <t>Educación-Rendimiento</t>
        </is>
      </c>
      <c r="B56" s="2" t="n"/>
      <c r="C56" s="3" t="n"/>
      <c r="D56" s="2" t="n"/>
      <c r="E56" s="2" t="n"/>
      <c r="F56" s="2" t="n"/>
      <c r="G56" s="2" t="n">
        <v>28</v>
      </c>
      <c r="H56" s="4">
        <f>IF(E28="+",90.625,IF(E28="-",12.5,0))</f>
        <v/>
      </c>
      <c r="I56" s="2">
        <f>H56*F28</f>
        <v/>
      </c>
      <c r="J56" s="2" t="n"/>
      <c r="K56" s="2" t="n"/>
      <c r="L56" s="2">
        <f>ROUND(I56*(100/SUM(J3:J100)),2)</f>
        <v/>
      </c>
      <c r="M56" s="2">
        <f>TEXTJOIN("=",TRUE,G56,L56)</f>
        <v/>
      </c>
      <c r="N56" s="2" t="n"/>
      <c r="O56" s="2" t="n"/>
    </row>
    <row r="57">
      <c r="A57" s="2" t="inlineStr">
        <is>
          <t>Educación-Rendimiento</t>
        </is>
      </c>
      <c r="B57" s="2" t="n"/>
      <c r="C57" s="3" t="n"/>
      <c r="D57" s="2" t="n"/>
      <c r="E57" s="2" t="n"/>
      <c r="F57" s="2" t="n"/>
      <c r="G57" s="2" t="n">
        <v>29</v>
      </c>
      <c r="H57" s="4">
        <f>IF(E28="+",93.75,IF(E28="-",9.375,0))</f>
        <v/>
      </c>
      <c r="I57" s="2">
        <f>H57*F28</f>
        <v/>
      </c>
      <c r="J57" s="2" t="n"/>
      <c r="K57" s="2" t="n"/>
      <c r="L57" s="2">
        <f>ROUND(I57*(100/SUM(J3:J100)),2)</f>
        <v/>
      </c>
      <c r="M57" s="2">
        <f>TEXTJOIN("=",TRUE,G57,L57)</f>
        <v/>
      </c>
      <c r="N57" s="2" t="n"/>
      <c r="O57" s="2" t="n"/>
    </row>
    <row r="58">
      <c r="A58" s="2" t="inlineStr">
        <is>
          <t>Educación-Rendimiento</t>
        </is>
      </c>
      <c r="B58" s="2" t="n"/>
      <c r="C58" s="3" t="n"/>
      <c r="D58" s="2" t="n"/>
      <c r="E58" s="2" t="n"/>
      <c r="F58" s="2" t="n"/>
      <c r="G58" s="2" t="n">
        <v>30</v>
      </c>
      <c r="H58" s="4">
        <f>IF(E28="+",96.875,IF(E28="-",6.25,0))</f>
        <v/>
      </c>
      <c r="I58" s="2">
        <f>H58*F28</f>
        <v/>
      </c>
      <c r="J58" s="2" t="n"/>
      <c r="K58" s="2" t="n"/>
      <c r="L58" s="2">
        <f>ROUND(I58*(100/SUM(J3:J100)),2)</f>
        <v/>
      </c>
      <c r="M58" s="2">
        <f>TEXTJOIN("=",TRUE,G58,L58)</f>
        <v/>
      </c>
      <c r="N58" s="2" t="n"/>
      <c r="O58" s="2" t="n"/>
    </row>
    <row r="59">
      <c r="A59" s="2" t="inlineStr">
        <is>
          <t>Educación-Rendimiento</t>
        </is>
      </c>
      <c r="B59" s="2" t="n"/>
      <c r="C59" s="3" t="n"/>
      <c r="D59" s="2" t="n"/>
      <c r="E59" s="2" t="n"/>
      <c r="F59" s="2" t="n"/>
      <c r="G59" s="2" t="n">
        <v>31</v>
      </c>
      <c r="H59" s="4">
        <f>IF(E28="+",100.0,IF(E28="-",3.125,0))</f>
        <v/>
      </c>
      <c r="I59" s="2">
        <f>H59*F28</f>
        <v/>
      </c>
      <c r="J59" s="2" t="n"/>
      <c r="K59" s="2" t="n"/>
      <c r="L59" s="2">
        <f>ROUND(I59*(100/SUM(J3:J100)),2)</f>
        <v/>
      </c>
      <c r="M59" s="2">
        <f>TEXTJOIN("=",TRUE,G59,L59)</f>
        <v/>
      </c>
      <c r="N59" s="2" t="n"/>
      <c r="O59" s="2" t="n"/>
    </row>
  </sheetData>
  <mergeCells count="83">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8"/>
    <mergeCell ref="K5:K8"/>
    <mergeCell ref="J5:J8"/>
    <mergeCell ref="C5:C8"/>
    <mergeCell ref="D5:D8"/>
    <mergeCell ref="E5:E8"/>
    <mergeCell ref="F5:F8"/>
    <mergeCell ref="N5:N8"/>
    <mergeCell ref="O5:O8"/>
    <mergeCell ref="B9:B13"/>
    <mergeCell ref="K9:K13"/>
    <mergeCell ref="J9:J13"/>
    <mergeCell ref="C9:C13"/>
    <mergeCell ref="D9:D13"/>
    <mergeCell ref="E9:E13"/>
    <mergeCell ref="F9:F13"/>
    <mergeCell ref="N9:N13"/>
    <mergeCell ref="O9:O13"/>
    <mergeCell ref="B14:B18"/>
    <mergeCell ref="K14:K18"/>
    <mergeCell ref="J14:J18"/>
    <mergeCell ref="C14:C18"/>
    <mergeCell ref="D14:D18"/>
    <mergeCell ref="E14:E18"/>
    <mergeCell ref="F14:F18"/>
    <mergeCell ref="N14:N18"/>
    <mergeCell ref="O14:O18"/>
    <mergeCell ref="B19:B23"/>
    <mergeCell ref="K19:K23"/>
    <mergeCell ref="J19:J23"/>
    <mergeCell ref="C19:C23"/>
    <mergeCell ref="D19:D23"/>
    <mergeCell ref="E19:E23"/>
    <mergeCell ref="F19:F23"/>
    <mergeCell ref="N19:N23"/>
    <mergeCell ref="O19:O23"/>
    <mergeCell ref="B24:B25"/>
    <mergeCell ref="K24:K25"/>
    <mergeCell ref="J24:J25"/>
    <mergeCell ref="C24:C25"/>
    <mergeCell ref="D24:D25"/>
    <mergeCell ref="E24:E25"/>
    <mergeCell ref="F24:F25"/>
    <mergeCell ref="N24:N25"/>
    <mergeCell ref="O24:O25"/>
    <mergeCell ref="B26:B27"/>
    <mergeCell ref="K26:K27"/>
    <mergeCell ref="J26:J27"/>
    <mergeCell ref="C26:C27"/>
    <mergeCell ref="D26:D27"/>
    <mergeCell ref="E26:E27"/>
    <mergeCell ref="F26:F27"/>
    <mergeCell ref="N26:N27"/>
    <mergeCell ref="O26:O27"/>
    <mergeCell ref="B28:B59"/>
    <mergeCell ref="K28:K59"/>
    <mergeCell ref="J28:J59"/>
    <mergeCell ref="C28:C59"/>
    <mergeCell ref="D28:D59"/>
    <mergeCell ref="E28:E59"/>
    <mergeCell ref="F28:F59"/>
    <mergeCell ref="N28:N59"/>
    <mergeCell ref="O28:O59"/>
  </mergeCell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109"/>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Familia-Vivienda</t>
        </is>
      </c>
      <c r="B3" s="2" t="inlineStr">
        <is>
          <t>P306</t>
        </is>
      </c>
      <c r="C3" s="3" t="inlineStr">
        <is>
          <t>¿Cuántas personas viven en el hogar?</t>
        </is>
      </c>
      <c r="D3" s="2" t="inlineStr">
        <is>
          <t>VEX</t>
        </is>
      </c>
      <c r="E3" s="2" t="n"/>
      <c r="F3" s="2" t="n">
        <v>1</v>
      </c>
      <c r="G3" s="2" t="n">
        <v>1</v>
      </c>
      <c r="H3" s="4">
        <f>IF(E3="+",6.25,IF(E3="-",100.0,0))</f>
        <v/>
      </c>
      <c r="I3" s="2">
        <f>H3*F3</f>
        <v/>
      </c>
      <c r="J3" s="2">
        <f>IF(D3="MULT",SUM(I3:I18),MAX(I3:I18))</f>
        <v/>
      </c>
      <c r="K3" s="2">
        <f>IF(D3="MULT",16,1)</f>
        <v/>
      </c>
      <c r="L3" s="2">
        <f>ROUND(I3*(100/SUM(J3:J100)),2)</f>
        <v/>
      </c>
      <c r="M3" s="2">
        <f>TEXTJOIN("=",TRUE,G3,L3)</f>
        <v/>
      </c>
      <c r="N3" s="2">
        <f>TEXTJOIN("; ",FALSE,M3:M18)</f>
        <v/>
      </c>
      <c r="O3" s="2">
        <f>TEXTJOIN("; "&amp;CHAR(10),FALSE,M3:M18)</f>
        <v/>
      </c>
    </row>
    <row r="4">
      <c r="A4" s="2" t="inlineStr">
        <is>
          <t>Familia-Vivienda</t>
        </is>
      </c>
      <c r="B4" s="2" t="n"/>
      <c r="C4" s="3" t="n"/>
      <c r="D4" s="2" t="n"/>
      <c r="E4" s="2" t="n"/>
      <c r="F4" s="2" t="n"/>
      <c r="G4" s="2" t="n">
        <v>2</v>
      </c>
      <c r="H4" s="4">
        <f>IF(E3="+",12.5,IF(E3="-",93.75,0))</f>
        <v/>
      </c>
      <c r="I4" s="2">
        <f>H4*F3</f>
        <v/>
      </c>
      <c r="J4" s="2" t="n"/>
      <c r="K4" s="2" t="n"/>
      <c r="L4" s="2">
        <f>ROUND(I4*(100/SUM(J3:J100)),2)</f>
        <v/>
      </c>
      <c r="M4" s="2">
        <f>TEXTJOIN("=",TRUE,G4,L4)</f>
        <v/>
      </c>
      <c r="N4" s="2" t="n"/>
      <c r="O4" s="2" t="n"/>
    </row>
    <row r="5">
      <c r="A5" s="2" t="inlineStr">
        <is>
          <t>Familia-Vivienda</t>
        </is>
      </c>
      <c r="B5" s="2" t="n"/>
      <c r="C5" s="3" t="n"/>
      <c r="D5" s="2" t="n"/>
      <c r="E5" s="2" t="n"/>
      <c r="F5" s="2" t="n"/>
      <c r="G5" s="2" t="n">
        <v>3</v>
      </c>
      <c r="H5" s="4">
        <f>IF(E3="+",18.75,IF(E3="-",87.5,0))</f>
        <v/>
      </c>
      <c r="I5" s="2">
        <f>H5*F3</f>
        <v/>
      </c>
      <c r="J5" s="2" t="n"/>
      <c r="K5" s="2" t="n"/>
      <c r="L5" s="2">
        <f>ROUND(I5*(100/SUM(J3:J100)),2)</f>
        <v/>
      </c>
      <c r="M5" s="2">
        <f>TEXTJOIN("=",TRUE,G5,L5)</f>
        <v/>
      </c>
      <c r="N5" s="2" t="n"/>
      <c r="O5" s="2" t="n"/>
    </row>
    <row r="6">
      <c r="A6" s="2" t="inlineStr">
        <is>
          <t>Familia-Vivienda</t>
        </is>
      </c>
      <c r="B6" s="2" t="n"/>
      <c r="C6" s="3" t="n"/>
      <c r="D6" s="2" t="n"/>
      <c r="E6" s="2" t="n"/>
      <c r="F6" s="2" t="n"/>
      <c r="G6" s="2" t="n">
        <v>4</v>
      </c>
      <c r="H6" s="4">
        <f>IF(E3="+",25.0,IF(E3="-",81.25,0))</f>
        <v/>
      </c>
      <c r="I6" s="2">
        <f>H6*F3</f>
        <v/>
      </c>
      <c r="J6" s="2" t="n"/>
      <c r="K6" s="2" t="n"/>
      <c r="L6" s="2">
        <f>ROUND(I6*(100/SUM(J3:J100)),2)</f>
        <v/>
      </c>
      <c r="M6" s="2">
        <f>TEXTJOIN("=",TRUE,G6,L6)</f>
        <v/>
      </c>
      <c r="N6" s="2" t="n"/>
      <c r="O6" s="2" t="n"/>
    </row>
    <row r="7">
      <c r="A7" s="2" t="inlineStr">
        <is>
          <t>Familia-Vivienda</t>
        </is>
      </c>
      <c r="B7" s="2" t="n"/>
      <c r="C7" s="3" t="n"/>
      <c r="D7" s="2" t="n"/>
      <c r="E7" s="2" t="n"/>
      <c r="F7" s="2" t="n"/>
      <c r="G7" s="2" t="n">
        <v>5</v>
      </c>
      <c r="H7" s="4">
        <f>IF(E3="+",31.25,IF(E3="-",75.0,0))</f>
        <v/>
      </c>
      <c r="I7" s="2">
        <f>H7*F3</f>
        <v/>
      </c>
      <c r="J7" s="2" t="n"/>
      <c r="K7" s="2" t="n"/>
      <c r="L7" s="2">
        <f>ROUND(I7*(100/SUM(J3:J100)),2)</f>
        <v/>
      </c>
      <c r="M7" s="2">
        <f>TEXTJOIN("=",TRUE,G7,L7)</f>
        <v/>
      </c>
      <c r="N7" s="2" t="n"/>
      <c r="O7" s="2" t="n"/>
    </row>
    <row r="8">
      <c r="A8" s="2" t="inlineStr">
        <is>
          <t>Familia-Vivienda</t>
        </is>
      </c>
      <c r="B8" s="2" t="n"/>
      <c r="C8" s="3" t="n"/>
      <c r="D8" s="2" t="n"/>
      <c r="E8" s="2" t="n"/>
      <c r="F8" s="2" t="n"/>
      <c r="G8" s="2" t="n">
        <v>6</v>
      </c>
      <c r="H8" s="4">
        <f>IF(E3="+",37.5,IF(E3="-",68.75,0))</f>
        <v/>
      </c>
      <c r="I8" s="2">
        <f>H8*F3</f>
        <v/>
      </c>
      <c r="J8" s="2" t="n"/>
      <c r="K8" s="2" t="n"/>
      <c r="L8" s="2">
        <f>ROUND(I8*(100/SUM(J3:J100)),2)</f>
        <v/>
      </c>
      <c r="M8" s="2">
        <f>TEXTJOIN("=",TRUE,G8,L8)</f>
        <v/>
      </c>
      <c r="N8" s="2" t="n"/>
      <c r="O8" s="2" t="n"/>
    </row>
    <row r="9">
      <c r="A9" s="2" t="inlineStr">
        <is>
          <t>Familia-Vivienda</t>
        </is>
      </c>
      <c r="B9" s="2" t="n"/>
      <c r="C9" s="3" t="n"/>
      <c r="D9" s="2" t="n"/>
      <c r="E9" s="2" t="n"/>
      <c r="F9" s="2" t="n"/>
      <c r="G9" s="2" t="n">
        <v>7</v>
      </c>
      <c r="H9" s="4">
        <f>IF(E3="+",43.75,IF(E3="-",62.5,0))</f>
        <v/>
      </c>
      <c r="I9" s="2">
        <f>H9*F3</f>
        <v/>
      </c>
      <c r="J9" s="2" t="n"/>
      <c r="K9" s="2" t="n"/>
      <c r="L9" s="2">
        <f>ROUND(I9*(100/SUM(J3:J100)),2)</f>
        <v/>
      </c>
      <c r="M9" s="2">
        <f>TEXTJOIN("=",TRUE,G9,L9)</f>
        <v/>
      </c>
      <c r="N9" s="2" t="n"/>
      <c r="O9" s="2" t="n"/>
    </row>
    <row r="10">
      <c r="A10" s="2" t="inlineStr">
        <is>
          <t>Familia-Vivienda</t>
        </is>
      </c>
      <c r="B10" s="2" t="n"/>
      <c r="C10" s="3" t="n"/>
      <c r="D10" s="2" t="n"/>
      <c r="E10" s="2" t="n"/>
      <c r="F10" s="2" t="n"/>
      <c r="G10" s="2" t="n">
        <v>8</v>
      </c>
      <c r="H10" s="4">
        <f>IF(E3="+",50.0,IF(E3="-",56.25,0))</f>
        <v/>
      </c>
      <c r="I10" s="2">
        <f>H10*F3</f>
        <v/>
      </c>
      <c r="J10" s="2" t="n"/>
      <c r="K10" s="2" t="n"/>
      <c r="L10" s="2">
        <f>ROUND(I10*(100/SUM(J3:J100)),2)</f>
        <v/>
      </c>
      <c r="M10" s="2">
        <f>TEXTJOIN("=",TRUE,G10,L10)</f>
        <v/>
      </c>
      <c r="N10" s="2" t="n"/>
      <c r="O10" s="2" t="n"/>
    </row>
    <row r="11">
      <c r="A11" s="2" t="inlineStr">
        <is>
          <t>Familia-Vivienda</t>
        </is>
      </c>
      <c r="B11" s="2" t="n"/>
      <c r="C11" s="3" t="n"/>
      <c r="D11" s="2" t="n"/>
      <c r="E11" s="2" t="n"/>
      <c r="F11" s="2" t="n"/>
      <c r="G11" s="2" t="n">
        <v>9</v>
      </c>
      <c r="H11" s="4">
        <f>IF(E3="+",56.25,IF(E3="-",50.0,0))</f>
        <v/>
      </c>
      <c r="I11" s="2">
        <f>H11*F3</f>
        <v/>
      </c>
      <c r="J11" s="2" t="n"/>
      <c r="K11" s="2" t="n"/>
      <c r="L11" s="2">
        <f>ROUND(I11*(100/SUM(J3:J100)),2)</f>
        <v/>
      </c>
      <c r="M11" s="2">
        <f>TEXTJOIN("=",TRUE,G11,L11)</f>
        <v/>
      </c>
      <c r="N11" s="2" t="n"/>
      <c r="O11" s="2" t="n"/>
    </row>
    <row r="12">
      <c r="A12" s="2" t="inlineStr">
        <is>
          <t>Familia-Vivienda</t>
        </is>
      </c>
      <c r="B12" s="2" t="n"/>
      <c r="C12" s="3" t="n"/>
      <c r="D12" s="2" t="n"/>
      <c r="E12" s="2" t="n"/>
      <c r="F12" s="2" t="n"/>
      <c r="G12" s="2" t="n">
        <v>10</v>
      </c>
      <c r="H12" s="4">
        <f>IF(E3="+",62.5,IF(E3="-",43.75,0))</f>
        <v/>
      </c>
      <c r="I12" s="2">
        <f>H12*F3</f>
        <v/>
      </c>
      <c r="J12" s="2" t="n"/>
      <c r="K12" s="2" t="n"/>
      <c r="L12" s="2">
        <f>ROUND(I12*(100/SUM(J3:J100)),2)</f>
        <v/>
      </c>
      <c r="M12" s="2">
        <f>TEXTJOIN("=",TRUE,G12,L12)</f>
        <v/>
      </c>
      <c r="N12" s="2" t="n"/>
      <c r="O12" s="2" t="n"/>
    </row>
    <row r="13">
      <c r="A13" s="2" t="inlineStr">
        <is>
          <t>Familia-Vivienda</t>
        </is>
      </c>
      <c r="B13" s="2" t="n"/>
      <c r="C13" s="3" t="n"/>
      <c r="D13" s="2" t="n"/>
      <c r="E13" s="2" t="n"/>
      <c r="F13" s="2" t="n"/>
      <c r="G13" s="2" t="n">
        <v>11</v>
      </c>
      <c r="H13" s="4">
        <f>IF(E3="+",68.75,IF(E3="-",37.5,0))</f>
        <v/>
      </c>
      <c r="I13" s="2">
        <f>H13*F3</f>
        <v/>
      </c>
      <c r="J13" s="2" t="n"/>
      <c r="K13" s="2" t="n"/>
      <c r="L13" s="2">
        <f>ROUND(I13*(100/SUM(J3:J100)),2)</f>
        <v/>
      </c>
      <c r="M13" s="2">
        <f>TEXTJOIN("=",TRUE,G13,L13)</f>
        <v/>
      </c>
      <c r="N13" s="2" t="n"/>
      <c r="O13" s="2" t="n"/>
    </row>
    <row r="14">
      <c r="A14" s="2" t="inlineStr">
        <is>
          <t>Familia-Vivienda</t>
        </is>
      </c>
      <c r="B14" s="2" t="n"/>
      <c r="C14" s="3" t="n"/>
      <c r="D14" s="2" t="n"/>
      <c r="E14" s="2" t="n"/>
      <c r="F14" s="2" t="n"/>
      <c r="G14" s="2" t="n">
        <v>12</v>
      </c>
      <c r="H14" s="4">
        <f>IF(E3="+",75.0,IF(E3="-",31.25,0))</f>
        <v/>
      </c>
      <c r="I14" s="2">
        <f>H14*F3</f>
        <v/>
      </c>
      <c r="J14" s="2" t="n"/>
      <c r="K14" s="2" t="n"/>
      <c r="L14" s="2">
        <f>ROUND(I14*(100/SUM(J3:J100)),2)</f>
        <v/>
      </c>
      <c r="M14" s="2">
        <f>TEXTJOIN("=",TRUE,G14,L14)</f>
        <v/>
      </c>
      <c r="N14" s="2" t="n"/>
      <c r="O14" s="2" t="n"/>
    </row>
    <row r="15">
      <c r="A15" s="2" t="inlineStr">
        <is>
          <t>Familia-Vivienda</t>
        </is>
      </c>
      <c r="B15" s="2" t="n"/>
      <c r="C15" s="3" t="n"/>
      <c r="D15" s="2" t="n"/>
      <c r="E15" s="2" t="n"/>
      <c r="F15" s="2" t="n"/>
      <c r="G15" s="2" t="n">
        <v>13</v>
      </c>
      <c r="H15" s="4">
        <f>IF(E3="+",81.25,IF(E3="-",25.0,0))</f>
        <v/>
      </c>
      <c r="I15" s="2">
        <f>H15*F3</f>
        <v/>
      </c>
      <c r="J15" s="2" t="n"/>
      <c r="K15" s="2" t="n"/>
      <c r="L15" s="2">
        <f>ROUND(I15*(100/SUM(J3:J100)),2)</f>
        <v/>
      </c>
      <c r="M15" s="2">
        <f>TEXTJOIN("=",TRUE,G15,L15)</f>
        <v/>
      </c>
      <c r="N15" s="2" t="n"/>
      <c r="O15" s="2" t="n"/>
    </row>
    <row r="16">
      <c r="A16" s="2" t="inlineStr">
        <is>
          <t>Familia-Vivienda</t>
        </is>
      </c>
      <c r="B16" s="2" t="n"/>
      <c r="C16" s="3" t="n"/>
      <c r="D16" s="2" t="n"/>
      <c r="E16" s="2" t="n"/>
      <c r="F16" s="2" t="n"/>
      <c r="G16" s="2" t="n">
        <v>14</v>
      </c>
      <c r="H16" s="4">
        <f>IF(E3="+",87.5,IF(E3="-",18.75,0))</f>
        <v/>
      </c>
      <c r="I16" s="2">
        <f>H16*F3</f>
        <v/>
      </c>
      <c r="J16" s="2" t="n"/>
      <c r="K16" s="2" t="n"/>
      <c r="L16" s="2">
        <f>ROUND(I16*(100/SUM(J3:J100)),2)</f>
        <v/>
      </c>
      <c r="M16" s="2">
        <f>TEXTJOIN("=",TRUE,G16,L16)</f>
        <v/>
      </c>
      <c r="N16" s="2" t="n"/>
      <c r="O16" s="2" t="n"/>
    </row>
    <row r="17">
      <c r="A17" s="2" t="inlineStr">
        <is>
          <t>Familia-Vivienda</t>
        </is>
      </c>
      <c r="B17" s="2" t="n"/>
      <c r="C17" s="3" t="n"/>
      <c r="D17" s="2" t="n"/>
      <c r="E17" s="2" t="n"/>
      <c r="F17" s="2" t="n"/>
      <c r="G17" s="2" t="n">
        <v>15</v>
      </c>
      <c r="H17" s="4">
        <f>IF(E3="+",93.75,IF(E3="-",12.5,0))</f>
        <v/>
      </c>
      <c r="I17" s="2">
        <f>H17*F3</f>
        <v/>
      </c>
      <c r="J17" s="2" t="n"/>
      <c r="K17" s="2" t="n"/>
      <c r="L17" s="2">
        <f>ROUND(I17*(100/SUM(J3:J100)),2)</f>
        <v/>
      </c>
      <c r="M17" s="2">
        <f>TEXTJOIN("=",TRUE,G17,L17)</f>
        <v/>
      </c>
      <c r="N17" s="2" t="n"/>
      <c r="O17" s="2" t="n"/>
    </row>
    <row r="18">
      <c r="A18" s="2" t="inlineStr">
        <is>
          <t>Familia-Vivienda</t>
        </is>
      </c>
      <c r="B18" s="2" t="n"/>
      <c r="C18" s="3" t="n"/>
      <c r="D18" s="2" t="n"/>
      <c r="E18" s="2" t="n"/>
      <c r="F18" s="2" t="n"/>
      <c r="G18" s="2" t="inlineStr">
        <is>
          <t>15 o más</t>
        </is>
      </c>
      <c r="H18" s="4">
        <f>IF(E3="+",100.0,IF(E3="-",6.25,0))</f>
        <v/>
      </c>
      <c r="I18" s="2">
        <f>H18*F3</f>
        <v/>
      </c>
      <c r="J18" s="2" t="n"/>
      <c r="K18" s="2" t="n"/>
      <c r="L18" s="2">
        <f>ROUND(I18*(100/SUM(J3:J100)),2)</f>
        <v/>
      </c>
      <c r="M18" s="2">
        <f>TEXTJOIN("=",TRUE,G18,L18)</f>
        <v/>
      </c>
      <c r="N18" s="2" t="n"/>
      <c r="O18" s="2" t="n"/>
    </row>
    <row r="19">
      <c r="A19" s="2" t="inlineStr">
        <is>
          <t>Familia-Vivienda</t>
        </is>
      </c>
      <c r="B19" s="2" t="inlineStr">
        <is>
          <t>P338</t>
        </is>
      </c>
      <c r="C19" s="3" t="inlineStr">
        <is>
          <t>Tipo de vivienda</t>
        </is>
      </c>
      <c r="D19" s="5" t="inlineStr">
        <is>
          <t>undefined</t>
        </is>
      </c>
      <c r="E19" s="2" t="n"/>
      <c r="F19" s="2" t="n">
        <v>1</v>
      </c>
      <c r="G19" s="2" t="inlineStr">
        <is>
          <t>Casa</t>
        </is>
      </c>
      <c r="H19" s="4">
        <f>IF(D19="MULT",20.0,IF(D19="SING",100,0))</f>
        <v/>
      </c>
      <c r="I19" s="2">
        <f>H19*F19</f>
        <v/>
      </c>
      <c r="J19" s="2">
        <f>IF(D19="MULT",SUM(I19:I23),MAX(I19:I23))</f>
        <v/>
      </c>
      <c r="K19" s="2">
        <f>IF(D19="MULT",5,1)</f>
        <v/>
      </c>
      <c r="L19" s="2">
        <f>ROUND(I19*(100/SUM(J3:J100)),2)</f>
        <v/>
      </c>
      <c r="M19" s="2">
        <f>TEXTJOIN("=",TRUE,G19,L19)</f>
        <v/>
      </c>
      <c r="N19" s="2">
        <f>TEXTJOIN("; ",FALSE,M19:M23)</f>
        <v/>
      </c>
      <c r="O19" s="2">
        <f>TEXTJOIN("; "&amp;CHAR(10),FALSE,M19:M23)</f>
        <v/>
      </c>
    </row>
    <row r="20">
      <c r="A20" s="2" t="inlineStr">
        <is>
          <t>Familia-Vivienda</t>
        </is>
      </c>
      <c r="B20" s="2" t="n"/>
      <c r="C20" s="3" t="n"/>
      <c r="D20" s="2" t="n"/>
      <c r="E20" s="2" t="n"/>
      <c r="F20" s="2" t="n"/>
      <c r="G20" s="2" t="inlineStr">
        <is>
          <t>Departamento</t>
        </is>
      </c>
      <c r="H20" s="4">
        <f>IF(D19="MULT",20.0,IF(D19="SING",100,0))</f>
        <v/>
      </c>
      <c r="I20" s="2">
        <f>H20*F19</f>
        <v/>
      </c>
      <c r="J20" s="2" t="n"/>
      <c r="K20" s="2" t="n"/>
      <c r="L20" s="2">
        <f>ROUND(I20*(100/SUM(J3:J100)),2)</f>
        <v/>
      </c>
      <c r="M20" s="2">
        <f>TEXTJOIN("=",TRUE,G20,L20)</f>
        <v/>
      </c>
      <c r="N20" s="2" t="n"/>
      <c r="O20" s="2" t="n"/>
    </row>
    <row r="21">
      <c r="A21" s="2" t="inlineStr">
        <is>
          <t>Familia-Vivienda</t>
        </is>
      </c>
      <c r="B21" s="2" t="n"/>
      <c r="C21" s="3" t="n"/>
      <c r="D21" s="2" t="n"/>
      <c r="E21" s="2" t="n"/>
      <c r="F21" s="2" t="n"/>
      <c r="G21" s="2" t="inlineStr">
        <is>
          <t>Pieza de alquiler</t>
        </is>
      </c>
      <c r="H21" s="4">
        <f>IF(D19="MULT",20.0,IF(D19="SING",100,0))</f>
        <v/>
      </c>
      <c r="I21" s="2">
        <f>H21*F19</f>
        <v/>
      </c>
      <c r="J21" s="2" t="n"/>
      <c r="K21" s="2" t="n"/>
      <c r="L21" s="2">
        <f>ROUND(I21*(100/SUM(J3:J100)),2)</f>
        <v/>
      </c>
      <c r="M21" s="2">
        <f>TEXTJOIN("=",TRUE,G21,L21)</f>
        <v/>
      </c>
      <c r="N21" s="2" t="n"/>
      <c r="O21" s="2" t="n"/>
    </row>
    <row r="22">
      <c r="A22" s="2" t="inlineStr">
        <is>
          <t>Familia-Vivienda</t>
        </is>
      </c>
      <c r="B22" s="2" t="n"/>
      <c r="C22" s="3" t="n"/>
      <c r="D22" s="2" t="n"/>
      <c r="E22" s="2" t="n"/>
      <c r="F22" s="2" t="n"/>
      <c r="G22" s="2" t="inlineStr">
        <is>
          <t>Pieza en hotel/ Pensión</t>
        </is>
      </c>
      <c r="H22" s="4">
        <f>IF(D19="MULT",20.0,IF(D19="SING",100,0))</f>
        <v/>
      </c>
      <c r="I22" s="2">
        <f>H22*F19</f>
        <v/>
      </c>
      <c r="J22" s="2" t="n"/>
      <c r="K22" s="2" t="n"/>
      <c r="L22" s="2">
        <f>ROUND(I22*(100/SUM(J3:J100)),2)</f>
        <v/>
      </c>
      <c r="M22" s="2">
        <f>TEXTJOIN("=",TRUE,G22,L22)</f>
        <v/>
      </c>
      <c r="N22" s="2" t="n"/>
      <c r="O22" s="2" t="n"/>
    </row>
    <row r="23">
      <c r="A23" s="2" t="inlineStr">
        <is>
          <t>Familia-Vivienda</t>
        </is>
      </c>
      <c r="B23" s="2" t="n"/>
      <c r="C23" s="3" t="n"/>
      <c r="D23" s="2" t="n"/>
      <c r="E23" s="2" t="n"/>
      <c r="F23" s="2" t="n"/>
      <c r="G23" s="2" t="inlineStr">
        <is>
          <t>Local no construido para habitación;</t>
        </is>
      </c>
      <c r="H23" s="4">
        <f>IF(D19="MULT",20.0,IF(D19="SING",100,0))</f>
        <v/>
      </c>
      <c r="I23" s="2">
        <f>H23*F19</f>
        <v/>
      </c>
      <c r="J23" s="2" t="n"/>
      <c r="K23" s="2" t="n"/>
      <c r="L23" s="2">
        <f>ROUND(I23*(100/SUM(J3:J100)),2)</f>
        <v/>
      </c>
      <c r="M23" s="2">
        <f>TEXTJOIN("=",TRUE,G23,L23)</f>
        <v/>
      </c>
      <c r="N23" s="2" t="n"/>
      <c r="O23" s="2" t="n"/>
    </row>
    <row r="24">
      <c r="A24" s="2" t="inlineStr">
        <is>
          <t>Familia-Vivienda</t>
        </is>
      </c>
      <c r="B24" s="2" t="inlineStr">
        <is>
          <t>P339</t>
        </is>
      </c>
      <c r="C24" s="3" t="inlineStr">
        <is>
          <t>Estructura de la vivienda</t>
        </is>
      </c>
      <c r="D24" s="5" t="inlineStr">
        <is>
          <t>undefined</t>
        </is>
      </c>
      <c r="E24" s="2" t="n"/>
      <c r="F24" s="2" t="n">
        <v>1</v>
      </c>
      <c r="G24" s="2" t="inlineStr">
        <is>
          <t>Vivienda de material</t>
        </is>
      </c>
      <c r="H24" s="4">
        <f>IF(D24="MULT",25.0,IF(D24="SING",100,0))</f>
        <v/>
      </c>
      <c r="I24" s="2">
        <f>H24*F24</f>
        <v/>
      </c>
      <c r="J24" s="2">
        <f>IF(D24="MULT",SUM(I24:I27),MAX(I24:I27))</f>
        <v/>
      </c>
      <c r="K24" s="2">
        <f>IF(D24="MULT",4,1)</f>
        <v/>
      </c>
      <c r="L24" s="2">
        <f>ROUND(I24*(100/SUM(J3:J100)),2)</f>
        <v/>
      </c>
      <c r="M24" s="2">
        <f>TEXTJOIN("=",TRUE,G24,L24)</f>
        <v/>
      </c>
      <c r="N24" s="2">
        <f>TEXTJOIN("; ",FALSE,M24:M27)</f>
        <v/>
      </c>
      <c r="O24" s="2">
        <f>TEXTJOIN("; "&amp;CHAR(10),FALSE,M24:M27)</f>
        <v/>
      </c>
    </row>
    <row r="25">
      <c r="A25" s="2" t="inlineStr">
        <is>
          <t>Familia-Vivienda</t>
        </is>
      </c>
      <c r="B25" s="2" t="n"/>
      <c r="C25" s="3" t="n"/>
      <c r="D25" s="2" t="n"/>
      <c r="E25" s="2" t="n"/>
      <c r="F25" s="2" t="n"/>
      <c r="G25" s="2" t="inlineStr">
        <is>
          <t>Vivienda mixta (chapa y madera)</t>
        </is>
      </c>
      <c r="H25" s="4">
        <f>IF(D24="MULT",25.0,IF(D24="SING",100,0))</f>
        <v/>
      </c>
      <c r="I25" s="2">
        <f>H25*F24</f>
        <v/>
      </c>
      <c r="J25" s="2" t="n"/>
      <c r="K25" s="2" t="n"/>
      <c r="L25" s="2">
        <f>ROUND(I25*(100/SUM(J3:J100)),2)</f>
        <v/>
      </c>
      <c r="M25" s="2">
        <f>TEXTJOIN("=",TRUE,G25,L25)</f>
        <v/>
      </c>
      <c r="N25" s="2" t="n"/>
      <c r="O25" s="2" t="n"/>
    </row>
    <row r="26">
      <c r="A26" s="2" t="inlineStr">
        <is>
          <t>Familia-Vivienda</t>
        </is>
      </c>
      <c r="B26" s="2" t="n"/>
      <c r="C26" s="3" t="n"/>
      <c r="D26" s="2" t="n"/>
      <c r="E26" s="2" t="n"/>
      <c r="F26" s="2" t="n"/>
      <c r="G26" s="2" t="inlineStr">
        <is>
          <t>Casilla (de madera y otros materiales no pensados para la construcción: ej nylon, cartón, etc)</t>
        </is>
      </c>
      <c r="H26" s="4">
        <f>IF(D24="MULT",25.0,IF(D24="SING",100,0))</f>
        <v/>
      </c>
      <c r="I26" s="2">
        <f>H26*F24</f>
        <v/>
      </c>
      <c r="J26" s="2" t="n"/>
      <c r="K26" s="2" t="n"/>
      <c r="L26" s="2">
        <f>ROUND(I26*(100/SUM(J3:J100)),2)</f>
        <v/>
      </c>
      <c r="M26" s="2">
        <f>TEXTJOIN("=",TRUE,G26,L26)</f>
        <v/>
      </c>
      <c r="N26" s="2" t="n"/>
      <c r="O26" s="2" t="n"/>
    </row>
    <row r="27">
      <c r="A27" s="2" t="inlineStr">
        <is>
          <t>Familia-Vivienda</t>
        </is>
      </c>
      <c r="B27" s="2" t="n"/>
      <c r="C27" s="3" t="n"/>
      <c r="D27" s="2" t="n"/>
      <c r="E27" s="2" t="n"/>
      <c r="F27" s="2" t="n"/>
      <c r="G27" s="2" t="inlineStr">
        <is>
          <t>Otro</t>
        </is>
      </c>
      <c r="H27" s="4">
        <f>IF(D24="MULT",25.0,IF(D24="SING",100,0))</f>
        <v/>
      </c>
      <c r="I27" s="2">
        <f>H27*F24</f>
        <v/>
      </c>
      <c r="J27" s="2" t="n"/>
      <c r="K27" s="2" t="n"/>
      <c r="L27" s="2">
        <f>ROUND(I27*(100/SUM(J3:J100)),2)</f>
        <v/>
      </c>
      <c r="M27" s="2">
        <f>TEXTJOIN("=",TRUE,G27,L27)</f>
        <v/>
      </c>
      <c r="N27" s="2" t="n"/>
      <c r="O27" s="2" t="n"/>
    </row>
    <row r="28">
      <c r="A28" s="2" t="inlineStr">
        <is>
          <t>Familia-Vivienda</t>
        </is>
      </c>
      <c r="B28" s="2" t="inlineStr">
        <is>
          <t>P340</t>
        </is>
      </c>
      <c r="C28" s="3" t="inlineStr">
        <is>
          <t>Estatus de la Vivienda</t>
        </is>
      </c>
      <c r="D28" s="5" t="inlineStr">
        <is>
          <t>undefined</t>
        </is>
      </c>
      <c r="E28" s="2" t="n"/>
      <c r="F28" s="2" t="n">
        <v>1</v>
      </c>
      <c r="G28" s="2" t="inlineStr">
        <is>
          <t>Otro</t>
        </is>
      </c>
      <c r="H28" s="4">
        <f>IF(D28="MULT",25.0,IF(D28="SING",100,0))</f>
        <v/>
      </c>
      <c r="I28" s="2">
        <f>H28*F28</f>
        <v/>
      </c>
      <c r="J28" s="2">
        <f>IF(D28="MULT",SUM(I28:I31),MAX(I28:I31))</f>
        <v/>
      </c>
      <c r="K28" s="2">
        <f>IF(D28="MULT",4,1)</f>
        <v/>
      </c>
      <c r="L28" s="2">
        <f>ROUND(I28*(100/SUM(J3:J100)),2)</f>
        <v/>
      </c>
      <c r="M28" s="2">
        <f>TEXTJOIN("=",TRUE,G28,L28)</f>
        <v/>
      </c>
      <c r="N28" s="2">
        <f>TEXTJOIN("; ",FALSE,M28:M31)</f>
        <v/>
      </c>
      <c r="O28" s="2">
        <f>TEXTJOIN("; "&amp;CHAR(10),FALSE,M28:M31)</f>
        <v/>
      </c>
    </row>
    <row r="29">
      <c r="A29" s="2" t="inlineStr">
        <is>
          <t>Familia-Vivienda</t>
        </is>
      </c>
      <c r="B29" s="2" t="n"/>
      <c r="C29" s="3" t="n"/>
      <c r="D29" s="2" t="n"/>
      <c r="E29" s="2" t="n"/>
      <c r="F29" s="2" t="n"/>
      <c r="G29" s="2" t="inlineStr">
        <is>
          <t>Vivienda Propia</t>
        </is>
      </c>
      <c r="H29" s="4">
        <f>IF(D28="MULT",25.0,IF(D28="SING",100,0))</f>
        <v/>
      </c>
      <c r="I29" s="2">
        <f>H29*F28</f>
        <v/>
      </c>
      <c r="J29" s="2" t="n"/>
      <c r="K29" s="2" t="n"/>
      <c r="L29" s="2">
        <f>ROUND(I29*(100/SUM(J3:J100)),2)</f>
        <v/>
      </c>
      <c r="M29" s="2">
        <f>TEXTJOIN("=",TRUE,G29,L29)</f>
        <v/>
      </c>
      <c r="N29" s="2" t="n"/>
      <c r="O29" s="2" t="n"/>
    </row>
    <row r="30">
      <c r="A30" s="2" t="inlineStr">
        <is>
          <t>Familia-Vivienda</t>
        </is>
      </c>
      <c r="B30" s="2" t="n"/>
      <c r="C30" s="3" t="n"/>
      <c r="D30" s="2" t="n"/>
      <c r="E30" s="2" t="n"/>
      <c r="F30" s="2" t="n"/>
      <c r="G30" s="2" t="inlineStr">
        <is>
          <t>Vivienda Alquilada</t>
        </is>
      </c>
      <c r="H30" s="4">
        <f>IF(D28="MULT",25.0,IF(D28="SING",100,0))</f>
        <v/>
      </c>
      <c r="I30" s="2">
        <f>H30*F28</f>
        <v/>
      </c>
      <c r="J30" s="2" t="n"/>
      <c r="K30" s="2" t="n"/>
      <c r="L30" s="2">
        <f>ROUND(I30*(100/SUM(J3:J100)),2)</f>
        <v/>
      </c>
      <c r="M30" s="2">
        <f>TEXTJOIN("=",TRUE,G30,L30)</f>
        <v/>
      </c>
      <c r="N30" s="2" t="n"/>
      <c r="O30" s="2" t="n"/>
    </row>
    <row r="31">
      <c r="A31" s="2" t="inlineStr">
        <is>
          <t>Familia-Vivienda</t>
        </is>
      </c>
      <c r="B31" s="2" t="n"/>
      <c r="C31" s="3" t="n"/>
      <c r="D31" s="2" t="n"/>
      <c r="E31" s="2" t="n"/>
      <c r="F31" s="2" t="n"/>
      <c r="G31" s="2" t="inlineStr">
        <is>
          <t>Vivienda Cedida</t>
        </is>
      </c>
      <c r="H31" s="4">
        <f>IF(D28="MULT",25.0,IF(D28="SING",100,0))</f>
        <v/>
      </c>
      <c r="I31" s="2">
        <f>H31*F28</f>
        <v/>
      </c>
      <c r="J31" s="2" t="n"/>
      <c r="K31" s="2" t="n"/>
      <c r="L31" s="2">
        <f>ROUND(I31*(100/SUM(J3:J100)),2)</f>
        <v/>
      </c>
      <c r="M31" s="2">
        <f>TEXTJOIN("=",TRUE,G31,L31)</f>
        <v/>
      </c>
      <c r="N31" s="2" t="n"/>
      <c r="O31" s="2" t="n"/>
    </row>
    <row r="32">
      <c r="A32" s="2" t="inlineStr">
        <is>
          <t>Familia-Vivienda</t>
        </is>
      </c>
      <c r="B32" s="2" t="inlineStr">
        <is>
          <t>P341</t>
        </is>
      </c>
      <c r="C32" s="3" t="inlineStr">
        <is>
          <t>Situación de los propietarios</t>
        </is>
      </c>
      <c r="D32" s="5" t="inlineStr">
        <is>
          <t>undefined</t>
        </is>
      </c>
      <c r="E32" s="2" t="n"/>
      <c r="F32" s="2" t="n">
        <v>1</v>
      </c>
      <c r="G32" s="2" t="inlineStr">
        <is>
          <t>Propietario de la vivienda y el terreno</t>
        </is>
      </c>
      <c r="H32" s="4">
        <f>IF(D32="MULT",11.11111111111111,IF(D32="SING",100,0))</f>
        <v/>
      </c>
      <c r="I32" s="2">
        <f>H32*F32</f>
        <v/>
      </c>
      <c r="J32" s="2">
        <f>IF(D32="MULT",SUM(I32:I40),MAX(I32:I40))</f>
        <v/>
      </c>
      <c r="K32" s="2">
        <f>IF(D32="MULT",9,1)</f>
        <v/>
      </c>
      <c r="L32" s="2">
        <f>ROUND(I32*(100/SUM(J3:J100)),2)</f>
        <v/>
      </c>
      <c r="M32" s="2">
        <f>TEXTJOIN("=",TRUE,G32,L32)</f>
        <v/>
      </c>
      <c r="N32" s="2">
        <f>TEXTJOIN("; ",FALSE,M32:M40)</f>
        <v/>
      </c>
      <c r="O32" s="2">
        <f>TEXTJOIN("; "&amp;CHAR(10),FALSE,M32:M40)</f>
        <v/>
      </c>
    </row>
    <row r="33">
      <c r="A33" s="2" t="inlineStr">
        <is>
          <t>Familia-Vivienda</t>
        </is>
      </c>
      <c r="B33" s="2" t="n"/>
      <c r="C33" s="3" t="n"/>
      <c r="D33" s="2" t="n"/>
      <c r="E33" s="2" t="n"/>
      <c r="F33" s="2" t="n"/>
      <c r="G33" s="2" t="inlineStr">
        <is>
          <t>Propietario de la vivienda solamente</t>
        </is>
      </c>
      <c r="H33" s="4">
        <f>IF(D32="MULT",11.11111111111111,IF(D32="SING",100,0))</f>
        <v/>
      </c>
      <c r="I33" s="2">
        <f>H33*F32</f>
        <v/>
      </c>
      <c r="J33" s="2" t="n"/>
      <c r="K33" s="2" t="n"/>
      <c r="L33" s="2">
        <f>ROUND(I33*(100/SUM(J3:J100)),2)</f>
        <v/>
      </c>
      <c r="M33" s="2">
        <f>TEXTJOIN("=",TRUE,G33,L33)</f>
        <v/>
      </c>
      <c r="N33" s="2" t="n"/>
      <c r="O33" s="2" t="n"/>
    </row>
    <row r="34">
      <c r="A34" s="2" t="inlineStr">
        <is>
          <t>Familia-Vivienda</t>
        </is>
      </c>
      <c r="B34" s="2" t="n"/>
      <c r="C34" s="3" t="n"/>
      <c r="D34" s="2" t="n"/>
      <c r="E34" s="2" t="n"/>
      <c r="F34" s="2" t="n"/>
      <c r="G34" s="2" t="inlineStr">
        <is>
          <t>Inquilino</t>
        </is>
      </c>
      <c r="H34" s="4">
        <f>IF(D32="MULT",11.11111111111111,IF(D32="SING",100,0))</f>
        <v/>
      </c>
      <c r="I34" s="2">
        <f>H34*F32</f>
        <v/>
      </c>
      <c r="J34" s="2" t="n"/>
      <c r="K34" s="2" t="n"/>
      <c r="L34" s="2">
        <f>ROUND(I34*(100/SUM(J3:J100)),2)</f>
        <v/>
      </c>
      <c r="M34" s="2">
        <f>TEXTJOIN("=",TRUE,G34,L34)</f>
        <v/>
      </c>
      <c r="N34" s="2" t="n"/>
      <c r="O34" s="2" t="n"/>
    </row>
    <row r="35">
      <c r="A35" s="2" t="inlineStr">
        <is>
          <t>Familia-Vivienda</t>
        </is>
      </c>
      <c r="B35" s="2" t="n"/>
      <c r="C35" s="3" t="n"/>
      <c r="D35" s="2" t="n"/>
      <c r="E35" s="2" t="n"/>
      <c r="F35" s="2" t="n"/>
      <c r="G35" s="2" t="inlineStr">
        <is>
          <t>Ocupante por pago de impuestos / expensas</t>
        </is>
      </c>
      <c r="H35" s="4">
        <f>IF(D32="MULT",11.11111111111111,IF(D32="SING",100,0))</f>
        <v/>
      </c>
      <c r="I35" s="2">
        <f>H35*F32</f>
        <v/>
      </c>
      <c r="J35" s="2" t="n"/>
      <c r="K35" s="2" t="n"/>
      <c r="L35" s="2">
        <f>ROUND(I35*(100/SUM(J3:J100)),2)</f>
        <v/>
      </c>
      <c r="M35" s="2">
        <f>TEXTJOIN("=",TRUE,G35,L35)</f>
        <v/>
      </c>
      <c r="N35" s="2" t="n"/>
      <c r="O35" s="2" t="n"/>
    </row>
    <row r="36">
      <c r="A36" s="2" t="inlineStr">
        <is>
          <t>Familia-Vivienda</t>
        </is>
      </c>
      <c r="B36" s="2" t="n"/>
      <c r="C36" s="3" t="n"/>
      <c r="D36" s="2" t="n"/>
      <c r="E36" s="2" t="n"/>
      <c r="F36" s="2" t="n"/>
      <c r="G36" s="2" t="inlineStr">
        <is>
          <t>Ocupante en relación de dependencia</t>
        </is>
      </c>
      <c r="H36" s="4">
        <f>IF(D32="MULT",11.11111111111111,IF(D32="SING",100,0))</f>
        <v/>
      </c>
      <c r="I36" s="2">
        <f>H36*F32</f>
        <v/>
      </c>
      <c r="J36" s="2" t="n"/>
      <c r="K36" s="2" t="n"/>
      <c r="L36" s="2">
        <f>ROUND(I36*(100/SUM(J3:J100)),2)</f>
        <v/>
      </c>
      <c r="M36" s="2">
        <f>TEXTJOIN("=",TRUE,G36,L36)</f>
        <v/>
      </c>
      <c r="N36" s="2" t="n"/>
      <c r="O36" s="2" t="n"/>
    </row>
    <row r="37">
      <c r="A37" s="2" t="inlineStr">
        <is>
          <t>Familia-Vivienda</t>
        </is>
      </c>
      <c r="B37" s="2" t="n"/>
      <c r="C37" s="3" t="n"/>
      <c r="D37" s="2" t="n"/>
      <c r="E37" s="2" t="n"/>
      <c r="F37" s="2" t="n"/>
      <c r="G37" s="2" t="inlineStr">
        <is>
          <t>Ocupante gratuito (con permiso)</t>
        </is>
      </c>
      <c r="H37" s="4">
        <f>IF(D32="MULT",11.11111111111111,IF(D32="SING",100,0))</f>
        <v/>
      </c>
      <c r="I37" s="2">
        <f>H37*F32</f>
        <v/>
      </c>
      <c r="J37" s="2" t="n"/>
      <c r="K37" s="2" t="n"/>
      <c r="L37" s="2">
        <f>ROUND(I37*(100/SUM(J3:J100)),2)</f>
        <v/>
      </c>
      <c r="M37" s="2">
        <f>TEXTJOIN("=",TRUE,G37,L37)</f>
        <v/>
      </c>
      <c r="N37" s="2" t="n"/>
      <c r="O37" s="2" t="n"/>
    </row>
    <row r="38">
      <c r="A38" s="2" t="inlineStr">
        <is>
          <t>Familia-Vivienda</t>
        </is>
      </c>
      <c r="B38" s="2" t="n"/>
      <c r="C38" s="3" t="n"/>
      <c r="D38" s="2" t="n"/>
      <c r="E38" s="2" t="n"/>
      <c r="F38" s="2" t="n"/>
      <c r="G38" s="2" t="inlineStr">
        <is>
          <t>Ocupante de hecho (sin permiso)</t>
        </is>
      </c>
      <c r="H38" s="4">
        <f>IF(D32="MULT",11.11111111111111,IF(D32="SING",100,0))</f>
        <v/>
      </c>
      <c r="I38" s="2">
        <f>H38*F32</f>
        <v/>
      </c>
      <c r="J38" s="2" t="n"/>
      <c r="K38" s="2" t="n"/>
      <c r="L38" s="2">
        <f>ROUND(I38*(100/SUM(J3:J100)),2)</f>
        <v/>
      </c>
      <c r="M38" s="2">
        <f>TEXTJOIN("=",TRUE,G38,L38)</f>
        <v/>
      </c>
      <c r="N38" s="2" t="n"/>
      <c r="O38" s="2" t="n"/>
    </row>
    <row r="39">
      <c r="A39" s="2" t="inlineStr">
        <is>
          <t>Familia-Vivienda</t>
        </is>
      </c>
      <c r="B39" s="2" t="n"/>
      <c r="C39" s="3" t="n"/>
      <c r="D39" s="2" t="n"/>
      <c r="E39" s="2" t="n"/>
      <c r="F39" s="2" t="n"/>
      <c r="G39" s="2" t="inlineStr">
        <is>
          <t>Está en sucesión</t>
        </is>
      </c>
      <c r="H39" s="4">
        <f>IF(D32="MULT",11.11111111111111,IF(D32="SING",100,0))</f>
        <v/>
      </c>
      <c r="I39" s="2">
        <f>H39*F32</f>
        <v/>
      </c>
      <c r="J39" s="2" t="n"/>
      <c r="K39" s="2" t="n"/>
      <c r="L39" s="2">
        <f>ROUND(I39*(100/SUM(J3:J100)),2)</f>
        <v/>
      </c>
      <c r="M39" s="2">
        <f>TEXTJOIN("=",TRUE,G39,L39)</f>
        <v/>
      </c>
      <c r="N39" s="2" t="n"/>
      <c r="O39" s="2" t="n"/>
    </row>
    <row r="40">
      <c r="A40" s="2" t="inlineStr">
        <is>
          <t>Familia-Vivienda</t>
        </is>
      </c>
      <c r="B40" s="2" t="n"/>
      <c r="C40" s="3" t="n"/>
      <c r="D40" s="2" t="n"/>
      <c r="E40" s="2" t="n"/>
      <c r="F40" s="2" t="n"/>
      <c r="G40" s="2" t="inlineStr">
        <is>
          <t>Otro</t>
        </is>
      </c>
      <c r="H40" s="4">
        <f>IF(D32="MULT",11.11111111111111,IF(D32="SING",100,0))</f>
        <v/>
      </c>
      <c r="I40" s="2">
        <f>H40*F32</f>
        <v/>
      </c>
      <c r="J40" s="2" t="n"/>
      <c r="K40" s="2" t="n"/>
      <c r="L40" s="2">
        <f>ROUND(I40*(100/SUM(J3:J100)),2)</f>
        <v/>
      </c>
      <c r="M40" s="2">
        <f>TEXTJOIN("=",TRUE,G40,L40)</f>
        <v/>
      </c>
      <c r="N40" s="2" t="n"/>
      <c r="O40" s="2" t="n"/>
    </row>
    <row r="41">
      <c r="A41" s="2" t="inlineStr">
        <is>
          <t>Familia-Vivienda</t>
        </is>
      </c>
      <c r="B41" s="2" t="inlineStr">
        <is>
          <t>P342</t>
        </is>
      </c>
      <c r="C41" s="3" t="inlineStr">
        <is>
          <t>¿Cuántas habitaciones tiene el hogar? (sin contar baño/s, cocina, pasillo/s, lavadero)</t>
        </is>
      </c>
      <c r="D41" s="2" t="inlineStr">
        <is>
          <t>VEX</t>
        </is>
      </c>
      <c r="E41" s="2" t="n"/>
      <c r="F41" s="2" t="n">
        <v>1</v>
      </c>
      <c r="G41" s="2" t="n">
        <v>1</v>
      </c>
      <c r="H41" s="4">
        <f>IF(E41="+",10.0,IF(E41="-",100.0,0))</f>
        <v/>
      </c>
      <c r="I41" s="2">
        <f>H41*F41</f>
        <v/>
      </c>
      <c r="J41" s="2">
        <f>IF(D41="MULT",SUM(I41:I50),MAX(I41:I50))</f>
        <v/>
      </c>
      <c r="K41" s="2">
        <f>IF(D41="MULT",10,1)</f>
        <v/>
      </c>
      <c r="L41" s="2">
        <f>ROUND(I41*(100/SUM(J3:J100)),2)</f>
        <v/>
      </c>
      <c r="M41" s="2">
        <f>TEXTJOIN("=",TRUE,G41,L41)</f>
        <v/>
      </c>
      <c r="N41" s="2">
        <f>TEXTJOIN("; ",FALSE,M41:M50)</f>
        <v/>
      </c>
      <c r="O41" s="2">
        <f>TEXTJOIN("; "&amp;CHAR(10),FALSE,M41:M50)</f>
        <v/>
      </c>
    </row>
    <row r="42">
      <c r="A42" s="2" t="inlineStr">
        <is>
          <t>Familia-Vivienda</t>
        </is>
      </c>
      <c r="B42" s="2" t="n"/>
      <c r="C42" s="3" t="n"/>
      <c r="D42" s="2" t="n"/>
      <c r="E42" s="2" t="n"/>
      <c r="F42" s="2" t="n"/>
      <c r="G42" s="2" t="n">
        <v>2</v>
      </c>
      <c r="H42" s="4">
        <f>IF(E41="+",20.0,IF(E41="-",90.0,0))</f>
        <v/>
      </c>
      <c r="I42" s="2">
        <f>H42*F41</f>
        <v/>
      </c>
      <c r="J42" s="2" t="n"/>
      <c r="K42" s="2" t="n"/>
      <c r="L42" s="2">
        <f>ROUND(I42*(100/SUM(J3:J100)),2)</f>
        <v/>
      </c>
      <c r="M42" s="2">
        <f>TEXTJOIN("=",TRUE,G42,L42)</f>
        <v/>
      </c>
      <c r="N42" s="2" t="n"/>
      <c r="O42" s="2" t="n"/>
    </row>
    <row r="43">
      <c r="A43" s="2" t="inlineStr">
        <is>
          <t>Familia-Vivienda</t>
        </is>
      </c>
      <c r="B43" s="2" t="n"/>
      <c r="C43" s="3" t="n"/>
      <c r="D43" s="2" t="n"/>
      <c r="E43" s="2" t="n"/>
      <c r="F43" s="2" t="n"/>
      <c r="G43" s="2" t="n">
        <v>3</v>
      </c>
      <c r="H43" s="4">
        <f>IF(E41="+",30.0,IF(E41="-",80.0,0))</f>
        <v/>
      </c>
      <c r="I43" s="2">
        <f>H43*F41</f>
        <v/>
      </c>
      <c r="J43" s="2" t="n"/>
      <c r="K43" s="2" t="n"/>
      <c r="L43" s="2">
        <f>ROUND(I43*(100/SUM(J3:J100)),2)</f>
        <v/>
      </c>
      <c r="M43" s="2">
        <f>TEXTJOIN("=",TRUE,G43,L43)</f>
        <v/>
      </c>
      <c r="N43" s="2" t="n"/>
      <c r="O43" s="2" t="n"/>
    </row>
    <row r="44">
      <c r="A44" s="2" t="inlineStr">
        <is>
          <t>Familia-Vivienda</t>
        </is>
      </c>
      <c r="B44" s="2" t="n"/>
      <c r="C44" s="3" t="n"/>
      <c r="D44" s="2" t="n"/>
      <c r="E44" s="2" t="n"/>
      <c r="F44" s="2" t="n"/>
      <c r="G44" s="2" t="n">
        <v>4</v>
      </c>
      <c r="H44" s="4">
        <f>IF(E41="+",40.0,IF(E41="-",70.0,0))</f>
        <v/>
      </c>
      <c r="I44" s="2">
        <f>H44*F41</f>
        <v/>
      </c>
      <c r="J44" s="2" t="n"/>
      <c r="K44" s="2" t="n"/>
      <c r="L44" s="2">
        <f>ROUND(I44*(100/SUM(J3:J100)),2)</f>
        <v/>
      </c>
      <c r="M44" s="2">
        <f>TEXTJOIN("=",TRUE,G44,L44)</f>
        <v/>
      </c>
      <c r="N44" s="2" t="n"/>
      <c r="O44" s="2" t="n"/>
    </row>
    <row r="45">
      <c r="A45" s="2" t="inlineStr">
        <is>
          <t>Familia-Vivienda</t>
        </is>
      </c>
      <c r="B45" s="2" t="n"/>
      <c r="C45" s="3" t="n"/>
      <c r="D45" s="2" t="n"/>
      <c r="E45" s="2" t="n"/>
      <c r="F45" s="2" t="n"/>
      <c r="G45" s="2" t="n">
        <v>5</v>
      </c>
      <c r="H45" s="4">
        <f>IF(E41="+",50.0,IF(E41="-",60.0,0))</f>
        <v/>
      </c>
      <c r="I45" s="2">
        <f>H45*F41</f>
        <v/>
      </c>
      <c r="J45" s="2" t="n"/>
      <c r="K45" s="2" t="n"/>
      <c r="L45" s="2">
        <f>ROUND(I45*(100/SUM(J3:J100)),2)</f>
        <v/>
      </c>
      <c r="M45" s="2">
        <f>TEXTJOIN("=",TRUE,G45,L45)</f>
        <v/>
      </c>
      <c r="N45" s="2" t="n"/>
      <c r="O45" s="2" t="n"/>
    </row>
    <row r="46">
      <c r="A46" s="2" t="inlineStr">
        <is>
          <t>Familia-Vivienda</t>
        </is>
      </c>
      <c r="B46" s="2" t="n"/>
      <c r="C46" s="3" t="n"/>
      <c r="D46" s="2" t="n"/>
      <c r="E46" s="2" t="n"/>
      <c r="F46" s="2" t="n"/>
      <c r="G46" s="2" t="n">
        <v>6</v>
      </c>
      <c r="H46" s="4">
        <f>IF(E41="+",60.0,IF(E41="-",50.0,0))</f>
        <v/>
      </c>
      <c r="I46" s="2">
        <f>H46*F41</f>
        <v/>
      </c>
      <c r="J46" s="2" t="n"/>
      <c r="K46" s="2" t="n"/>
      <c r="L46" s="2">
        <f>ROUND(I46*(100/SUM(J3:J100)),2)</f>
        <v/>
      </c>
      <c r="M46" s="2">
        <f>TEXTJOIN("=",TRUE,G46,L46)</f>
        <v/>
      </c>
      <c r="N46" s="2" t="n"/>
      <c r="O46" s="2" t="n"/>
    </row>
    <row r="47">
      <c r="A47" s="2" t="inlineStr">
        <is>
          <t>Familia-Vivienda</t>
        </is>
      </c>
      <c r="B47" s="2" t="n"/>
      <c r="C47" s="3" t="n"/>
      <c r="D47" s="2" t="n"/>
      <c r="E47" s="2" t="n"/>
      <c r="F47" s="2" t="n"/>
      <c r="G47" s="2" t="n">
        <v>7</v>
      </c>
      <c r="H47" s="4">
        <f>IF(E41="+",70.0,IF(E41="-",40.0,0))</f>
        <v/>
      </c>
      <c r="I47" s="2">
        <f>H47*F41</f>
        <v/>
      </c>
      <c r="J47" s="2" t="n"/>
      <c r="K47" s="2" t="n"/>
      <c r="L47" s="2">
        <f>ROUND(I47*(100/SUM(J3:J100)),2)</f>
        <v/>
      </c>
      <c r="M47" s="2">
        <f>TEXTJOIN("=",TRUE,G47,L47)</f>
        <v/>
      </c>
      <c r="N47" s="2" t="n"/>
      <c r="O47" s="2" t="n"/>
    </row>
    <row r="48">
      <c r="A48" s="2" t="inlineStr">
        <is>
          <t>Familia-Vivienda</t>
        </is>
      </c>
      <c r="B48" s="2" t="n"/>
      <c r="C48" s="3" t="n"/>
      <c r="D48" s="2" t="n"/>
      <c r="E48" s="2" t="n"/>
      <c r="F48" s="2" t="n"/>
      <c r="G48" s="2" t="n">
        <v>8</v>
      </c>
      <c r="H48" s="4">
        <f>IF(E41="+",80.0,IF(E41="-",30.0,0))</f>
        <v/>
      </c>
      <c r="I48" s="2">
        <f>H48*F41</f>
        <v/>
      </c>
      <c r="J48" s="2" t="n"/>
      <c r="K48" s="2" t="n"/>
      <c r="L48" s="2">
        <f>ROUND(I48*(100/SUM(J3:J100)),2)</f>
        <v/>
      </c>
      <c r="M48" s="2">
        <f>TEXTJOIN("=",TRUE,G48,L48)</f>
        <v/>
      </c>
      <c r="N48" s="2" t="n"/>
      <c r="O48" s="2" t="n"/>
    </row>
    <row r="49">
      <c r="A49" s="2" t="inlineStr">
        <is>
          <t>Familia-Vivienda</t>
        </is>
      </c>
      <c r="B49" s="2" t="n"/>
      <c r="C49" s="3" t="n"/>
      <c r="D49" s="2" t="n"/>
      <c r="E49" s="2" t="n"/>
      <c r="F49" s="2" t="n"/>
      <c r="G49" s="2" t="n">
        <v>9</v>
      </c>
      <c r="H49" s="4">
        <f>IF(E41="+",90.0,IF(E41="-",20.0,0))</f>
        <v/>
      </c>
      <c r="I49" s="2">
        <f>H49*F41</f>
        <v/>
      </c>
      <c r="J49" s="2" t="n"/>
      <c r="K49" s="2" t="n"/>
      <c r="L49" s="2">
        <f>ROUND(I49*(100/SUM(J3:J100)),2)</f>
        <v/>
      </c>
      <c r="M49" s="2">
        <f>TEXTJOIN("=",TRUE,G49,L49)</f>
        <v/>
      </c>
      <c r="N49" s="2" t="n"/>
      <c r="O49" s="2" t="n"/>
    </row>
    <row r="50">
      <c r="A50" s="2" t="inlineStr">
        <is>
          <t>Familia-Vivienda</t>
        </is>
      </c>
      <c r="B50" s="2" t="n"/>
      <c r="C50" s="3" t="n"/>
      <c r="D50" s="2" t="n"/>
      <c r="E50" s="2" t="n"/>
      <c r="F50" s="2" t="n"/>
      <c r="G50" s="2" t="inlineStr">
        <is>
          <t>10 o más</t>
        </is>
      </c>
      <c r="H50" s="4">
        <f>IF(E41="+",100.0,IF(E41="-",10.0,0))</f>
        <v/>
      </c>
      <c r="I50" s="2">
        <f>H50*F41</f>
        <v/>
      </c>
      <c r="J50" s="2" t="n"/>
      <c r="K50" s="2" t="n"/>
      <c r="L50" s="2">
        <f>ROUND(I50*(100/SUM(J3:J100)),2)</f>
        <v/>
      </c>
      <c r="M50" s="2">
        <f>TEXTJOIN("=",TRUE,G50,L50)</f>
        <v/>
      </c>
      <c r="N50" s="2" t="n"/>
      <c r="O50" s="2" t="n"/>
    </row>
    <row r="51">
      <c r="A51" s="2" t="inlineStr">
        <is>
          <t>Familia-Vivienda</t>
        </is>
      </c>
      <c r="B51" s="2" t="inlineStr">
        <is>
          <t>P343</t>
        </is>
      </c>
      <c r="C51" s="3" t="inlineStr">
        <is>
          <t>¿Cuántas camas/ colchones tienen?</t>
        </is>
      </c>
      <c r="D51" s="2" t="inlineStr">
        <is>
          <t>VEX</t>
        </is>
      </c>
      <c r="E51" s="2" t="n"/>
      <c r="F51" s="2" t="n">
        <v>1</v>
      </c>
      <c r="G51" s="2" t="n">
        <v>1</v>
      </c>
      <c r="H51" s="4">
        <f>IF(E51="+",10.0,IF(E51="-",100.0,0))</f>
        <v/>
      </c>
      <c r="I51" s="2">
        <f>H51*F51</f>
        <v/>
      </c>
      <c r="J51" s="2">
        <f>IF(D51="MULT",SUM(I51:I60),MAX(I51:I60))</f>
        <v/>
      </c>
      <c r="K51" s="2">
        <f>IF(D51="MULT",10,1)</f>
        <v/>
      </c>
      <c r="L51" s="2">
        <f>ROUND(I51*(100/SUM(J3:J100)),2)</f>
        <v/>
      </c>
      <c r="M51" s="2">
        <f>TEXTJOIN("=",TRUE,G51,L51)</f>
        <v/>
      </c>
      <c r="N51" s="2">
        <f>TEXTJOIN("; ",FALSE,M51:M60)</f>
        <v/>
      </c>
      <c r="O51" s="2">
        <f>TEXTJOIN("; "&amp;CHAR(10),FALSE,M51:M60)</f>
        <v/>
      </c>
    </row>
    <row r="52">
      <c r="A52" s="2" t="inlineStr">
        <is>
          <t>Familia-Vivienda</t>
        </is>
      </c>
      <c r="B52" s="2" t="n"/>
      <c r="C52" s="3" t="n"/>
      <c r="D52" s="2" t="n"/>
      <c r="E52" s="2" t="n"/>
      <c r="F52" s="2" t="n"/>
      <c r="G52" s="2" t="n">
        <v>2</v>
      </c>
      <c r="H52" s="4">
        <f>IF(E51="+",20.0,IF(E51="-",90.0,0))</f>
        <v/>
      </c>
      <c r="I52" s="2">
        <f>H52*F51</f>
        <v/>
      </c>
      <c r="J52" s="2" t="n"/>
      <c r="K52" s="2" t="n"/>
      <c r="L52" s="2">
        <f>ROUND(I52*(100/SUM(J3:J100)),2)</f>
        <v/>
      </c>
      <c r="M52" s="2">
        <f>TEXTJOIN("=",TRUE,G52,L52)</f>
        <v/>
      </c>
      <c r="N52" s="2" t="n"/>
      <c r="O52" s="2" t="n"/>
    </row>
    <row r="53">
      <c r="A53" s="2" t="inlineStr">
        <is>
          <t>Familia-Vivienda</t>
        </is>
      </c>
      <c r="B53" s="2" t="n"/>
      <c r="C53" s="3" t="n"/>
      <c r="D53" s="2" t="n"/>
      <c r="E53" s="2" t="n"/>
      <c r="F53" s="2" t="n"/>
      <c r="G53" s="2" t="n">
        <v>3</v>
      </c>
      <c r="H53" s="4">
        <f>IF(E51="+",30.0,IF(E51="-",80.0,0))</f>
        <v/>
      </c>
      <c r="I53" s="2">
        <f>H53*F51</f>
        <v/>
      </c>
      <c r="J53" s="2" t="n"/>
      <c r="K53" s="2" t="n"/>
      <c r="L53" s="2">
        <f>ROUND(I53*(100/SUM(J3:J100)),2)</f>
        <v/>
      </c>
      <c r="M53" s="2">
        <f>TEXTJOIN("=",TRUE,G53,L53)</f>
        <v/>
      </c>
      <c r="N53" s="2" t="n"/>
      <c r="O53" s="2" t="n"/>
    </row>
    <row r="54">
      <c r="A54" s="2" t="inlineStr">
        <is>
          <t>Familia-Vivienda</t>
        </is>
      </c>
      <c r="B54" s="2" t="n"/>
      <c r="C54" s="3" t="n"/>
      <c r="D54" s="2" t="n"/>
      <c r="E54" s="2" t="n"/>
      <c r="F54" s="2" t="n"/>
      <c r="G54" s="2" t="n">
        <v>4</v>
      </c>
      <c r="H54" s="4">
        <f>IF(E51="+",40.0,IF(E51="-",70.0,0))</f>
        <v/>
      </c>
      <c r="I54" s="2">
        <f>H54*F51</f>
        <v/>
      </c>
      <c r="J54" s="2" t="n"/>
      <c r="K54" s="2" t="n"/>
      <c r="L54" s="2">
        <f>ROUND(I54*(100/SUM(J3:J100)),2)</f>
        <v/>
      </c>
      <c r="M54" s="2">
        <f>TEXTJOIN("=",TRUE,G54,L54)</f>
        <v/>
      </c>
      <c r="N54" s="2" t="n"/>
      <c r="O54" s="2" t="n"/>
    </row>
    <row r="55">
      <c r="A55" s="2" t="inlineStr">
        <is>
          <t>Familia-Vivienda</t>
        </is>
      </c>
      <c r="B55" s="2" t="n"/>
      <c r="C55" s="3" t="n"/>
      <c r="D55" s="2" t="n"/>
      <c r="E55" s="2" t="n"/>
      <c r="F55" s="2" t="n"/>
      <c r="G55" s="2" t="n">
        <v>5</v>
      </c>
      <c r="H55" s="4">
        <f>IF(E51="+",50.0,IF(E51="-",60.0,0))</f>
        <v/>
      </c>
      <c r="I55" s="2">
        <f>H55*F51</f>
        <v/>
      </c>
      <c r="J55" s="2" t="n"/>
      <c r="K55" s="2" t="n"/>
      <c r="L55" s="2">
        <f>ROUND(I55*(100/SUM(J3:J100)),2)</f>
        <v/>
      </c>
      <c r="M55" s="2">
        <f>TEXTJOIN("=",TRUE,G55,L55)</f>
        <v/>
      </c>
      <c r="N55" s="2" t="n"/>
      <c r="O55" s="2" t="n"/>
    </row>
    <row r="56">
      <c r="A56" s="2" t="inlineStr">
        <is>
          <t>Familia-Vivienda</t>
        </is>
      </c>
      <c r="B56" s="2" t="n"/>
      <c r="C56" s="3" t="n"/>
      <c r="D56" s="2" t="n"/>
      <c r="E56" s="2" t="n"/>
      <c r="F56" s="2" t="n"/>
      <c r="G56" s="2" t="n">
        <v>6</v>
      </c>
      <c r="H56" s="4">
        <f>IF(E51="+",60.0,IF(E51="-",50.0,0))</f>
        <v/>
      </c>
      <c r="I56" s="2">
        <f>H56*F51</f>
        <v/>
      </c>
      <c r="J56" s="2" t="n"/>
      <c r="K56" s="2" t="n"/>
      <c r="L56" s="2">
        <f>ROUND(I56*(100/SUM(J3:J100)),2)</f>
        <v/>
      </c>
      <c r="M56" s="2">
        <f>TEXTJOIN("=",TRUE,G56,L56)</f>
        <v/>
      </c>
      <c r="N56" s="2" t="n"/>
      <c r="O56" s="2" t="n"/>
    </row>
    <row r="57">
      <c r="A57" s="2" t="inlineStr">
        <is>
          <t>Familia-Vivienda</t>
        </is>
      </c>
      <c r="B57" s="2" t="n"/>
      <c r="C57" s="3" t="n"/>
      <c r="D57" s="2" t="n"/>
      <c r="E57" s="2" t="n"/>
      <c r="F57" s="2" t="n"/>
      <c r="G57" s="2" t="n">
        <v>7</v>
      </c>
      <c r="H57" s="4">
        <f>IF(E51="+",70.0,IF(E51="-",40.0,0))</f>
        <v/>
      </c>
      <c r="I57" s="2">
        <f>H57*F51</f>
        <v/>
      </c>
      <c r="J57" s="2" t="n"/>
      <c r="K57" s="2" t="n"/>
      <c r="L57" s="2">
        <f>ROUND(I57*(100/SUM(J3:J100)),2)</f>
        <v/>
      </c>
      <c r="M57" s="2">
        <f>TEXTJOIN("=",TRUE,G57,L57)</f>
        <v/>
      </c>
      <c r="N57" s="2" t="n"/>
      <c r="O57" s="2" t="n"/>
    </row>
    <row r="58">
      <c r="A58" s="2" t="inlineStr">
        <is>
          <t>Familia-Vivienda</t>
        </is>
      </c>
      <c r="B58" s="2" t="n"/>
      <c r="C58" s="3" t="n"/>
      <c r="D58" s="2" t="n"/>
      <c r="E58" s="2" t="n"/>
      <c r="F58" s="2" t="n"/>
      <c r="G58" s="2" t="n">
        <v>8</v>
      </c>
      <c r="H58" s="4">
        <f>IF(E51="+",80.0,IF(E51="-",30.0,0))</f>
        <v/>
      </c>
      <c r="I58" s="2">
        <f>H58*F51</f>
        <v/>
      </c>
      <c r="J58" s="2" t="n"/>
      <c r="K58" s="2" t="n"/>
      <c r="L58" s="2">
        <f>ROUND(I58*(100/SUM(J3:J100)),2)</f>
        <v/>
      </c>
      <c r="M58" s="2">
        <f>TEXTJOIN("=",TRUE,G58,L58)</f>
        <v/>
      </c>
      <c r="N58" s="2" t="n"/>
      <c r="O58" s="2" t="n"/>
    </row>
    <row r="59">
      <c r="A59" s="2" t="inlineStr">
        <is>
          <t>Familia-Vivienda</t>
        </is>
      </c>
      <c r="B59" s="2" t="n"/>
      <c r="C59" s="3" t="n"/>
      <c r="D59" s="2" t="n"/>
      <c r="E59" s="2" t="n"/>
      <c r="F59" s="2" t="n"/>
      <c r="G59" s="2" t="n">
        <v>9</v>
      </c>
      <c r="H59" s="4">
        <f>IF(E51="+",90.0,IF(E51="-",20.0,0))</f>
        <v/>
      </c>
      <c r="I59" s="2">
        <f>H59*F51</f>
        <v/>
      </c>
      <c r="J59" s="2" t="n"/>
      <c r="K59" s="2" t="n"/>
      <c r="L59" s="2">
        <f>ROUND(I59*(100/SUM(J3:J100)),2)</f>
        <v/>
      </c>
      <c r="M59" s="2">
        <f>TEXTJOIN("=",TRUE,G59,L59)</f>
        <v/>
      </c>
      <c r="N59" s="2" t="n"/>
      <c r="O59" s="2" t="n"/>
    </row>
    <row r="60">
      <c r="A60" s="2" t="inlineStr">
        <is>
          <t>Familia-Vivienda</t>
        </is>
      </c>
      <c r="B60" s="2" t="n"/>
      <c r="C60" s="3" t="n"/>
      <c r="D60" s="2" t="n"/>
      <c r="E60" s="2" t="n"/>
      <c r="F60" s="2" t="n"/>
      <c r="G60" s="2" t="inlineStr">
        <is>
          <t>10 o más</t>
        </is>
      </c>
      <c r="H60" s="4">
        <f>IF(E51="+",100.0,IF(E51="-",10.0,0))</f>
        <v/>
      </c>
      <c r="I60" s="2">
        <f>H60*F51</f>
        <v/>
      </c>
      <c r="J60" s="2" t="n"/>
      <c r="K60" s="2" t="n"/>
      <c r="L60" s="2">
        <f>ROUND(I60*(100/SUM(J3:J100)),2)</f>
        <v/>
      </c>
      <c r="M60" s="2">
        <f>TEXTJOIN("=",TRUE,G60,L60)</f>
        <v/>
      </c>
      <c r="N60" s="2" t="n"/>
      <c r="O60" s="2" t="n"/>
    </row>
    <row r="61">
      <c r="A61" s="2" t="inlineStr">
        <is>
          <t>Familia-Vivienda</t>
        </is>
      </c>
      <c r="B61" s="2" t="inlineStr">
        <is>
          <t>P344</t>
        </is>
      </c>
      <c r="C61" s="3" t="inlineStr">
        <is>
          <t>Los pisos interiores son principalmente de...</t>
        </is>
      </c>
      <c r="D61" s="5" t="inlineStr">
        <is>
          <t>undefined</t>
        </is>
      </c>
      <c r="E61" s="2" t="n"/>
      <c r="F61" s="2" t="n">
        <v>1</v>
      </c>
      <c r="G61" s="2" t="inlineStr">
        <is>
          <t>Mosaico / baldosa / madera / cerámica</t>
        </is>
      </c>
      <c r="H61" s="4">
        <f>IF(D61="MULT",33.333333333333336,IF(D61="SING",100,0))</f>
        <v/>
      </c>
      <c r="I61" s="2">
        <f>H61*F61</f>
        <v/>
      </c>
      <c r="J61" s="2">
        <f>IF(D61="MULT",SUM(I61:I63),MAX(I61:I63))</f>
        <v/>
      </c>
      <c r="K61" s="2">
        <f>IF(D61="MULT",3,1)</f>
        <v/>
      </c>
      <c r="L61" s="2">
        <f>ROUND(I61*(100/SUM(J3:J100)),2)</f>
        <v/>
      </c>
      <c r="M61" s="2">
        <f>TEXTJOIN("=",TRUE,G61,L61)</f>
        <v/>
      </c>
      <c r="N61" s="2">
        <f>TEXTJOIN("; ",FALSE,M61:M63)</f>
        <v/>
      </c>
      <c r="O61" s="2">
        <f>TEXTJOIN("; "&amp;CHAR(10),FALSE,M61:M63)</f>
        <v/>
      </c>
    </row>
    <row r="62">
      <c r="A62" s="2" t="inlineStr">
        <is>
          <t>Familia-Vivienda</t>
        </is>
      </c>
      <c r="B62" s="2" t="n"/>
      <c r="C62" s="3" t="n"/>
      <c r="D62" s="2" t="n"/>
      <c r="E62" s="2" t="n"/>
      <c r="F62" s="2" t="n"/>
      <c r="G62" s="2" t="inlineStr">
        <is>
          <t>Cemento / ladrillo fijo</t>
        </is>
      </c>
      <c r="H62" s="4">
        <f>IF(D61="MULT",33.333333333333336,IF(D61="SING",100,0))</f>
        <v/>
      </c>
      <c r="I62" s="2">
        <f>H62*F61</f>
        <v/>
      </c>
      <c r="J62" s="2" t="n"/>
      <c r="K62" s="2" t="n"/>
      <c r="L62" s="2">
        <f>ROUND(I62*(100/SUM(J3:J100)),2)</f>
        <v/>
      </c>
      <c r="M62" s="2">
        <f>TEXTJOIN("=",TRUE,G62,L62)</f>
        <v/>
      </c>
      <c r="N62" s="2" t="n"/>
      <c r="O62" s="2" t="n"/>
    </row>
    <row r="63">
      <c r="A63" s="2" t="inlineStr">
        <is>
          <t>Familia-Vivienda</t>
        </is>
      </c>
      <c r="B63" s="2" t="n"/>
      <c r="C63" s="3" t="n"/>
      <c r="D63" s="2" t="n"/>
      <c r="E63" s="2" t="n"/>
      <c r="F63" s="2" t="n"/>
      <c r="G63" s="2" t="inlineStr">
        <is>
          <t>Ladrillo suelto / tierra</t>
        </is>
      </c>
      <c r="H63" s="4">
        <f>IF(D61="MULT",33.333333333333336,IF(D61="SING",100,0))</f>
        <v/>
      </c>
      <c r="I63" s="2">
        <f>H63*F61</f>
        <v/>
      </c>
      <c r="J63" s="2" t="n"/>
      <c r="K63" s="2" t="n"/>
      <c r="L63" s="2">
        <f>ROUND(I63*(100/SUM(J3:J100)),2)</f>
        <v/>
      </c>
      <c r="M63" s="2">
        <f>TEXTJOIN("=",TRUE,G63,L63)</f>
        <v/>
      </c>
      <c r="N63" s="2" t="n"/>
      <c r="O63" s="2" t="n"/>
    </row>
    <row r="64">
      <c r="A64" s="2" t="inlineStr">
        <is>
          <t>Familia-Vivienda</t>
        </is>
      </c>
      <c r="B64" s="2" t="inlineStr">
        <is>
          <t>P345</t>
        </is>
      </c>
      <c r="C64" s="3" t="inlineStr">
        <is>
          <t>Acerca del hogar [Posee Cocina]</t>
        </is>
      </c>
      <c r="D64" s="2" t="inlineStr">
        <is>
          <t>BOL</t>
        </is>
      </c>
      <c r="E64" s="2" t="n"/>
      <c r="F64" s="2" t="n">
        <v>1</v>
      </c>
      <c r="G64" s="2" t="inlineStr">
        <is>
          <t>Si</t>
        </is>
      </c>
      <c r="H64" s="4">
        <f>IF(OR(AND(E64="+", G64="Si"), AND(E64="-", G64="No")), 100, 0)</f>
        <v/>
      </c>
      <c r="I64" s="2">
        <f>H64*F64</f>
        <v/>
      </c>
      <c r="J64" s="2">
        <f>IF(D64="MULT",SUM(I64:I65),MAX(I64:I65))</f>
        <v/>
      </c>
      <c r="K64" s="2">
        <f>IF(D64="MULT",2,1)</f>
        <v/>
      </c>
      <c r="L64" s="2">
        <f>ROUND(I64*(100/SUM(J3:J100)),2)</f>
        <v/>
      </c>
      <c r="M64" s="2">
        <f>TEXTJOIN("=",TRUE,G64,L64)</f>
        <v/>
      </c>
      <c r="N64" s="2">
        <f>TEXTJOIN("; ",FALSE,M64:M65)</f>
        <v/>
      </c>
      <c r="O64" s="2">
        <f>TEXTJOIN("; "&amp;CHAR(10),FALSE,M64:M65)</f>
        <v/>
      </c>
    </row>
    <row r="65">
      <c r="A65" s="2" t="inlineStr">
        <is>
          <t>Familia-Vivienda</t>
        </is>
      </c>
      <c r="B65" s="2" t="n"/>
      <c r="C65" s="3" t="n"/>
      <c r="D65" s="2" t="n"/>
      <c r="E65" s="2" t="n"/>
      <c r="F65" s="2" t="n"/>
      <c r="G65" s="2" t="inlineStr">
        <is>
          <t>No</t>
        </is>
      </c>
      <c r="H65" s="4">
        <f>IF(OR(AND(E64="+", G65="Si"), AND(E64="-", G65="No")), 100, 0)</f>
        <v/>
      </c>
      <c r="I65" s="2">
        <f>H65*F64</f>
        <v/>
      </c>
      <c r="J65" s="2" t="n"/>
      <c r="K65" s="2" t="n"/>
      <c r="L65" s="2">
        <f>ROUND(I65*(100/SUM(J3:J100)),2)</f>
        <v/>
      </c>
      <c r="M65" s="2">
        <f>TEXTJOIN("=",TRUE,G65,L65)</f>
        <v/>
      </c>
      <c r="N65" s="2" t="n"/>
      <c r="O65" s="2" t="n"/>
    </row>
    <row r="66">
      <c r="A66" s="2" t="inlineStr">
        <is>
          <t>Familia-Vivienda</t>
        </is>
      </c>
      <c r="B66" s="2" t="inlineStr">
        <is>
          <t>P346</t>
        </is>
      </c>
      <c r="C66" s="3" t="inlineStr">
        <is>
          <t>Acerca del hogar [Posee Heladera]</t>
        </is>
      </c>
      <c r="D66" s="2" t="inlineStr">
        <is>
          <t>BOL</t>
        </is>
      </c>
      <c r="E66" s="2" t="n"/>
      <c r="F66" s="2" t="n">
        <v>1</v>
      </c>
      <c r="G66" s="2" t="inlineStr">
        <is>
          <t>Si</t>
        </is>
      </c>
      <c r="H66" s="4">
        <f>IF(OR(AND(E66="+", G66="Si"), AND(E66="-", G66="No")), 100, 0)</f>
        <v/>
      </c>
      <c r="I66" s="2">
        <f>H66*F66</f>
        <v/>
      </c>
      <c r="J66" s="2">
        <f>IF(D66="MULT",SUM(I66:I67),MAX(I66:I67))</f>
        <v/>
      </c>
      <c r="K66" s="2">
        <f>IF(D66="MULT",2,1)</f>
        <v/>
      </c>
      <c r="L66" s="2">
        <f>ROUND(I66*(100/SUM(J3:J100)),2)</f>
        <v/>
      </c>
      <c r="M66" s="2">
        <f>TEXTJOIN("=",TRUE,G66,L66)</f>
        <v/>
      </c>
      <c r="N66" s="2">
        <f>TEXTJOIN("; ",FALSE,M66:M67)</f>
        <v/>
      </c>
      <c r="O66" s="2">
        <f>TEXTJOIN("; "&amp;CHAR(10),FALSE,M66:M67)</f>
        <v/>
      </c>
    </row>
    <row r="67">
      <c r="A67" s="2" t="inlineStr">
        <is>
          <t>Familia-Vivienda</t>
        </is>
      </c>
      <c r="B67" s="2" t="n"/>
      <c r="C67" s="3" t="n"/>
      <c r="D67" s="2" t="n"/>
      <c r="E67" s="2" t="n"/>
      <c r="F67" s="2" t="n"/>
      <c r="G67" s="2" t="inlineStr">
        <is>
          <t>No</t>
        </is>
      </c>
      <c r="H67" s="4">
        <f>IF(OR(AND(E66="+", G67="Si"), AND(E66="-", G67="No")), 100, 0)</f>
        <v/>
      </c>
      <c r="I67" s="2">
        <f>H67*F66</f>
        <v/>
      </c>
      <c r="J67" s="2" t="n"/>
      <c r="K67" s="2" t="n"/>
      <c r="L67" s="2">
        <f>ROUND(I67*(100/SUM(J3:J100)),2)</f>
        <v/>
      </c>
      <c r="M67" s="2">
        <f>TEXTJOIN("=",TRUE,G67,L67)</f>
        <v/>
      </c>
      <c r="N67" s="2" t="n"/>
      <c r="O67" s="2" t="n"/>
    </row>
    <row r="68">
      <c r="A68" s="2" t="inlineStr">
        <is>
          <t>Familia-Vivienda</t>
        </is>
      </c>
      <c r="B68" s="2" t="inlineStr">
        <is>
          <t>P347</t>
        </is>
      </c>
      <c r="C68" s="3" t="inlineStr">
        <is>
          <t>Acerca del hogar [Posee una mesa en donde comen]</t>
        </is>
      </c>
      <c r="D68" s="2" t="inlineStr">
        <is>
          <t>BOL</t>
        </is>
      </c>
      <c r="E68" s="2" t="n"/>
      <c r="F68" s="2" t="n">
        <v>1</v>
      </c>
      <c r="G68" s="2" t="inlineStr">
        <is>
          <t>Si</t>
        </is>
      </c>
      <c r="H68" s="4">
        <f>IF(OR(AND(E68="+", G68="Si"), AND(E68="-", G68="No")), 100, 0)</f>
        <v/>
      </c>
      <c r="I68" s="2">
        <f>H68*F68</f>
        <v/>
      </c>
      <c r="J68" s="2">
        <f>IF(D68="MULT",SUM(I68:I69),MAX(I68:I69))</f>
        <v/>
      </c>
      <c r="K68" s="2">
        <f>IF(D68="MULT",2,1)</f>
        <v/>
      </c>
      <c r="L68" s="2">
        <f>ROUND(I68*(100/SUM(J3:J100)),2)</f>
        <v/>
      </c>
      <c r="M68" s="2">
        <f>TEXTJOIN("=",TRUE,G68,L68)</f>
        <v/>
      </c>
      <c r="N68" s="2">
        <f>TEXTJOIN("; ",FALSE,M68:M69)</f>
        <v/>
      </c>
      <c r="O68" s="2">
        <f>TEXTJOIN("; "&amp;CHAR(10),FALSE,M68:M69)</f>
        <v/>
      </c>
    </row>
    <row r="69">
      <c r="A69" s="2" t="inlineStr">
        <is>
          <t>Familia-Vivienda</t>
        </is>
      </c>
      <c r="B69" s="2" t="n"/>
      <c r="C69" s="3" t="n"/>
      <c r="D69" s="2" t="n"/>
      <c r="E69" s="2" t="n"/>
      <c r="F69" s="2" t="n"/>
      <c r="G69" s="2" t="inlineStr">
        <is>
          <t>No</t>
        </is>
      </c>
      <c r="H69" s="4">
        <f>IF(OR(AND(E68="+", G69="Si"), AND(E68="-", G69="No")), 100, 0)</f>
        <v/>
      </c>
      <c r="I69" s="2">
        <f>H69*F68</f>
        <v/>
      </c>
      <c r="J69" s="2" t="n"/>
      <c r="K69" s="2" t="n"/>
      <c r="L69" s="2">
        <f>ROUND(I69*(100/SUM(J3:J100)),2)</f>
        <v/>
      </c>
      <c r="M69" s="2">
        <f>TEXTJOIN("=",TRUE,G69,L69)</f>
        <v/>
      </c>
      <c r="N69" s="2" t="n"/>
      <c r="O69" s="2" t="n"/>
    </row>
    <row r="70">
      <c r="A70" s="2" t="inlineStr">
        <is>
          <t>Familia-Vivienda</t>
        </is>
      </c>
      <c r="B70" s="2" t="inlineStr">
        <is>
          <t>P348</t>
        </is>
      </c>
      <c r="C70" s="3" t="inlineStr">
        <is>
          <t>Acerca del hogar [Posee un espacio para que los niños realizen tareas]</t>
        </is>
      </c>
      <c r="D70" s="2" t="inlineStr">
        <is>
          <t>BOL</t>
        </is>
      </c>
      <c r="E70" s="2" t="n"/>
      <c r="F70" s="2" t="n">
        <v>1</v>
      </c>
      <c r="G70" s="2" t="inlineStr">
        <is>
          <t>Si</t>
        </is>
      </c>
      <c r="H70" s="4">
        <f>IF(OR(AND(E70="+", G70="Si"), AND(E70="-", G70="No")), 100, 0)</f>
        <v/>
      </c>
      <c r="I70" s="2">
        <f>H70*F70</f>
        <v/>
      </c>
      <c r="J70" s="2">
        <f>IF(D70="MULT",SUM(I70:I71),MAX(I70:I71))</f>
        <v/>
      </c>
      <c r="K70" s="2">
        <f>IF(D70="MULT",2,1)</f>
        <v/>
      </c>
      <c r="L70" s="2">
        <f>ROUND(I70*(100/SUM(J3:J100)),2)</f>
        <v/>
      </c>
      <c r="M70" s="2">
        <f>TEXTJOIN("=",TRUE,G70,L70)</f>
        <v/>
      </c>
      <c r="N70" s="2">
        <f>TEXTJOIN("; ",FALSE,M70:M71)</f>
        <v/>
      </c>
      <c r="O70" s="2">
        <f>TEXTJOIN("; "&amp;CHAR(10),FALSE,M70:M71)</f>
        <v/>
      </c>
    </row>
    <row r="71">
      <c r="A71" s="2" t="inlineStr">
        <is>
          <t>Familia-Vivienda</t>
        </is>
      </c>
      <c r="B71" s="2" t="n"/>
      <c r="C71" s="3" t="n"/>
      <c r="D71" s="2" t="n"/>
      <c r="E71" s="2" t="n"/>
      <c r="F71" s="2" t="n"/>
      <c r="G71" s="2" t="inlineStr">
        <is>
          <t>No</t>
        </is>
      </c>
      <c r="H71" s="4">
        <f>IF(OR(AND(E70="+", G71="Si"), AND(E70="-", G71="No")), 100, 0)</f>
        <v/>
      </c>
      <c r="I71" s="2">
        <f>H71*F70</f>
        <v/>
      </c>
      <c r="J71" s="2" t="n"/>
      <c r="K71" s="2" t="n"/>
      <c r="L71" s="2">
        <f>ROUND(I71*(100/SUM(J3:J100)),2)</f>
        <v/>
      </c>
      <c r="M71" s="2">
        <f>TEXTJOIN("=",TRUE,G71,L71)</f>
        <v/>
      </c>
      <c r="N71" s="2" t="n"/>
      <c r="O71" s="2" t="n"/>
    </row>
    <row r="72">
      <c r="A72" s="2" t="inlineStr">
        <is>
          <t>Familia-Vivienda</t>
        </is>
      </c>
      <c r="B72" s="2" t="inlineStr">
        <is>
          <t>P349</t>
        </is>
      </c>
      <c r="C72" s="3" t="inlineStr">
        <is>
          <t>Acerca del hogar [Posee un baño dentro de la vivienda, con descarga de agua]</t>
        </is>
      </c>
      <c r="D72" s="2" t="inlineStr">
        <is>
          <t>BOL</t>
        </is>
      </c>
      <c r="E72" s="2" t="n"/>
      <c r="F72" s="2" t="n">
        <v>1</v>
      </c>
      <c r="G72" s="2" t="inlineStr">
        <is>
          <t>Si</t>
        </is>
      </c>
      <c r="H72" s="4">
        <f>IF(OR(AND(E72="+", G72="Si"), AND(E72="-", G72="No")), 100, 0)</f>
        <v/>
      </c>
      <c r="I72" s="2">
        <f>H72*F72</f>
        <v/>
      </c>
      <c r="J72" s="2">
        <f>IF(D72="MULT",SUM(I72:I73),MAX(I72:I73))</f>
        <v/>
      </c>
      <c r="K72" s="2">
        <f>IF(D72="MULT",2,1)</f>
        <v/>
      </c>
      <c r="L72" s="2">
        <f>ROUND(I72*(100/SUM(J3:J100)),2)</f>
        <v/>
      </c>
      <c r="M72" s="2">
        <f>TEXTJOIN("=",TRUE,G72,L72)</f>
        <v/>
      </c>
      <c r="N72" s="2">
        <f>TEXTJOIN("; ",FALSE,M72:M73)</f>
        <v/>
      </c>
      <c r="O72" s="2">
        <f>TEXTJOIN("; "&amp;CHAR(10),FALSE,M72:M73)</f>
        <v/>
      </c>
    </row>
    <row r="73">
      <c r="A73" s="2" t="inlineStr">
        <is>
          <t>Familia-Vivienda</t>
        </is>
      </c>
      <c r="B73" s="2" t="n"/>
      <c r="C73" s="3" t="n"/>
      <c r="D73" s="2" t="n"/>
      <c r="E73" s="2" t="n"/>
      <c r="F73" s="2" t="n"/>
      <c r="G73" s="2" t="inlineStr">
        <is>
          <t>No</t>
        </is>
      </c>
      <c r="H73" s="4">
        <f>IF(OR(AND(E72="+", G73="Si"), AND(E72="-", G73="No")), 100, 0)</f>
        <v/>
      </c>
      <c r="I73" s="2">
        <f>H73*F72</f>
        <v/>
      </c>
      <c r="J73" s="2" t="n"/>
      <c r="K73" s="2" t="n"/>
      <c r="L73" s="2">
        <f>ROUND(I73*(100/SUM(J3:J100)),2)</f>
        <v/>
      </c>
      <c r="M73" s="2">
        <f>TEXTJOIN("=",TRUE,G73,L73)</f>
        <v/>
      </c>
      <c r="N73" s="2" t="n"/>
      <c r="O73" s="2" t="n"/>
    </row>
    <row r="74">
      <c r="A74" s="2" t="inlineStr">
        <is>
          <t>Familia-Vivienda</t>
        </is>
      </c>
      <c r="B74" s="2" t="inlineStr">
        <is>
          <t>P350</t>
        </is>
      </c>
      <c r="C74" s="3" t="inlineStr">
        <is>
          <t>Acerca del hogar [Posee fuente de agua (corriente o de pozo)]</t>
        </is>
      </c>
      <c r="D74" s="2" t="inlineStr">
        <is>
          <t>BOL</t>
        </is>
      </c>
      <c r="E74" s="2" t="n"/>
      <c r="F74" s="2" t="n">
        <v>1</v>
      </c>
      <c r="G74" s="2" t="inlineStr">
        <is>
          <t>Si</t>
        </is>
      </c>
      <c r="H74" s="4">
        <f>IF(OR(AND(E74="+", G74="Si"), AND(E74="-", G74="No")), 100, 0)</f>
        <v/>
      </c>
      <c r="I74" s="2">
        <f>H74*F74</f>
        <v/>
      </c>
      <c r="J74" s="2">
        <f>IF(D74="MULT",SUM(I74:I75),MAX(I74:I75))</f>
        <v/>
      </c>
      <c r="K74" s="2">
        <f>IF(D74="MULT",2,1)</f>
        <v/>
      </c>
      <c r="L74" s="2">
        <f>ROUND(I74*(100/SUM(J3:J100)),2)</f>
        <v/>
      </c>
      <c r="M74" s="2">
        <f>TEXTJOIN("=",TRUE,G74,L74)</f>
        <v/>
      </c>
      <c r="N74" s="2">
        <f>TEXTJOIN("; ",FALSE,M74:M75)</f>
        <v/>
      </c>
      <c r="O74" s="2">
        <f>TEXTJOIN("; "&amp;CHAR(10),FALSE,M74:M75)</f>
        <v/>
      </c>
    </row>
    <row r="75">
      <c r="A75" s="2" t="inlineStr">
        <is>
          <t>Familia-Vivienda</t>
        </is>
      </c>
      <c r="B75" s="2" t="n"/>
      <c r="C75" s="3" t="n"/>
      <c r="D75" s="2" t="n"/>
      <c r="E75" s="2" t="n"/>
      <c r="F75" s="2" t="n"/>
      <c r="G75" s="2" t="inlineStr">
        <is>
          <t>No</t>
        </is>
      </c>
      <c r="H75" s="4">
        <f>IF(OR(AND(E74="+", G75="Si"), AND(E74="-", G75="No")), 100, 0)</f>
        <v/>
      </c>
      <c r="I75" s="2">
        <f>H75*F74</f>
        <v/>
      </c>
      <c r="J75" s="2" t="n"/>
      <c r="K75" s="2" t="n"/>
      <c r="L75" s="2">
        <f>ROUND(I75*(100/SUM(J3:J100)),2)</f>
        <v/>
      </c>
      <c r="M75" s="2">
        <f>TEXTJOIN("=",TRUE,G75,L75)</f>
        <v/>
      </c>
      <c r="N75" s="2" t="n"/>
      <c r="O75" s="2" t="n"/>
    </row>
    <row r="76">
      <c r="A76" s="2" t="inlineStr">
        <is>
          <t>Familia-Vivienda</t>
        </is>
      </c>
      <c r="B76" s="2" t="inlineStr">
        <is>
          <t>P351</t>
        </is>
      </c>
      <c r="C76" s="3" t="inlineStr">
        <is>
          <t>Acerca del hogar [Posee ducha]</t>
        </is>
      </c>
      <c r="D76" s="2" t="inlineStr">
        <is>
          <t>BOL</t>
        </is>
      </c>
      <c r="E76" s="2" t="n"/>
      <c r="F76" s="2" t="n">
        <v>1</v>
      </c>
      <c r="G76" s="2" t="inlineStr">
        <is>
          <t>Si</t>
        </is>
      </c>
      <c r="H76" s="4">
        <f>IF(OR(AND(E76="+", G76="Si"), AND(E76="-", G76="No")), 100, 0)</f>
        <v/>
      </c>
      <c r="I76" s="2">
        <f>H76*F76</f>
        <v/>
      </c>
      <c r="J76" s="2">
        <f>IF(D76="MULT",SUM(I76:I77),MAX(I76:I77))</f>
        <v/>
      </c>
      <c r="K76" s="2">
        <f>IF(D76="MULT",2,1)</f>
        <v/>
      </c>
      <c r="L76" s="2">
        <f>ROUND(I76*(100/SUM(J3:J100)),2)</f>
        <v/>
      </c>
      <c r="M76" s="2">
        <f>TEXTJOIN("=",TRUE,G76,L76)</f>
        <v/>
      </c>
      <c r="N76" s="2">
        <f>TEXTJOIN("; ",FALSE,M76:M77)</f>
        <v/>
      </c>
      <c r="O76" s="2">
        <f>TEXTJOIN("; "&amp;CHAR(10),FALSE,M76:M77)</f>
        <v/>
      </c>
    </row>
    <row r="77">
      <c r="A77" s="2" t="inlineStr">
        <is>
          <t>Familia-Vivienda</t>
        </is>
      </c>
      <c r="B77" s="2" t="n"/>
      <c r="C77" s="3" t="n"/>
      <c r="D77" s="2" t="n"/>
      <c r="E77" s="2" t="n"/>
      <c r="F77" s="2" t="n"/>
      <c r="G77" s="2" t="inlineStr">
        <is>
          <t>No</t>
        </is>
      </c>
      <c r="H77" s="4">
        <f>IF(OR(AND(E76="+", G77="Si"), AND(E76="-", G77="No")), 100, 0)</f>
        <v/>
      </c>
      <c r="I77" s="2">
        <f>H77*F76</f>
        <v/>
      </c>
      <c r="J77" s="2" t="n"/>
      <c r="K77" s="2" t="n"/>
      <c r="L77" s="2">
        <f>ROUND(I77*(100/SUM(J3:J100)),2)</f>
        <v/>
      </c>
      <c r="M77" s="2">
        <f>TEXTJOIN("=",TRUE,G77,L77)</f>
        <v/>
      </c>
      <c r="N77" s="2" t="n"/>
      <c r="O77" s="2" t="n"/>
    </row>
    <row r="78">
      <c r="A78" s="2" t="inlineStr">
        <is>
          <t>Familia-Vivienda</t>
        </is>
      </c>
      <c r="B78" s="2" t="inlineStr">
        <is>
          <t>P352</t>
        </is>
      </c>
      <c r="C78" s="3" t="inlineStr">
        <is>
          <t>Acerca del hogar [Posee agua caliente]</t>
        </is>
      </c>
      <c r="D78" s="2" t="inlineStr">
        <is>
          <t>BOL</t>
        </is>
      </c>
      <c r="E78" s="2" t="n"/>
      <c r="F78" s="2" t="n">
        <v>1</v>
      </c>
      <c r="G78" s="2" t="inlineStr">
        <is>
          <t>Si</t>
        </is>
      </c>
      <c r="H78" s="4">
        <f>IF(OR(AND(E78="+", G78="Si"), AND(E78="-", G78="No")), 100, 0)</f>
        <v/>
      </c>
      <c r="I78" s="2">
        <f>H78*F78</f>
        <v/>
      </c>
      <c r="J78" s="2">
        <f>IF(D78="MULT",SUM(I78:I79),MAX(I78:I79))</f>
        <v/>
      </c>
      <c r="K78" s="2">
        <f>IF(D78="MULT",2,1)</f>
        <v/>
      </c>
      <c r="L78" s="2">
        <f>ROUND(I78*(100/SUM(J3:J100)),2)</f>
        <v/>
      </c>
      <c r="M78" s="2">
        <f>TEXTJOIN("=",TRUE,G78,L78)</f>
        <v/>
      </c>
      <c r="N78" s="2">
        <f>TEXTJOIN("; ",FALSE,M78:M79)</f>
        <v/>
      </c>
      <c r="O78" s="2">
        <f>TEXTJOIN("; "&amp;CHAR(10),FALSE,M78:M79)</f>
        <v/>
      </c>
    </row>
    <row r="79">
      <c r="A79" s="2" t="inlineStr">
        <is>
          <t>Familia-Vivienda</t>
        </is>
      </c>
      <c r="B79" s="2" t="n"/>
      <c r="C79" s="3" t="n"/>
      <c r="D79" s="2" t="n"/>
      <c r="E79" s="2" t="n"/>
      <c r="F79" s="2" t="n"/>
      <c r="G79" s="2" t="inlineStr">
        <is>
          <t>No</t>
        </is>
      </c>
      <c r="H79" s="4">
        <f>IF(OR(AND(E78="+", G79="Si"), AND(E78="-", G79="No")), 100, 0)</f>
        <v/>
      </c>
      <c r="I79" s="2">
        <f>H79*F78</f>
        <v/>
      </c>
      <c r="J79" s="2" t="n"/>
      <c r="K79" s="2" t="n"/>
      <c r="L79" s="2">
        <f>ROUND(I79*(100/SUM(J3:J100)),2)</f>
        <v/>
      </c>
      <c r="M79" s="2">
        <f>TEXTJOIN("=",TRUE,G79,L79)</f>
        <v/>
      </c>
      <c r="N79" s="2" t="n"/>
      <c r="O79" s="2" t="n"/>
    </row>
    <row r="80">
      <c r="A80" s="2" t="inlineStr">
        <is>
          <t>Familia-Vivienda</t>
        </is>
      </c>
      <c r="B80" s="2" t="inlineStr">
        <is>
          <t>P353</t>
        </is>
      </c>
      <c r="C80" s="3" t="inlineStr">
        <is>
          <t>Acerca del hogar [Se inunda]</t>
        </is>
      </c>
      <c r="D80" s="2" t="inlineStr">
        <is>
          <t>BOL</t>
        </is>
      </c>
      <c r="E80" s="2" t="n"/>
      <c r="F80" s="2" t="n">
        <v>1</v>
      </c>
      <c r="G80" s="2" t="inlineStr">
        <is>
          <t>Si</t>
        </is>
      </c>
      <c r="H80" s="4">
        <f>IF(OR(AND(E80="+", G80="Si"), AND(E80="-", G80="No")), 100, 0)</f>
        <v/>
      </c>
      <c r="I80" s="2">
        <f>H80*F80</f>
        <v/>
      </c>
      <c r="J80" s="2">
        <f>IF(D80="MULT",SUM(I80:I81),MAX(I80:I81))</f>
        <v/>
      </c>
      <c r="K80" s="2">
        <f>IF(D80="MULT",2,1)</f>
        <v/>
      </c>
      <c r="L80" s="2">
        <f>ROUND(I80*(100/SUM(J3:J100)),2)</f>
        <v/>
      </c>
      <c r="M80" s="2">
        <f>TEXTJOIN("=",TRUE,G80,L80)</f>
        <v/>
      </c>
      <c r="N80" s="2">
        <f>TEXTJOIN("; ",FALSE,M80:M81)</f>
        <v/>
      </c>
      <c r="O80" s="2">
        <f>TEXTJOIN("; "&amp;CHAR(10),FALSE,M80:M81)</f>
        <v/>
      </c>
    </row>
    <row r="81">
      <c r="A81" s="2" t="inlineStr">
        <is>
          <t>Familia-Vivienda</t>
        </is>
      </c>
      <c r="B81" s="2" t="n"/>
      <c r="C81" s="3" t="n"/>
      <c r="D81" s="2" t="n"/>
      <c r="E81" s="2" t="n"/>
      <c r="F81" s="2" t="n"/>
      <c r="G81" s="2" t="inlineStr">
        <is>
          <t>No</t>
        </is>
      </c>
      <c r="H81" s="4">
        <f>IF(OR(AND(E80="+", G81="Si"), AND(E80="-", G81="No")), 100, 0)</f>
        <v/>
      </c>
      <c r="I81" s="2">
        <f>H81*F80</f>
        <v/>
      </c>
      <c r="J81" s="2" t="n"/>
      <c r="K81" s="2" t="n"/>
      <c r="L81" s="2">
        <f>ROUND(I81*(100/SUM(J3:J100)),2)</f>
        <v/>
      </c>
      <c r="M81" s="2">
        <f>TEXTJOIN("=",TRUE,G81,L81)</f>
        <v/>
      </c>
      <c r="N81" s="2" t="n"/>
      <c r="O81" s="2" t="n"/>
    </row>
    <row r="82">
      <c r="A82" s="2" t="inlineStr">
        <is>
          <t>Familia-Vivienda</t>
        </is>
      </c>
      <c r="B82" s="2" t="inlineStr">
        <is>
          <t>P354</t>
        </is>
      </c>
      <c r="C82" s="3" t="inlineStr">
        <is>
          <t>Acerca del hogar [Tiene riesgo de desmoronamiento]</t>
        </is>
      </c>
      <c r="D82" s="2" t="inlineStr">
        <is>
          <t>BOL</t>
        </is>
      </c>
      <c r="E82" s="2" t="n"/>
      <c r="F82" s="2" t="n">
        <v>1</v>
      </c>
      <c r="G82" s="2" t="inlineStr">
        <is>
          <t>Si</t>
        </is>
      </c>
      <c r="H82" s="4">
        <f>IF(OR(AND(E82="+", G82="Si"), AND(E82="-", G82="No")), 100, 0)</f>
        <v/>
      </c>
      <c r="I82" s="2">
        <f>H82*F82</f>
        <v/>
      </c>
      <c r="J82" s="2">
        <f>IF(D82="MULT",SUM(I82:I83),MAX(I82:I83))</f>
        <v/>
      </c>
      <c r="K82" s="2">
        <f>IF(D82="MULT",2,1)</f>
        <v/>
      </c>
      <c r="L82" s="2">
        <f>ROUND(I82*(100/SUM(J3:J100)),2)</f>
        <v/>
      </c>
      <c r="M82" s="2">
        <f>TEXTJOIN("=",TRUE,G82,L82)</f>
        <v/>
      </c>
      <c r="N82" s="2">
        <f>TEXTJOIN("; ",FALSE,M82:M83)</f>
        <v/>
      </c>
      <c r="O82" s="2">
        <f>TEXTJOIN("; "&amp;CHAR(10),FALSE,M82:M83)</f>
        <v/>
      </c>
    </row>
    <row r="83">
      <c r="A83" s="2" t="inlineStr">
        <is>
          <t>Familia-Vivienda</t>
        </is>
      </c>
      <c r="B83" s="2" t="n"/>
      <c r="C83" s="3" t="n"/>
      <c r="D83" s="2" t="n"/>
      <c r="E83" s="2" t="n"/>
      <c r="F83" s="2" t="n"/>
      <c r="G83" s="2" t="inlineStr">
        <is>
          <t>No</t>
        </is>
      </c>
      <c r="H83" s="4">
        <f>IF(OR(AND(E82="+", G83="Si"), AND(E82="-", G83="No")), 100, 0)</f>
        <v/>
      </c>
      <c r="I83" s="2">
        <f>H83*F82</f>
        <v/>
      </c>
      <c r="J83" s="2" t="n"/>
      <c r="K83" s="2" t="n"/>
      <c r="L83" s="2">
        <f>ROUND(I83*(100/SUM(J3:J100)),2)</f>
        <v/>
      </c>
      <c r="M83" s="2">
        <f>TEXTJOIN("=",TRUE,G83,L83)</f>
        <v/>
      </c>
      <c r="N83" s="2" t="n"/>
      <c r="O83" s="2" t="n"/>
    </row>
    <row r="84">
      <c r="A84" s="2" t="inlineStr">
        <is>
          <t>Familia-Vivienda</t>
        </is>
      </c>
      <c r="B84" s="2" t="inlineStr">
        <is>
          <t>P355</t>
        </is>
      </c>
      <c r="C84" s="3" t="inlineStr">
        <is>
          <t>Acerca del hogar [Acceso a luz]</t>
        </is>
      </c>
      <c r="D84" s="2" t="inlineStr">
        <is>
          <t>BOL</t>
        </is>
      </c>
      <c r="E84" s="2" t="n"/>
      <c r="F84" s="2" t="n">
        <v>1</v>
      </c>
      <c r="G84" s="2" t="inlineStr">
        <is>
          <t>Si</t>
        </is>
      </c>
      <c r="H84" s="4">
        <f>IF(OR(AND(E84="+", G84="Si"), AND(E84="-", G84="No")), 100, 0)</f>
        <v/>
      </c>
      <c r="I84" s="2">
        <f>H84*F84</f>
        <v/>
      </c>
      <c r="J84" s="2">
        <f>IF(D84="MULT",SUM(I84:I85),MAX(I84:I85))</f>
        <v/>
      </c>
      <c r="K84" s="2">
        <f>IF(D84="MULT",2,1)</f>
        <v/>
      </c>
      <c r="L84" s="2">
        <f>ROUND(I84*(100/SUM(J3:J100)),2)</f>
        <v/>
      </c>
      <c r="M84" s="2">
        <f>TEXTJOIN("=",TRUE,G84,L84)</f>
        <v/>
      </c>
      <c r="N84" s="2">
        <f>TEXTJOIN("; ",FALSE,M84:M85)</f>
        <v/>
      </c>
      <c r="O84" s="2">
        <f>TEXTJOIN("; "&amp;CHAR(10),FALSE,M84:M85)</f>
        <v/>
      </c>
    </row>
    <row r="85">
      <c r="A85" s="2" t="inlineStr">
        <is>
          <t>Familia-Vivienda</t>
        </is>
      </c>
      <c r="B85" s="2" t="n"/>
      <c r="C85" s="3" t="n"/>
      <c r="D85" s="2" t="n"/>
      <c r="E85" s="2" t="n"/>
      <c r="F85" s="2" t="n"/>
      <c r="G85" s="2" t="inlineStr">
        <is>
          <t>No</t>
        </is>
      </c>
      <c r="H85" s="4">
        <f>IF(OR(AND(E84="+", G85="Si"), AND(E84="-", G85="No")), 100, 0)</f>
        <v/>
      </c>
      <c r="I85" s="2">
        <f>H85*F84</f>
        <v/>
      </c>
      <c r="J85" s="2" t="n"/>
      <c r="K85" s="2" t="n"/>
      <c r="L85" s="2">
        <f>ROUND(I85*(100/SUM(J3:J100)),2)</f>
        <v/>
      </c>
      <c r="M85" s="2">
        <f>TEXTJOIN("=",TRUE,G85,L85)</f>
        <v/>
      </c>
      <c r="N85" s="2" t="n"/>
      <c r="O85" s="2" t="n"/>
    </row>
    <row r="86">
      <c r="A86" s="2" t="inlineStr">
        <is>
          <t>Familia-Vivienda</t>
        </is>
      </c>
      <c r="B86" s="2" t="inlineStr">
        <is>
          <t>P356</t>
        </is>
      </c>
      <c r="C86" s="3" t="inlineStr">
        <is>
          <t>Acerca del hogar [Acceso a gas]</t>
        </is>
      </c>
      <c r="D86" s="2" t="inlineStr">
        <is>
          <t>BOL</t>
        </is>
      </c>
      <c r="E86" s="2" t="n"/>
      <c r="F86" s="2" t="n">
        <v>1</v>
      </c>
      <c r="G86" s="2" t="inlineStr">
        <is>
          <t>Si</t>
        </is>
      </c>
      <c r="H86" s="4">
        <f>IF(OR(AND(E86="+", G86="Si"), AND(E86="-", G86="No")), 100, 0)</f>
        <v/>
      </c>
      <c r="I86" s="2">
        <f>H86*F86</f>
        <v/>
      </c>
      <c r="J86" s="2">
        <f>IF(D86="MULT",SUM(I86:I87),MAX(I86:I87))</f>
        <v/>
      </c>
      <c r="K86" s="2">
        <f>IF(D86="MULT",2,1)</f>
        <v/>
      </c>
      <c r="L86" s="2">
        <f>ROUND(I86*(100/SUM(J3:J100)),2)</f>
        <v/>
      </c>
      <c r="M86" s="2">
        <f>TEXTJOIN("=",TRUE,G86,L86)</f>
        <v/>
      </c>
      <c r="N86" s="2">
        <f>TEXTJOIN("; ",FALSE,M86:M87)</f>
        <v/>
      </c>
      <c r="O86" s="2">
        <f>TEXTJOIN("; "&amp;CHAR(10),FALSE,M86:M87)</f>
        <v/>
      </c>
    </row>
    <row r="87">
      <c r="A87" s="2" t="inlineStr">
        <is>
          <t>Familia-Vivienda</t>
        </is>
      </c>
      <c r="B87" s="2" t="n"/>
      <c r="C87" s="3" t="n"/>
      <c r="D87" s="2" t="n"/>
      <c r="E87" s="2" t="n"/>
      <c r="F87" s="2" t="n"/>
      <c r="G87" s="2" t="inlineStr">
        <is>
          <t>No</t>
        </is>
      </c>
      <c r="H87" s="4">
        <f>IF(OR(AND(E86="+", G87="Si"), AND(E86="-", G87="No")), 100, 0)</f>
        <v/>
      </c>
      <c r="I87" s="2">
        <f>H87*F86</f>
        <v/>
      </c>
      <c r="J87" s="2" t="n"/>
      <c r="K87" s="2" t="n"/>
      <c r="L87" s="2">
        <f>ROUND(I87*(100/SUM(J3:J100)),2)</f>
        <v/>
      </c>
      <c r="M87" s="2">
        <f>TEXTJOIN("=",TRUE,G87,L87)</f>
        <v/>
      </c>
      <c r="N87" s="2" t="n"/>
      <c r="O87" s="2" t="n"/>
    </row>
    <row r="88">
      <c r="A88" s="2" t="inlineStr">
        <is>
          <t>Familia-Vivienda</t>
        </is>
      </c>
      <c r="B88" s="2" t="inlineStr">
        <is>
          <t>P357</t>
        </is>
      </c>
      <c r="C88" s="3" t="inlineStr">
        <is>
          <t>Acerca del hogar [Acceso a cloacas]</t>
        </is>
      </c>
      <c r="D88" s="2" t="inlineStr">
        <is>
          <t>BOL</t>
        </is>
      </c>
      <c r="E88" s="2" t="n"/>
      <c r="F88" s="2" t="n">
        <v>1</v>
      </c>
      <c r="G88" s="2" t="inlineStr">
        <is>
          <t>Si</t>
        </is>
      </c>
      <c r="H88" s="4">
        <f>IF(OR(AND(E88="+", G88="Si"), AND(E88="-", G88="No")), 100, 0)</f>
        <v/>
      </c>
      <c r="I88" s="2">
        <f>H88*F88</f>
        <v/>
      </c>
      <c r="J88" s="2">
        <f>IF(D88="MULT",SUM(I88:I89),MAX(I88:I89))</f>
        <v/>
      </c>
      <c r="K88" s="2">
        <f>IF(D88="MULT",2,1)</f>
        <v/>
      </c>
      <c r="L88" s="2">
        <f>ROUND(I88*(100/SUM(J3:J100)),2)</f>
        <v/>
      </c>
      <c r="M88" s="2">
        <f>TEXTJOIN("=",TRUE,G88,L88)</f>
        <v/>
      </c>
      <c r="N88" s="2">
        <f>TEXTJOIN("; ",FALSE,M88:M89)</f>
        <v/>
      </c>
      <c r="O88" s="2">
        <f>TEXTJOIN("; "&amp;CHAR(10),FALSE,M88:M89)</f>
        <v/>
      </c>
    </row>
    <row r="89">
      <c r="A89" s="2" t="inlineStr">
        <is>
          <t>Familia-Vivienda</t>
        </is>
      </c>
      <c r="B89" s="2" t="n"/>
      <c r="C89" s="3" t="n"/>
      <c r="D89" s="2" t="n"/>
      <c r="E89" s="2" t="n"/>
      <c r="F89" s="2" t="n"/>
      <c r="G89" s="2" t="inlineStr">
        <is>
          <t>No</t>
        </is>
      </c>
      <c r="H89" s="4">
        <f>IF(OR(AND(E88="+", G89="Si"), AND(E88="-", G89="No")), 100, 0)</f>
        <v/>
      </c>
      <c r="I89" s="2">
        <f>H89*F88</f>
        <v/>
      </c>
      <c r="J89" s="2" t="n"/>
      <c r="K89" s="2" t="n"/>
      <c r="L89" s="2">
        <f>ROUND(I89*(100/SUM(J3:J100)),2)</f>
        <v/>
      </c>
      <c r="M89" s="2">
        <f>TEXTJOIN("=",TRUE,G89,L89)</f>
        <v/>
      </c>
      <c r="N89" s="2" t="n"/>
      <c r="O89" s="2" t="n"/>
    </row>
    <row r="90">
      <c r="A90" s="2" t="inlineStr">
        <is>
          <t>Familia-Vivienda</t>
        </is>
      </c>
      <c r="B90" s="2" t="inlineStr">
        <is>
          <t>P358</t>
        </is>
      </c>
      <c r="C90" s="3" t="inlineStr">
        <is>
          <t>¿Cuantos hogares hay en la vivienda?</t>
        </is>
      </c>
      <c r="D90" s="2" t="inlineStr">
        <is>
          <t>VEX</t>
        </is>
      </c>
      <c r="E90" s="2" t="n"/>
      <c r="F90" s="2" t="n">
        <v>1</v>
      </c>
      <c r="G90" s="2" t="n">
        <v>1</v>
      </c>
      <c r="H90" s="4">
        <f>IF(E90="+",10.0,IF(E90="-",100.0,0))</f>
        <v/>
      </c>
      <c r="I90" s="2">
        <f>H90*F90</f>
        <v/>
      </c>
      <c r="J90" s="2">
        <f>IF(D90="MULT",SUM(I90:I99),MAX(I90:I99))</f>
        <v/>
      </c>
      <c r="K90" s="2">
        <f>IF(D90="MULT",10,1)</f>
        <v/>
      </c>
      <c r="L90" s="2">
        <f>ROUND(I90*(100/SUM(J3:J100)),2)</f>
        <v/>
      </c>
      <c r="M90" s="2">
        <f>TEXTJOIN("=",TRUE,G90,L90)</f>
        <v/>
      </c>
      <c r="N90" s="2">
        <f>TEXTJOIN("; ",FALSE,M90:M99)</f>
        <v/>
      </c>
      <c r="O90" s="2">
        <f>TEXTJOIN("; "&amp;CHAR(10),FALSE,M90:M99)</f>
        <v/>
      </c>
    </row>
    <row r="91">
      <c r="A91" s="2" t="inlineStr">
        <is>
          <t>Familia-Vivienda</t>
        </is>
      </c>
      <c r="B91" s="2" t="n"/>
      <c r="C91" s="3" t="n"/>
      <c r="D91" s="2" t="n"/>
      <c r="E91" s="2" t="n"/>
      <c r="F91" s="2" t="n"/>
      <c r="G91" s="2" t="n">
        <v>2</v>
      </c>
      <c r="H91" s="4">
        <f>IF(E90="+",20.0,IF(E90="-",90.0,0))</f>
        <v/>
      </c>
      <c r="I91" s="2">
        <f>H91*F90</f>
        <v/>
      </c>
      <c r="J91" s="2" t="n"/>
      <c r="K91" s="2" t="n"/>
      <c r="L91" s="2">
        <f>ROUND(I91*(100/SUM(J3:J100)),2)</f>
        <v/>
      </c>
      <c r="M91" s="2">
        <f>TEXTJOIN("=",TRUE,G91,L91)</f>
        <v/>
      </c>
      <c r="N91" s="2" t="n"/>
      <c r="O91" s="2" t="n"/>
    </row>
    <row r="92">
      <c r="A92" s="2" t="inlineStr">
        <is>
          <t>Familia-Vivienda</t>
        </is>
      </c>
      <c r="B92" s="2" t="n"/>
      <c r="C92" s="3" t="n"/>
      <c r="D92" s="2" t="n"/>
      <c r="E92" s="2" t="n"/>
      <c r="F92" s="2" t="n"/>
      <c r="G92" s="2" t="n">
        <v>3</v>
      </c>
      <c r="H92" s="4">
        <f>IF(E90="+",30.0,IF(E90="-",80.0,0))</f>
        <v/>
      </c>
      <c r="I92" s="2">
        <f>H92*F90</f>
        <v/>
      </c>
      <c r="J92" s="2" t="n"/>
      <c r="K92" s="2" t="n"/>
      <c r="L92" s="2">
        <f>ROUND(I92*(100/SUM(J3:J100)),2)</f>
        <v/>
      </c>
      <c r="M92" s="2">
        <f>TEXTJOIN("=",TRUE,G92,L92)</f>
        <v/>
      </c>
      <c r="N92" s="2" t="n"/>
      <c r="O92" s="2" t="n"/>
    </row>
    <row r="93">
      <c r="A93" s="2" t="inlineStr">
        <is>
          <t>Familia-Vivienda</t>
        </is>
      </c>
      <c r="B93" s="2" t="n"/>
      <c r="C93" s="3" t="n"/>
      <c r="D93" s="2" t="n"/>
      <c r="E93" s="2" t="n"/>
      <c r="F93" s="2" t="n"/>
      <c r="G93" s="2" t="n">
        <v>4</v>
      </c>
      <c r="H93" s="4">
        <f>IF(E90="+",40.0,IF(E90="-",70.0,0))</f>
        <v/>
      </c>
      <c r="I93" s="2">
        <f>H93*F90</f>
        <v/>
      </c>
      <c r="J93" s="2" t="n"/>
      <c r="K93" s="2" t="n"/>
      <c r="L93" s="2">
        <f>ROUND(I93*(100/SUM(J3:J100)),2)</f>
        <v/>
      </c>
      <c r="M93" s="2">
        <f>TEXTJOIN("=",TRUE,G93,L93)</f>
        <v/>
      </c>
      <c r="N93" s="2" t="n"/>
      <c r="O93" s="2" t="n"/>
    </row>
    <row r="94">
      <c r="A94" s="2" t="inlineStr">
        <is>
          <t>Familia-Vivienda</t>
        </is>
      </c>
      <c r="B94" s="2" t="n"/>
      <c r="C94" s="3" t="n"/>
      <c r="D94" s="2" t="n"/>
      <c r="E94" s="2" t="n"/>
      <c r="F94" s="2" t="n"/>
      <c r="G94" s="2" t="n">
        <v>5</v>
      </c>
      <c r="H94" s="4">
        <f>IF(E90="+",50.0,IF(E90="-",60.0,0))</f>
        <v/>
      </c>
      <c r="I94" s="2">
        <f>H94*F90</f>
        <v/>
      </c>
      <c r="J94" s="2" t="n"/>
      <c r="K94" s="2" t="n"/>
      <c r="L94" s="2">
        <f>ROUND(I94*(100/SUM(J3:J100)),2)</f>
        <v/>
      </c>
      <c r="M94" s="2">
        <f>TEXTJOIN("=",TRUE,G94,L94)</f>
        <v/>
      </c>
      <c r="N94" s="2" t="n"/>
      <c r="O94" s="2" t="n"/>
    </row>
    <row r="95">
      <c r="A95" s="2" t="inlineStr">
        <is>
          <t>Familia-Vivienda</t>
        </is>
      </c>
      <c r="B95" s="2" t="n"/>
      <c r="C95" s="3" t="n"/>
      <c r="D95" s="2" t="n"/>
      <c r="E95" s="2" t="n"/>
      <c r="F95" s="2" t="n"/>
      <c r="G95" s="2" t="n">
        <v>6</v>
      </c>
      <c r="H95" s="4">
        <f>IF(E90="+",60.0,IF(E90="-",50.0,0))</f>
        <v/>
      </c>
      <c r="I95" s="2">
        <f>H95*F90</f>
        <v/>
      </c>
      <c r="J95" s="2" t="n"/>
      <c r="K95" s="2" t="n"/>
      <c r="L95" s="2">
        <f>ROUND(I95*(100/SUM(J3:J100)),2)</f>
        <v/>
      </c>
      <c r="M95" s="2">
        <f>TEXTJOIN("=",TRUE,G95,L95)</f>
        <v/>
      </c>
      <c r="N95" s="2" t="n"/>
      <c r="O95" s="2" t="n"/>
    </row>
    <row r="96">
      <c r="A96" s="2" t="inlineStr">
        <is>
          <t>Familia-Vivienda</t>
        </is>
      </c>
      <c r="B96" s="2" t="n"/>
      <c r="C96" s="3" t="n"/>
      <c r="D96" s="2" t="n"/>
      <c r="E96" s="2" t="n"/>
      <c r="F96" s="2" t="n"/>
      <c r="G96" s="2" t="n">
        <v>7</v>
      </c>
      <c r="H96" s="4">
        <f>IF(E90="+",70.0,IF(E90="-",40.0,0))</f>
        <v/>
      </c>
      <c r="I96" s="2">
        <f>H96*F90</f>
        <v/>
      </c>
      <c r="J96" s="2" t="n"/>
      <c r="K96" s="2" t="n"/>
      <c r="L96" s="2">
        <f>ROUND(I96*(100/SUM(J3:J100)),2)</f>
        <v/>
      </c>
      <c r="M96" s="2">
        <f>TEXTJOIN("=",TRUE,G96,L96)</f>
        <v/>
      </c>
      <c r="N96" s="2" t="n"/>
      <c r="O96" s="2" t="n"/>
    </row>
    <row r="97">
      <c r="A97" s="2" t="inlineStr">
        <is>
          <t>Familia-Vivienda</t>
        </is>
      </c>
      <c r="B97" s="2" t="n"/>
      <c r="C97" s="3" t="n"/>
      <c r="D97" s="2" t="n"/>
      <c r="E97" s="2" t="n"/>
      <c r="F97" s="2" t="n"/>
      <c r="G97" s="2" t="n">
        <v>8</v>
      </c>
      <c r="H97" s="4">
        <f>IF(E90="+",80.0,IF(E90="-",30.0,0))</f>
        <v/>
      </c>
      <c r="I97" s="2">
        <f>H97*F90</f>
        <v/>
      </c>
      <c r="J97" s="2" t="n"/>
      <c r="K97" s="2" t="n"/>
      <c r="L97" s="2">
        <f>ROUND(I97*(100/SUM(J3:J100)),2)</f>
        <v/>
      </c>
      <c r="M97" s="2">
        <f>TEXTJOIN("=",TRUE,G97,L97)</f>
        <v/>
      </c>
      <c r="N97" s="2" t="n"/>
      <c r="O97" s="2" t="n"/>
    </row>
    <row r="98">
      <c r="A98" s="2" t="inlineStr">
        <is>
          <t>Familia-Vivienda</t>
        </is>
      </c>
      <c r="B98" s="2" t="n"/>
      <c r="C98" s="3" t="n"/>
      <c r="D98" s="2" t="n"/>
      <c r="E98" s="2" t="n"/>
      <c r="F98" s="2" t="n"/>
      <c r="G98" s="2" t="n">
        <v>9</v>
      </c>
      <c r="H98" s="4">
        <f>IF(E90="+",90.0,IF(E90="-",20.0,0))</f>
        <v/>
      </c>
      <c r="I98" s="2">
        <f>H98*F90</f>
        <v/>
      </c>
      <c r="J98" s="2" t="n"/>
      <c r="K98" s="2" t="n"/>
      <c r="L98" s="2">
        <f>ROUND(I98*(100/SUM(J3:J100)),2)</f>
        <v/>
      </c>
      <c r="M98" s="2">
        <f>TEXTJOIN("=",TRUE,G98,L98)</f>
        <v/>
      </c>
      <c r="N98" s="2" t="n"/>
      <c r="O98" s="2" t="n"/>
    </row>
    <row r="99">
      <c r="A99" s="2" t="inlineStr">
        <is>
          <t>Familia-Vivienda</t>
        </is>
      </c>
      <c r="B99" s="2" t="n"/>
      <c r="C99" s="3" t="n"/>
      <c r="D99" s="2" t="n"/>
      <c r="E99" s="2" t="n"/>
      <c r="F99" s="2" t="n"/>
      <c r="G99" s="2" t="inlineStr">
        <is>
          <t>10 o más</t>
        </is>
      </c>
      <c r="H99" s="4">
        <f>IF(E90="+",100.0,IF(E90="-",10.0,0))</f>
        <v/>
      </c>
      <c r="I99" s="2">
        <f>H99*F90</f>
        <v/>
      </c>
      <c r="J99" s="2" t="n"/>
      <c r="K99" s="2" t="n"/>
      <c r="L99" s="2">
        <f>ROUND(I99*(100/SUM(J3:J100)),2)</f>
        <v/>
      </c>
      <c r="M99" s="2">
        <f>TEXTJOIN("=",TRUE,G99,L99)</f>
        <v/>
      </c>
      <c r="N99" s="2" t="n"/>
      <c r="O99" s="2" t="n"/>
    </row>
    <row r="100">
      <c r="A100" s="2" t="inlineStr">
        <is>
          <t>Familia-Vivienda</t>
        </is>
      </c>
      <c r="B100" s="2" t="inlineStr">
        <is>
          <t>P359</t>
        </is>
      </c>
      <c r="C100" s="3" t="inlineStr">
        <is>
          <t>Donde vive, ¿Tiene dificultades para acceder a: [Centro Asistencial]</t>
        </is>
      </c>
      <c r="D100" s="2" t="inlineStr">
        <is>
          <t>BOL</t>
        </is>
      </c>
      <c r="E100" s="2" t="n"/>
      <c r="F100" s="2" t="n">
        <v>1</v>
      </c>
      <c r="G100" s="2" t="inlineStr">
        <is>
          <t>Si</t>
        </is>
      </c>
      <c r="H100" s="4">
        <f>IF(OR(AND(E100="+", G100="Si"), AND(E100="-", G100="No")), 100, 0)</f>
        <v/>
      </c>
      <c r="I100" s="2">
        <f>H100*F100</f>
        <v/>
      </c>
      <c r="J100" s="2">
        <f>IF(D100="MULT",SUM(I100:I101),MAX(I100:I101))</f>
        <v/>
      </c>
      <c r="K100" s="2">
        <f>IF(D100="MULT",2,1)</f>
        <v/>
      </c>
      <c r="L100" s="2">
        <f>ROUND(I100*(100/SUM(J3:J100)),2)</f>
        <v/>
      </c>
      <c r="M100" s="2">
        <f>TEXTJOIN("=",TRUE,G100,L100)</f>
        <v/>
      </c>
      <c r="N100" s="2">
        <f>TEXTJOIN("; ",FALSE,M100:M101)</f>
        <v/>
      </c>
      <c r="O100" s="2">
        <f>TEXTJOIN("; "&amp;CHAR(10),FALSE,M100:M101)</f>
        <v/>
      </c>
    </row>
    <row r="101">
      <c r="A101" s="2" t="inlineStr">
        <is>
          <t>Familia-Vivienda</t>
        </is>
      </c>
      <c r="B101" s="2" t="n"/>
      <c r="C101" s="3" t="n"/>
      <c r="D101" s="2" t="n"/>
      <c r="E101" s="2" t="n"/>
      <c r="F101" s="2" t="n"/>
      <c r="G101" s="2" t="inlineStr">
        <is>
          <t>No</t>
        </is>
      </c>
      <c r="H101" s="4">
        <f>IF(OR(AND(E100="+", G101="Si"), AND(E100="-", G101="No")), 100, 0)</f>
        <v/>
      </c>
      <c r="I101" s="2">
        <f>H101*F100</f>
        <v/>
      </c>
      <c r="J101" s="2" t="n"/>
      <c r="K101" s="2" t="n"/>
      <c r="L101" s="2">
        <f>ROUND(I101*(100/SUM(J3:J100)),2)</f>
        <v/>
      </c>
      <c r="M101" s="2">
        <f>TEXTJOIN("=",TRUE,G101,L101)</f>
        <v/>
      </c>
      <c r="N101" s="2" t="n"/>
      <c r="O101" s="2" t="n"/>
    </row>
    <row r="102">
      <c r="A102" s="2" t="inlineStr">
        <is>
          <t>Familia-Vivienda</t>
        </is>
      </c>
      <c r="B102" s="2" t="inlineStr">
        <is>
          <t>P360</t>
        </is>
      </c>
      <c r="C102" s="3" t="inlineStr">
        <is>
          <t>Donde vive, ¿Tiene dificultades para acceder a: [Escuela]</t>
        </is>
      </c>
      <c r="D102" s="2" t="inlineStr">
        <is>
          <t>BOL</t>
        </is>
      </c>
      <c r="E102" s="2" t="n"/>
      <c r="F102" s="2" t="n">
        <v>1</v>
      </c>
      <c r="G102" s="2" t="inlineStr">
        <is>
          <t>Si</t>
        </is>
      </c>
      <c r="H102" s="4">
        <f>IF(OR(AND(E102="+", G102="Si"), AND(E102="-", G102="No")), 100, 0)</f>
        <v/>
      </c>
      <c r="I102" s="2">
        <f>H102*F102</f>
        <v/>
      </c>
      <c r="J102" s="2">
        <f>IF(D102="MULT",SUM(I102:I103),MAX(I102:I103))</f>
        <v/>
      </c>
      <c r="K102" s="2">
        <f>IF(D102="MULT",2,1)</f>
        <v/>
      </c>
      <c r="L102" s="2">
        <f>ROUND(I102*(100/SUM(J3:J100)),2)</f>
        <v/>
      </c>
      <c r="M102" s="2">
        <f>TEXTJOIN("=",TRUE,G102,L102)</f>
        <v/>
      </c>
      <c r="N102" s="2">
        <f>TEXTJOIN("; ",FALSE,M102:M103)</f>
        <v/>
      </c>
      <c r="O102" s="2">
        <f>TEXTJOIN("; "&amp;CHAR(10),FALSE,M102:M103)</f>
        <v/>
      </c>
    </row>
    <row r="103">
      <c r="A103" s="2" t="inlineStr">
        <is>
          <t>Familia-Vivienda</t>
        </is>
      </c>
      <c r="B103" s="2" t="n"/>
      <c r="C103" s="3" t="n"/>
      <c r="D103" s="2" t="n"/>
      <c r="E103" s="2" t="n"/>
      <c r="F103" s="2" t="n"/>
      <c r="G103" s="2" t="inlineStr">
        <is>
          <t>No</t>
        </is>
      </c>
      <c r="H103" s="4">
        <f>IF(OR(AND(E102="+", G103="Si"), AND(E102="-", G103="No")), 100, 0)</f>
        <v/>
      </c>
      <c r="I103" s="2">
        <f>H103*F102</f>
        <v/>
      </c>
      <c r="J103" s="2" t="n"/>
      <c r="K103" s="2" t="n"/>
      <c r="L103" s="2">
        <f>ROUND(I103*(100/SUM(J3:J100)),2)</f>
        <v/>
      </c>
      <c r="M103" s="2">
        <f>TEXTJOIN("=",TRUE,G103,L103)</f>
        <v/>
      </c>
      <c r="N103" s="2" t="n"/>
      <c r="O103" s="2" t="n"/>
    </row>
    <row r="104">
      <c r="A104" s="2" t="inlineStr">
        <is>
          <t>Familia-Vivienda</t>
        </is>
      </c>
      <c r="B104" s="2" t="inlineStr">
        <is>
          <t>P361</t>
        </is>
      </c>
      <c r="C104" s="3" t="inlineStr">
        <is>
          <t>Donde vive, ¿Tiene dificultades para acceder a: [Parada de colectivo]</t>
        </is>
      </c>
      <c r="D104" s="2" t="inlineStr">
        <is>
          <t>BOL</t>
        </is>
      </c>
      <c r="E104" s="2" t="n"/>
      <c r="F104" s="2" t="n">
        <v>1</v>
      </c>
      <c r="G104" s="2" t="inlineStr">
        <is>
          <t>Si</t>
        </is>
      </c>
      <c r="H104" s="4">
        <f>IF(OR(AND(E104="+", G104="Si"), AND(E104="-", G104="No")), 100, 0)</f>
        <v/>
      </c>
      <c r="I104" s="2">
        <f>H104*F104</f>
        <v/>
      </c>
      <c r="J104" s="2">
        <f>IF(D104="MULT",SUM(I104:I105),MAX(I104:I105))</f>
        <v/>
      </c>
      <c r="K104" s="2">
        <f>IF(D104="MULT",2,1)</f>
        <v/>
      </c>
      <c r="L104" s="2">
        <f>ROUND(I104*(100/SUM(J3:J100)),2)</f>
        <v/>
      </c>
      <c r="M104" s="2">
        <f>TEXTJOIN("=",TRUE,G104,L104)</f>
        <v/>
      </c>
      <c r="N104" s="2">
        <f>TEXTJOIN("; ",FALSE,M104:M105)</f>
        <v/>
      </c>
      <c r="O104" s="2">
        <f>TEXTJOIN("; "&amp;CHAR(10),FALSE,M104:M105)</f>
        <v/>
      </c>
    </row>
    <row r="105">
      <c r="A105" s="2" t="inlineStr">
        <is>
          <t>Familia-Vivienda</t>
        </is>
      </c>
      <c r="B105" s="2" t="n"/>
      <c r="C105" s="3" t="n"/>
      <c r="D105" s="2" t="n"/>
      <c r="E105" s="2" t="n"/>
      <c r="F105" s="2" t="n"/>
      <c r="G105" s="2" t="inlineStr">
        <is>
          <t>No</t>
        </is>
      </c>
      <c r="H105" s="4">
        <f>IF(OR(AND(E104="+", G105="Si"), AND(E104="-", G105="No")), 100, 0)</f>
        <v/>
      </c>
      <c r="I105" s="2">
        <f>H105*F104</f>
        <v/>
      </c>
      <c r="J105" s="2" t="n"/>
      <c r="K105" s="2" t="n"/>
      <c r="L105" s="2">
        <f>ROUND(I105*(100/SUM(J3:J100)),2)</f>
        <v/>
      </c>
      <c r="M105" s="2">
        <f>TEXTJOIN("=",TRUE,G105,L105)</f>
        <v/>
      </c>
      <c r="N105" s="2" t="n"/>
      <c r="O105" s="2" t="n"/>
    </row>
    <row r="106">
      <c r="A106" s="2" t="inlineStr">
        <is>
          <t>Familia-Vivienda</t>
        </is>
      </c>
      <c r="B106" s="2" t="inlineStr">
        <is>
          <t>P362</t>
        </is>
      </c>
      <c r="C106" s="3" t="inlineStr">
        <is>
          <t>Donde vive, ¿Tiene dificultades para acceder a: [Estación de tren]</t>
        </is>
      </c>
      <c r="D106" s="2" t="inlineStr">
        <is>
          <t>BOL</t>
        </is>
      </c>
      <c r="E106" s="2" t="n"/>
      <c r="F106" s="2" t="n">
        <v>1</v>
      </c>
      <c r="G106" s="2" t="inlineStr">
        <is>
          <t>Si</t>
        </is>
      </c>
      <c r="H106" s="4">
        <f>IF(OR(AND(E106="+", G106="Si"), AND(E106="-", G106="No")), 100, 0)</f>
        <v/>
      </c>
      <c r="I106" s="2">
        <f>H106*F106</f>
        <v/>
      </c>
      <c r="J106" s="2">
        <f>IF(D106="MULT",SUM(I106:I107),MAX(I106:I107))</f>
        <v/>
      </c>
      <c r="K106" s="2">
        <f>IF(D106="MULT",2,1)</f>
        <v/>
      </c>
      <c r="L106" s="2">
        <f>ROUND(I106*(100/SUM(J3:J100)),2)</f>
        <v/>
      </c>
      <c r="M106" s="2">
        <f>TEXTJOIN("=",TRUE,G106,L106)</f>
        <v/>
      </c>
      <c r="N106" s="2">
        <f>TEXTJOIN("; ",FALSE,M106:M107)</f>
        <v/>
      </c>
      <c r="O106" s="2">
        <f>TEXTJOIN("; "&amp;CHAR(10),FALSE,M106:M107)</f>
        <v/>
      </c>
    </row>
    <row r="107">
      <c r="A107" s="2" t="inlineStr">
        <is>
          <t>Familia-Vivienda</t>
        </is>
      </c>
      <c r="B107" s="2" t="n"/>
      <c r="C107" s="3" t="n"/>
      <c r="D107" s="2" t="n"/>
      <c r="E107" s="2" t="n"/>
      <c r="F107" s="2" t="n"/>
      <c r="G107" s="2" t="inlineStr">
        <is>
          <t>No</t>
        </is>
      </c>
      <c r="H107" s="4">
        <f>IF(OR(AND(E106="+", G107="Si"), AND(E106="-", G107="No")), 100, 0)</f>
        <v/>
      </c>
      <c r="I107" s="2">
        <f>H107*F106</f>
        <v/>
      </c>
      <c r="J107" s="2" t="n"/>
      <c r="K107" s="2" t="n"/>
      <c r="L107" s="2">
        <f>ROUND(I107*(100/SUM(J3:J100)),2)</f>
        <v/>
      </c>
      <c r="M107" s="2">
        <f>TEXTJOIN("=",TRUE,G107,L107)</f>
        <v/>
      </c>
      <c r="N107" s="2" t="n"/>
      <c r="O107" s="2" t="n"/>
    </row>
    <row r="108">
      <c r="A108" s="2" t="inlineStr">
        <is>
          <t>Familia-Vivienda</t>
        </is>
      </c>
      <c r="B108" s="2" t="inlineStr">
        <is>
          <t>P363</t>
        </is>
      </c>
      <c r="C108" s="3" t="inlineStr">
        <is>
          <t>Donde vive, ¿Tiene dificultades para acceder a: [Centro Comercial]</t>
        </is>
      </c>
      <c r="D108" s="2" t="inlineStr">
        <is>
          <t>BOL</t>
        </is>
      </c>
      <c r="E108" s="2" t="n"/>
      <c r="F108" s="2" t="n">
        <v>1</v>
      </c>
      <c r="G108" s="2" t="inlineStr">
        <is>
          <t>Si</t>
        </is>
      </c>
      <c r="H108" s="4">
        <f>IF(OR(AND(E108="+", G108="Si"), AND(E108="-", G108="No")), 100, 0)</f>
        <v/>
      </c>
      <c r="I108" s="2">
        <f>H108*F108</f>
        <v/>
      </c>
      <c r="J108" s="2">
        <f>IF(D108="MULT",SUM(I108:I109),MAX(I108:I109))</f>
        <v/>
      </c>
      <c r="K108" s="2">
        <f>IF(D108="MULT",2,1)</f>
        <v/>
      </c>
      <c r="L108" s="2">
        <f>ROUND(I108*(100/SUM(J3:J100)),2)</f>
        <v/>
      </c>
      <c r="M108" s="2">
        <f>TEXTJOIN("=",TRUE,G108,L108)</f>
        <v/>
      </c>
      <c r="N108" s="2">
        <f>TEXTJOIN("; ",FALSE,M108:M109)</f>
        <v/>
      </c>
      <c r="O108" s="2">
        <f>TEXTJOIN("; "&amp;CHAR(10),FALSE,M108:M109)</f>
        <v/>
      </c>
    </row>
    <row r="109">
      <c r="A109" s="2" t="inlineStr">
        <is>
          <t>Familia-Vivienda</t>
        </is>
      </c>
      <c r="B109" s="2" t="n"/>
      <c r="C109" s="3" t="n"/>
      <c r="D109" s="2" t="n"/>
      <c r="E109" s="2" t="n"/>
      <c r="F109" s="2" t="n"/>
      <c r="G109" s="2" t="inlineStr">
        <is>
          <t>No</t>
        </is>
      </c>
      <c r="H109" s="4">
        <f>IF(OR(AND(E108="+", G109="Si"), AND(E108="-", G109="No")), 100, 0)</f>
        <v/>
      </c>
      <c r="I109" s="2">
        <f>H109*F108</f>
        <v/>
      </c>
      <c r="J109" s="2" t="n"/>
      <c r="K109" s="2" t="n"/>
      <c r="L109" s="2">
        <f>ROUND(I109*(100/SUM(J3:J100)),2)</f>
        <v/>
      </c>
      <c r="M109" s="2">
        <f>TEXTJOIN("=",TRUE,G109,L109)</f>
        <v/>
      </c>
      <c r="N109" s="2" t="n"/>
      <c r="O109" s="2" t="n"/>
    </row>
  </sheetData>
  <mergeCells count="254">
    <mergeCell ref="A1:A2"/>
    <mergeCell ref="B1:F1"/>
    <mergeCell ref="G1:G2"/>
    <mergeCell ref="H1:H2"/>
    <mergeCell ref="I1:I2"/>
    <mergeCell ref="J1:J2"/>
    <mergeCell ref="K1:K2"/>
    <mergeCell ref="L1:L2"/>
    <mergeCell ref="M1:M2"/>
    <mergeCell ref="N1:N2"/>
    <mergeCell ref="O1:O2"/>
    <mergeCell ref="B3:B18"/>
    <mergeCell ref="K3:K18"/>
    <mergeCell ref="J3:J18"/>
    <mergeCell ref="C3:C18"/>
    <mergeCell ref="D3:D18"/>
    <mergeCell ref="E3:E18"/>
    <mergeCell ref="F3:F18"/>
    <mergeCell ref="N3:N18"/>
    <mergeCell ref="O3:O18"/>
    <mergeCell ref="B19:B23"/>
    <mergeCell ref="K19:K23"/>
    <mergeCell ref="J19:J23"/>
    <mergeCell ref="C19:C23"/>
    <mergeCell ref="D19:D23"/>
    <mergeCell ref="E19:E23"/>
    <mergeCell ref="F19:F23"/>
    <mergeCell ref="N19:N23"/>
    <mergeCell ref="O19:O23"/>
    <mergeCell ref="B24:B27"/>
    <mergeCell ref="K24:K27"/>
    <mergeCell ref="J24:J27"/>
    <mergeCell ref="C24:C27"/>
    <mergeCell ref="D24:D27"/>
    <mergeCell ref="E24:E27"/>
    <mergeCell ref="F24:F27"/>
    <mergeCell ref="N24:N27"/>
    <mergeCell ref="O24:O27"/>
    <mergeCell ref="B28:B31"/>
    <mergeCell ref="K28:K31"/>
    <mergeCell ref="J28:J31"/>
    <mergeCell ref="C28:C31"/>
    <mergeCell ref="D28:D31"/>
    <mergeCell ref="E28:E31"/>
    <mergeCell ref="F28:F31"/>
    <mergeCell ref="N28:N31"/>
    <mergeCell ref="O28:O31"/>
    <mergeCell ref="B32:B40"/>
    <mergeCell ref="K32:K40"/>
    <mergeCell ref="J32:J40"/>
    <mergeCell ref="C32:C40"/>
    <mergeCell ref="D32:D40"/>
    <mergeCell ref="E32:E40"/>
    <mergeCell ref="F32:F40"/>
    <mergeCell ref="N32:N40"/>
    <mergeCell ref="O32:O40"/>
    <mergeCell ref="B41:B50"/>
    <mergeCell ref="K41:K50"/>
    <mergeCell ref="J41:J50"/>
    <mergeCell ref="C41:C50"/>
    <mergeCell ref="D41:D50"/>
    <mergeCell ref="E41:E50"/>
    <mergeCell ref="F41:F50"/>
    <mergeCell ref="N41:N50"/>
    <mergeCell ref="O41:O50"/>
    <mergeCell ref="B51:B60"/>
    <mergeCell ref="K51:K60"/>
    <mergeCell ref="J51:J60"/>
    <mergeCell ref="C51:C60"/>
    <mergeCell ref="D51:D60"/>
    <mergeCell ref="E51:E60"/>
    <mergeCell ref="F51:F60"/>
    <mergeCell ref="N51:N60"/>
    <mergeCell ref="O51:O60"/>
    <mergeCell ref="B61:B63"/>
    <mergeCell ref="K61:K63"/>
    <mergeCell ref="J61:J63"/>
    <mergeCell ref="C61:C63"/>
    <mergeCell ref="D61:D63"/>
    <mergeCell ref="E61:E63"/>
    <mergeCell ref="F61:F63"/>
    <mergeCell ref="N61:N63"/>
    <mergeCell ref="O61:O63"/>
    <mergeCell ref="B64:B65"/>
    <mergeCell ref="K64:K65"/>
    <mergeCell ref="J64:J65"/>
    <mergeCell ref="C64:C65"/>
    <mergeCell ref="D64:D65"/>
    <mergeCell ref="E64:E65"/>
    <mergeCell ref="F64:F65"/>
    <mergeCell ref="N64:N65"/>
    <mergeCell ref="O64:O65"/>
    <mergeCell ref="B66:B67"/>
    <mergeCell ref="K66:K67"/>
    <mergeCell ref="J66:J67"/>
    <mergeCell ref="C66:C67"/>
    <mergeCell ref="D66:D67"/>
    <mergeCell ref="E66:E67"/>
    <mergeCell ref="F66:F67"/>
    <mergeCell ref="N66:N67"/>
    <mergeCell ref="O66:O67"/>
    <mergeCell ref="B68:B69"/>
    <mergeCell ref="K68:K69"/>
    <mergeCell ref="J68:J69"/>
    <mergeCell ref="C68:C69"/>
    <mergeCell ref="D68:D69"/>
    <mergeCell ref="E68:E69"/>
    <mergeCell ref="F68:F69"/>
    <mergeCell ref="N68:N69"/>
    <mergeCell ref="O68:O69"/>
    <mergeCell ref="B70:B71"/>
    <mergeCell ref="K70:K71"/>
    <mergeCell ref="J70:J71"/>
    <mergeCell ref="C70:C71"/>
    <mergeCell ref="D70:D71"/>
    <mergeCell ref="E70:E71"/>
    <mergeCell ref="F70:F71"/>
    <mergeCell ref="N70:N71"/>
    <mergeCell ref="O70:O71"/>
    <mergeCell ref="B72:B73"/>
    <mergeCell ref="K72:K73"/>
    <mergeCell ref="J72:J73"/>
    <mergeCell ref="C72:C73"/>
    <mergeCell ref="D72:D73"/>
    <mergeCell ref="E72:E73"/>
    <mergeCell ref="F72:F73"/>
    <mergeCell ref="N72:N73"/>
    <mergeCell ref="O72:O73"/>
    <mergeCell ref="B74:B75"/>
    <mergeCell ref="K74:K75"/>
    <mergeCell ref="J74:J75"/>
    <mergeCell ref="C74:C75"/>
    <mergeCell ref="D74:D75"/>
    <mergeCell ref="E74:E75"/>
    <mergeCell ref="F74:F75"/>
    <mergeCell ref="N74:N75"/>
    <mergeCell ref="O74:O75"/>
    <mergeCell ref="B76:B77"/>
    <mergeCell ref="K76:K77"/>
    <mergeCell ref="J76:J77"/>
    <mergeCell ref="C76:C77"/>
    <mergeCell ref="D76:D77"/>
    <mergeCell ref="E76:E77"/>
    <mergeCell ref="F76:F77"/>
    <mergeCell ref="N76:N77"/>
    <mergeCell ref="O76:O77"/>
    <mergeCell ref="B78:B79"/>
    <mergeCell ref="K78:K79"/>
    <mergeCell ref="J78:J79"/>
    <mergeCell ref="C78:C79"/>
    <mergeCell ref="D78:D79"/>
    <mergeCell ref="E78:E79"/>
    <mergeCell ref="F78:F79"/>
    <mergeCell ref="N78:N79"/>
    <mergeCell ref="O78:O79"/>
    <mergeCell ref="B80:B81"/>
    <mergeCell ref="K80:K81"/>
    <mergeCell ref="J80:J81"/>
    <mergeCell ref="C80:C81"/>
    <mergeCell ref="D80:D81"/>
    <mergeCell ref="E80:E81"/>
    <mergeCell ref="F80:F81"/>
    <mergeCell ref="N80:N81"/>
    <mergeCell ref="O80:O81"/>
    <mergeCell ref="B82:B83"/>
    <mergeCell ref="K82:K83"/>
    <mergeCell ref="J82:J83"/>
    <mergeCell ref="C82:C83"/>
    <mergeCell ref="D82:D83"/>
    <mergeCell ref="E82:E83"/>
    <mergeCell ref="F82:F83"/>
    <mergeCell ref="N82:N83"/>
    <mergeCell ref="O82:O83"/>
    <mergeCell ref="B84:B85"/>
    <mergeCell ref="K84:K85"/>
    <mergeCell ref="J84:J85"/>
    <mergeCell ref="C84:C85"/>
    <mergeCell ref="D84:D85"/>
    <mergeCell ref="E84:E85"/>
    <mergeCell ref="F84:F85"/>
    <mergeCell ref="N84:N85"/>
    <mergeCell ref="O84:O85"/>
    <mergeCell ref="B86:B87"/>
    <mergeCell ref="K86:K87"/>
    <mergeCell ref="J86:J87"/>
    <mergeCell ref="C86:C87"/>
    <mergeCell ref="D86:D87"/>
    <mergeCell ref="E86:E87"/>
    <mergeCell ref="F86:F87"/>
    <mergeCell ref="N86:N87"/>
    <mergeCell ref="O86:O87"/>
    <mergeCell ref="B88:B89"/>
    <mergeCell ref="K88:K89"/>
    <mergeCell ref="J88:J89"/>
    <mergeCell ref="C88:C89"/>
    <mergeCell ref="D88:D89"/>
    <mergeCell ref="E88:E89"/>
    <mergeCell ref="F88:F89"/>
    <mergeCell ref="N88:N89"/>
    <mergeCell ref="O88:O89"/>
    <mergeCell ref="B90:B99"/>
    <mergeCell ref="K90:K99"/>
    <mergeCell ref="J90:J99"/>
    <mergeCell ref="C90:C99"/>
    <mergeCell ref="D90:D99"/>
    <mergeCell ref="E90:E99"/>
    <mergeCell ref="F90:F99"/>
    <mergeCell ref="N90:N99"/>
    <mergeCell ref="O90:O99"/>
    <mergeCell ref="B100:B101"/>
    <mergeCell ref="K100:K101"/>
    <mergeCell ref="J100:J101"/>
    <mergeCell ref="C100:C101"/>
    <mergeCell ref="D100:D101"/>
    <mergeCell ref="E100:E101"/>
    <mergeCell ref="F100:F101"/>
    <mergeCell ref="N100:N101"/>
    <mergeCell ref="O100:O101"/>
    <mergeCell ref="B102:B103"/>
    <mergeCell ref="K102:K103"/>
    <mergeCell ref="J102:J103"/>
    <mergeCell ref="C102:C103"/>
    <mergeCell ref="D102:D103"/>
    <mergeCell ref="E102:E103"/>
    <mergeCell ref="F102:F103"/>
    <mergeCell ref="N102:N103"/>
    <mergeCell ref="O102:O103"/>
    <mergeCell ref="B104:B105"/>
    <mergeCell ref="K104:K105"/>
    <mergeCell ref="J104:J105"/>
    <mergeCell ref="C104:C105"/>
    <mergeCell ref="D104:D105"/>
    <mergeCell ref="E104:E105"/>
    <mergeCell ref="F104:F105"/>
    <mergeCell ref="N104:N105"/>
    <mergeCell ref="O104:O105"/>
    <mergeCell ref="B106:B107"/>
    <mergeCell ref="K106:K107"/>
    <mergeCell ref="J106:J107"/>
    <mergeCell ref="C106:C107"/>
    <mergeCell ref="D106:D107"/>
    <mergeCell ref="E106:E107"/>
    <mergeCell ref="F106:F107"/>
    <mergeCell ref="N106:N107"/>
    <mergeCell ref="O106:O107"/>
    <mergeCell ref="B108:B109"/>
    <mergeCell ref="K108:K109"/>
    <mergeCell ref="J108:J109"/>
    <mergeCell ref="C108:C109"/>
    <mergeCell ref="D108:D109"/>
    <mergeCell ref="E108:E109"/>
    <mergeCell ref="F108:F109"/>
    <mergeCell ref="N108:N109"/>
    <mergeCell ref="O108:O109"/>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46"/>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Familia-Contexto Familiar</t>
        </is>
      </c>
      <c r="B3" s="2" t="inlineStr">
        <is>
          <t>P307</t>
        </is>
      </c>
      <c r="C3" s="3" t="inlineStr">
        <is>
          <t>¿Cuántos de ellos son hermanos?</t>
        </is>
      </c>
      <c r="D3" s="2" t="inlineStr">
        <is>
          <t>VEX</t>
        </is>
      </c>
      <c r="E3" s="2" t="n"/>
      <c r="F3" s="2" t="n">
        <v>1</v>
      </c>
      <c r="G3" s="2" t="n">
        <v>1</v>
      </c>
      <c r="H3" s="4">
        <f>IF(E3="+",6.25,IF(E3="-",100.0,0))</f>
        <v/>
      </c>
      <c r="I3" s="2">
        <f>H3*F3</f>
        <v/>
      </c>
      <c r="J3" s="2">
        <f>IF(D3="MULT",SUM(I3:I18),MAX(I3:I18))</f>
        <v/>
      </c>
      <c r="K3" s="2">
        <f>IF(D3="MULT",16,1)</f>
        <v/>
      </c>
      <c r="L3" s="2">
        <f>ROUND(I3*(100/SUM(J3:J100)),2)</f>
        <v/>
      </c>
      <c r="M3" s="2">
        <f>TEXTJOIN("=",TRUE,G3,L3)</f>
        <v/>
      </c>
      <c r="N3" s="2">
        <f>TEXTJOIN("; ",FALSE,M3:M18)</f>
        <v/>
      </c>
      <c r="O3" s="2">
        <f>TEXTJOIN("; "&amp;CHAR(10),FALSE,M3:M18)</f>
        <v/>
      </c>
    </row>
    <row r="4">
      <c r="A4" s="2" t="inlineStr">
        <is>
          <t>Familia-Contexto Familiar</t>
        </is>
      </c>
      <c r="B4" s="2" t="n"/>
      <c r="C4" s="3" t="n"/>
      <c r="D4" s="2" t="n"/>
      <c r="E4" s="2" t="n"/>
      <c r="F4" s="2" t="n"/>
      <c r="G4" s="2" t="n">
        <v>2</v>
      </c>
      <c r="H4" s="4">
        <f>IF(E3="+",12.5,IF(E3="-",93.75,0))</f>
        <v/>
      </c>
      <c r="I4" s="2">
        <f>H4*F3</f>
        <v/>
      </c>
      <c r="J4" s="2" t="n"/>
      <c r="K4" s="2" t="n"/>
      <c r="L4" s="2">
        <f>ROUND(I4*(100/SUM(J3:J100)),2)</f>
        <v/>
      </c>
      <c r="M4" s="2">
        <f>TEXTJOIN("=",TRUE,G4,L4)</f>
        <v/>
      </c>
      <c r="N4" s="2" t="n"/>
      <c r="O4" s="2" t="n"/>
    </row>
    <row r="5">
      <c r="A5" s="2" t="inlineStr">
        <is>
          <t>Familia-Contexto Familiar</t>
        </is>
      </c>
      <c r="B5" s="2" t="n"/>
      <c r="C5" s="3" t="n"/>
      <c r="D5" s="2" t="n"/>
      <c r="E5" s="2" t="n"/>
      <c r="F5" s="2" t="n"/>
      <c r="G5" s="2" t="n">
        <v>3</v>
      </c>
      <c r="H5" s="4">
        <f>IF(E3="+",18.75,IF(E3="-",87.5,0))</f>
        <v/>
      </c>
      <c r="I5" s="2">
        <f>H5*F3</f>
        <v/>
      </c>
      <c r="J5" s="2" t="n"/>
      <c r="K5" s="2" t="n"/>
      <c r="L5" s="2">
        <f>ROUND(I5*(100/SUM(J3:J100)),2)</f>
        <v/>
      </c>
      <c r="M5" s="2">
        <f>TEXTJOIN("=",TRUE,G5,L5)</f>
        <v/>
      </c>
      <c r="N5" s="2" t="n"/>
      <c r="O5" s="2" t="n"/>
    </row>
    <row r="6">
      <c r="A6" s="2" t="inlineStr">
        <is>
          <t>Familia-Contexto Familiar</t>
        </is>
      </c>
      <c r="B6" s="2" t="n"/>
      <c r="C6" s="3" t="n"/>
      <c r="D6" s="2" t="n"/>
      <c r="E6" s="2" t="n"/>
      <c r="F6" s="2" t="n"/>
      <c r="G6" s="2" t="n">
        <v>4</v>
      </c>
      <c r="H6" s="4">
        <f>IF(E3="+",25.0,IF(E3="-",81.25,0))</f>
        <v/>
      </c>
      <c r="I6" s="2">
        <f>H6*F3</f>
        <v/>
      </c>
      <c r="J6" s="2" t="n"/>
      <c r="K6" s="2" t="n"/>
      <c r="L6" s="2">
        <f>ROUND(I6*(100/SUM(J3:J100)),2)</f>
        <v/>
      </c>
      <c r="M6" s="2">
        <f>TEXTJOIN("=",TRUE,G6,L6)</f>
        <v/>
      </c>
      <c r="N6" s="2" t="n"/>
      <c r="O6" s="2" t="n"/>
    </row>
    <row r="7">
      <c r="A7" s="2" t="inlineStr">
        <is>
          <t>Familia-Contexto Familiar</t>
        </is>
      </c>
      <c r="B7" s="2" t="n"/>
      <c r="C7" s="3" t="n"/>
      <c r="D7" s="2" t="n"/>
      <c r="E7" s="2" t="n"/>
      <c r="F7" s="2" t="n"/>
      <c r="G7" s="2" t="n">
        <v>5</v>
      </c>
      <c r="H7" s="4">
        <f>IF(E3="+",31.25,IF(E3="-",75.0,0))</f>
        <v/>
      </c>
      <c r="I7" s="2">
        <f>H7*F3</f>
        <v/>
      </c>
      <c r="J7" s="2" t="n"/>
      <c r="K7" s="2" t="n"/>
      <c r="L7" s="2">
        <f>ROUND(I7*(100/SUM(J3:J100)),2)</f>
        <v/>
      </c>
      <c r="M7" s="2">
        <f>TEXTJOIN("=",TRUE,G7,L7)</f>
        <v/>
      </c>
      <c r="N7" s="2" t="n"/>
      <c r="O7" s="2" t="n"/>
    </row>
    <row r="8">
      <c r="A8" s="2" t="inlineStr">
        <is>
          <t>Familia-Contexto Familiar</t>
        </is>
      </c>
      <c r="B8" s="2" t="n"/>
      <c r="C8" s="3" t="n"/>
      <c r="D8" s="2" t="n"/>
      <c r="E8" s="2" t="n"/>
      <c r="F8" s="2" t="n"/>
      <c r="G8" s="2" t="n">
        <v>6</v>
      </c>
      <c r="H8" s="4">
        <f>IF(E3="+",37.5,IF(E3="-",68.75,0))</f>
        <v/>
      </c>
      <c r="I8" s="2">
        <f>H8*F3</f>
        <v/>
      </c>
      <c r="J8" s="2" t="n"/>
      <c r="K8" s="2" t="n"/>
      <c r="L8" s="2">
        <f>ROUND(I8*(100/SUM(J3:J100)),2)</f>
        <v/>
      </c>
      <c r="M8" s="2">
        <f>TEXTJOIN("=",TRUE,G8,L8)</f>
        <v/>
      </c>
      <c r="N8" s="2" t="n"/>
      <c r="O8" s="2" t="n"/>
    </row>
    <row r="9">
      <c r="A9" s="2" t="inlineStr">
        <is>
          <t>Familia-Contexto Familiar</t>
        </is>
      </c>
      <c r="B9" s="2" t="n"/>
      <c r="C9" s="3" t="n"/>
      <c r="D9" s="2" t="n"/>
      <c r="E9" s="2" t="n"/>
      <c r="F9" s="2" t="n"/>
      <c r="G9" s="2" t="n">
        <v>7</v>
      </c>
      <c r="H9" s="4">
        <f>IF(E3="+",43.75,IF(E3="-",62.5,0))</f>
        <v/>
      </c>
      <c r="I9" s="2">
        <f>H9*F3</f>
        <v/>
      </c>
      <c r="J9" s="2" t="n"/>
      <c r="K9" s="2" t="n"/>
      <c r="L9" s="2">
        <f>ROUND(I9*(100/SUM(J3:J100)),2)</f>
        <v/>
      </c>
      <c r="M9" s="2">
        <f>TEXTJOIN("=",TRUE,G9,L9)</f>
        <v/>
      </c>
      <c r="N9" s="2" t="n"/>
      <c r="O9" s="2" t="n"/>
    </row>
    <row r="10">
      <c r="A10" s="2" t="inlineStr">
        <is>
          <t>Familia-Contexto Familiar</t>
        </is>
      </c>
      <c r="B10" s="2" t="n"/>
      <c r="C10" s="3" t="n"/>
      <c r="D10" s="2" t="n"/>
      <c r="E10" s="2" t="n"/>
      <c r="F10" s="2" t="n"/>
      <c r="G10" s="2" t="n">
        <v>8</v>
      </c>
      <c r="H10" s="4">
        <f>IF(E3="+",50.0,IF(E3="-",56.25,0))</f>
        <v/>
      </c>
      <c r="I10" s="2">
        <f>H10*F3</f>
        <v/>
      </c>
      <c r="J10" s="2" t="n"/>
      <c r="K10" s="2" t="n"/>
      <c r="L10" s="2">
        <f>ROUND(I10*(100/SUM(J3:J100)),2)</f>
        <v/>
      </c>
      <c r="M10" s="2">
        <f>TEXTJOIN("=",TRUE,G10,L10)</f>
        <v/>
      </c>
      <c r="N10" s="2" t="n"/>
      <c r="O10" s="2" t="n"/>
    </row>
    <row r="11">
      <c r="A11" s="2" t="inlineStr">
        <is>
          <t>Familia-Contexto Familiar</t>
        </is>
      </c>
      <c r="B11" s="2" t="n"/>
      <c r="C11" s="3" t="n"/>
      <c r="D11" s="2" t="n"/>
      <c r="E11" s="2" t="n"/>
      <c r="F11" s="2" t="n"/>
      <c r="G11" s="2" t="n">
        <v>9</v>
      </c>
      <c r="H11" s="4">
        <f>IF(E3="+",56.25,IF(E3="-",50.0,0))</f>
        <v/>
      </c>
      <c r="I11" s="2">
        <f>H11*F3</f>
        <v/>
      </c>
      <c r="J11" s="2" t="n"/>
      <c r="K11" s="2" t="n"/>
      <c r="L11" s="2">
        <f>ROUND(I11*(100/SUM(J3:J100)),2)</f>
        <v/>
      </c>
      <c r="M11" s="2">
        <f>TEXTJOIN("=",TRUE,G11,L11)</f>
        <v/>
      </c>
      <c r="N11" s="2" t="n"/>
      <c r="O11" s="2" t="n"/>
    </row>
    <row r="12">
      <c r="A12" s="2" t="inlineStr">
        <is>
          <t>Familia-Contexto Familiar</t>
        </is>
      </c>
      <c r="B12" s="2" t="n"/>
      <c r="C12" s="3" t="n"/>
      <c r="D12" s="2" t="n"/>
      <c r="E12" s="2" t="n"/>
      <c r="F12" s="2" t="n"/>
      <c r="G12" s="2" t="n">
        <v>10</v>
      </c>
      <c r="H12" s="4">
        <f>IF(E3="+",62.5,IF(E3="-",43.75,0))</f>
        <v/>
      </c>
      <c r="I12" s="2">
        <f>H12*F3</f>
        <v/>
      </c>
      <c r="J12" s="2" t="n"/>
      <c r="K12" s="2" t="n"/>
      <c r="L12" s="2">
        <f>ROUND(I12*(100/SUM(J3:J100)),2)</f>
        <v/>
      </c>
      <c r="M12" s="2">
        <f>TEXTJOIN("=",TRUE,G12,L12)</f>
        <v/>
      </c>
      <c r="N12" s="2" t="n"/>
      <c r="O12" s="2" t="n"/>
    </row>
    <row r="13">
      <c r="A13" s="2" t="inlineStr">
        <is>
          <t>Familia-Contexto Familiar</t>
        </is>
      </c>
      <c r="B13" s="2" t="n"/>
      <c r="C13" s="3" t="n"/>
      <c r="D13" s="2" t="n"/>
      <c r="E13" s="2" t="n"/>
      <c r="F13" s="2" t="n"/>
      <c r="G13" s="2" t="n">
        <v>11</v>
      </c>
      <c r="H13" s="4">
        <f>IF(E3="+",68.75,IF(E3="-",37.5,0))</f>
        <v/>
      </c>
      <c r="I13" s="2">
        <f>H13*F3</f>
        <v/>
      </c>
      <c r="J13" s="2" t="n"/>
      <c r="K13" s="2" t="n"/>
      <c r="L13" s="2">
        <f>ROUND(I13*(100/SUM(J3:J100)),2)</f>
        <v/>
      </c>
      <c r="M13" s="2">
        <f>TEXTJOIN("=",TRUE,G13,L13)</f>
        <v/>
      </c>
      <c r="N13" s="2" t="n"/>
      <c r="O13" s="2" t="n"/>
    </row>
    <row r="14">
      <c r="A14" s="2" t="inlineStr">
        <is>
          <t>Familia-Contexto Familiar</t>
        </is>
      </c>
      <c r="B14" s="2" t="n"/>
      <c r="C14" s="3" t="n"/>
      <c r="D14" s="2" t="n"/>
      <c r="E14" s="2" t="n"/>
      <c r="F14" s="2" t="n"/>
      <c r="G14" s="2" t="n">
        <v>12</v>
      </c>
      <c r="H14" s="4">
        <f>IF(E3="+",75.0,IF(E3="-",31.25,0))</f>
        <v/>
      </c>
      <c r="I14" s="2">
        <f>H14*F3</f>
        <v/>
      </c>
      <c r="J14" s="2" t="n"/>
      <c r="K14" s="2" t="n"/>
      <c r="L14" s="2">
        <f>ROUND(I14*(100/SUM(J3:J100)),2)</f>
        <v/>
      </c>
      <c r="M14" s="2">
        <f>TEXTJOIN("=",TRUE,G14,L14)</f>
        <v/>
      </c>
      <c r="N14" s="2" t="n"/>
      <c r="O14" s="2" t="n"/>
    </row>
    <row r="15">
      <c r="A15" s="2" t="inlineStr">
        <is>
          <t>Familia-Contexto Familiar</t>
        </is>
      </c>
      <c r="B15" s="2" t="n"/>
      <c r="C15" s="3" t="n"/>
      <c r="D15" s="2" t="n"/>
      <c r="E15" s="2" t="n"/>
      <c r="F15" s="2" t="n"/>
      <c r="G15" s="2" t="n">
        <v>13</v>
      </c>
      <c r="H15" s="4">
        <f>IF(E3="+",81.25,IF(E3="-",25.0,0))</f>
        <v/>
      </c>
      <c r="I15" s="2">
        <f>H15*F3</f>
        <v/>
      </c>
      <c r="J15" s="2" t="n"/>
      <c r="K15" s="2" t="n"/>
      <c r="L15" s="2">
        <f>ROUND(I15*(100/SUM(J3:J100)),2)</f>
        <v/>
      </c>
      <c r="M15" s="2">
        <f>TEXTJOIN("=",TRUE,G15,L15)</f>
        <v/>
      </c>
      <c r="N15" s="2" t="n"/>
      <c r="O15" s="2" t="n"/>
    </row>
    <row r="16">
      <c r="A16" s="2" t="inlineStr">
        <is>
          <t>Familia-Contexto Familiar</t>
        </is>
      </c>
      <c r="B16" s="2" t="n"/>
      <c r="C16" s="3" t="n"/>
      <c r="D16" s="2" t="n"/>
      <c r="E16" s="2" t="n"/>
      <c r="F16" s="2" t="n"/>
      <c r="G16" s="2" t="n">
        <v>14</v>
      </c>
      <c r="H16" s="4">
        <f>IF(E3="+",87.5,IF(E3="-",18.75,0))</f>
        <v/>
      </c>
      <c r="I16" s="2">
        <f>H16*F3</f>
        <v/>
      </c>
      <c r="J16" s="2" t="n"/>
      <c r="K16" s="2" t="n"/>
      <c r="L16" s="2">
        <f>ROUND(I16*(100/SUM(J3:J100)),2)</f>
        <v/>
      </c>
      <c r="M16" s="2">
        <f>TEXTJOIN("=",TRUE,G16,L16)</f>
        <v/>
      </c>
      <c r="N16" s="2" t="n"/>
      <c r="O16" s="2" t="n"/>
    </row>
    <row r="17">
      <c r="A17" s="2" t="inlineStr">
        <is>
          <t>Familia-Contexto Familiar</t>
        </is>
      </c>
      <c r="B17" s="2" t="n"/>
      <c r="C17" s="3" t="n"/>
      <c r="D17" s="2" t="n"/>
      <c r="E17" s="2" t="n"/>
      <c r="F17" s="2" t="n"/>
      <c r="G17" s="2" t="n">
        <v>15</v>
      </c>
      <c r="H17" s="4">
        <f>IF(E3="+",93.75,IF(E3="-",12.5,0))</f>
        <v/>
      </c>
      <c r="I17" s="2">
        <f>H17*F3</f>
        <v/>
      </c>
      <c r="J17" s="2" t="n"/>
      <c r="K17" s="2" t="n"/>
      <c r="L17" s="2">
        <f>ROUND(I17*(100/SUM(J3:J100)),2)</f>
        <v/>
      </c>
      <c r="M17" s="2">
        <f>TEXTJOIN("=",TRUE,G17,L17)</f>
        <v/>
      </c>
      <c r="N17" s="2" t="n"/>
      <c r="O17" s="2" t="n"/>
    </row>
    <row r="18">
      <c r="A18" s="2" t="inlineStr">
        <is>
          <t>Familia-Contexto Familiar</t>
        </is>
      </c>
      <c r="B18" s="2" t="n"/>
      <c r="C18" s="3" t="n"/>
      <c r="D18" s="2" t="n"/>
      <c r="E18" s="2" t="n"/>
      <c r="F18" s="2" t="n"/>
      <c r="G18" s="2" t="inlineStr">
        <is>
          <t>Mas de 15</t>
        </is>
      </c>
      <c r="H18" s="4">
        <f>IF(E3="+",100.0,IF(E3="-",6.25,0))</f>
        <v/>
      </c>
      <c r="I18" s="2">
        <f>H18*F3</f>
        <v/>
      </c>
      <c r="J18" s="2" t="n"/>
      <c r="K18" s="2" t="n"/>
      <c r="L18" s="2">
        <f>ROUND(I18*(100/SUM(J3:J100)),2)</f>
        <v/>
      </c>
      <c r="M18" s="2">
        <f>TEXTJOIN("=",TRUE,G18,L18)</f>
        <v/>
      </c>
      <c r="N18" s="2" t="n"/>
      <c r="O18" s="2" t="n"/>
    </row>
    <row r="19">
      <c r="A19" s="2" t="inlineStr">
        <is>
          <t>Familia-Contexto Familiar</t>
        </is>
      </c>
      <c r="B19" s="2" t="inlineStr">
        <is>
          <t>P308</t>
        </is>
      </c>
      <c r="C19" s="3" t="inlineStr">
        <is>
          <t>¿Cuántos de ellos son menores de 18 años?</t>
        </is>
      </c>
      <c r="D19" s="2" t="inlineStr">
        <is>
          <t>VEX</t>
        </is>
      </c>
      <c r="E19" s="2" t="n"/>
      <c r="F19" s="2" t="n">
        <v>1</v>
      </c>
      <c r="G19" s="2" t="n">
        <v>1</v>
      </c>
      <c r="H19" s="4">
        <f>IF(E19="+",6.25,IF(E19="-",100.0,0))</f>
        <v/>
      </c>
      <c r="I19" s="2">
        <f>H19*F19</f>
        <v/>
      </c>
      <c r="J19" s="2">
        <f>IF(D19="MULT",SUM(I19:I34),MAX(I19:I34))</f>
        <v/>
      </c>
      <c r="K19" s="2">
        <f>IF(D19="MULT",16,1)</f>
        <v/>
      </c>
      <c r="L19" s="2">
        <f>ROUND(I19*(100/SUM(J3:J100)),2)</f>
        <v/>
      </c>
      <c r="M19" s="2">
        <f>TEXTJOIN("=",TRUE,G19,L19)</f>
        <v/>
      </c>
      <c r="N19" s="2">
        <f>TEXTJOIN("; ",FALSE,M19:M34)</f>
        <v/>
      </c>
      <c r="O19" s="2">
        <f>TEXTJOIN("; "&amp;CHAR(10),FALSE,M19:M34)</f>
        <v/>
      </c>
    </row>
    <row r="20">
      <c r="A20" s="2" t="inlineStr">
        <is>
          <t>Familia-Contexto Familiar</t>
        </is>
      </c>
      <c r="B20" s="2" t="n"/>
      <c r="C20" s="3" t="n"/>
      <c r="D20" s="2" t="n"/>
      <c r="E20" s="2" t="n"/>
      <c r="F20" s="2" t="n"/>
      <c r="G20" s="2" t="n">
        <v>2</v>
      </c>
      <c r="H20" s="4">
        <f>IF(E19="+",12.5,IF(E19="-",93.75,0))</f>
        <v/>
      </c>
      <c r="I20" s="2">
        <f>H20*F19</f>
        <v/>
      </c>
      <c r="J20" s="2" t="n"/>
      <c r="K20" s="2" t="n"/>
      <c r="L20" s="2">
        <f>ROUND(I20*(100/SUM(J3:J100)),2)</f>
        <v/>
      </c>
      <c r="M20" s="2">
        <f>TEXTJOIN("=",TRUE,G20,L20)</f>
        <v/>
      </c>
      <c r="N20" s="2" t="n"/>
      <c r="O20" s="2" t="n"/>
    </row>
    <row r="21">
      <c r="A21" s="2" t="inlineStr">
        <is>
          <t>Familia-Contexto Familiar</t>
        </is>
      </c>
      <c r="B21" s="2" t="n"/>
      <c r="C21" s="3" t="n"/>
      <c r="D21" s="2" t="n"/>
      <c r="E21" s="2" t="n"/>
      <c r="F21" s="2" t="n"/>
      <c r="G21" s="2" t="n">
        <v>3</v>
      </c>
      <c r="H21" s="4">
        <f>IF(E19="+",18.75,IF(E19="-",87.5,0))</f>
        <v/>
      </c>
      <c r="I21" s="2">
        <f>H21*F19</f>
        <v/>
      </c>
      <c r="J21" s="2" t="n"/>
      <c r="K21" s="2" t="n"/>
      <c r="L21" s="2">
        <f>ROUND(I21*(100/SUM(J3:J100)),2)</f>
        <v/>
      </c>
      <c r="M21" s="2">
        <f>TEXTJOIN("=",TRUE,G21,L21)</f>
        <v/>
      </c>
      <c r="N21" s="2" t="n"/>
      <c r="O21" s="2" t="n"/>
    </row>
    <row r="22">
      <c r="A22" s="2" t="inlineStr">
        <is>
          <t>Familia-Contexto Familiar</t>
        </is>
      </c>
      <c r="B22" s="2" t="n"/>
      <c r="C22" s="3" t="n"/>
      <c r="D22" s="2" t="n"/>
      <c r="E22" s="2" t="n"/>
      <c r="F22" s="2" t="n"/>
      <c r="G22" s="2" t="n">
        <v>4</v>
      </c>
      <c r="H22" s="4">
        <f>IF(E19="+",25.0,IF(E19="-",81.25,0))</f>
        <v/>
      </c>
      <c r="I22" s="2">
        <f>H22*F19</f>
        <v/>
      </c>
      <c r="J22" s="2" t="n"/>
      <c r="K22" s="2" t="n"/>
      <c r="L22" s="2">
        <f>ROUND(I22*(100/SUM(J3:J100)),2)</f>
        <v/>
      </c>
      <c r="M22" s="2">
        <f>TEXTJOIN("=",TRUE,G22,L22)</f>
        <v/>
      </c>
      <c r="N22" s="2" t="n"/>
      <c r="O22" s="2" t="n"/>
    </row>
    <row r="23">
      <c r="A23" s="2" t="inlineStr">
        <is>
          <t>Familia-Contexto Familiar</t>
        </is>
      </c>
      <c r="B23" s="2" t="n"/>
      <c r="C23" s="3" t="n"/>
      <c r="D23" s="2" t="n"/>
      <c r="E23" s="2" t="n"/>
      <c r="F23" s="2" t="n"/>
      <c r="G23" s="2" t="n">
        <v>5</v>
      </c>
      <c r="H23" s="4">
        <f>IF(E19="+",31.25,IF(E19="-",75.0,0))</f>
        <v/>
      </c>
      <c r="I23" s="2">
        <f>H23*F19</f>
        <v/>
      </c>
      <c r="J23" s="2" t="n"/>
      <c r="K23" s="2" t="n"/>
      <c r="L23" s="2">
        <f>ROUND(I23*(100/SUM(J3:J100)),2)</f>
        <v/>
      </c>
      <c r="M23" s="2">
        <f>TEXTJOIN("=",TRUE,G23,L23)</f>
        <v/>
      </c>
      <c r="N23" s="2" t="n"/>
      <c r="O23" s="2" t="n"/>
    </row>
    <row r="24">
      <c r="A24" s="2" t="inlineStr">
        <is>
          <t>Familia-Contexto Familiar</t>
        </is>
      </c>
      <c r="B24" s="2" t="n"/>
      <c r="C24" s="3" t="n"/>
      <c r="D24" s="2" t="n"/>
      <c r="E24" s="2" t="n"/>
      <c r="F24" s="2" t="n"/>
      <c r="G24" s="2" t="n">
        <v>6</v>
      </c>
      <c r="H24" s="4">
        <f>IF(E19="+",37.5,IF(E19="-",68.75,0))</f>
        <v/>
      </c>
      <c r="I24" s="2">
        <f>H24*F19</f>
        <v/>
      </c>
      <c r="J24" s="2" t="n"/>
      <c r="K24" s="2" t="n"/>
      <c r="L24" s="2">
        <f>ROUND(I24*(100/SUM(J3:J100)),2)</f>
        <v/>
      </c>
      <c r="M24" s="2">
        <f>TEXTJOIN("=",TRUE,G24,L24)</f>
        <v/>
      </c>
      <c r="N24" s="2" t="n"/>
      <c r="O24" s="2" t="n"/>
    </row>
    <row r="25">
      <c r="A25" s="2" t="inlineStr">
        <is>
          <t>Familia-Contexto Familiar</t>
        </is>
      </c>
      <c r="B25" s="2" t="n"/>
      <c r="C25" s="3" t="n"/>
      <c r="D25" s="2" t="n"/>
      <c r="E25" s="2" t="n"/>
      <c r="F25" s="2" t="n"/>
      <c r="G25" s="2" t="n">
        <v>7</v>
      </c>
      <c r="H25" s="4">
        <f>IF(E19="+",43.75,IF(E19="-",62.5,0))</f>
        <v/>
      </c>
      <c r="I25" s="2">
        <f>H25*F19</f>
        <v/>
      </c>
      <c r="J25" s="2" t="n"/>
      <c r="K25" s="2" t="n"/>
      <c r="L25" s="2">
        <f>ROUND(I25*(100/SUM(J3:J100)),2)</f>
        <v/>
      </c>
      <c r="M25" s="2">
        <f>TEXTJOIN("=",TRUE,G25,L25)</f>
        <v/>
      </c>
      <c r="N25" s="2" t="n"/>
      <c r="O25" s="2" t="n"/>
    </row>
    <row r="26">
      <c r="A26" s="2" t="inlineStr">
        <is>
          <t>Familia-Contexto Familiar</t>
        </is>
      </c>
      <c r="B26" s="2" t="n"/>
      <c r="C26" s="3" t="n"/>
      <c r="D26" s="2" t="n"/>
      <c r="E26" s="2" t="n"/>
      <c r="F26" s="2" t="n"/>
      <c r="G26" s="2" t="n">
        <v>8</v>
      </c>
      <c r="H26" s="4">
        <f>IF(E19="+",50.0,IF(E19="-",56.25,0))</f>
        <v/>
      </c>
      <c r="I26" s="2">
        <f>H26*F19</f>
        <v/>
      </c>
      <c r="J26" s="2" t="n"/>
      <c r="K26" s="2" t="n"/>
      <c r="L26" s="2">
        <f>ROUND(I26*(100/SUM(J3:J100)),2)</f>
        <v/>
      </c>
      <c r="M26" s="2">
        <f>TEXTJOIN("=",TRUE,G26,L26)</f>
        <v/>
      </c>
      <c r="N26" s="2" t="n"/>
      <c r="O26" s="2" t="n"/>
    </row>
    <row r="27">
      <c r="A27" s="2" t="inlineStr">
        <is>
          <t>Familia-Contexto Familiar</t>
        </is>
      </c>
      <c r="B27" s="2" t="n"/>
      <c r="C27" s="3" t="n"/>
      <c r="D27" s="2" t="n"/>
      <c r="E27" s="2" t="n"/>
      <c r="F27" s="2" t="n"/>
      <c r="G27" s="2" t="n">
        <v>9</v>
      </c>
      <c r="H27" s="4">
        <f>IF(E19="+",56.25,IF(E19="-",50.0,0))</f>
        <v/>
      </c>
      <c r="I27" s="2">
        <f>H27*F19</f>
        <v/>
      </c>
      <c r="J27" s="2" t="n"/>
      <c r="K27" s="2" t="n"/>
      <c r="L27" s="2">
        <f>ROUND(I27*(100/SUM(J3:J100)),2)</f>
        <v/>
      </c>
      <c r="M27" s="2">
        <f>TEXTJOIN("=",TRUE,G27,L27)</f>
        <v/>
      </c>
      <c r="N27" s="2" t="n"/>
      <c r="O27" s="2" t="n"/>
    </row>
    <row r="28">
      <c r="A28" s="2" t="inlineStr">
        <is>
          <t>Familia-Contexto Familiar</t>
        </is>
      </c>
      <c r="B28" s="2" t="n"/>
      <c r="C28" s="3" t="n"/>
      <c r="D28" s="2" t="n"/>
      <c r="E28" s="2" t="n"/>
      <c r="F28" s="2" t="n"/>
      <c r="G28" s="2" t="n">
        <v>10</v>
      </c>
      <c r="H28" s="4">
        <f>IF(E19="+",62.5,IF(E19="-",43.75,0))</f>
        <v/>
      </c>
      <c r="I28" s="2">
        <f>H28*F19</f>
        <v/>
      </c>
      <c r="J28" s="2" t="n"/>
      <c r="K28" s="2" t="n"/>
      <c r="L28" s="2">
        <f>ROUND(I28*(100/SUM(J3:J100)),2)</f>
        <v/>
      </c>
      <c r="M28" s="2">
        <f>TEXTJOIN("=",TRUE,G28,L28)</f>
        <v/>
      </c>
      <c r="N28" s="2" t="n"/>
      <c r="O28" s="2" t="n"/>
    </row>
    <row r="29">
      <c r="A29" s="2" t="inlineStr">
        <is>
          <t>Familia-Contexto Familiar</t>
        </is>
      </c>
      <c r="B29" s="2" t="n"/>
      <c r="C29" s="3" t="n"/>
      <c r="D29" s="2" t="n"/>
      <c r="E29" s="2" t="n"/>
      <c r="F29" s="2" t="n"/>
      <c r="G29" s="2" t="n">
        <v>11</v>
      </c>
      <c r="H29" s="4">
        <f>IF(E19="+",68.75,IF(E19="-",37.5,0))</f>
        <v/>
      </c>
      <c r="I29" s="2">
        <f>H29*F19</f>
        <v/>
      </c>
      <c r="J29" s="2" t="n"/>
      <c r="K29" s="2" t="n"/>
      <c r="L29" s="2">
        <f>ROUND(I29*(100/SUM(J3:J100)),2)</f>
        <v/>
      </c>
      <c r="M29" s="2">
        <f>TEXTJOIN("=",TRUE,G29,L29)</f>
        <v/>
      </c>
      <c r="N29" s="2" t="n"/>
      <c r="O29" s="2" t="n"/>
    </row>
    <row r="30">
      <c r="A30" s="2" t="inlineStr">
        <is>
          <t>Familia-Contexto Familiar</t>
        </is>
      </c>
      <c r="B30" s="2" t="n"/>
      <c r="C30" s="3" t="n"/>
      <c r="D30" s="2" t="n"/>
      <c r="E30" s="2" t="n"/>
      <c r="F30" s="2" t="n"/>
      <c r="G30" s="2" t="n">
        <v>12</v>
      </c>
      <c r="H30" s="4">
        <f>IF(E19="+",75.0,IF(E19="-",31.25,0))</f>
        <v/>
      </c>
      <c r="I30" s="2">
        <f>H30*F19</f>
        <v/>
      </c>
      <c r="J30" s="2" t="n"/>
      <c r="K30" s="2" t="n"/>
      <c r="L30" s="2">
        <f>ROUND(I30*(100/SUM(J3:J100)),2)</f>
        <v/>
      </c>
      <c r="M30" s="2">
        <f>TEXTJOIN("=",TRUE,G30,L30)</f>
        <v/>
      </c>
      <c r="N30" s="2" t="n"/>
      <c r="O30" s="2" t="n"/>
    </row>
    <row r="31">
      <c r="A31" s="2" t="inlineStr">
        <is>
          <t>Familia-Contexto Familiar</t>
        </is>
      </c>
      <c r="B31" s="2" t="n"/>
      <c r="C31" s="3" t="n"/>
      <c r="D31" s="2" t="n"/>
      <c r="E31" s="2" t="n"/>
      <c r="F31" s="2" t="n"/>
      <c r="G31" s="2" t="n">
        <v>13</v>
      </c>
      <c r="H31" s="4">
        <f>IF(E19="+",81.25,IF(E19="-",25.0,0))</f>
        <v/>
      </c>
      <c r="I31" s="2">
        <f>H31*F19</f>
        <v/>
      </c>
      <c r="J31" s="2" t="n"/>
      <c r="K31" s="2" t="n"/>
      <c r="L31" s="2">
        <f>ROUND(I31*(100/SUM(J3:J100)),2)</f>
        <v/>
      </c>
      <c r="M31" s="2">
        <f>TEXTJOIN("=",TRUE,G31,L31)</f>
        <v/>
      </c>
      <c r="N31" s="2" t="n"/>
      <c r="O31" s="2" t="n"/>
    </row>
    <row r="32">
      <c r="A32" s="2" t="inlineStr">
        <is>
          <t>Familia-Contexto Familiar</t>
        </is>
      </c>
      <c r="B32" s="2" t="n"/>
      <c r="C32" s="3" t="n"/>
      <c r="D32" s="2" t="n"/>
      <c r="E32" s="2" t="n"/>
      <c r="F32" s="2" t="n"/>
      <c r="G32" s="2" t="n">
        <v>14</v>
      </c>
      <c r="H32" s="4">
        <f>IF(E19="+",87.5,IF(E19="-",18.75,0))</f>
        <v/>
      </c>
      <c r="I32" s="2">
        <f>H32*F19</f>
        <v/>
      </c>
      <c r="J32" s="2" t="n"/>
      <c r="K32" s="2" t="n"/>
      <c r="L32" s="2">
        <f>ROUND(I32*(100/SUM(J3:J100)),2)</f>
        <v/>
      </c>
      <c r="M32" s="2">
        <f>TEXTJOIN("=",TRUE,G32,L32)</f>
        <v/>
      </c>
      <c r="N32" s="2" t="n"/>
      <c r="O32" s="2" t="n"/>
    </row>
    <row r="33">
      <c r="A33" s="2" t="inlineStr">
        <is>
          <t>Familia-Contexto Familiar</t>
        </is>
      </c>
      <c r="B33" s="2" t="n"/>
      <c r="C33" s="3" t="n"/>
      <c r="D33" s="2" t="n"/>
      <c r="E33" s="2" t="n"/>
      <c r="F33" s="2" t="n"/>
      <c r="G33" s="2" t="n">
        <v>15</v>
      </c>
      <c r="H33" s="4">
        <f>IF(E19="+",93.75,IF(E19="-",12.5,0))</f>
        <v/>
      </c>
      <c r="I33" s="2">
        <f>H33*F19</f>
        <v/>
      </c>
      <c r="J33" s="2" t="n"/>
      <c r="K33" s="2" t="n"/>
      <c r="L33" s="2">
        <f>ROUND(I33*(100/SUM(J3:J100)),2)</f>
        <v/>
      </c>
      <c r="M33" s="2">
        <f>TEXTJOIN("=",TRUE,G33,L33)</f>
        <v/>
      </c>
      <c r="N33" s="2" t="n"/>
      <c r="O33" s="2" t="n"/>
    </row>
    <row r="34">
      <c r="A34" s="2" t="inlineStr">
        <is>
          <t>Familia-Contexto Familiar</t>
        </is>
      </c>
      <c r="B34" s="2" t="n"/>
      <c r="C34" s="3" t="n"/>
      <c r="D34" s="2" t="n"/>
      <c r="E34" s="2" t="n"/>
      <c r="F34" s="2" t="n"/>
      <c r="G34" s="2" t="inlineStr">
        <is>
          <t>Mas de 15</t>
        </is>
      </c>
      <c r="H34" s="4">
        <f>IF(E19="+",100.0,IF(E19="-",6.25,0))</f>
        <v/>
      </c>
      <c r="I34" s="2">
        <f>H34*F19</f>
        <v/>
      </c>
      <c r="J34" s="2" t="n"/>
      <c r="K34" s="2" t="n"/>
      <c r="L34" s="2">
        <f>ROUND(I34*(100/SUM(J3:J100)),2)</f>
        <v/>
      </c>
      <c r="M34" s="2">
        <f>TEXTJOIN("=",TRUE,G34,L34)</f>
        <v/>
      </c>
      <c r="N34" s="2" t="n"/>
      <c r="O34" s="2" t="n"/>
    </row>
    <row r="35">
      <c r="A35" s="2" t="inlineStr">
        <is>
          <t>Familia-Contexto Familiar</t>
        </is>
      </c>
      <c r="B35" s="2" t="inlineStr">
        <is>
          <t>P309</t>
        </is>
      </c>
      <c r="C35" s="3" t="inlineStr">
        <is>
          <t>¿Hay algún niño en el hogar que...  [no tenga DNI y necesite tramitarlo?]</t>
        </is>
      </c>
      <c r="D35" s="2" t="inlineStr">
        <is>
          <t>BOL</t>
        </is>
      </c>
      <c r="E35" s="2" t="n"/>
      <c r="F35" s="2" t="n">
        <v>1</v>
      </c>
      <c r="G35" s="2" t="inlineStr">
        <is>
          <t>Si</t>
        </is>
      </c>
      <c r="H35" s="4">
        <f>IF(OR(AND(E35="+", G35="Si"), AND(E35="-", G35="No")), 100, 0)</f>
        <v/>
      </c>
      <c r="I35" s="2">
        <f>H35*F35</f>
        <v/>
      </c>
      <c r="J35" s="2">
        <f>IF(D35="MULT",SUM(I35:I36),MAX(I35:I36))</f>
        <v/>
      </c>
      <c r="K35" s="2">
        <f>IF(D35="MULT",2,1)</f>
        <v/>
      </c>
      <c r="L35" s="2">
        <f>ROUND(I35*(100/SUM(J3:J100)),2)</f>
        <v/>
      </c>
      <c r="M35" s="2">
        <f>TEXTJOIN("=",TRUE,G35,L35)</f>
        <v/>
      </c>
      <c r="N35" s="2">
        <f>TEXTJOIN("; ",FALSE,M35:M36)</f>
        <v/>
      </c>
      <c r="O35" s="2">
        <f>TEXTJOIN("; "&amp;CHAR(10),FALSE,M35:M36)</f>
        <v/>
      </c>
    </row>
    <row r="36">
      <c r="A36" s="2" t="inlineStr">
        <is>
          <t>Familia-Contexto Familiar</t>
        </is>
      </c>
      <c r="B36" s="2" t="n"/>
      <c r="C36" s="3" t="n"/>
      <c r="D36" s="2" t="n"/>
      <c r="E36" s="2" t="n"/>
      <c r="F36" s="2" t="n"/>
      <c r="G36" s="2" t="inlineStr">
        <is>
          <t>No</t>
        </is>
      </c>
      <c r="H36" s="4">
        <f>IF(OR(AND(E35="+", G36="Si"), AND(E35="-", G36="No")), 100, 0)</f>
        <v/>
      </c>
      <c r="I36" s="2">
        <f>H36*F35</f>
        <v/>
      </c>
      <c r="J36" s="2" t="n"/>
      <c r="K36" s="2" t="n"/>
      <c r="L36" s="2">
        <f>ROUND(I36*(100/SUM(J3:J100)),2)</f>
        <v/>
      </c>
      <c r="M36" s="2">
        <f>TEXTJOIN("=",TRUE,G36,L36)</f>
        <v/>
      </c>
      <c r="N36" s="2" t="n"/>
      <c r="O36" s="2" t="n"/>
    </row>
    <row r="37">
      <c r="A37" s="2" t="inlineStr">
        <is>
          <t>Familia-Contexto Familiar</t>
        </is>
      </c>
      <c r="B37" s="2" t="inlineStr">
        <is>
          <t>P310</t>
        </is>
      </c>
      <c r="C37" s="3" t="inlineStr">
        <is>
          <t>¿Hay algún niño en el hogar que...  [padezca problemas de salud?]</t>
        </is>
      </c>
      <c r="D37" s="2" t="inlineStr">
        <is>
          <t>BOL</t>
        </is>
      </c>
      <c r="E37" s="2" t="n"/>
      <c r="F37" s="2" t="n">
        <v>1</v>
      </c>
      <c r="G37" s="2" t="inlineStr">
        <is>
          <t>Si</t>
        </is>
      </c>
      <c r="H37" s="4">
        <f>IF(OR(AND(E37="+", G37="Si"), AND(E37="-", G37="No")), 100, 0)</f>
        <v/>
      </c>
      <c r="I37" s="2">
        <f>H37*F37</f>
        <v/>
      </c>
      <c r="J37" s="2">
        <f>IF(D37="MULT",SUM(I37:I38),MAX(I37:I38))</f>
        <v/>
      </c>
      <c r="K37" s="2">
        <f>IF(D37="MULT",2,1)</f>
        <v/>
      </c>
      <c r="L37" s="2">
        <f>ROUND(I37*(100/SUM(J3:J100)),2)</f>
        <v/>
      </c>
      <c r="M37" s="2">
        <f>TEXTJOIN("=",TRUE,G37,L37)</f>
        <v/>
      </c>
      <c r="N37" s="2">
        <f>TEXTJOIN("; ",FALSE,M37:M38)</f>
        <v/>
      </c>
      <c r="O37" s="2">
        <f>TEXTJOIN("; "&amp;CHAR(10),FALSE,M37:M38)</f>
        <v/>
      </c>
    </row>
    <row r="38">
      <c r="A38" s="2" t="inlineStr">
        <is>
          <t>Familia-Contexto Familiar</t>
        </is>
      </c>
      <c r="B38" s="2" t="n"/>
      <c r="C38" s="3" t="n"/>
      <c r="D38" s="2" t="n"/>
      <c r="E38" s="2" t="n"/>
      <c r="F38" s="2" t="n"/>
      <c r="G38" s="2" t="inlineStr">
        <is>
          <t>No</t>
        </is>
      </c>
      <c r="H38" s="4">
        <f>IF(OR(AND(E37="+", G38="Si"), AND(E37="-", G38="No")), 100, 0)</f>
        <v/>
      </c>
      <c r="I38" s="2">
        <f>H38*F37</f>
        <v/>
      </c>
      <c r="J38" s="2" t="n"/>
      <c r="K38" s="2" t="n"/>
      <c r="L38" s="2">
        <f>ROUND(I38*(100/SUM(J3:J100)),2)</f>
        <v/>
      </c>
      <c r="M38" s="2">
        <f>TEXTJOIN("=",TRUE,G38,L38)</f>
        <v/>
      </c>
      <c r="N38" s="2" t="n"/>
      <c r="O38" s="2" t="n"/>
    </row>
    <row r="39">
      <c r="A39" s="2" t="inlineStr">
        <is>
          <t>Familia-Contexto Familiar</t>
        </is>
      </c>
      <c r="B39" s="2" t="inlineStr">
        <is>
          <t>P311</t>
        </is>
      </c>
      <c r="C39" s="3" t="inlineStr">
        <is>
          <t>¿Hay algún niño en el hogar que...  [no esté inscripto en alguna Escuela?]</t>
        </is>
      </c>
      <c r="D39" s="2" t="inlineStr">
        <is>
          <t>BOL</t>
        </is>
      </c>
      <c r="E39" s="2" t="n"/>
      <c r="F39" s="2" t="n">
        <v>1</v>
      </c>
      <c r="G39" s="2" t="inlineStr">
        <is>
          <t>Si</t>
        </is>
      </c>
      <c r="H39" s="4">
        <f>IF(OR(AND(E39="+", G39="Si"), AND(E39="-", G39="No")), 100, 0)</f>
        <v/>
      </c>
      <c r="I39" s="2">
        <f>H39*F39</f>
        <v/>
      </c>
      <c r="J39" s="2">
        <f>IF(D39="MULT",SUM(I39:I40),MAX(I39:I40))</f>
        <v/>
      </c>
      <c r="K39" s="2">
        <f>IF(D39="MULT",2,1)</f>
        <v/>
      </c>
      <c r="L39" s="2">
        <f>ROUND(I39*(100/SUM(J3:J100)),2)</f>
        <v/>
      </c>
      <c r="M39" s="2">
        <f>TEXTJOIN("=",TRUE,G39,L39)</f>
        <v/>
      </c>
      <c r="N39" s="2">
        <f>TEXTJOIN("; ",FALSE,M39:M40)</f>
        <v/>
      </c>
      <c r="O39" s="2">
        <f>TEXTJOIN("; "&amp;CHAR(10),FALSE,M39:M40)</f>
        <v/>
      </c>
    </row>
    <row r="40">
      <c r="A40" s="2" t="inlineStr">
        <is>
          <t>Familia-Contexto Familiar</t>
        </is>
      </c>
      <c r="B40" s="2" t="n"/>
      <c r="C40" s="3" t="n"/>
      <c r="D40" s="2" t="n"/>
      <c r="E40" s="2" t="n"/>
      <c r="F40" s="2" t="n"/>
      <c r="G40" s="2" t="inlineStr">
        <is>
          <t>No</t>
        </is>
      </c>
      <c r="H40" s="4">
        <f>IF(OR(AND(E39="+", G40="Si"), AND(E39="-", G40="No")), 100, 0)</f>
        <v/>
      </c>
      <c r="I40" s="2">
        <f>H40*F39</f>
        <v/>
      </c>
      <c r="J40" s="2" t="n"/>
      <c r="K40" s="2" t="n"/>
      <c r="L40" s="2">
        <f>ROUND(I40*(100/SUM(J3:J100)),2)</f>
        <v/>
      </c>
      <c r="M40" s="2">
        <f>TEXTJOIN("=",TRUE,G40,L40)</f>
        <v/>
      </c>
      <c r="N40" s="2" t="n"/>
      <c r="O40" s="2" t="n"/>
    </row>
    <row r="41">
      <c r="A41" s="2" t="inlineStr">
        <is>
          <t>Familia-Contexto Familiar</t>
        </is>
      </c>
      <c r="B41" s="2" t="inlineStr">
        <is>
          <t>P312</t>
        </is>
      </c>
      <c r="C41" s="3" t="inlineStr">
        <is>
          <t>¿Hay algún niño en el hogar que...  [Protegido por alguna medida judicial?]</t>
        </is>
      </c>
      <c r="D41" s="2" t="inlineStr">
        <is>
          <t>BOL</t>
        </is>
      </c>
      <c r="E41" s="2" t="n"/>
      <c r="F41" s="2" t="n">
        <v>1</v>
      </c>
      <c r="G41" s="2" t="inlineStr">
        <is>
          <t>Si</t>
        </is>
      </c>
      <c r="H41" s="4">
        <f>IF(OR(AND(E41="+", G41="Si"), AND(E41="-", G41="No")), 100, 0)</f>
        <v/>
      </c>
      <c r="I41" s="2">
        <f>H41*F41</f>
        <v/>
      </c>
      <c r="J41" s="2">
        <f>IF(D41="MULT",SUM(I41:I42),MAX(I41:I42))</f>
        <v/>
      </c>
      <c r="K41" s="2">
        <f>IF(D41="MULT",2,1)</f>
        <v/>
      </c>
      <c r="L41" s="2">
        <f>ROUND(I41*(100/SUM(J3:J100)),2)</f>
        <v/>
      </c>
      <c r="M41" s="2">
        <f>TEXTJOIN("=",TRUE,G41,L41)</f>
        <v/>
      </c>
      <c r="N41" s="2">
        <f>TEXTJOIN("; ",FALSE,M41:M42)</f>
        <v/>
      </c>
      <c r="O41" s="2">
        <f>TEXTJOIN("; "&amp;CHAR(10),FALSE,M41:M42)</f>
        <v/>
      </c>
    </row>
    <row r="42">
      <c r="A42" s="2" t="inlineStr">
        <is>
          <t>Familia-Contexto Familiar</t>
        </is>
      </c>
      <c r="B42" s="2" t="n"/>
      <c r="C42" s="3" t="n"/>
      <c r="D42" s="2" t="n"/>
      <c r="E42" s="2" t="n"/>
      <c r="F42" s="2" t="n"/>
      <c r="G42" s="2" t="inlineStr">
        <is>
          <t>No</t>
        </is>
      </c>
      <c r="H42" s="4">
        <f>IF(OR(AND(E41="+", G42="Si"), AND(E41="-", G42="No")), 100, 0)</f>
        <v/>
      </c>
      <c r="I42" s="2">
        <f>H42*F41</f>
        <v/>
      </c>
      <c r="J42" s="2" t="n"/>
      <c r="K42" s="2" t="n"/>
      <c r="L42" s="2">
        <f>ROUND(I42*(100/SUM(J3:J100)),2)</f>
        <v/>
      </c>
      <c r="M42" s="2">
        <f>TEXTJOIN("=",TRUE,G42,L42)</f>
        <v/>
      </c>
      <c r="N42" s="2" t="n"/>
      <c r="O42" s="2" t="n"/>
    </row>
    <row r="43">
      <c r="A43" s="2" t="inlineStr">
        <is>
          <t>Familia-Contexto Familiar</t>
        </is>
      </c>
      <c r="B43" s="2" t="inlineStr">
        <is>
          <t>P313</t>
        </is>
      </c>
      <c r="C43" s="3" t="inlineStr">
        <is>
          <t>¿Hay algún niño en el hogar que...  [Alguna niña en el hogar embarazada?]</t>
        </is>
      </c>
      <c r="D43" s="2" t="inlineStr">
        <is>
          <t>BOL</t>
        </is>
      </c>
      <c r="E43" s="2" t="n"/>
      <c r="F43" s="2" t="n">
        <v>1</v>
      </c>
      <c r="G43" s="2" t="inlineStr">
        <is>
          <t>Si</t>
        </is>
      </c>
      <c r="H43" s="4">
        <f>IF(OR(AND(E43="+", G43="Si"), AND(E43="-", G43="No")), 100, 0)</f>
        <v/>
      </c>
      <c r="I43" s="2">
        <f>H43*F43</f>
        <v/>
      </c>
      <c r="J43" s="2">
        <f>IF(D43="MULT",SUM(I43:I44),MAX(I43:I44))</f>
        <v/>
      </c>
      <c r="K43" s="2">
        <f>IF(D43="MULT",2,1)</f>
        <v/>
      </c>
      <c r="L43" s="2">
        <f>ROUND(I43*(100/SUM(J3:J100)),2)</f>
        <v/>
      </c>
      <c r="M43" s="2">
        <f>TEXTJOIN("=",TRUE,G43,L43)</f>
        <v/>
      </c>
      <c r="N43" s="2">
        <f>TEXTJOIN("; ",FALSE,M43:M44)</f>
        <v/>
      </c>
      <c r="O43" s="2">
        <f>TEXTJOIN("; "&amp;CHAR(10),FALSE,M43:M44)</f>
        <v/>
      </c>
    </row>
    <row r="44">
      <c r="A44" s="2" t="inlineStr">
        <is>
          <t>Familia-Contexto Familiar</t>
        </is>
      </c>
      <c r="B44" s="2" t="n"/>
      <c r="C44" s="3" t="n"/>
      <c r="D44" s="2" t="n"/>
      <c r="E44" s="2" t="n"/>
      <c r="F44" s="2" t="n"/>
      <c r="G44" s="2" t="inlineStr">
        <is>
          <t>No</t>
        </is>
      </c>
      <c r="H44" s="4">
        <f>IF(OR(AND(E43="+", G44="Si"), AND(E43="-", G44="No")), 100, 0)</f>
        <v/>
      </c>
      <c r="I44" s="2">
        <f>H44*F43</f>
        <v/>
      </c>
      <c r="J44" s="2" t="n"/>
      <c r="K44" s="2" t="n"/>
      <c r="L44" s="2">
        <f>ROUND(I44*(100/SUM(J3:J100)),2)</f>
        <v/>
      </c>
      <c r="M44" s="2">
        <f>TEXTJOIN("=",TRUE,G44,L44)</f>
        <v/>
      </c>
      <c r="N44" s="2" t="n"/>
      <c r="O44" s="2" t="n"/>
    </row>
    <row r="45">
      <c r="A45" s="2" t="inlineStr">
        <is>
          <t>Familia-Contexto Familiar</t>
        </is>
      </c>
      <c r="B45" s="2" t="inlineStr">
        <is>
          <t>P329</t>
        </is>
      </c>
      <c r="C45" s="3" t="inlineStr">
        <is>
          <t>¿Vivieron alguna situación reciente de violencia en el entorno familiar?</t>
        </is>
      </c>
      <c r="D45" s="2" t="inlineStr">
        <is>
          <t>BOL</t>
        </is>
      </c>
      <c r="E45" s="2" t="n"/>
      <c r="F45" s="2" t="n">
        <v>1</v>
      </c>
      <c r="G45" s="2" t="inlineStr">
        <is>
          <t>Si</t>
        </is>
      </c>
      <c r="H45" s="4">
        <f>IF(OR(AND(E45="+", G45="Si"), AND(E45="-", G45="No")), 100, 0)</f>
        <v/>
      </c>
      <c r="I45" s="2">
        <f>H45*F45</f>
        <v/>
      </c>
      <c r="J45" s="2">
        <f>IF(D45="MULT",SUM(I45:I46),MAX(I45:I46))</f>
        <v/>
      </c>
      <c r="K45" s="2">
        <f>IF(D45="MULT",2,1)</f>
        <v/>
      </c>
      <c r="L45" s="2">
        <f>ROUND(I45*(100/SUM(J3:J100)),2)</f>
        <v/>
      </c>
      <c r="M45" s="2">
        <f>TEXTJOIN("=",TRUE,G45,L45)</f>
        <v/>
      </c>
      <c r="N45" s="2">
        <f>TEXTJOIN("; ",FALSE,M45:M46)</f>
        <v/>
      </c>
      <c r="O45" s="2">
        <f>TEXTJOIN("; "&amp;CHAR(10),FALSE,M45:M46)</f>
        <v/>
      </c>
    </row>
    <row r="46">
      <c r="A46" s="2" t="inlineStr">
        <is>
          <t>Familia-Contexto Familiar</t>
        </is>
      </c>
      <c r="B46" s="2" t="n"/>
      <c r="C46" s="3" t="n"/>
      <c r="D46" s="2" t="n"/>
      <c r="E46" s="2" t="n"/>
      <c r="F46" s="2" t="n"/>
      <c r="G46" s="2" t="inlineStr">
        <is>
          <t>No</t>
        </is>
      </c>
      <c r="H46" s="4">
        <f>IF(OR(AND(E45="+", G46="Si"), AND(E45="-", G46="No")), 100, 0)</f>
        <v/>
      </c>
      <c r="I46" s="2">
        <f>H46*F45</f>
        <v/>
      </c>
      <c r="J46" s="2" t="n"/>
      <c r="K46" s="2" t="n"/>
      <c r="L46" s="2">
        <f>ROUND(I46*(100/SUM(J3:J100)),2)</f>
        <v/>
      </c>
      <c r="M46" s="2">
        <f>TEXTJOIN("=",TRUE,G46,L46)</f>
        <v/>
      </c>
      <c r="N46" s="2" t="n"/>
      <c r="O46" s="2" t="n"/>
    </row>
  </sheetData>
  <mergeCells count="83">
    <mergeCell ref="A1:A2"/>
    <mergeCell ref="B1:F1"/>
    <mergeCell ref="G1:G2"/>
    <mergeCell ref="H1:H2"/>
    <mergeCell ref="I1:I2"/>
    <mergeCell ref="J1:J2"/>
    <mergeCell ref="K1:K2"/>
    <mergeCell ref="L1:L2"/>
    <mergeCell ref="M1:M2"/>
    <mergeCell ref="N1:N2"/>
    <mergeCell ref="O1:O2"/>
    <mergeCell ref="B3:B18"/>
    <mergeCell ref="K3:K18"/>
    <mergeCell ref="J3:J18"/>
    <mergeCell ref="C3:C18"/>
    <mergeCell ref="D3:D18"/>
    <mergeCell ref="E3:E18"/>
    <mergeCell ref="F3:F18"/>
    <mergeCell ref="N3:N18"/>
    <mergeCell ref="O3:O18"/>
    <mergeCell ref="B19:B34"/>
    <mergeCell ref="K19:K34"/>
    <mergeCell ref="J19:J34"/>
    <mergeCell ref="C19:C34"/>
    <mergeCell ref="D19:D34"/>
    <mergeCell ref="E19:E34"/>
    <mergeCell ref="F19:F34"/>
    <mergeCell ref="N19:N34"/>
    <mergeCell ref="O19:O34"/>
    <mergeCell ref="B35:B36"/>
    <mergeCell ref="K35:K36"/>
    <mergeCell ref="J35:J36"/>
    <mergeCell ref="C35:C36"/>
    <mergeCell ref="D35:D36"/>
    <mergeCell ref="E35:E36"/>
    <mergeCell ref="F35:F36"/>
    <mergeCell ref="N35:N36"/>
    <mergeCell ref="O35:O36"/>
    <mergeCell ref="B37:B38"/>
    <mergeCell ref="K37:K38"/>
    <mergeCell ref="J37:J38"/>
    <mergeCell ref="C37:C38"/>
    <mergeCell ref="D37:D38"/>
    <mergeCell ref="E37:E38"/>
    <mergeCell ref="F37:F38"/>
    <mergeCell ref="N37:N38"/>
    <mergeCell ref="O37:O38"/>
    <mergeCell ref="B39:B40"/>
    <mergeCell ref="K39:K40"/>
    <mergeCell ref="J39:J40"/>
    <mergeCell ref="C39:C40"/>
    <mergeCell ref="D39:D40"/>
    <mergeCell ref="E39:E40"/>
    <mergeCell ref="F39:F40"/>
    <mergeCell ref="N39:N40"/>
    <mergeCell ref="O39:O40"/>
    <mergeCell ref="B41:B42"/>
    <mergeCell ref="K41:K42"/>
    <mergeCell ref="J41:J42"/>
    <mergeCell ref="C41:C42"/>
    <mergeCell ref="D41:D42"/>
    <mergeCell ref="E41:E42"/>
    <mergeCell ref="F41:F42"/>
    <mergeCell ref="N41:N42"/>
    <mergeCell ref="O41:O42"/>
    <mergeCell ref="B43:B44"/>
    <mergeCell ref="K43:K44"/>
    <mergeCell ref="J43:J44"/>
    <mergeCell ref="C43:C44"/>
    <mergeCell ref="D43:D44"/>
    <mergeCell ref="E43:E44"/>
    <mergeCell ref="F43:F44"/>
    <mergeCell ref="N43:N44"/>
    <mergeCell ref="O43:O44"/>
    <mergeCell ref="B45:B46"/>
    <mergeCell ref="K45:K46"/>
    <mergeCell ref="J45:J46"/>
    <mergeCell ref="C45:C46"/>
    <mergeCell ref="D45:D46"/>
    <mergeCell ref="E45:E46"/>
    <mergeCell ref="F45:F46"/>
    <mergeCell ref="N45:N46"/>
    <mergeCell ref="O45:O46"/>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20"/>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Familia-Madre o Padre</t>
        </is>
      </c>
      <c r="B3" s="2" t="inlineStr">
        <is>
          <t>P314</t>
        </is>
      </c>
      <c r="C3" s="3" t="inlineStr">
        <is>
          <t>La madre o cuidador principal... [Padece enfermedad en tratamiento? ]</t>
        </is>
      </c>
      <c r="D3" s="2" t="inlineStr">
        <is>
          <t>BOL</t>
        </is>
      </c>
      <c r="E3" s="2" t="n"/>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Familia-Madre o Padre</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Familia-Madre o Padre</t>
        </is>
      </c>
      <c r="B5" s="2" t="inlineStr">
        <is>
          <t>P315</t>
        </is>
      </c>
      <c r="C5" s="3" t="inlineStr">
        <is>
          <t>La madre o cuidador principal... [Padece enfermedad sin tratamiento?]</t>
        </is>
      </c>
      <c r="D5" s="2" t="inlineStr">
        <is>
          <t>BOL</t>
        </is>
      </c>
      <c r="E5" s="2" t="n"/>
      <c r="F5" s="2" t="n">
        <v>1</v>
      </c>
      <c r="G5" s="2" t="inlineStr">
        <is>
          <t>Si</t>
        </is>
      </c>
      <c r="H5" s="4">
        <f>IF(OR(AND(E5="+", G5="Si"), AND(E5="-", G5="No")), 100, 0)</f>
        <v/>
      </c>
      <c r="I5" s="2">
        <f>H5*F5</f>
        <v/>
      </c>
      <c r="J5" s="2">
        <f>IF(D5="MULT",SUM(I5:I6),MAX(I5:I6))</f>
        <v/>
      </c>
      <c r="K5" s="2">
        <f>IF(D5="MULT",2,1)</f>
        <v/>
      </c>
      <c r="L5" s="2">
        <f>ROUND(I5*(100/SUM(J3:J100)),2)</f>
        <v/>
      </c>
      <c r="M5" s="2">
        <f>TEXTJOIN("=",TRUE,G5,L5)</f>
        <v/>
      </c>
      <c r="N5" s="2">
        <f>TEXTJOIN("; ",FALSE,M5:M6)</f>
        <v/>
      </c>
      <c r="O5" s="2">
        <f>TEXTJOIN("; "&amp;CHAR(10),FALSE,M5:M6)</f>
        <v/>
      </c>
    </row>
    <row r="6">
      <c r="A6" s="2" t="inlineStr">
        <is>
          <t>Familia-Madre o Padre</t>
        </is>
      </c>
      <c r="B6" s="2" t="n"/>
      <c r="C6" s="3" t="n"/>
      <c r="D6" s="2" t="n"/>
      <c r="E6" s="2" t="n"/>
      <c r="F6" s="2" t="n"/>
      <c r="G6" s="2" t="inlineStr">
        <is>
          <t>No</t>
        </is>
      </c>
      <c r="H6" s="4">
        <f>IF(OR(AND(E5="+", G6="Si"), AND(E5="-", G6="No")), 100, 0)</f>
        <v/>
      </c>
      <c r="I6" s="2">
        <f>H6*F5</f>
        <v/>
      </c>
      <c r="J6" s="2" t="n"/>
      <c r="K6" s="2" t="n"/>
      <c r="L6" s="2">
        <f>ROUND(I6*(100/SUM(J3:J100)),2)</f>
        <v/>
      </c>
      <c r="M6" s="2">
        <f>TEXTJOIN("=",TRUE,G6,L6)</f>
        <v/>
      </c>
      <c r="N6" s="2" t="n"/>
      <c r="O6" s="2" t="n"/>
    </row>
    <row r="7">
      <c r="A7" s="2" t="inlineStr">
        <is>
          <t>Familia-Madre o Padre</t>
        </is>
      </c>
      <c r="B7" s="2" t="inlineStr">
        <is>
          <t>P316</t>
        </is>
      </c>
      <c r="C7" s="3" t="inlineStr">
        <is>
          <t>La madre o cuidador principal... [Padece enfermedad infecto- contagiosa EN tratamiento?]</t>
        </is>
      </c>
      <c r="D7" s="2" t="inlineStr">
        <is>
          <t>BOL</t>
        </is>
      </c>
      <c r="E7" s="2" t="n"/>
      <c r="F7" s="2" t="n">
        <v>1</v>
      </c>
      <c r="G7" s="2" t="inlineStr">
        <is>
          <t>Si</t>
        </is>
      </c>
      <c r="H7" s="4">
        <f>IF(OR(AND(E7="+", G7="Si"), AND(E7="-", G7="No")), 100, 0)</f>
        <v/>
      </c>
      <c r="I7" s="2">
        <f>H7*F7</f>
        <v/>
      </c>
      <c r="J7" s="2">
        <f>IF(D7="MULT",SUM(I7:I8),MAX(I7:I8))</f>
        <v/>
      </c>
      <c r="K7" s="2">
        <f>IF(D7="MULT",2,1)</f>
        <v/>
      </c>
      <c r="L7" s="2">
        <f>ROUND(I7*(100/SUM(J3:J100)),2)</f>
        <v/>
      </c>
      <c r="M7" s="2">
        <f>TEXTJOIN("=",TRUE,G7,L7)</f>
        <v/>
      </c>
      <c r="N7" s="2">
        <f>TEXTJOIN("; ",FALSE,M7:M8)</f>
        <v/>
      </c>
      <c r="O7" s="2">
        <f>TEXTJOIN("; "&amp;CHAR(10),FALSE,M7:M8)</f>
        <v/>
      </c>
    </row>
    <row r="8">
      <c r="A8" s="2" t="inlineStr">
        <is>
          <t>Familia-Madre o Padre</t>
        </is>
      </c>
      <c r="B8" s="2" t="n"/>
      <c r="C8" s="3" t="n"/>
      <c r="D8" s="2" t="n"/>
      <c r="E8" s="2" t="n"/>
      <c r="F8" s="2" t="n"/>
      <c r="G8" s="2" t="inlineStr">
        <is>
          <t>No</t>
        </is>
      </c>
      <c r="H8" s="4">
        <f>IF(OR(AND(E7="+", G8="Si"), AND(E7="-", G8="No")), 100, 0)</f>
        <v/>
      </c>
      <c r="I8" s="2">
        <f>H8*F7</f>
        <v/>
      </c>
      <c r="J8" s="2" t="n"/>
      <c r="K8" s="2" t="n"/>
      <c r="L8" s="2">
        <f>ROUND(I8*(100/SUM(J3:J100)),2)</f>
        <v/>
      </c>
      <c r="M8" s="2">
        <f>TEXTJOIN("=",TRUE,G8,L8)</f>
        <v/>
      </c>
      <c r="N8" s="2" t="n"/>
      <c r="O8" s="2" t="n"/>
    </row>
    <row r="9">
      <c r="A9" s="2" t="inlineStr">
        <is>
          <t>Familia-Madre o Padre</t>
        </is>
      </c>
      <c r="B9" s="2" t="inlineStr">
        <is>
          <t>P317</t>
        </is>
      </c>
      <c r="C9" s="3" t="inlineStr">
        <is>
          <t>La madre o cuidador principal... [Padece enfermedad infecto- contagiosa SIN tratamiento?]</t>
        </is>
      </c>
      <c r="D9" s="2" t="inlineStr">
        <is>
          <t>BOL</t>
        </is>
      </c>
      <c r="E9" s="2" t="n"/>
      <c r="F9" s="2" t="n">
        <v>1</v>
      </c>
      <c r="G9" s="2" t="inlineStr">
        <is>
          <t>Si</t>
        </is>
      </c>
      <c r="H9" s="4">
        <f>IF(OR(AND(E9="+", G9="Si"), AND(E9="-", G9="No")), 100, 0)</f>
        <v/>
      </c>
      <c r="I9" s="2">
        <f>H9*F9</f>
        <v/>
      </c>
      <c r="J9" s="2">
        <f>IF(D9="MULT",SUM(I9:I10),MAX(I9:I10))</f>
        <v/>
      </c>
      <c r="K9" s="2">
        <f>IF(D9="MULT",2,1)</f>
        <v/>
      </c>
      <c r="L9" s="2">
        <f>ROUND(I9*(100/SUM(J3:J100)),2)</f>
        <v/>
      </c>
      <c r="M9" s="2">
        <f>TEXTJOIN("=",TRUE,G9,L9)</f>
        <v/>
      </c>
      <c r="N9" s="2">
        <f>TEXTJOIN("; ",FALSE,M9:M10)</f>
        <v/>
      </c>
      <c r="O9" s="2">
        <f>TEXTJOIN("; "&amp;CHAR(10),FALSE,M9:M10)</f>
        <v/>
      </c>
    </row>
    <row r="10">
      <c r="A10" s="2" t="inlineStr">
        <is>
          <t>Familia-Madre o Padre</t>
        </is>
      </c>
      <c r="B10" s="2" t="n"/>
      <c r="C10" s="3" t="n"/>
      <c r="D10" s="2" t="n"/>
      <c r="E10" s="2" t="n"/>
      <c r="F10" s="2" t="n"/>
      <c r="G10" s="2" t="inlineStr">
        <is>
          <t>No</t>
        </is>
      </c>
      <c r="H10" s="4">
        <f>IF(OR(AND(E9="+", G10="Si"), AND(E9="-", G10="No")), 100, 0)</f>
        <v/>
      </c>
      <c r="I10" s="2">
        <f>H10*F9</f>
        <v/>
      </c>
      <c r="J10" s="2" t="n"/>
      <c r="K10" s="2" t="n"/>
      <c r="L10" s="2">
        <f>ROUND(I10*(100/SUM(J3:J100)),2)</f>
        <v/>
      </c>
      <c r="M10" s="2">
        <f>TEXTJOIN("=",TRUE,G10,L10)</f>
        <v/>
      </c>
      <c r="N10" s="2" t="n"/>
      <c r="O10" s="2" t="n"/>
    </row>
    <row r="11">
      <c r="A11" s="2" t="inlineStr">
        <is>
          <t>Familia-Madre o Padre</t>
        </is>
      </c>
      <c r="B11" s="2" t="inlineStr">
        <is>
          <t>P318</t>
        </is>
      </c>
      <c r="C11" s="3" t="inlineStr">
        <is>
          <t>La madre o cuidador principal... [Padece problemas de salud Mental EN tratamiento?]</t>
        </is>
      </c>
      <c r="D11" s="2" t="inlineStr">
        <is>
          <t>BOL</t>
        </is>
      </c>
      <c r="E11" s="2" t="n"/>
      <c r="F11" s="2" t="n">
        <v>1</v>
      </c>
      <c r="G11" s="2" t="inlineStr">
        <is>
          <t>Si</t>
        </is>
      </c>
      <c r="H11" s="4">
        <f>IF(OR(AND(E11="+", G11="Si"), AND(E11="-", G11="No")), 100, 0)</f>
        <v/>
      </c>
      <c r="I11" s="2">
        <f>H11*F11</f>
        <v/>
      </c>
      <c r="J11" s="2">
        <f>IF(D11="MULT",SUM(I11:I12),MAX(I11:I12))</f>
        <v/>
      </c>
      <c r="K11" s="2">
        <f>IF(D11="MULT",2,1)</f>
        <v/>
      </c>
      <c r="L11" s="2">
        <f>ROUND(I11*(100/SUM(J3:J100)),2)</f>
        <v/>
      </c>
      <c r="M11" s="2">
        <f>TEXTJOIN("=",TRUE,G11,L11)</f>
        <v/>
      </c>
      <c r="N11" s="2">
        <f>TEXTJOIN("; ",FALSE,M11:M12)</f>
        <v/>
      </c>
      <c r="O11" s="2">
        <f>TEXTJOIN("; "&amp;CHAR(10),FALSE,M11:M12)</f>
        <v/>
      </c>
    </row>
    <row r="12">
      <c r="A12" s="2" t="inlineStr">
        <is>
          <t>Familia-Madre o Padre</t>
        </is>
      </c>
      <c r="B12" s="2" t="n"/>
      <c r="C12" s="3" t="n"/>
      <c r="D12" s="2" t="n"/>
      <c r="E12" s="2" t="n"/>
      <c r="F12" s="2" t="n"/>
      <c r="G12" s="2" t="inlineStr">
        <is>
          <t>No</t>
        </is>
      </c>
      <c r="H12" s="4">
        <f>IF(OR(AND(E11="+", G12="Si"), AND(E11="-", G12="No")), 100, 0)</f>
        <v/>
      </c>
      <c r="I12" s="2">
        <f>H12*F11</f>
        <v/>
      </c>
      <c r="J12" s="2" t="n"/>
      <c r="K12" s="2" t="n"/>
      <c r="L12" s="2">
        <f>ROUND(I12*(100/SUM(J3:J100)),2)</f>
        <v/>
      </c>
      <c r="M12" s="2">
        <f>TEXTJOIN("=",TRUE,G12,L12)</f>
        <v/>
      </c>
      <c r="N12" s="2" t="n"/>
      <c r="O12" s="2" t="n"/>
    </row>
    <row r="13">
      <c r="A13" s="2" t="inlineStr">
        <is>
          <t>Familia-Madre o Padre</t>
        </is>
      </c>
      <c r="B13" s="2" t="inlineStr">
        <is>
          <t>P319</t>
        </is>
      </c>
      <c r="C13" s="3" t="inlineStr">
        <is>
          <t>La madre o cuidador principal... [Padece problemas de Salud mental SIN tratamiento?]</t>
        </is>
      </c>
      <c r="D13" s="2" t="inlineStr">
        <is>
          <t>BOL</t>
        </is>
      </c>
      <c r="E13" s="2" t="n"/>
      <c r="F13" s="2" t="n">
        <v>1</v>
      </c>
      <c r="G13" s="2" t="inlineStr">
        <is>
          <t>Si</t>
        </is>
      </c>
      <c r="H13" s="4">
        <f>IF(OR(AND(E13="+", G13="Si"), AND(E13="-", G13="No")), 100, 0)</f>
        <v/>
      </c>
      <c r="I13" s="2">
        <f>H13*F13</f>
        <v/>
      </c>
      <c r="J13" s="2">
        <f>IF(D13="MULT",SUM(I13:I14),MAX(I13:I14))</f>
        <v/>
      </c>
      <c r="K13" s="2">
        <f>IF(D13="MULT",2,1)</f>
        <v/>
      </c>
      <c r="L13" s="2">
        <f>ROUND(I13*(100/SUM(J3:J100)),2)</f>
        <v/>
      </c>
      <c r="M13" s="2">
        <f>TEXTJOIN("=",TRUE,G13,L13)</f>
        <v/>
      </c>
      <c r="N13" s="2">
        <f>TEXTJOIN("; ",FALSE,M13:M14)</f>
        <v/>
      </c>
      <c r="O13" s="2">
        <f>TEXTJOIN("; "&amp;CHAR(10),FALSE,M13:M14)</f>
        <v/>
      </c>
    </row>
    <row r="14">
      <c r="A14" s="2" t="inlineStr">
        <is>
          <t>Familia-Madre o Padre</t>
        </is>
      </c>
      <c r="B14" s="2" t="n"/>
      <c r="C14" s="3" t="n"/>
      <c r="D14" s="2" t="n"/>
      <c r="E14" s="2" t="n"/>
      <c r="F14" s="2" t="n"/>
      <c r="G14" s="2" t="inlineStr">
        <is>
          <t>No</t>
        </is>
      </c>
      <c r="H14" s="4">
        <f>IF(OR(AND(E13="+", G14="Si"), AND(E13="-", G14="No")), 100, 0)</f>
        <v/>
      </c>
      <c r="I14" s="2">
        <f>H14*F13</f>
        <v/>
      </c>
      <c r="J14" s="2" t="n"/>
      <c r="K14" s="2" t="n"/>
      <c r="L14" s="2">
        <f>ROUND(I14*(100/SUM(J3:J100)),2)</f>
        <v/>
      </c>
      <c r="M14" s="2">
        <f>TEXTJOIN("=",TRUE,G14,L14)</f>
        <v/>
      </c>
      <c r="N14" s="2" t="n"/>
      <c r="O14" s="2" t="n"/>
    </row>
    <row r="15">
      <c r="A15" s="2" t="inlineStr">
        <is>
          <t>Familia-Madre o Padre</t>
        </is>
      </c>
      <c r="B15" s="2" t="inlineStr">
        <is>
          <t>P320</t>
        </is>
      </c>
      <c r="C15" s="3" t="inlineStr">
        <is>
          <t>La madre o cuidador principal... [Capacidades reducidas o afectadas]</t>
        </is>
      </c>
      <c r="D15" s="2" t="inlineStr">
        <is>
          <t>BOL</t>
        </is>
      </c>
      <c r="E15" s="2" t="n"/>
      <c r="F15" s="2" t="n">
        <v>1</v>
      </c>
      <c r="G15" s="2" t="inlineStr">
        <is>
          <t>Si</t>
        </is>
      </c>
      <c r="H15" s="4">
        <f>IF(OR(AND(E15="+", G15="Si"), AND(E15="-", G15="No")), 100, 0)</f>
        <v/>
      </c>
      <c r="I15" s="2">
        <f>H15*F15</f>
        <v/>
      </c>
      <c r="J15" s="2">
        <f>IF(D15="MULT",SUM(I15:I16),MAX(I15:I16))</f>
        <v/>
      </c>
      <c r="K15" s="2">
        <f>IF(D15="MULT",2,1)</f>
        <v/>
      </c>
      <c r="L15" s="2">
        <f>ROUND(I15*(100/SUM(J3:J100)),2)</f>
        <v/>
      </c>
      <c r="M15" s="2">
        <f>TEXTJOIN("=",TRUE,G15,L15)</f>
        <v/>
      </c>
      <c r="N15" s="2">
        <f>TEXTJOIN("; ",FALSE,M15:M16)</f>
        <v/>
      </c>
      <c r="O15" s="2">
        <f>TEXTJOIN("; "&amp;CHAR(10),FALSE,M15:M16)</f>
        <v/>
      </c>
    </row>
    <row r="16">
      <c r="A16" s="2" t="inlineStr">
        <is>
          <t>Familia-Madre o Padre</t>
        </is>
      </c>
      <c r="B16" s="2" t="n"/>
      <c r="C16" s="3" t="n"/>
      <c r="D16" s="2" t="n"/>
      <c r="E16" s="2" t="n"/>
      <c r="F16" s="2" t="n"/>
      <c r="G16" s="2" t="inlineStr">
        <is>
          <t>No</t>
        </is>
      </c>
      <c r="H16" s="4">
        <f>IF(OR(AND(E15="+", G16="Si"), AND(E15="-", G16="No")), 100, 0)</f>
        <v/>
      </c>
      <c r="I16" s="2">
        <f>H16*F15</f>
        <v/>
      </c>
      <c r="J16" s="2" t="n"/>
      <c r="K16" s="2" t="n"/>
      <c r="L16" s="2">
        <f>ROUND(I16*(100/SUM(J3:J100)),2)</f>
        <v/>
      </c>
      <c r="M16" s="2">
        <f>TEXTJOIN("=",TRUE,G16,L16)</f>
        <v/>
      </c>
      <c r="N16" s="2" t="n"/>
      <c r="O16" s="2" t="n"/>
    </row>
    <row r="17">
      <c r="A17" s="2" t="inlineStr">
        <is>
          <t>Familia-Madre o Padre</t>
        </is>
      </c>
      <c r="B17" s="2" t="inlineStr">
        <is>
          <t>P321</t>
        </is>
      </c>
      <c r="C17" s="3" t="inlineStr">
        <is>
          <t>La madre o cuidador principal... [¿Tiene Certificado de discapacidad?]</t>
        </is>
      </c>
      <c r="D17" s="2" t="inlineStr">
        <is>
          <t>BOL</t>
        </is>
      </c>
      <c r="E17" s="2" t="n"/>
      <c r="F17" s="2" t="n">
        <v>1</v>
      </c>
      <c r="G17" s="2" t="inlineStr">
        <is>
          <t>Si</t>
        </is>
      </c>
      <c r="H17" s="4">
        <f>IF(OR(AND(E17="+", G17="Si"), AND(E17="-", G17="No")), 100, 0)</f>
        <v/>
      </c>
      <c r="I17" s="2">
        <f>H17*F17</f>
        <v/>
      </c>
      <c r="J17" s="2">
        <f>IF(D17="MULT",SUM(I17:I18),MAX(I17:I18))</f>
        <v/>
      </c>
      <c r="K17" s="2">
        <f>IF(D17="MULT",2,1)</f>
        <v/>
      </c>
      <c r="L17" s="2">
        <f>ROUND(I17*(100/SUM(J3:J100)),2)</f>
        <v/>
      </c>
      <c r="M17" s="2">
        <f>TEXTJOIN("=",TRUE,G17,L17)</f>
        <v/>
      </c>
      <c r="N17" s="2">
        <f>TEXTJOIN("; ",FALSE,M17:M18)</f>
        <v/>
      </c>
      <c r="O17" s="2">
        <f>TEXTJOIN("; "&amp;CHAR(10),FALSE,M17:M18)</f>
        <v/>
      </c>
    </row>
    <row r="18">
      <c r="A18" s="2" t="inlineStr">
        <is>
          <t>Familia-Madre o Padre</t>
        </is>
      </c>
      <c r="B18" s="2" t="n"/>
      <c r="C18" s="3" t="n"/>
      <c r="D18" s="2" t="n"/>
      <c r="E18" s="2" t="n"/>
      <c r="F18" s="2" t="n"/>
      <c r="G18" s="2" t="inlineStr">
        <is>
          <t>No</t>
        </is>
      </c>
      <c r="H18" s="4">
        <f>IF(OR(AND(E17="+", G18="Si"), AND(E17="-", G18="No")), 100, 0)</f>
        <v/>
      </c>
      <c r="I18" s="2">
        <f>H18*F17</f>
        <v/>
      </c>
      <c r="J18" s="2" t="n"/>
      <c r="K18" s="2" t="n"/>
      <c r="L18" s="2">
        <f>ROUND(I18*(100/SUM(J3:J100)),2)</f>
        <v/>
      </c>
      <c r="M18" s="2">
        <f>TEXTJOIN("=",TRUE,G18,L18)</f>
        <v/>
      </c>
      <c r="N18" s="2" t="n"/>
      <c r="O18" s="2" t="n"/>
    </row>
    <row r="19">
      <c r="A19" s="2" t="inlineStr">
        <is>
          <t>Familia-Madre o Padre</t>
        </is>
      </c>
      <c r="B19" s="2" t="inlineStr">
        <is>
          <t>P322</t>
        </is>
      </c>
      <c r="C19" s="3" t="inlineStr">
        <is>
          <t>La madre o cuidador principal... [Padece consumo (o sospecha de) consumo problemático)]</t>
        </is>
      </c>
      <c r="D19" s="2" t="inlineStr">
        <is>
          <t>BOL</t>
        </is>
      </c>
      <c r="E19" s="2" t="n"/>
      <c r="F19" s="2" t="n">
        <v>1</v>
      </c>
      <c r="G19" s="2" t="inlineStr">
        <is>
          <t>Si</t>
        </is>
      </c>
      <c r="H19" s="4">
        <f>IF(OR(AND(E19="+", G19="Si"), AND(E19="-", G19="No")), 100, 0)</f>
        <v/>
      </c>
      <c r="I19" s="2">
        <f>H19*F19</f>
        <v/>
      </c>
      <c r="J19" s="2">
        <f>IF(D19="MULT",SUM(I19:I20),MAX(I19:I20))</f>
        <v/>
      </c>
      <c r="K19" s="2">
        <f>IF(D19="MULT",2,1)</f>
        <v/>
      </c>
      <c r="L19" s="2">
        <f>ROUND(I19*(100/SUM(J3:J100)),2)</f>
        <v/>
      </c>
      <c r="M19" s="2">
        <f>TEXTJOIN("=",TRUE,G19,L19)</f>
        <v/>
      </c>
      <c r="N19" s="2">
        <f>TEXTJOIN("; ",FALSE,M19:M20)</f>
        <v/>
      </c>
      <c r="O19" s="2">
        <f>TEXTJOIN("; "&amp;CHAR(10),FALSE,M19:M20)</f>
        <v/>
      </c>
    </row>
    <row r="20">
      <c r="A20" s="2" t="inlineStr">
        <is>
          <t>Familia-Madre o Padre</t>
        </is>
      </c>
      <c r="B20" s="2" t="n"/>
      <c r="C20" s="3" t="n"/>
      <c r="D20" s="2" t="n"/>
      <c r="E20" s="2" t="n"/>
      <c r="F20" s="2" t="n"/>
      <c r="G20" s="2" t="inlineStr">
        <is>
          <t>No</t>
        </is>
      </c>
      <c r="H20" s="4">
        <f>IF(OR(AND(E19="+", G20="Si"), AND(E19="-", G20="No")), 100, 0)</f>
        <v/>
      </c>
      <c r="I20" s="2">
        <f>H20*F19</f>
        <v/>
      </c>
      <c r="J20" s="2" t="n"/>
      <c r="K20" s="2" t="n"/>
      <c r="L20" s="2">
        <f>ROUND(I20*(100/SUM(J3:J100)),2)</f>
        <v/>
      </c>
      <c r="M20" s="2">
        <f>TEXTJOIN("=",TRUE,G20,L20)</f>
        <v/>
      </c>
      <c r="N20" s="2" t="n"/>
      <c r="O20" s="2" t="n"/>
    </row>
  </sheetData>
  <mergeCells count="92">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 ref="B7:B8"/>
    <mergeCell ref="K7:K8"/>
    <mergeCell ref="J7:J8"/>
    <mergeCell ref="C7:C8"/>
    <mergeCell ref="D7:D8"/>
    <mergeCell ref="E7:E8"/>
    <mergeCell ref="F7:F8"/>
    <mergeCell ref="N7:N8"/>
    <mergeCell ref="O7:O8"/>
    <mergeCell ref="B9:B10"/>
    <mergeCell ref="K9:K10"/>
    <mergeCell ref="J9:J10"/>
    <mergeCell ref="C9:C10"/>
    <mergeCell ref="D9:D10"/>
    <mergeCell ref="E9:E10"/>
    <mergeCell ref="F9:F10"/>
    <mergeCell ref="N9:N10"/>
    <mergeCell ref="O9:O10"/>
    <mergeCell ref="B11:B12"/>
    <mergeCell ref="K11:K12"/>
    <mergeCell ref="J11:J12"/>
    <mergeCell ref="C11:C12"/>
    <mergeCell ref="D11:D12"/>
    <mergeCell ref="E11:E12"/>
    <mergeCell ref="F11:F12"/>
    <mergeCell ref="N11:N12"/>
    <mergeCell ref="O11:O12"/>
    <mergeCell ref="B13:B14"/>
    <mergeCell ref="K13:K14"/>
    <mergeCell ref="J13:J14"/>
    <mergeCell ref="C13:C14"/>
    <mergeCell ref="D13:D14"/>
    <mergeCell ref="E13:E14"/>
    <mergeCell ref="F13:F14"/>
    <mergeCell ref="N13:N14"/>
    <mergeCell ref="O13:O14"/>
    <mergeCell ref="B15:B16"/>
    <mergeCell ref="K15:K16"/>
    <mergeCell ref="J15:J16"/>
    <mergeCell ref="C15:C16"/>
    <mergeCell ref="D15:D16"/>
    <mergeCell ref="E15:E16"/>
    <mergeCell ref="F15:F16"/>
    <mergeCell ref="N15:N16"/>
    <mergeCell ref="O15:O16"/>
    <mergeCell ref="B17:B18"/>
    <mergeCell ref="K17:K18"/>
    <mergeCell ref="J17:J18"/>
    <mergeCell ref="C17:C18"/>
    <mergeCell ref="D17:D18"/>
    <mergeCell ref="E17:E18"/>
    <mergeCell ref="F17:F18"/>
    <mergeCell ref="N17:N18"/>
    <mergeCell ref="O17:O18"/>
    <mergeCell ref="B19:B20"/>
    <mergeCell ref="K19:K20"/>
    <mergeCell ref="J19:J20"/>
    <mergeCell ref="C19:C20"/>
    <mergeCell ref="D19:D20"/>
    <mergeCell ref="E19:E20"/>
    <mergeCell ref="F19:F20"/>
    <mergeCell ref="N19:N20"/>
    <mergeCell ref="O19:O2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1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Familia-Salud Familiar</t>
        </is>
      </c>
      <c r="B3" s="2" t="inlineStr">
        <is>
          <t>P323</t>
        </is>
      </c>
      <c r="C3" s="3" t="inlineStr">
        <is>
          <t>¿Hay algun familiar conviviente... [privado de su libertad?]</t>
        </is>
      </c>
      <c r="D3" s="2" t="inlineStr">
        <is>
          <t>BOL</t>
        </is>
      </c>
      <c r="E3" s="2" t="n"/>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Familia-Salud Familiar</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Familia-Salud Familiar</t>
        </is>
      </c>
      <c r="B5" s="2" t="inlineStr">
        <is>
          <t>P324</t>
        </is>
      </c>
      <c r="C5" s="3" t="inlineStr">
        <is>
          <t>¿Hay algun familiar conviviente... [padeciendo enfermedades contagiosas?]</t>
        </is>
      </c>
      <c r="D5" s="2" t="inlineStr">
        <is>
          <t>BOL</t>
        </is>
      </c>
      <c r="E5" s="2" t="n"/>
      <c r="F5" s="2" t="n">
        <v>1</v>
      </c>
      <c r="G5" s="2" t="inlineStr">
        <is>
          <t>Si</t>
        </is>
      </c>
      <c r="H5" s="4">
        <f>IF(OR(AND(E5="+", G5="Si"), AND(E5="-", G5="No")), 100, 0)</f>
        <v/>
      </c>
      <c r="I5" s="2">
        <f>H5*F5</f>
        <v/>
      </c>
      <c r="J5" s="2">
        <f>IF(D5="MULT",SUM(I5:I6),MAX(I5:I6))</f>
        <v/>
      </c>
      <c r="K5" s="2">
        <f>IF(D5="MULT",2,1)</f>
        <v/>
      </c>
      <c r="L5" s="2">
        <f>ROUND(I5*(100/SUM(J3:J100)),2)</f>
        <v/>
      </c>
      <c r="M5" s="2">
        <f>TEXTJOIN("=",TRUE,G5,L5)</f>
        <v/>
      </c>
      <c r="N5" s="2">
        <f>TEXTJOIN("; ",FALSE,M5:M6)</f>
        <v/>
      </c>
      <c r="O5" s="2">
        <f>TEXTJOIN("; "&amp;CHAR(10),FALSE,M5:M6)</f>
        <v/>
      </c>
    </row>
    <row r="6">
      <c r="A6" s="2" t="inlineStr">
        <is>
          <t>Familia-Salud Familiar</t>
        </is>
      </c>
      <c r="B6" s="2" t="n"/>
      <c r="C6" s="3" t="n"/>
      <c r="D6" s="2" t="n"/>
      <c r="E6" s="2" t="n"/>
      <c r="F6" s="2" t="n"/>
      <c r="G6" s="2" t="inlineStr">
        <is>
          <t>No</t>
        </is>
      </c>
      <c r="H6" s="4">
        <f>IF(OR(AND(E5="+", G6="Si"), AND(E5="-", G6="No")), 100, 0)</f>
        <v/>
      </c>
      <c r="I6" s="2">
        <f>H6*F5</f>
        <v/>
      </c>
      <c r="J6" s="2" t="n"/>
      <c r="K6" s="2" t="n"/>
      <c r="L6" s="2">
        <f>ROUND(I6*(100/SUM(J3:J100)),2)</f>
        <v/>
      </c>
      <c r="M6" s="2">
        <f>TEXTJOIN("=",TRUE,G6,L6)</f>
        <v/>
      </c>
      <c r="N6" s="2" t="n"/>
      <c r="O6" s="2" t="n"/>
    </row>
    <row r="7">
      <c r="A7" s="2" t="inlineStr">
        <is>
          <t>Familia-Salud Familiar</t>
        </is>
      </c>
      <c r="B7" s="2" t="inlineStr">
        <is>
          <t>P325</t>
        </is>
      </c>
      <c r="C7" s="3" t="inlineStr">
        <is>
          <t>¿Hay algun familiar conviviente... [con problemas de consumo de sustancias?]</t>
        </is>
      </c>
      <c r="D7" s="2" t="inlineStr">
        <is>
          <t>BOL</t>
        </is>
      </c>
      <c r="E7" s="2" t="n"/>
      <c r="F7" s="2" t="n">
        <v>1</v>
      </c>
      <c r="G7" s="2" t="inlineStr">
        <is>
          <t>Si</t>
        </is>
      </c>
      <c r="H7" s="4">
        <f>IF(OR(AND(E7="+", G7="Si"), AND(E7="-", G7="No")), 100, 0)</f>
        <v/>
      </c>
      <c r="I7" s="2">
        <f>H7*F7</f>
        <v/>
      </c>
      <c r="J7" s="2">
        <f>IF(D7="MULT",SUM(I7:I8),MAX(I7:I8))</f>
        <v/>
      </c>
      <c r="K7" s="2">
        <f>IF(D7="MULT",2,1)</f>
        <v/>
      </c>
      <c r="L7" s="2">
        <f>ROUND(I7*(100/SUM(J3:J100)),2)</f>
        <v/>
      </c>
      <c r="M7" s="2">
        <f>TEXTJOIN("=",TRUE,G7,L7)</f>
        <v/>
      </c>
      <c r="N7" s="2">
        <f>TEXTJOIN("; ",FALSE,M7:M8)</f>
        <v/>
      </c>
      <c r="O7" s="2">
        <f>TEXTJOIN("; "&amp;CHAR(10),FALSE,M7:M8)</f>
        <v/>
      </c>
    </row>
    <row r="8">
      <c r="A8" s="2" t="inlineStr">
        <is>
          <t>Familia-Salud Familiar</t>
        </is>
      </c>
      <c r="B8" s="2" t="n"/>
      <c r="C8" s="3" t="n"/>
      <c r="D8" s="2" t="n"/>
      <c r="E8" s="2" t="n"/>
      <c r="F8" s="2" t="n"/>
      <c r="G8" s="2" t="inlineStr">
        <is>
          <t>No</t>
        </is>
      </c>
      <c r="H8" s="4">
        <f>IF(OR(AND(E7="+", G8="Si"), AND(E7="-", G8="No")), 100, 0)</f>
        <v/>
      </c>
      <c r="I8" s="2">
        <f>H8*F7</f>
        <v/>
      </c>
      <c r="J8" s="2" t="n"/>
      <c r="K8" s="2" t="n"/>
      <c r="L8" s="2">
        <f>ROUND(I8*(100/SUM(J3:J100)),2)</f>
        <v/>
      </c>
      <c r="M8" s="2">
        <f>TEXTJOIN("=",TRUE,G8,L8)</f>
        <v/>
      </c>
      <c r="N8" s="2" t="n"/>
      <c r="O8" s="2" t="n"/>
    </row>
    <row r="9">
      <c r="A9" s="2" t="inlineStr">
        <is>
          <t>Familia-Salud Familiar</t>
        </is>
      </c>
      <c r="B9" s="2" t="inlineStr">
        <is>
          <t>P326</t>
        </is>
      </c>
      <c r="C9" s="3" t="inlineStr">
        <is>
          <t>¿Hay algun familiar conviviente... [con problemas de salud mental?]</t>
        </is>
      </c>
      <c r="D9" s="2" t="inlineStr">
        <is>
          <t>BOL</t>
        </is>
      </c>
      <c r="E9" s="2" t="n"/>
      <c r="F9" s="2" t="n">
        <v>1</v>
      </c>
      <c r="G9" s="2" t="inlineStr">
        <is>
          <t>Si</t>
        </is>
      </c>
      <c r="H9" s="4">
        <f>IF(OR(AND(E9="+", G9="Si"), AND(E9="-", G9="No")), 100, 0)</f>
        <v/>
      </c>
      <c r="I9" s="2">
        <f>H9*F9</f>
        <v/>
      </c>
      <c r="J9" s="2">
        <f>IF(D9="MULT",SUM(I9:I10),MAX(I9:I10))</f>
        <v/>
      </c>
      <c r="K9" s="2">
        <f>IF(D9="MULT",2,1)</f>
        <v/>
      </c>
      <c r="L9" s="2">
        <f>ROUND(I9*(100/SUM(J3:J100)),2)</f>
        <v/>
      </c>
      <c r="M9" s="2">
        <f>TEXTJOIN("=",TRUE,G9,L9)</f>
        <v/>
      </c>
      <c r="N9" s="2">
        <f>TEXTJOIN("; ",FALSE,M9:M10)</f>
        <v/>
      </c>
      <c r="O9" s="2">
        <f>TEXTJOIN("; "&amp;CHAR(10),FALSE,M9:M10)</f>
        <v/>
      </c>
    </row>
    <row r="10">
      <c r="A10" s="2" t="inlineStr">
        <is>
          <t>Familia-Salud Familiar</t>
        </is>
      </c>
      <c r="B10" s="2" t="n"/>
      <c r="C10" s="3" t="n"/>
      <c r="D10" s="2" t="n"/>
      <c r="E10" s="2" t="n"/>
      <c r="F10" s="2" t="n"/>
      <c r="G10" s="2" t="inlineStr">
        <is>
          <t>No</t>
        </is>
      </c>
      <c r="H10" s="4">
        <f>IF(OR(AND(E9="+", G10="Si"), AND(E9="-", G10="No")), 100, 0)</f>
        <v/>
      </c>
      <c r="I10" s="2">
        <f>H10*F9</f>
        <v/>
      </c>
      <c r="J10" s="2" t="n"/>
      <c r="K10" s="2" t="n"/>
      <c r="L10" s="2">
        <f>ROUND(I10*(100/SUM(J3:J100)),2)</f>
        <v/>
      </c>
      <c r="M10" s="2">
        <f>TEXTJOIN("=",TRUE,G10,L10)</f>
        <v/>
      </c>
      <c r="N10" s="2" t="n"/>
      <c r="O10" s="2" t="n"/>
    </row>
    <row r="11">
      <c r="A11" s="2" t="inlineStr">
        <is>
          <t>Familia-Salud Familiar</t>
        </is>
      </c>
      <c r="B11" s="2" t="inlineStr">
        <is>
          <t>P327</t>
        </is>
      </c>
      <c r="C11" s="3" t="inlineStr">
        <is>
          <t>¿Hay algun familiar conviviente... [con problemas de discapacidad?]</t>
        </is>
      </c>
      <c r="D11" s="2" t="inlineStr">
        <is>
          <t>BOL</t>
        </is>
      </c>
      <c r="E11" s="2" t="n"/>
      <c r="F11" s="2" t="n">
        <v>1</v>
      </c>
      <c r="G11" s="2" t="inlineStr">
        <is>
          <t>Si</t>
        </is>
      </c>
      <c r="H11" s="4">
        <f>IF(OR(AND(E11="+", G11="Si"), AND(E11="-", G11="No")), 100, 0)</f>
        <v/>
      </c>
      <c r="I11" s="2">
        <f>H11*F11</f>
        <v/>
      </c>
      <c r="J11" s="2">
        <f>IF(D11="MULT",SUM(I11:I12),MAX(I11:I12))</f>
        <v/>
      </c>
      <c r="K11" s="2">
        <f>IF(D11="MULT",2,1)</f>
        <v/>
      </c>
      <c r="L11" s="2">
        <f>ROUND(I11*(100/SUM(J3:J100)),2)</f>
        <v/>
      </c>
      <c r="M11" s="2">
        <f>TEXTJOIN("=",TRUE,G11,L11)</f>
        <v/>
      </c>
      <c r="N11" s="2">
        <f>TEXTJOIN("; ",FALSE,M11:M12)</f>
        <v/>
      </c>
      <c r="O11" s="2">
        <f>TEXTJOIN("; "&amp;CHAR(10),FALSE,M11:M12)</f>
        <v/>
      </c>
    </row>
    <row r="12">
      <c r="A12" s="2" t="inlineStr">
        <is>
          <t>Familia-Salud Familiar</t>
        </is>
      </c>
      <c r="B12" s="2" t="n"/>
      <c r="C12" s="3" t="n"/>
      <c r="D12" s="2" t="n"/>
      <c r="E12" s="2" t="n"/>
      <c r="F12" s="2" t="n"/>
      <c r="G12" s="2" t="inlineStr">
        <is>
          <t>No</t>
        </is>
      </c>
      <c r="H12" s="4">
        <f>IF(OR(AND(E11="+", G12="Si"), AND(E11="-", G12="No")), 100, 0)</f>
        <v/>
      </c>
      <c r="I12" s="2">
        <f>H12*F11</f>
        <v/>
      </c>
      <c r="J12" s="2" t="n"/>
      <c r="K12" s="2" t="n"/>
      <c r="L12" s="2">
        <f>ROUND(I12*(100/SUM(J3:J100)),2)</f>
        <v/>
      </c>
      <c r="M12" s="2">
        <f>TEXTJOIN("=",TRUE,G12,L12)</f>
        <v/>
      </c>
      <c r="N12" s="2" t="n"/>
      <c r="O12" s="2" t="n"/>
    </row>
    <row r="13">
      <c r="A13" s="2" t="inlineStr">
        <is>
          <t>Familia-Salud Familiar</t>
        </is>
      </c>
      <c r="B13" s="2" t="inlineStr">
        <is>
          <t>P328</t>
        </is>
      </c>
      <c r="C13" s="3" t="inlineStr">
        <is>
          <t>¿Hubo en el último tiempo alguna situación de duelo, traumática en el entorno familiar?</t>
        </is>
      </c>
      <c r="D13" s="2" t="inlineStr">
        <is>
          <t>BOL</t>
        </is>
      </c>
      <c r="E13" s="2" t="n"/>
      <c r="F13" s="2" t="n">
        <v>1</v>
      </c>
      <c r="G13" s="2" t="inlineStr">
        <is>
          <t>Si</t>
        </is>
      </c>
      <c r="H13" s="4">
        <f>IF(OR(AND(E13="+", G13="Si"), AND(E13="-", G13="No")), 100, 0)</f>
        <v/>
      </c>
      <c r="I13" s="2">
        <f>H13*F13</f>
        <v/>
      </c>
      <c r="J13" s="2">
        <f>IF(D13="MULT",SUM(I13:I14),MAX(I13:I14))</f>
        <v/>
      </c>
      <c r="K13" s="2">
        <f>IF(D13="MULT",2,1)</f>
        <v/>
      </c>
      <c r="L13" s="2">
        <f>ROUND(I13*(100/SUM(J3:J100)),2)</f>
        <v/>
      </c>
      <c r="M13" s="2">
        <f>TEXTJOIN("=",TRUE,G13,L13)</f>
        <v/>
      </c>
      <c r="N13" s="2">
        <f>TEXTJOIN("; ",FALSE,M13:M14)</f>
        <v/>
      </c>
      <c r="O13" s="2">
        <f>TEXTJOIN("; "&amp;CHAR(10),FALSE,M13:M14)</f>
        <v/>
      </c>
    </row>
    <row r="14">
      <c r="A14" s="2" t="inlineStr">
        <is>
          <t>Familia-Salud Familiar</t>
        </is>
      </c>
      <c r="B14" s="2" t="n"/>
      <c r="C14" s="3" t="n"/>
      <c r="D14" s="2" t="n"/>
      <c r="E14" s="2" t="n"/>
      <c r="F14" s="2" t="n"/>
      <c r="G14" s="2" t="inlineStr">
        <is>
          <t>No</t>
        </is>
      </c>
      <c r="H14" s="4">
        <f>IF(OR(AND(E13="+", G14="Si"), AND(E13="-", G14="No")), 100, 0)</f>
        <v/>
      </c>
      <c r="I14" s="2">
        <f>H14*F13</f>
        <v/>
      </c>
      <c r="J14" s="2" t="n"/>
      <c r="K14" s="2" t="n"/>
      <c r="L14" s="2">
        <f>ROUND(I14*(100/SUM(J3:J100)),2)</f>
        <v/>
      </c>
      <c r="M14" s="2">
        <f>TEXTJOIN("=",TRUE,G14,L14)</f>
        <v/>
      </c>
      <c r="N14" s="2" t="n"/>
      <c r="O14" s="2" t="n"/>
    </row>
  </sheetData>
  <mergeCells count="65">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 ref="B7:B8"/>
    <mergeCell ref="K7:K8"/>
    <mergeCell ref="J7:J8"/>
    <mergeCell ref="C7:C8"/>
    <mergeCell ref="D7:D8"/>
    <mergeCell ref="E7:E8"/>
    <mergeCell ref="F7:F8"/>
    <mergeCell ref="N7:N8"/>
    <mergeCell ref="O7:O8"/>
    <mergeCell ref="B9:B10"/>
    <mergeCell ref="K9:K10"/>
    <mergeCell ref="J9:J10"/>
    <mergeCell ref="C9:C10"/>
    <mergeCell ref="D9:D10"/>
    <mergeCell ref="E9:E10"/>
    <mergeCell ref="F9:F10"/>
    <mergeCell ref="N9:N10"/>
    <mergeCell ref="O9:O10"/>
    <mergeCell ref="B11:B12"/>
    <mergeCell ref="K11:K12"/>
    <mergeCell ref="J11:J12"/>
    <mergeCell ref="C11:C12"/>
    <mergeCell ref="D11:D12"/>
    <mergeCell ref="E11:E12"/>
    <mergeCell ref="F11:F12"/>
    <mergeCell ref="N11:N12"/>
    <mergeCell ref="O11:O12"/>
    <mergeCell ref="B13:B14"/>
    <mergeCell ref="K13:K14"/>
    <mergeCell ref="J13:J14"/>
    <mergeCell ref="C13:C14"/>
    <mergeCell ref="D13:D14"/>
    <mergeCell ref="E13:E14"/>
    <mergeCell ref="F13:F14"/>
    <mergeCell ref="N13:N14"/>
    <mergeCell ref="O13:O14"/>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Familia-Capacidades</t>
        </is>
      </c>
      <c r="B3" s="2" t="inlineStr">
        <is>
          <t>P332</t>
        </is>
      </c>
      <c r="C3" s="3" t="inlineStr">
        <is>
          <t>Los adultos a cargo... [¿Saben como tramitar la ayuda social?]</t>
        </is>
      </c>
      <c r="D3" s="2" t="inlineStr">
        <is>
          <t>BOL</t>
        </is>
      </c>
      <c r="E3" s="2" t="n"/>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Familia-Capacidades</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Familia-Capacidades</t>
        </is>
      </c>
      <c r="B5" s="2" t="inlineStr">
        <is>
          <t>P333</t>
        </is>
      </c>
      <c r="C5" s="3" t="inlineStr">
        <is>
          <t>Los adultos a cargo... [¿Tienen teléfono?]</t>
        </is>
      </c>
      <c r="D5" s="2" t="inlineStr">
        <is>
          <t>BOL</t>
        </is>
      </c>
      <c r="E5" s="2" t="n"/>
      <c r="F5" s="2" t="n">
        <v>1</v>
      </c>
      <c r="G5" s="2" t="inlineStr">
        <is>
          <t>Si</t>
        </is>
      </c>
      <c r="H5" s="4">
        <f>IF(OR(AND(E5="+", G5="Si"), AND(E5="-", G5="No")), 100, 0)</f>
        <v/>
      </c>
      <c r="I5" s="2">
        <f>H5*F5</f>
        <v/>
      </c>
      <c r="J5" s="2">
        <f>IF(D5="MULT",SUM(I5:I6),MAX(I5:I6))</f>
        <v/>
      </c>
      <c r="K5" s="2">
        <f>IF(D5="MULT",2,1)</f>
        <v/>
      </c>
      <c r="L5" s="2">
        <f>ROUND(I5*(100/SUM(J3:J100)),2)</f>
        <v/>
      </c>
      <c r="M5" s="2">
        <f>TEXTJOIN("=",TRUE,G5,L5)</f>
        <v/>
      </c>
      <c r="N5" s="2">
        <f>TEXTJOIN("; ",FALSE,M5:M6)</f>
        <v/>
      </c>
      <c r="O5" s="2">
        <f>TEXTJOIN("; "&amp;CHAR(10),FALSE,M5:M6)</f>
        <v/>
      </c>
    </row>
    <row r="6">
      <c r="A6" s="2" t="inlineStr">
        <is>
          <t>Familia-Capacidades</t>
        </is>
      </c>
      <c r="B6" s="2" t="n"/>
      <c r="C6" s="3" t="n"/>
      <c r="D6" s="2" t="n"/>
      <c r="E6" s="2" t="n"/>
      <c r="F6" s="2" t="n"/>
      <c r="G6" s="2" t="inlineStr">
        <is>
          <t>No</t>
        </is>
      </c>
      <c r="H6" s="4">
        <f>IF(OR(AND(E5="+", G6="Si"), AND(E5="-", G6="No")), 100, 0)</f>
        <v/>
      </c>
      <c r="I6" s="2">
        <f>H6*F5</f>
        <v/>
      </c>
      <c r="J6" s="2" t="n"/>
      <c r="K6" s="2" t="n"/>
      <c r="L6" s="2">
        <f>ROUND(I6*(100/SUM(J3:J100)),2)</f>
        <v/>
      </c>
      <c r="M6" s="2">
        <f>TEXTJOIN("=",TRUE,G6,L6)</f>
        <v/>
      </c>
      <c r="N6" s="2" t="n"/>
      <c r="O6" s="2" t="n"/>
    </row>
    <row r="7">
      <c r="A7" s="2" t="inlineStr">
        <is>
          <t>Familia-Capacidades</t>
        </is>
      </c>
      <c r="B7" s="2" t="inlineStr">
        <is>
          <t>P334</t>
        </is>
      </c>
      <c r="C7" s="3" t="inlineStr">
        <is>
          <t>Los adultos a cargo... [¿Saben utilizar el teléfono?]</t>
        </is>
      </c>
      <c r="D7" s="2" t="inlineStr">
        <is>
          <t>BOL</t>
        </is>
      </c>
      <c r="E7" s="2" t="n"/>
      <c r="F7" s="2" t="n">
        <v>1</v>
      </c>
      <c r="G7" s="2" t="inlineStr">
        <is>
          <t>Si</t>
        </is>
      </c>
      <c r="H7" s="4">
        <f>IF(OR(AND(E7="+", G7="Si"), AND(E7="-", G7="No")), 100, 0)</f>
        <v/>
      </c>
      <c r="I7" s="2">
        <f>H7*F7</f>
        <v/>
      </c>
      <c r="J7" s="2">
        <f>IF(D7="MULT",SUM(I7:I8),MAX(I7:I8))</f>
        <v/>
      </c>
      <c r="K7" s="2">
        <f>IF(D7="MULT",2,1)</f>
        <v/>
      </c>
      <c r="L7" s="2">
        <f>ROUND(I7*(100/SUM(J3:J100)),2)</f>
        <v/>
      </c>
      <c r="M7" s="2">
        <f>TEXTJOIN("=",TRUE,G7,L7)</f>
        <v/>
      </c>
      <c r="N7" s="2">
        <f>TEXTJOIN("; ",FALSE,M7:M8)</f>
        <v/>
      </c>
      <c r="O7" s="2">
        <f>TEXTJOIN("; "&amp;CHAR(10),FALSE,M7:M8)</f>
        <v/>
      </c>
    </row>
    <row r="8">
      <c r="A8" s="2" t="inlineStr">
        <is>
          <t>Familia-Capacidades</t>
        </is>
      </c>
      <c r="B8" s="2" t="n"/>
      <c r="C8" s="3" t="n"/>
      <c r="D8" s="2" t="n"/>
      <c r="E8" s="2" t="n"/>
      <c r="F8" s="2" t="n"/>
      <c r="G8" s="2" t="inlineStr">
        <is>
          <t>No</t>
        </is>
      </c>
      <c r="H8" s="4">
        <f>IF(OR(AND(E7="+", G8="Si"), AND(E7="-", G8="No")), 100, 0)</f>
        <v/>
      </c>
      <c r="I8" s="2">
        <f>H8*F7</f>
        <v/>
      </c>
      <c r="J8" s="2" t="n"/>
      <c r="K8" s="2" t="n"/>
      <c r="L8" s="2">
        <f>ROUND(I8*(100/SUM(J3:J100)),2)</f>
        <v/>
      </c>
      <c r="M8" s="2">
        <f>TEXTJOIN("=",TRUE,G8,L8)</f>
        <v/>
      </c>
      <c r="N8" s="2" t="n"/>
      <c r="O8" s="2" t="n"/>
    </row>
    <row r="9">
      <c r="A9" s="2" t="inlineStr">
        <is>
          <t>Familia-Capacidades</t>
        </is>
      </c>
      <c r="B9" s="2" t="inlineStr">
        <is>
          <t>P335</t>
        </is>
      </c>
      <c r="C9" s="3" t="inlineStr">
        <is>
          <t>Los adultos a cargo... [¿Saben utilizar el email, internet, y otras herramientas de comunicación?]</t>
        </is>
      </c>
      <c r="D9" s="2" t="inlineStr">
        <is>
          <t>BOL</t>
        </is>
      </c>
      <c r="E9" s="2" t="n"/>
      <c r="F9" s="2" t="n">
        <v>1</v>
      </c>
      <c r="G9" s="2" t="inlineStr">
        <is>
          <t>Si</t>
        </is>
      </c>
      <c r="H9" s="4">
        <f>IF(OR(AND(E9="+", G9="Si"), AND(E9="-", G9="No")), 100, 0)</f>
        <v/>
      </c>
      <c r="I9" s="2">
        <f>H9*F9</f>
        <v/>
      </c>
      <c r="J9" s="2">
        <f>IF(D9="MULT",SUM(I9:I10),MAX(I9:I10))</f>
        <v/>
      </c>
      <c r="K9" s="2">
        <f>IF(D9="MULT",2,1)</f>
        <v/>
      </c>
      <c r="L9" s="2">
        <f>ROUND(I9*(100/SUM(J3:J100)),2)</f>
        <v/>
      </c>
      <c r="M9" s="2">
        <f>TEXTJOIN("=",TRUE,G9,L9)</f>
        <v/>
      </c>
      <c r="N9" s="2">
        <f>TEXTJOIN("; ",FALSE,M9:M10)</f>
        <v/>
      </c>
      <c r="O9" s="2">
        <f>TEXTJOIN("; "&amp;CHAR(10),FALSE,M9:M10)</f>
        <v/>
      </c>
    </row>
    <row r="10">
      <c r="A10" s="2" t="inlineStr">
        <is>
          <t>Familia-Capacidades</t>
        </is>
      </c>
      <c r="B10" s="2" t="n"/>
      <c r="C10" s="3" t="n"/>
      <c r="D10" s="2" t="n"/>
      <c r="E10" s="2" t="n"/>
      <c r="F10" s="2" t="n"/>
      <c r="G10" s="2" t="inlineStr">
        <is>
          <t>No</t>
        </is>
      </c>
      <c r="H10" s="4">
        <f>IF(OR(AND(E9="+", G10="Si"), AND(E9="-", G10="No")), 100, 0)</f>
        <v/>
      </c>
      <c r="I10" s="2">
        <f>H10*F9</f>
        <v/>
      </c>
      <c r="J10" s="2" t="n"/>
      <c r="K10" s="2" t="n"/>
      <c r="L10" s="2">
        <f>ROUND(I10*(100/SUM(J3:J100)),2)</f>
        <v/>
      </c>
      <c r="M10" s="2">
        <f>TEXTJOIN("=",TRUE,G10,L10)</f>
        <v/>
      </c>
      <c r="N10" s="2" t="n"/>
      <c r="O10" s="2" t="n"/>
    </row>
    <row r="11">
      <c r="A11" s="2" t="inlineStr">
        <is>
          <t>Familia-Capacidades</t>
        </is>
      </c>
      <c r="B11" s="2" t="inlineStr">
        <is>
          <t>P336</t>
        </is>
      </c>
      <c r="C11" s="3" t="inlineStr">
        <is>
          <t>Los adultos a cargo... [¿Lee?]</t>
        </is>
      </c>
      <c r="D11" s="2" t="inlineStr">
        <is>
          <t>BOL</t>
        </is>
      </c>
      <c r="E11" s="2" t="n"/>
      <c r="F11" s="2" t="n">
        <v>1</v>
      </c>
      <c r="G11" s="2" t="inlineStr">
        <is>
          <t>Si</t>
        </is>
      </c>
      <c r="H11" s="4">
        <f>IF(OR(AND(E11="+", G11="Si"), AND(E11="-", G11="No")), 100, 0)</f>
        <v/>
      </c>
      <c r="I11" s="2">
        <f>H11*F11</f>
        <v/>
      </c>
      <c r="J11" s="2">
        <f>IF(D11="MULT",SUM(I11:I12),MAX(I11:I12))</f>
        <v/>
      </c>
      <c r="K11" s="2">
        <f>IF(D11="MULT",2,1)</f>
        <v/>
      </c>
      <c r="L11" s="2">
        <f>ROUND(I11*(100/SUM(J3:J100)),2)</f>
        <v/>
      </c>
      <c r="M11" s="2">
        <f>TEXTJOIN("=",TRUE,G11,L11)</f>
        <v/>
      </c>
      <c r="N11" s="2">
        <f>TEXTJOIN("; ",FALSE,M11:M12)</f>
        <v/>
      </c>
      <c r="O11" s="2">
        <f>TEXTJOIN("; "&amp;CHAR(10),FALSE,M11:M12)</f>
        <v/>
      </c>
    </row>
    <row r="12">
      <c r="A12" s="2" t="inlineStr">
        <is>
          <t>Familia-Capacidades</t>
        </is>
      </c>
      <c r="B12" s="2" t="n"/>
      <c r="C12" s="3" t="n"/>
      <c r="D12" s="2" t="n"/>
      <c r="E12" s="2" t="n"/>
      <c r="F12" s="2" t="n"/>
      <c r="G12" s="2" t="inlineStr">
        <is>
          <t>No</t>
        </is>
      </c>
      <c r="H12" s="4">
        <f>IF(OR(AND(E11="+", G12="Si"), AND(E11="-", G12="No")), 100, 0)</f>
        <v/>
      </c>
      <c r="I12" s="2">
        <f>H12*F11</f>
        <v/>
      </c>
      <c r="J12" s="2" t="n"/>
      <c r="K12" s="2" t="n"/>
      <c r="L12" s="2">
        <f>ROUND(I12*(100/SUM(J3:J100)),2)</f>
        <v/>
      </c>
      <c r="M12" s="2">
        <f>TEXTJOIN("=",TRUE,G12,L12)</f>
        <v/>
      </c>
      <c r="N12" s="2" t="n"/>
      <c r="O12" s="2" t="n"/>
    </row>
    <row r="13">
      <c r="A13" s="2" t="inlineStr">
        <is>
          <t>Familia-Capacidades</t>
        </is>
      </c>
      <c r="B13" s="2" t="inlineStr">
        <is>
          <t>P337</t>
        </is>
      </c>
      <c r="C13" s="3" t="inlineStr">
        <is>
          <t>Los adultos a cargo... [¿Escribe?]</t>
        </is>
      </c>
      <c r="D13" s="2" t="inlineStr">
        <is>
          <t>BOL</t>
        </is>
      </c>
      <c r="E13" s="2" t="n"/>
      <c r="F13" s="2" t="n">
        <v>1</v>
      </c>
      <c r="G13" s="2" t="inlineStr">
        <is>
          <t>Si</t>
        </is>
      </c>
      <c r="H13" s="4">
        <f>IF(OR(AND(E13="+", G13="Si"), AND(E13="-", G13="No")), 100, 0)</f>
        <v/>
      </c>
      <c r="I13" s="2">
        <f>H13*F13</f>
        <v/>
      </c>
      <c r="J13" s="2">
        <f>IF(D13="MULT",SUM(I13:I14),MAX(I13:I14))</f>
        <v/>
      </c>
      <c r="K13" s="2">
        <f>IF(D13="MULT",2,1)</f>
        <v/>
      </c>
      <c r="L13" s="2">
        <f>ROUND(I13*(100/SUM(J3:J100)),2)</f>
        <v/>
      </c>
      <c r="M13" s="2">
        <f>TEXTJOIN("=",TRUE,G13,L13)</f>
        <v/>
      </c>
      <c r="N13" s="2">
        <f>TEXTJOIN("; ",FALSE,M13:M14)</f>
        <v/>
      </c>
      <c r="O13" s="2">
        <f>TEXTJOIN("; "&amp;CHAR(10),FALSE,M13:M14)</f>
        <v/>
      </c>
    </row>
    <row r="14">
      <c r="A14" s="2" t="inlineStr">
        <is>
          <t>Familia-Capacidades</t>
        </is>
      </c>
      <c r="B14" s="2" t="n"/>
      <c r="C14" s="3" t="n"/>
      <c r="D14" s="2" t="n"/>
      <c r="E14" s="2" t="n"/>
      <c r="F14" s="2" t="n"/>
      <c r="G14" s="2" t="inlineStr">
        <is>
          <t>No</t>
        </is>
      </c>
      <c r="H14" s="4">
        <f>IF(OR(AND(E13="+", G14="Si"), AND(E13="-", G14="No")), 100, 0)</f>
        <v/>
      </c>
      <c r="I14" s="2">
        <f>H14*F13</f>
        <v/>
      </c>
      <c r="J14" s="2" t="n"/>
      <c r="K14" s="2" t="n"/>
      <c r="L14" s="2">
        <f>ROUND(I14*(100/SUM(J3:J100)),2)</f>
        <v/>
      </c>
      <c r="M14" s="2">
        <f>TEXTJOIN("=",TRUE,G14,L14)</f>
        <v/>
      </c>
      <c r="N14" s="2" t="n"/>
      <c r="O14" s="2" t="n"/>
    </row>
    <row r="15">
      <c r="A15" s="2" t="inlineStr">
        <is>
          <t>Familia-Capacidades</t>
        </is>
      </c>
      <c r="B15" s="2" t="inlineStr">
        <is>
          <t>P376</t>
        </is>
      </c>
      <c r="C15" s="3" t="inlineStr">
        <is>
          <t>Máximo nivel educativo alcanzado por la Madre (o cuidadora)</t>
        </is>
      </c>
      <c r="D15" s="5" t="inlineStr">
        <is>
          <t>undefined</t>
        </is>
      </c>
      <c r="E15" s="2" t="n"/>
      <c r="F15" s="2" t="n">
        <v>1</v>
      </c>
      <c r="G15" s="2" t="inlineStr">
        <is>
          <t>Ninguno</t>
        </is>
      </c>
      <c r="H15" s="4">
        <f>IF(D15="MULT",10.0,IF(D15="SING",100,0))</f>
        <v/>
      </c>
      <c r="I15" s="2">
        <f>H15*F15</f>
        <v/>
      </c>
      <c r="J15" s="2">
        <f>IF(D15="MULT",SUM(I15:I24),MAX(I15:I24))</f>
        <v/>
      </c>
      <c r="K15" s="2">
        <f>IF(D15="MULT",10,1)</f>
        <v/>
      </c>
      <c r="L15" s="2">
        <f>ROUND(I15*(100/SUM(J3:J100)),2)</f>
        <v/>
      </c>
      <c r="M15" s="2">
        <f>TEXTJOIN("=",TRUE,G15,L15)</f>
        <v/>
      </c>
      <c r="N15" s="2">
        <f>TEXTJOIN("; ",FALSE,M15:M24)</f>
        <v/>
      </c>
      <c r="O15" s="2">
        <f>TEXTJOIN("; "&amp;CHAR(10),FALSE,M15:M24)</f>
        <v/>
      </c>
    </row>
    <row r="16">
      <c r="A16" s="2" t="inlineStr">
        <is>
          <t>Familia-Capacidades</t>
        </is>
      </c>
      <c r="B16" s="2" t="n"/>
      <c r="C16" s="3" t="n"/>
      <c r="D16" s="2" t="n"/>
      <c r="E16" s="2" t="n"/>
      <c r="F16" s="2" t="n"/>
      <c r="G16" s="2" t="inlineStr">
        <is>
          <t>Primario Incompleto</t>
        </is>
      </c>
      <c r="H16" s="4">
        <f>IF(D15="MULT",10.0,IF(D15="SING",100,0))</f>
        <v/>
      </c>
      <c r="I16" s="2">
        <f>H16*F15</f>
        <v/>
      </c>
      <c r="J16" s="2" t="n"/>
      <c r="K16" s="2" t="n"/>
      <c r="L16" s="2">
        <f>ROUND(I16*(100/SUM(J3:J100)),2)</f>
        <v/>
      </c>
      <c r="M16" s="2">
        <f>TEXTJOIN("=",TRUE,G16,L16)</f>
        <v/>
      </c>
      <c r="N16" s="2" t="n"/>
      <c r="O16" s="2" t="n"/>
    </row>
    <row r="17">
      <c r="A17" s="2" t="inlineStr">
        <is>
          <t>Familia-Capacidades</t>
        </is>
      </c>
      <c r="B17" s="2" t="n"/>
      <c r="C17" s="3" t="n"/>
      <c r="D17" s="2" t="n"/>
      <c r="E17" s="2" t="n"/>
      <c r="F17" s="2" t="n"/>
      <c r="G17" s="2" t="inlineStr">
        <is>
          <t>Primario en curso</t>
        </is>
      </c>
      <c r="H17" s="4">
        <f>IF(D15="MULT",10.0,IF(D15="SING",100,0))</f>
        <v/>
      </c>
      <c r="I17" s="2">
        <f>H17*F15</f>
        <v/>
      </c>
      <c r="J17" s="2" t="n"/>
      <c r="K17" s="2" t="n"/>
      <c r="L17" s="2">
        <f>ROUND(I17*(100/SUM(J3:J100)),2)</f>
        <v/>
      </c>
      <c r="M17" s="2">
        <f>TEXTJOIN("=",TRUE,G17,L17)</f>
        <v/>
      </c>
      <c r="N17" s="2" t="n"/>
      <c r="O17" s="2" t="n"/>
    </row>
    <row r="18">
      <c r="A18" s="2" t="inlineStr">
        <is>
          <t>Familia-Capacidades</t>
        </is>
      </c>
      <c r="B18" s="2" t="n"/>
      <c r="C18" s="3" t="n"/>
      <c r="D18" s="2" t="n"/>
      <c r="E18" s="2" t="n"/>
      <c r="F18" s="2" t="n"/>
      <c r="G18" s="2" t="inlineStr">
        <is>
          <t>Primario Completo</t>
        </is>
      </c>
      <c r="H18" s="4">
        <f>IF(D15="MULT",10.0,IF(D15="SING",100,0))</f>
        <v/>
      </c>
      <c r="I18" s="2">
        <f>H18*F15</f>
        <v/>
      </c>
      <c r="J18" s="2" t="n"/>
      <c r="K18" s="2" t="n"/>
      <c r="L18" s="2">
        <f>ROUND(I18*(100/SUM(J3:J100)),2)</f>
        <v/>
      </c>
      <c r="M18" s="2">
        <f>TEXTJOIN("=",TRUE,G18,L18)</f>
        <v/>
      </c>
      <c r="N18" s="2" t="n"/>
      <c r="O18" s="2" t="n"/>
    </row>
    <row r="19">
      <c r="A19" s="2" t="inlineStr">
        <is>
          <t>Familia-Capacidades</t>
        </is>
      </c>
      <c r="B19" s="2" t="n"/>
      <c r="C19" s="3" t="n"/>
      <c r="D19" s="2" t="n"/>
      <c r="E19" s="2" t="n"/>
      <c r="F19" s="2" t="n"/>
      <c r="G19" s="2" t="inlineStr">
        <is>
          <t>Secundario Incompleto</t>
        </is>
      </c>
      <c r="H19" s="4">
        <f>IF(D15="MULT",10.0,IF(D15="SING",100,0))</f>
        <v/>
      </c>
      <c r="I19" s="2">
        <f>H19*F15</f>
        <v/>
      </c>
      <c r="J19" s="2" t="n"/>
      <c r="K19" s="2" t="n"/>
      <c r="L19" s="2">
        <f>ROUND(I19*(100/SUM(J3:J100)),2)</f>
        <v/>
      </c>
      <c r="M19" s="2">
        <f>TEXTJOIN("=",TRUE,G19,L19)</f>
        <v/>
      </c>
      <c r="N19" s="2" t="n"/>
      <c r="O19" s="2" t="n"/>
    </row>
    <row r="20">
      <c r="A20" s="2" t="inlineStr">
        <is>
          <t>Familia-Capacidades</t>
        </is>
      </c>
      <c r="B20" s="2" t="n"/>
      <c r="C20" s="3" t="n"/>
      <c r="D20" s="2" t="n"/>
      <c r="E20" s="2" t="n"/>
      <c r="F20" s="2" t="n"/>
      <c r="G20" s="2" t="inlineStr">
        <is>
          <t>Secundario en curso</t>
        </is>
      </c>
      <c r="H20" s="4">
        <f>IF(D15="MULT",10.0,IF(D15="SING",100,0))</f>
        <v/>
      </c>
      <c r="I20" s="2">
        <f>H20*F15</f>
        <v/>
      </c>
      <c r="J20" s="2" t="n"/>
      <c r="K20" s="2" t="n"/>
      <c r="L20" s="2">
        <f>ROUND(I20*(100/SUM(J3:J100)),2)</f>
        <v/>
      </c>
      <c r="M20" s="2">
        <f>TEXTJOIN("=",TRUE,G20,L20)</f>
        <v/>
      </c>
      <c r="N20" s="2" t="n"/>
      <c r="O20" s="2" t="n"/>
    </row>
    <row r="21">
      <c r="A21" s="2" t="inlineStr">
        <is>
          <t>Familia-Capacidades</t>
        </is>
      </c>
      <c r="B21" s="2" t="n"/>
      <c r="C21" s="3" t="n"/>
      <c r="D21" s="2" t="n"/>
      <c r="E21" s="2" t="n"/>
      <c r="F21" s="2" t="n"/>
      <c r="G21" s="2" t="inlineStr">
        <is>
          <t>Secundario Completo</t>
        </is>
      </c>
      <c r="H21" s="4">
        <f>IF(D15="MULT",10.0,IF(D15="SING",100,0))</f>
        <v/>
      </c>
      <c r="I21" s="2">
        <f>H21*F15</f>
        <v/>
      </c>
      <c r="J21" s="2" t="n"/>
      <c r="K21" s="2" t="n"/>
      <c r="L21" s="2">
        <f>ROUND(I21*(100/SUM(J3:J100)),2)</f>
        <v/>
      </c>
      <c r="M21" s="2">
        <f>TEXTJOIN("=",TRUE,G21,L21)</f>
        <v/>
      </c>
      <c r="N21" s="2" t="n"/>
      <c r="O21" s="2" t="n"/>
    </row>
    <row r="22">
      <c r="A22" s="2" t="inlineStr">
        <is>
          <t>Familia-Capacidades</t>
        </is>
      </c>
      <c r="B22" s="2" t="n"/>
      <c r="C22" s="3" t="n"/>
      <c r="D22" s="2" t="n"/>
      <c r="E22" s="2" t="n"/>
      <c r="F22" s="2" t="n"/>
      <c r="G22" s="2" t="inlineStr">
        <is>
          <t>Terciario</t>
        </is>
      </c>
      <c r="H22" s="4">
        <f>IF(D15="MULT",10.0,IF(D15="SING",100,0))</f>
        <v/>
      </c>
      <c r="I22" s="2">
        <f>H22*F15</f>
        <v/>
      </c>
      <c r="J22" s="2" t="n"/>
      <c r="K22" s="2" t="n"/>
      <c r="L22" s="2">
        <f>ROUND(I22*(100/SUM(J3:J100)),2)</f>
        <v/>
      </c>
      <c r="M22" s="2">
        <f>TEXTJOIN("=",TRUE,G22,L22)</f>
        <v/>
      </c>
      <c r="N22" s="2" t="n"/>
      <c r="O22" s="2" t="n"/>
    </row>
    <row r="23">
      <c r="A23" s="2" t="inlineStr">
        <is>
          <t>Familia-Capacidades</t>
        </is>
      </c>
      <c r="B23" s="2" t="n"/>
      <c r="C23" s="3" t="n"/>
      <c r="D23" s="2" t="n"/>
      <c r="E23" s="2" t="n"/>
      <c r="F23" s="2" t="n"/>
      <c r="G23" s="2" t="inlineStr">
        <is>
          <t>Universitario</t>
        </is>
      </c>
      <c r="H23" s="4">
        <f>IF(D15="MULT",10.0,IF(D15="SING",100,0))</f>
        <v/>
      </c>
      <c r="I23" s="2">
        <f>H23*F15</f>
        <v/>
      </c>
      <c r="J23" s="2" t="n"/>
      <c r="K23" s="2" t="n"/>
      <c r="L23" s="2">
        <f>ROUND(I23*(100/SUM(J3:J100)),2)</f>
        <v/>
      </c>
      <c r="M23" s="2">
        <f>TEXTJOIN("=",TRUE,G23,L23)</f>
        <v/>
      </c>
      <c r="N23" s="2" t="n"/>
      <c r="O23" s="2" t="n"/>
    </row>
    <row r="24">
      <c r="A24" s="2" t="inlineStr">
        <is>
          <t>Familia-Capacidades</t>
        </is>
      </c>
      <c r="B24" s="2" t="n"/>
      <c r="C24" s="3" t="n"/>
      <c r="D24" s="2" t="n"/>
      <c r="E24" s="2" t="n"/>
      <c r="F24" s="2" t="n"/>
      <c r="G24" s="2" t="inlineStr">
        <is>
          <t>No corresponde</t>
        </is>
      </c>
      <c r="H24" s="4">
        <f>IF(D15="MULT",10.0,IF(D15="SING",100,0))</f>
        <v/>
      </c>
      <c r="I24" s="2">
        <f>H24*F15</f>
        <v/>
      </c>
      <c r="J24" s="2" t="n"/>
      <c r="K24" s="2" t="n"/>
      <c r="L24" s="2">
        <f>ROUND(I24*(100/SUM(J3:J100)),2)</f>
        <v/>
      </c>
      <c r="M24" s="2">
        <f>TEXTJOIN("=",TRUE,G24,L24)</f>
        <v/>
      </c>
      <c r="N24" s="2" t="n"/>
      <c r="O24" s="2" t="n"/>
    </row>
    <row r="25">
      <c r="A25" s="2" t="inlineStr">
        <is>
          <t>Familia-Capacidades</t>
        </is>
      </c>
      <c r="B25" s="2" t="inlineStr">
        <is>
          <t>P377</t>
        </is>
      </c>
      <c r="C25" s="3" t="inlineStr">
        <is>
          <t>Máximo nivel educativo alcanzado por el Padre (o apoyo en la crianza)</t>
        </is>
      </c>
      <c r="D25" s="5" t="inlineStr">
        <is>
          <t>undefined</t>
        </is>
      </c>
      <c r="E25" s="2" t="n"/>
      <c r="F25" s="2" t="n">
        <v>1</v>
      </c>
      <c r="G25" s="2" t="inlineStr">
        <is>
          <t>Ninguno</t>
        </is>
      </c>
      <c r="H25" s="4">
        <f>IF(D25="MULT",10.0,IF(D25="SING",100,0))</f>
        <v/>
      </c>
      <c r="I25" s="2">
        <f>H25*F25</f>
        <v/>
      </c>
      <c r="J25" s="2">
        <f>IF(D25="MULT",SUM(I25:I34),MAX(I25:I34))</f>
        <v/>
      </c>
      <c r="K25" s="2">
        <f>IF(D25="MULT",10,1)</f>
        <v/>
      </c>
      <c r="L25" s="2">
        <f>ROUND(I25*(100/SUM(J3:J100)),2)</f>
        <v/>
      </c>
      <c r="M25" s="2">
        <f>TEXTJOIN("=",TRUE,G25,L25)</f>
        <v/>
      </c>
      <c r="N25" s="2">
        <f>TEXTJOIN("; ",FALSE,M25:M34)</f>
        <v/>
      </c>
      <c r="O25" s="2">
        <f>TEXTJOIN("; "&amp;CHAR(10),FALSE,M25:M34)</f>
        <v/>
      </c>
    </row>
    <row r="26">
      <c r="A26" s="2" t="inlineStr">
        <is>
          <t>Familia-Capacidades</t>
        </is>
      </c>
      <c r="B26" s="2" t="n"/>
      <c r="C26" s="3" t="n"/>
      <c r="D26" s="2" t="n"/>
      <c r="E26" s="2" t="n"/>
      <c r="F26" s="2" t="n"/>
      <c r="G26" s="2" t="inlineStr">
        <is>
          <t>Primario Incompleto</t>
        </is>
      </c>
      <c r="H26" s="4">
        <f>IF(D25="MULT",10.0,IF(D25="SING",100,0))</f>
        <v/>
      </c>
      <c r="I26" s="2">
        <f>H26*F25</f>
        <v/>
      </c>
      <c r="J26" s="2" t="n"/>
      <c r="K26" s="2" t="n"/>
      <c r="L26" s="2">
        <f>ROUND(I26*(100/SUM(J3:J100)),2)</f>
        <v/>
      </c>
      <c r="M26" s="2">
        <f>TEXTJOIN("=",TRUE,G26,L26)</f>
        <v/>
      </c>
      <c r="N26" s="2" t="n"/>
      <c r="O26" s="2" t="n"/>
    </row>
    <row r="27">
      <c r="A27" s="2" t="inlineStr">
        <is>
          <t>Familia-Capacidades</t>
        </is>
      </c>
      <c r="B27" s="2" t="n"/>
      <c r="C27" s="3" t="n"/>
      <c r="D27" s="2" t="n"/>
      <c r="E27" s="2" t="n"/>
      <c r="F27" s="2" t="n"/>
      <c r="G27" s="2" t="inlineStr">
        <is>
          <t>Primario en curso</t>
        </is>
      </c>
      <c r="H27" s="4">
        <f>IF(D25="MULT",10.0,IF(D25="SING",100,0))</f>
        <v/>
      </c>
      <c r="I27" s="2">
        <f>H27*F25</f>
        <v/>
      </c>
      <c r="J27" s="2" t="n"/>
      <c r="K27" s="2" t="n"/>
      <c r="L27" s="2">
        <f>ROUND(I27*(100/SUM(J3:J100)),2)</f>
        <v/>
      </c>
      <c r="M27" s="2">
        <f>TEXTJOIN("=",TRUE,G27,L27)</f>
        <v/>
      </c>
      <c r="N27" s="2" t="n"/>
      <c r="O27" s="2" t="n"/>
    </row>
    <row r="28">
      <c r="A28" s="2" t="inlineStr">
        <is>
          <t>Familia-Capacidades</t>
        </is>
      </c>
      <c r="B28" s="2" t="n"/>
      <c r="C28" s="3" t="n"/>
      <c r="D28" s="2" t="n"/>
      <c r="E28" s="2" t="n"/>
      <c r="F28" s="2" t="n"/>
      <c r="G28" s="2" t="inlineStr">
        <is>
          <t>Primario Completo</t>
        </is>
      </c>
      <c r="H28" s="4">
        <f>IF(D25="MULT",10.0,IF(D25="SING",100,0))</f>
        <v/>
      </c>
      <c r="I28" s="2">
        <f>H28*F25</f>
        <v/>
      </c>
      <c r="J28" s="2" t="n"/>
      <c r="K28" s="2" t="n"/>
      <c r="L28" s="2">
        <f>ROUND(I28*(100/SUM(J3:J100)),2)</f>
        <v/>
      </c>
      <c r="M28" s="2">
        <f>TEXTJOIN("=",TRUE,G28,L28)</f>
        <v/>
      </c>
      <c r="N28" s="2" t="n"/>
      <c r="O28" s="2" t="n"/>
    </row>
    <row r="29">
      <c r="A29" s="2" t="inlineStr">
        <is>
          <t>Familia-Capacidades</t>
        </is>
      </c>
      <c r="B29" s="2" t="n"/>
      <c r="C29" s="3" t="n"/>
      <c r="D29" s="2" t="n"/>
      <c r="E29" s="2" t="n"/>
      <c r="F29" s="2" t="n"/>
      <c r="G29" s="2" t="inlineStr">
        <is>
          <t>Secundario Incompleto</t>
        </is>
      </c>
      <c r="H29" s="4">
        <f>IF(D25="MULT",10.0,IF(D25="SING",100,0))</f>
        <v/>
      </c>
      <c r="I29" s="2">
        <f>H29*F25</f>
        <v/>
      </c>
      <c r="J29" s="2" t="n"/>
      <c r="K29" s="2" t="n"/>
      <c r="L29" s="2">
        <f>ROUND(I29*(100/SUM(J3:J100)),2)</f>
        <v/>
      </c>
      <c r="M29" s="2">
        <f>TEXTJOIN("=",TRUE,G29,L29)</f>
        <v/>
      </c>
      <c r="N29" s="2" t="n"/>
      <c r="O29" s="2" t="n"/>
    </row>
    <row r="30">
      <c r="A30" s="2" t="inlineStr">
        <is>
          <t>Familia-Capacidades</t>
        </is>
      </c>
      <c r="B30" s="2" t="n"/>
      <c r="C30" s="3" t="n"/>
      <c r="D30" s="2" t="n"/>
      <c r="E30" s="2" t="n"/>
      <c r="F30" s="2" t="n"/>
      <c r="G30" s="2" t="inlineStr">
        <is>
          <t>Secundario en curso</t>
        </is>
      </c>
      <c r="H30" s="4">
        <f>IF(D25="MULT",10.0,IF(D25="SING",100,0))</f>
        <v/>
      </c>
      <c r="I30" s="2">
        <f>H30*F25</f>
        <v/>
      </c>
      <c r="J30" s="2" t="n"/>
      <c r="K30" s="2" t="n"/>
      <c r="L30" s="2">
        <f>ROUND(I30*(100/SUM(J3:J100)),2)</f>
        <v/>
      </c>
      <c r="M30" s="2">
        <f>TEXTJOIN("=",TRUE,G30,L30)</f>
        <v/>
      </c>
      <c r="N30" s="2" t="n"/>
      <c r="O30" s="2" t="n"/>
    </row>
    <row r="31">
      <c r="A31" s="2" t="inlineStr">
        <is>
          <t>Familia-Capacidades</t>
        </is>
      </c>
      <c r="B31" s="2" t="n"/>
      <c r="C31" s="3" t="n"/>
      <c r="D31" s="2" t="n"/>
      <c r="E31" s="2" t="n"/>
      <c r="F31" s="2" t="n"/>
      <c r="G31" s="2" t="inlineStr">
        <is>
          <t>Secundario Completo</t>
        </is>
      </c>
      <c r="H31" s="4">
        <f>IF(D25="MULT",10.0,IF(D25="SING",100,0))</f>
        <v/>
      </c>
      <c r="I31" s="2">
        <f>H31*F25</f>
        <v/>
      </c>
      <c r="J31" s="2" t="n"/>
      <c r="K31" s="2" t="n"/>
      <c r="L31" s="2">
        <f>ROUND(I31*(100/SUM(J3:J100)),2)</f>
        <v/>
      </c>
      <c r="M31" s="2">
        <f>TEXTJOIN("=",TRUE,G31,L31)</f>
        <v/>
      </c>
      <c r="N31" s="2" t="n"/>
      <c r="O31" s="2" t="n"/>
    </row>
    <row r="32">
      <c r="A32" s="2" t="inlineStr">
        <is>
          <t>Familia-Capacidades</t>
        </is>
      </c>
      <c r="B32" s="2" t="n"/>
      <c r="C32" s="3" t="n"/>
      <c r="D32" s="2" t="n"/>
      <c r="E32" s="2" t="n"/>
      <c r="F32" s="2" t="n"/>
      <c r="G32" s="2" t="inlineStr">
        <is>
          <t>Terciario</t>
        </is>
      </c>
      <c r="H32" s="4">
        <f>IF(D25="MULT",10.0,IF(D25="SING",100,0))</f>
        <v/>
      </c>
      <c r="I32" s="2">
        <f>H32*F25</f>
        <v/>
      </c>
      <c r="J32" s="2" t="n"/>
      <c r="K32" s="2" t="n"/>
      <c r="L32" s="2">
        <f>ROUND(I32*(100/SUM(J3:J100)),2)</f>
        <v/>
      </c>
      <c r="M32" s="2">
        <f>TEXTJOIN("=",TRUE,G32,L32)</f>
        <v/>
      </c>
      <c r="N32" s="2" t="n"/>
      <c r="O32" s="2" t="n"/>
    </row>
    <row r="33">
      <c r="A33" s="2" t="inlineStr">
        <is>
          <t>Familia-Capacidades</t>
        </is>
      </c>
      <c r="B33" s="2" t="n"/>
      <c r="C33" s="3" t="n"/>
      <c r="D33" s="2" t="n"/>
      <c r="E33" s="2" t="n"/>
      <c r="F33" s="2" t="n"/>
      <c r="G33" s="2" t="inlineStr">
        <is>
          <t>Universitario</t>
        </is>
      </c>
      <c r="H33" s="4">
        <f>IF(D25="MULT",10.0,IF(D25="SING",100,0))</f>
        <v/>
      </c>
      <c r="I33" s="2">
        <f>H33*F25</f>
        <v/>
      </c>
      <c r="J33" s="2" t="n"/>
      <c r="K33" s="2" t="n"/>
      <c r="L33" s="2">
        <f>ROUND(I33*(100/SUM(J3:J100)),2)</f>
        <v/>
      </c>
      <c r="M33" s="2">
        <f>TEXTJOIN("=",TRUE,G33,L33)</f>
        <v/>
      </c>
      <c r="N33" s="2" t="n"/>
      <c r="O33" s="2" t="n"/>
    </row>
    <row r="34">
      <c r="A34" s="2" t="inlineStr">
        <is>
          <t>Familia-Capacidades</t>
        </is>
      </c>
      <c r="B34" s="2" t="n"/>
      <c r="C34" s="3" t="n"/>
      <c r="D34" s="2" t="n"/>
      <c r="E34" s="2" t="n"/>
      <c r="F34" s="2" t="n"/>
      <c r="G34" s="2" t="inlineStr">
        <is>
          <t>No corresponde</t>
        </is>
      </c>
      <c r="H34" s="4">
        <f>IF(D25="MULT",10.0,IF(D25="SING",100,0))</f>
        <v/>
      </c>
      <c r="I34" s="2">
        <f>H34*F25</f>
        <v/>
      </c>
      <c r="J34" s="2" t="n"/>
      <c r="K34" s="2" t="n"/>
      <c r="L34" s="2">
        <f>ROUND(I34*(100/SUM(J3:J100)),2)</f>
        <v/>
      </c>
      <c r="M34" s="2">
        <f>TEXTJOIN("=",TRUE,G34,L34)</f>
        <v/>
      </c>
      <c r="N34" s="2" t="n"/>
      <c r="O34" s="2" t="n"/>
    </row>
  </sheetData>
  <mergeCells count="83">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 ref="B7:B8"/>
    <mergeCell ref="K7:K8"/>
    <mergeCell ref="J7:J8"/>
    <mergeCell ref="C7:C8"/>
    <mergeCell ref="D7:D8"/>
    <mergeCell ref="E7:E8"/>
    <mergeCell ref="F7:F8"/>
    <mergeCell ref="N7:N8"/>
    <mergeCell ref="O7:O8"/>
    <mergeCell ref="B9:B10"/>
    <mergeCell ref="K9:K10"/>
    <mergeCell ref="J9:J10"/>
    <mergeCell ref="C9:C10"/>
    <mergeCell ref="D9:D10"/>
    <mergeCell ref="E9:E10"/>
    <mergeCell ref="F9:F10"/>
    <mergeCell ref="N9:N10"/>
    <mergeCell ref="O9:O10"/>
    <mergeCell ref="B11:B12"/>
    <mergeCell ref="K11:K12"/>
    <mergeCell ref="J11:J12"/>
    <mergeCell ref="C11:C12"/>
    <mergeCell ref="D11:D12"/>
    <mergeCell ref="E11:E12"/>
    <mergeCell ref="F11:F12"/>
    <mergeCell ref="N11:N12"/>
    <mergeCell ref="O11:O12"/>
    <mergeCell ref="B13:B14"/>
    <mergeCell ref="K13:K14"/>
    <mergeCell ref="J13:J14"/>
    <mergeCell ref="C13:C14"/>
    <mergeCell ref="D13:D14"/>
    <mergeCell ref="E13:E14"/>
    <mergeCell ref="F13:F14"/>
    <mergeCell ref="N13:N14"/>
    <mergeCell ref="O13:O14"/>
    <mergeCell ref="B15:B24"/>
    <mergeCell ref="K15:K24"/>
    <mergeCell ref="J15:J24"/>
    <mergeCell ref="C15:C24"/>
    <mergeCell ref="D15:D24"/>
    <mergeCell ref="E15:E24"/>
    <mergeCell ref="F15:F24"/>
    <mergeCell ref="N15:N24"/>
    <mergeCell ref="O15:O24"/>
    <mergeCell ref="B25:B34"/>
    <mergeCell ref="K25:K34"/>
    <mergeCell ref="J25:J34"/>
    <mergeCell ref="C25:C34"/>
    <mergeCell ref="D25:D34"/>
    <mergeCell ref="E25:E34"/>
    <mergeCell ref="F25:F34"/>
    <mergeCell ref="N25:N34"/>
    <mergeCell ref="O25:O34"/>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25"/>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Familia-Economía</t>
        </is>
      </c>
      <c r="B3" s="2" t="inlineStr">
        <is>
          <t>P367</t>
        </is>
      </c>
      <c r="C3" s="3" t="inlineStr">
        <is>
          <t>¿La Madre, el padre o Cuidador Principal trabaja?</t>
        </is>
      </c>
      <c r="D3" s="2" t="inlineStr">
        <is>
          <t>BOL</t>
        </is>
      </c>
      <c r="E3" s="2" t="n"/>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Familia-Economía</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Familia-Economía</t>
        </is>
      </c>
      <c r="B5" s="2" t="inlineStr">
        <is>
          <t>P369</t>
        </is>
      </c>
      <c r="C5" s="3" t="inlineStr">
        <is>
          <t>Modo de contratación:</t>
        </is>
      </c>
      <c r="D5" s="5" t="inlineStr">
        <is>
          <t>undefined</t>
        </is>
      </c>
      <c r="E5" s="2" t="n"/>
      <c r="F5" s="2" t="n">
        <v>1</v>
      </c>
      <c r="G5" s="2" t="inlineStr">
        <is>
          <t>Relación de dependencia</t>
        </is>
      </c>
      <c r="H5" s="4">
        <f>IF(D5="MULT",20.0,IF(D5="SING",100,0))</f>
        <v/>
      </c>
      <c r="I5" s="2">
        <f>H5*F5</f>
        <v/>
      </c>
      <c r="J5" s="2">
        <f>IF(D5="MULT",SUM(I5:I9),MAX(I5:I9))</f>
        <v/>
      </c>
      <c r="K5" s="2">
        <f>IF(D5="MULT",5,1)</f>
        <v/>
      </c>
      <c r="L5" s="2">
        <f>ROUND(I5*(100/SUM(J3:J100)),2)</f>
        <v/>
      </c>
      <c r="M5" s="2">
        <f>TEXTJOIN("=",TRUE,G5,L5)</f>
        <v/>
      </c>
      <c r="N5" s="2">
        <f>TEXTJOIN("; ",FALSE,M5:M9)</f>
        <v/>
      </c>
      <c r="O5" s="2">
        <f>TEXTJOIN("; "&amp;CHAR(10),FALSE,M5:M9)</f>
        <v/>
      </c>
    </row>
    <row r="6">
      <c r="A6" s="2" t="inlineStr">
        <is>
          <t>Familia-Economía</t>
        </is>
      </c>
      <c r="B6" s="2" t="n"/>
      <c r="C6" s="3" t="n"/>
      <c r="D6" s="2" t="n"/>
      <c r="E6" s="2" t="n"/>
      <c r="F6" s="2" t="n"/>
      <c r="G6" s="2" t="inlineStr">
        <is>
          <t>Monotributista / Contratado</t>
        </is>
      </c>
      <c r="H6" s="4">
        <f>IF(D5="MULT",20.0,IF(D5="SING",100,0))</f>
        <v/>
      </c>
      <c r="I6" s="2">
        <f>H6*F5</f>
        <v/>
      </c>
      <c r="J6" s="2" t="n"/>
      <c r="K6" s="2" t="n"/>
      <c r="L6" s="2">
        <f>ROUND(I6*(100/SUM(J3:J100)),2)</f>
        <v/>
      </c>
      <c r="M6" s="2">
        <f>TEXTJOIN("=",TRUE,G6,L6)</f>
        <v/>
      </c>
      <c r="N6" s="2" t="n"/>
      <c r="O6" s="2" t="n"/>
    </row>
    <row r="7">
      <c r="A7" s="2" t="inlineStr">
        <is>
          <t>Familia-Economía</t>
        </is>
      </c>
      <c r="B7" s="2" t="n"/>
      <c r="C7" s="3" t="n"/>
      <c r="D7" s="2" t="n"/>
      <c r="E7" s="2" t="n"/>
      <c r="F7" s="2" t="n"/>
      <c r="G7" s="2" t="inlineStr">
        <is>
          <t>Informal con cobro mensual</t>
        </is>
      </c>
      <c r="H7" s="4">
        <f>IF(D5="MULT",20.0,IF(D5="SING",100,0))</f>
        <v/>
      </c>
      <c r="I7" s="2">
        <f>H7*F5</f>
        <v/>
      </c>
      <c r="J7" s="2" t="n"/>
      <c r="K7" s="2" t="n"/>
      <c r="L7" s="2">
        <f>ROUND(I7*(100/SUM(J3:J100)),2)</f>
        <v/>
      </c>
      <c r="M7" s="2">
        <f>TEXTJOIN("=",TRUE,G7,L7)</f>
        <v/>
      </c>
      <c r="N7" s="2" t="n"/>
      <c r="O7" s="2" t="n"/>
    </row>
    <row r="8">
      <c r="A8" s="2" t="inlineStr">
        <is>
          <t>Familia-Economía</t>
        </is>
      </c>
      <c r="B8" s="2" t="n"/>
      <c r="C8" s="3" t="n"/>
      <c r="D8" s="2" t="n"/>
      <c r="E8" s="2" t="n"/>
      <c r="F8" s="2" t="n"/>
      <c r="G8" s="2" t="inlineStr">
        <is>
          <t>Jornal</t>
        </is>
      </c>
      <c r="H8" s="4">
        <f>IF(D5="MULT",20.0,IF(D5="SING",100,0))</f>
        <v/>
      </c>
      <c r="I8" s="2">
        <f>H8*F5</f>
        <v/>
      </c>
      <c r="J8" s="2" t="n"/>
      <c r="K8" s="2" t="n"/>
      <c r="L8" s="2">
        <f>ROUND(I8*(100/SUM(J3:J100)),2)</f>
        <v/>
      </c>
      <c r="M8" s="2">
        <f>TEXTJOIN("=",TRUE,G8,L8)</f>
        <v/>
      </c>
      <c r="N8" s="2" t="n"/>
      <c r="O8" s="2" t="n"/>
    </row>
    <row r="9">
      <c r="A9" s="2" t="inlineStr">
        <is>
          <t>Familia-Economía</t>
        </is>
      </c>
      <c r="B9" s="2" t="n"/>
      <c r="C9" s="3" t="n"/>
      <c r="D9" s="2" t="n"/>
      <c r="E9" s="2" t="n"/>
      <c r="F9" s="2" t="n"/>
      <c r="G9" s="2" t="inlineStr">
        <is>
          <t>Changarín</t>
        </is>
      </c>
      <c r="H9" s="4">
        <f>IF(D5="MULT",20.0,IF(D5="SING",100,0))</f>
        <v/>
      </c>
      <c r="I9" s="2">
        <f>H9*F5</f>
        <v/>
      </c>
      <c r="J9" s="2" t="n"/>
      <c r="K9" s="2" t="n"/>
      <c r="L9" s="2">
        <f>ROUND(I9*(100/SUM(J3:J100)),2)</f>
        <v/>
      </c>
      <c r="M9" s="2">
        <f>TEXTJOIN("=",TRUE,G9,L9)</f>
        <v/>
      </c>
      <c r="N9" s="2" t="n"/>
      <c r="O9" s="2" t="n"/>
    </row>
    <row r="10">
      <c r="A10" s="2" t="inlineStr">
        <is>
          <t>Familia-Economía</t>
        </is>
      </c>
      <c r="B10" s="2" t="inlineStr">
        <is>
          <t>P373</t>
        </is>
      </c>
      <c r="C10" s="3" t="inlineStr">
        <is>
          <t>¿Hay otros miembros de la familia que trabajan o reciben ingresos por Plan y aportan al grupo conviviente?</t>
        </is>
      </c>
      <c r="D10" s="2" t="inlineStr">
        <is>
          <t>BOL</t>
        </is>
      </c>
      <c r="E10" s="2" t="n"/>
      <c r="F10" s="2" t="n">
        <v>1</v>
      </c>
      <c r="G10" s="2" t="inlineStr">
        <is>
          <t>Si</t>
        </is>
      </c>
      <c r="H10" s="4">
        <f>IF(OR(AND(E10="+", G10="Si"), AND(E10="-", G10="No")), 100, 0)</f>
        <v/>
      </c>
      <c r="I10" s="2">
        <f>H10*F10</f>
        <v/>
      </c>
      <c r="J10" s="2">
        <f>IF(D10="MULT",SUM(I10:I11),MAX(I10:I11))</f>
        <v/>
      </c>
      <c r="K10" s="2">
        <f>IF(D10="MULT",2,1)</f>
        <v/>
      </c>
      <c r="L10" s="2">
        <f>ROUND(I10*(100/SUM(J3:J100)),2)</f>
        <v/>
      </c>
      <c r="M10" s="2">
        <f>TEXTJOIN("=",TRUE,G10,L10)</f>
        <v/>
      </c>
      <c r="N10" s="2">
        <f>TEXTJOIN("; ",FALSE,M10:M11)</f>
        <v/>
      </c>
      <c r="O10" s="2">
        <f>TEXTJOIN("; "&amp;CHAR(10),FALSE,M10:M11)</f>
        <v/>
      </c>
    </row>
    <row r="11">
      <c r="A11" s="2" t="inlineStr">
        <is>
          <t>Familia-Economía</t>
        </is>
      </c>
      <c r="B11" s="2" t="n"/>
      <c r="C11" s="3" t="n"/>
      <c r="D11" s="2" t="n"/>
      <c r="E11" s="2" t="n"/>
      <c r="F11" s="2" t="n"/>
      <c r="G11" s="2" t="inlineStr">
        <is>
          <t>No</t>
        </is>
      </c>
      <c r="H11" s="4">
        <f>IF(OR(AND(E10="+", G11="Si"), AND(E10="-", G11="No")), 100, 0)</f>
        <v/>
      </c>
      <c r="I11" s="2">
        <f>H11*F10</f>
        <v/>
      </c>
      <c r="J11" s="2" t="n"/>
      <c r="K11" s="2" t="n"/>
      <c r="L11" s="2">
        <f>ROUND(I11*(100/SUM(J3:J100)),2)</f>
        <v/>
      </c>
      <c r="M11" s="2">
        <f>TEXTJOIN("=",TRUE,G11,L11)</f>
        <v/>
      </c>
      <c r="N11" s="2" t="n"/>
      <c r="O11" s="2" t="n"/>
    </row>
    <row r="12">
      <c r="A12" s="2" t="inlineStr">
        <is>
          <t>Familia-Economía</t>
        </is>
      </c>
      <c r="B12" s="2" t="inlineStr">
        <is>
          <t>P374</t>
        </is>
      </c>
      <c r="C12" s="3" t="inlineStr">
        <is>
          <t>Si hay otros miembros que aportan al grupo conviviente, ¿Cuantos son?</t>
        </is>
      </c>
      <c r="D12" s="2" t="inlineStr">
        <is>
          <t>VEX</t>
        </is>
      </c>
      <c r="E12" s="2" t="n"/>
      <c r="F12" s="2" t="n">
        <v>1</v>
      </c>
      <c r="G12" s="2" t="n">
        <v>0</v>
      </c>
      <c r="H12" s="4">
        <f>IF(E12="+",9.090909090909092,IF(E12="-",100.00000000000001,0))</f>
        <v/>
      </c>
      <c r="I12" s="2">
        <f>H12*F12</f>
        <v/>
      </c>
      <c r="J12" s="2">
        <f>IF(D12="MULT",SUM(I12:I22),MAX(I12:I22))</f>
        <v/>
      </c>
      <c r="K12" s="2">
        <f>IF(D12="MULT",11,1)</f>
        <v/>
      </c>
      <c r="L12" s="2">
        <f>ROUND(I12*(100/SUM(J3:J100)),2)</f>
        <v/>
      </c>
      <c r="M12" s="2">
        <f>TEXTJOIN("=",TRUE,G12,L12)</f>
        <v/>
      </c>
      <c r="N12" s="2">
        <f>TEXTJOIN("; ",FALSE,M12:M22)</f>
        <v/>
      </c>
      <c r="O12" s="2">
        <f>TEXTJOIN("; "&amp;CHAR(10),FALSE,M12:M22)</f>
        <v/>
      </c>
    </row>
    <row r="13">
      <c r="A13" s="2" t="inlineStr">
        <is>
          <t>Familia-Economía</t>
        </is>
      </c>
      <c r="B13" s="2" t="n"/>
      <c r="C13" s="3" t="n"/>
      <c r="D13" s="2" t="n"/>
      <c r="E13" s="2" t="n"/>
      <c r="F13" s="2" t="n"/>
      <c r="G13" s="2" t="n">
        <v>1</v>
      </c>
      <c r="H13" s="4">
        <f>IF(E12="+",18.181818181818183,IF(E12="-",90.90909090909092,0))</f>
        <v/>
      </c>
      <c r="I13" s="2">
        <f>H13*F12</f>
        <v/>
      </c>
      <c r="J13" s="2" t="n"/>
      <c r="K13" s="2" t="n"/>
      <c r="L13" s="2">
        <f>ROUND(I13*(100/SUM(J3:J100)),2)</f>
        <v/>
      </c>
      <c r="M13" s="2">
        <f>TEXTJOIN("=",TRUE,G13,L13)</f>
        <v/>
      </c>
      <c r="N13" s="2" t="n"/>
      <c r="O13" s="2" t="n"/>
    </row>
    <row r="14">
      <c r="A14" s="2" t="inlineStr">
        <is>
          <t>Familia-Economía</t>
        </is>
      </c>
      <c r="B14" s="2" t="n"/>
      <c r="C14" s="3" t="n"/>
      <c r="D14" s="2" t="n"/>
      <c r="E14" s="2" t="n"/>
      <c r="F14" s="2" t="n"/>
      <c r="G14" s="2" t="n">
        <v>2</v>
      </c>
      <c r="H14" s="4">
        <f>IF(E12="+",27.272727272727273,IF(E12="-",81.81818181818183,0))</f>
        <v/>
      </c>
      <c r="I14" s="2">
        <f>H14*F12</f>
        <v/>
      </c>
      <c r="J14" s="2" t="n"/>
      <c r="K14" s="2" t="n"/>
      <c r="L14" s="2">
        <f>ROUND(I14*(100/SUM(J3:J100)),2)</f>
        <v/>
      </c>
      <c r="M14" s="2">
        <f>TEXTJOIN("=",TRUE,G14,L14)</f>
        <v/>
      </c>
      <c r="N14" s="2" t="n"/>
      <c r="O14" s="2" t="n"/>
    </row>
    <row r="15">
      <c r="A15" s="2" t="inlineStr">
        <is>
          <t>Familia-Economía</t>
        </is>
      </c>
      <c r="B15" s="2" t="n"/>
      <c r="C15" s="3" t="n"/>
      <c r="D15" s="2" t="n"/>
      <c r="E15" s="2" t="n"/>
      <c r="F15" s="2" t="n"/>
      <c r="G15" s="2" t="n">
        <v>3</v>
      </c>
      <c r="H15" s="4">
        <f>IF(E12="+",36.36363636363637,IF(E12="-",72.72727272727273,0))</f>
        <v/>
      </c>
      <c r="I15" s="2">
        <f>H15*F12</f>
        <v/>
      </c>
      <c r="J15" s="2" t="n"/>
      <c r="K15" s="2" t="n"/>
      <c r="L15" s="2">
        <f>ROUND(I15*(100/SUM(J3:J100)),2)</f>
        <v/>
      </c>
      <c r="M15" s="2">
        <f>TEXTJOIN("=",TRUE,G15,L15)</f>
        <v/>
      </c>
      <c r="N15" s="2" t="n"/>
      <c r="O15" s="2" t="n"/>
    </row>
    <row r="16">
      <c r="A16" s="2" t="inlineStr">
        <is>
          <t>Familia-Economía</t>
        </is>
      </c>
      <c r="B16" s="2" t="n"/>
      <c r="C16" s="3" t="n"/>
      <c r="D16" s="2" t="n"/>
      <c r="E16" s="2" t="n"/>
      <c r="F16" s="2" t="n"/>
      <c r="G16" s="2" t="n">
        <v>4</v>
      </c>
      <c r="H16" s="4">
        <f>IF(E12="+",45.45454545454546,IF(E12="-",63.63636363636364,0))</f>
        <v/>
      </c>
      <c r="I16" s="2">
        <f>H16*F12</f>
        <v/>
      </c>
      <c r="J16" s="2" t="n"/>
      <c r="K16" s="2" t="n"/>
      <c r="L16" s="2">
        <f>ROUND(I16*(100/SUM(J3:J100)),2)</f>
        <v/>
      </c>
      <c r="M16" s="2">
        <f>TEXTJOIN("=",TRUE,G16,L16)</f>
        <v/>
      </c>
      <c r="N16" s="2" t="n"/>
      <c r="O16" s="2" t="n"/>
    </row>
    <row r="17">
      <c r="A17" s="2" t="inlineStr">
        <is>
          <t>Familia-Economía</t>
        </is>
      </c>
      <c r="B17" s="2" t="n"/>
      <c r="C17" s="3" t="n"/>
      <c r="D17" s="2" t="n"/>
      <c r="E17" s="2" t="n"/>
      <c r="F17" s="2" t="n"/>
      <c r="G17" s="2" t="n">
        <v>5</v>
      </c>
      <c r="H17" s="4">
        <f>IF(E12="+",54.54545454545455,IF(E12="-",54.54545454545455,0))</f>
        <v/>
      </c>
      <c r="I17" s="2">
        <f>H17*F12</f>
        <v/>
      </c>
      <c r="J17" s="2" t="n"/>
      <c r="K17" s="2" t="n"/>
      <c r="L17" s="2">
        <f>ROUND(I17*(100/SUM(J3:J100)),2)</f>
        <v/>
      </c>
      <c r="M17" s="2">
        <f>TEXTJOIN("=",TRUE,G17,L17)</f>
        <v/>
      </c>
      <c r="N17" s="2" t="n"/>
      <c r="O17" s="2" t="n"/>
    </row>
    <row r="18">
      <c r="A18" s="2" t="inlineStr">
        <is>
          <t>Familia-Economía</t>
        </is>
      </c>
      <c r="B18" s="2" t="n"/>
      <c r="C18" s="3" t="n"/>
      <c r="D18" s="2" t="n"/>
      <c r="E18" s="2" t="n"/>
      <c r="F18" s="2" t="n"/>
      <c r="G18" s="2" t="n">
        <v>6</v>
      </c>
      <c r="H18" s="4">
        <f>IF(E12="+",63.63636363636364,IF(E12="-",45.45454545454546,0))</f>
        <v/>
      </c>
      <c r="I18" s="2">
        <f>H18*F12</f>
        <v/>
      </c>
      <c r="J18" s="2" t="n"/>
      <c r="K18" s="2" t="n"/>
      <c r="L18" s="2">
        <f>ROUND(I18*(100/SUM(J3:J100)),2)</f>
        <v/>
      </c>
      <c r="M18" s="2">
        <f>TEXTJOIN("=",TRUE,G18,L18)</f>
        <v/>
      </c>
      <c r="N18" s="2" t="n"/>
      <c r="O18" s="2" t="n"/>
    </row>
    <row r="19">
      <c r="A19" s="2" t="inlineStr">
        <is>
          <t>Familia-Economía</t>
        </is>
      </c>
      <c r="B19" s="2" t="n"/>
      <c r="C19" s="3" t="n"/>
      <c r="D19" s="2" t="n"/>
      <c r="E19" s="2" t="n"/>
      <c r="F19" s="2" t="n"/>
      <c r="G19" s="2" t="n">
        <v>7</v>
      </c>
      <c r="H19" s="4">
        <f>IF(E12="+",72.72727272727273,IF(E12="-",36.36363636363637,0))</f>
        <v/>
      </c>
      <c r="I19" s="2">
        <f>H19*F12</f>
        <v/>
      </c>
      <c r="J19" s="2" t="n"/>
      <c r="K19" s="2" t="n"/>
      <c r="L19" s="2">
        <f>ROUND(I19*(100/SUM(J3:J100)),2)</f>
        <v/>
      </c>
      <c r="M19" s="2">
        <f>TEXTJOIN("=",TRUE,G19,L19)</f>
        <v/>
      </c>
      <c r="N19" s="2" t="n"/>
      <c r="O19" s="2" t="n"/>
    </row>
    <row r="20">
      <c r="A20" s="2" t="inlineStr">
        <is>
          <t>Familia-Economía</t>
        </is>
      </c>
      <c r="B20" s="2" t="n"/>
      <c r="C20" s="3" t="n"/>
      <c r="D20" s="2" t="n"/>
      <c r="E20" s="2" t="n"/>
      <c r="F20" s="2" t="n"/>
      <c r="G20" s="2" t="n">
        <v>8</v>
      </c>
      <c r="H20" s="4">
        <f>IF(E12="+",81.81818181818183,IF(E12="-",27.272727272727273,0))</f>
        <v/>
      </c>
      <c r="I20" s="2">
        <f>H20*F12</f>
        <v/>
      </c>
      <c r="J20" s="2" t="n"/>
      <c r="K20" s="2" t="n"/>
      <c r="L20" s="2">
        <f>ROUND(I20*(100/SUM(J3:J100)),2)</f>
        <v/>
      </c>
      <c r="M20" s="2">
        <f>TEXTJOIN("=",TRUE,G20,L20)</f>
        <v/>
      </c>
      <c r="N20" s="2" t="n"/>
      <c r="O20" s="2" t="n"/>
    </row>
    <row r="21">
      <c r="A21" s="2" t="inlineStr">
        <is>
          <t>Familia-Economía</t>
        </is>
      </c>
      <c r="B21" s="2" t="n"/>
      <c r="C21" s="3" t="n"/>
      <c r="D21" s="2" t="n"/>
      <c r="E21" s="2" t="n"/>
      <c r="F21" s="2" t="n"/>
      <c r="G21" s="2" t="n">
        <v>9</v>
      </c>
      <c r="H21" s="4">
        <f>IF(E12="+",90.90909090909092,IF(E12="-",18.181818181818183,0))</f>
        <v/>
      </c>
      <c r="I21" s="2">
        <f>H21*F12</f>
        <v/>
      </c>
      <c r="J21" s="2" t="n"/>
      <c r="K21" s="2" t="n"/>
      <c r="L21" s="2">
        <f>ROUND(I21*(100/SUM(J3:J100)),2)</f>
        <v/>
      </c>
      <c r="M21" s="2">
        <f>TEXTJOIN("=",TRUE,G21,L21)</f>
        <v/>
      </c>
      <c r="N21" s="2" t="n"/>
      <c r="O21" s="2" t="n"/>
    </row>
    <row r="22">
      <c r="A22" s="2" t="inlineStr">
        <is>
          <t>Familia-Economía</t>
        </is>
      </c>
      <c r="B22" s="2" t="n"/>
      <c r="C22" s="3" t="n"/>
      <c r="D22" s="2" t="n"/>
      <c r="E22" s="2" t="n"/>
      <c r="F22" s="2" t="n"/>
      <c r="G22" s="2" t="inlineStr">
        <is>
          <t>10 o mas</t>
        </is>
      </c>
      <c r="H22" s="4">
        <f>IF(E12="+",100.00000000000001,IF(E12="-",9.090909090909092,0))</f>
        <v/>
      </c>
      <c r="I22" s="2">
        <f>H22*F12</f>
        <v/>
      </c>
      <c r="J22" s="2" t="n"/>
      <c r="K22" s="2" t="n"/>
      <c r="L22" s="2">
        <f>ROUND(I22*(100/SUM(J3:J100)),2)</f>
        <v/>
      </c>
      <c r="M22" s="2">
        <f>TEXTJOIN("=",TRUE,G22,L22)</f>
        <v/>
      </c>
      <c r="N22" s="2" t="n"/>
      <c r="O22" s="2" t="n"/>
    </row>
    <row r="23">
      <c r="A23" s="2" t="inlineStr">
        <is>
          <t>Familia-Economía</t>
        </is>
      </c>
      <c r="B23" s="2" t="inlineStr">
        <is>
          <t>P375</t>
        </is>
      </c>
      <c r="C23" s="3" t="inlineStr">
        <is>
          <t>Calificación de Ingresos (Ref. 2 ADULTOS Y 3 NIÑOS CBA=$34.671 Y CBT=$80.089.-)</t>
        </is>
      </c>
      <c r="D23" s="2" t="inlineStr">
        <is>
          <t>VEC</t>
        </is>
      </c>
      <c r="E23" s="2" t="n"/>
      <c r="F23" s="2" t="n">
        <v>1</v>
      </c>
      <c r="G23" s="2" t="inlineStr">
        <is>
          <t>¿Mas de $80.089 por familia?. (Por encima de la Canasta básica total)</t>
        </is>
      </c>
      <c r="H23" s="4">
        <f>IF(E23="+",33.333333333333336,IF(E23="-",100.0,0))</f>
        <v/>
      </c>
      <c r="I23" s="2">
        <f>H23*F23</f>
        <v/>
      </c>
      <c r="J23" s="2">
        <f>IF(D23="MULT",SUM(I23:I25),MAX(I23:I25))</f>
        <v/>
      </c>
      <c r="K23" s="2">
        <f>IF(D23="MULT",3,1)</f>
        <v/>
      </c>
      <c r="L23" s="2">
        <f>ROUND(I23*(100/SUM(J3:J100)),2)</f>
        <v/>
      </c>
      <c r="M23" s="2">
        <f>TEXTJOIN("=",TRUE,G23,L23)</f>
        <v/>
      </c>
      <c r="N23" s="2">
        <f>TEXTJOIN("; ",FALSE,M23:M25)</f>
        <v/>
      </c>
      <c r="O23" s="2">
        <f>TEXTJOIN("; "&amp;CHAR(10),FALSE,M23:M25)</f>
        <v/>
      </c>
    </row>
    <row r="24">
      <c r="A24" s="2" t="inlineStr">
        <is>
          <t>Familia-Economía</t>
        </is>
      </c>
      <c r="B24" s="2" t="n"/>
      <c r="C24" s="3" t="n"/>
      <c r="D24" s="2" t="n"/>
      <c r="E24" s="2" t="n"/>
      <c r="F24" s="2" t="n"/>
      <c r="G24" s="2" t="inlineStr">
        <is>
          <t>¿Menos de $80.089 por familia?( Por debajo de la canasta básica total CBT (pobreza))</t>
        </is>
      </c>
      <c r="H24" s="4">
        <f>IF(E23="+",66.66666666666667,IF(E23="-",66.66666666666667,0))</f>
        <v/>
      </c>
      <c r="I24" s="2">
        <f>H24*F23</f>
        <v/>
      </c>
      <c r="J24" s="2" t="n"/>
      <c r="K24" s="2" t="n"/>
      <c r="L24" s="2">
        <f>ROUND(I24*(100/SUM(J3:J100)),2)</f>
        <v/>
      </c>
      <c r="M24" s="2">
        <f>TEXTJOIN("=",TRUE,G24,L24)</f>
        <v/>
      </c>
      <c r="N24" s="2" t="n"/>
      <c r="O24" s="2" t="n"/>
    </row>
    <row r="25">
      <c r="A25" s="2" t="inlineStr">
        <is>
          <t>Familia-Economía</t>
        </is>
      </c>
      <c r="B25" s="2" t="n"/>
      <c r="C25" s="3" t="n"/>
      <c r="D25" s="2" t="n"/>
      <c r="E25" s="2" t="n"/>
      <c r="F25" s="2" t="n"/>
      <c r="G25" s="2" t="inlineStr">
        <is>
          <t>¿Menos de $24.671 por familia? (Debajo de la canasta básica alimentaria CBA (Indigencia)</t>
        </is>
      </c>
      <c r="H25" s="4">
        <f>IF(E23="+",100.0,IF(E23="-",33.333333333333336,0))</f>
        <v/>
      </c>
      <c r="I25" s="2">
        <f>H25*F23</f>
        <v/>
      </c>
      <c r="J25" s="2" t="n"/>
      <c r="K25" s="2" t="n"/>
      <c r="L25" s="2">
        <f>ROUND(I25*(100/SUM(J3:J100)),2)</f>
        <v/>
      </c>
      <c r="M25" s="2">
        <f>TEXTJOIN("=",TRUE,G25,L25)</f>
        <v/>
      </c>
      <c r="N25" s="2" t="n"/>
      <c r="O25" s="2" t="n"/>
    </row>
  </sheetData>
  <mergeCells count="56">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9"/>
    <mergeCell ref="K5:K9"/>
    <mergeCell ref="J5:J9"/>
    <mergeCell ref="C5:C9"/>
    <mergeCell ref="D5:D9"/>
    <mergeCell ref="E5:E9"/>
    <mergeCell ref="F5:F9"/>
    <mergeCell ref="N5:N9"/>
    <mergeCell ref="O5:O9"/>
    <mergeCell ref="B10:B11"/>
    <mergeCell ref="K10:K11"/>
    <mergeCell ref="J10:J11"/>
    <mergeCell ref="C10:C11"/>
    <mergeCell ref="D10:D11"/>
    <mergeCell ref="E10:E11"/>
    <mergeCell ref="F10:F11"/>
    <mergeCell ref="N10:N11"/>
    <mergeCell ref="O10:O11"/>
    <mergeCell ref="B12:B22"/>
    <mergeCell ref="K12:K22"/>
    <mergeCell ref="J12:J22"/>
    <mergeCell ref="C12:C22"/>
    <mergeCell ref="D12:D22"/>
    <mergeCell ref="E12:E22"/>
    <mergeCell ref="F12:F22"/>
    <mergeCell ref="N12:N22"/>
    <mergeCell ref="O12:O22"/>
    <mergeCell ref="B23:B25"/>
    <mergeCell ref="K23:K25"/>
    <mergeCell ref="J23:J25"/>
    <mergeCell ref="C23:C25"/>
    <mergeCell ref="D23:D25"/>
    <mergeCell ref="E23:E25"/>
    <mergeCell ref="F23:F25"/>
    <mergeCell ref="N23:N25"/>
    <mergeCell ref="O23:O25"/>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1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Familia-Redes y Ayudas</t>
        </is>
      </c>
      <c r="B3" s="2" t="inlineStr">
        <is>
          <t>P330</t>
        </is>
      </c>
      <c r="C3" s="3" t="inlineStr">
        <is>
          <t>¿Los acompañan desde algún Programa Municipal o Red Institucional?</t>
        </is>
      </c>
      <c r="D3" s="2" t="inlineStr">
        <is>
          <t>BOL</t>
        </is>
      </c>
      <c r="E3" s="2" t="n"/>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Familia-Redes y Ayudas</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Familia-Redes y Ayudas</t>
        </is>
      </c>
      <c r="B5" s="2" t="inlineStr">
        <is>
          <t>P331</t>
        </is>
      </c>
      <c r="C5" s="3" t="inlineStr">
        <is>
          <t>Los adultos a cargo... [¿Obtienen alguna ayuda social?]</t>
        </is>
      </c>
      <c r="D5" s="2" t="inlineStr">
        <is>
          <t>BOL</t>
        </is>
      </c>
      <c r="E5" s="2" t="n"/>
      <c r="F5" s="2" t="n">
        <v>1</v>
      </c>
      <c r="G5" s="2" t="inlineStr">
        <is>
          <t>Si</t>
        </is>
      </c>
      <c r="H5" s="4">
        <f>IF(OR(AND(E5="+", G5="Si"), AND(E5="-", G5="No")), 100, 0)</f>
        <v/>
      </c>
      <c r="I5" s="2">
        <f>H5*F5</f>
        <v/>
      </c>
      <c r="J5" s="2">
        <f>IF(D5="MULT",SUM(I5:I6),MAX(I5:I6))</f>
        <v/>
      </c>
      <c r="K5" s="2">
        <f>IF(D5="MULT",2,1)</f>
        <v/>
      </c>
      <c r="L5" s="2">
        <f>ROUND(I5*(100/SUM(J3:J100)),2)</f>
        <v/>
      </c>
      <c r="M5" s="2">
        <f>TEXTJOIN("=",TRUE,G5,L5)</f>
        <v/>
      </c>
      <c r="N5" s="2">
        <f>TEXTJOIN("; ",FALSE,M5:M6)</f>
        <v/>
      </c>
      <c r="O5" s="2">
        <f>TEXTJOIN("; "&amp;CHAR(10),FALSE,M5:M6)</f>
        <v/>
      </c>
    </row>
    <row r="6">
      <c r="A6" s="2" t="inlineStr">
        <is>
          <t>Familia-Redes y Ayudas</t>
        </is>
      </c>
      <c r="B6" s="2" t="n"/>
      <c r="C6" s="3" t="n"/>
      <c r="D6" s="2" t="n"/>
      <c r="E6" s="2" t="n"/>
      <c r="F6" s="2" t="n"/>
      <c r="G6" s="2" t="inlineStr">
        <is>
          <t>No</t>
        </is>
      </c>
      <c r="H6" s="4">
        <f>IF(OR(AND(E5="+", G6="Si"), AND(E5="-", G6="No")), 100, 0)</f>
        <v/>
      </c>
      <c r="I6" s="2">
        <f>H6*F5</f>
        <v/>
      </c>
      <c r="J6" s="2" t="n"/>
      <c r="K6" s="2" t="n"/>
      <c r="L6" s="2">
        <f>ROUND(I6*(100/SUM(J3:J100)),2)</f>
        <v/>
      </c>
      <c r="M6" s="2">
        <f>TEXTJOIN("=",TRUE,G6,L6)</f>
        <v/>
      </c>
      <c r="N6" s="2" t="n"/>
      <c r="O6" s="2" t="n"/>
    </row>
    <row r="7">
      <c r="A7" s="2" t="inlineStr">
        <is>
          <t>Familia-Redes y Ayudas</t>
        </is>
      </c>
      <c r="B7" s="2" t="inlineStr">
        <is>
          <t>P365</t>
        </is>
      </c>
      <c r="C7" s="3" t="inlineStr">
        <is>
          <t>¿Tiene trámites o pedidos pendientes en el municipio?</t>
        </is>
      </c>
      <c r="D7" s="2" t="inlineStr">
        <is>
          <t>BOL</t>
        </is>
      </c>
      <c r="E7" s="2" t="n"/>
      <c r="F7" s="2" t="n">
        <v>1</v>
      </c>
      <c r="G7" s="2" t="inlineStr">
        <is>
          <t>Si</t>
        </is>
      </c>
      <c r="H7" s="4">
        <f>IF(OR(AND(E7="+", G7="Si"), AND(E7="-", G7="No")), 100, 0)</f>
        <v/>
      </c>
      <c r="I7" s="2">
        <f>H7*F7</f>
        <v/>
      </c>
      <c r="J7" s="2">
        <f>IF(D7="MULT",SUM(I7:I8),MAX(I7:I8))</f>
        <v/>
      </c>
      <c r="K7" s="2">
        <f>IF(D7="MULT",2,1)</f>
        <v/>
      </c>
      <c r="L7" s="2">
        <f>ROUND(I7*(100/SUM(J3:J100)),2)</f>
        <v/>
      </c>
      <c r="M7" s="2">
        <f>TEXTJOIN("=",TRUE,G7,L7)</f>
        <v/>
      </c>
      <c r="N7" s="2">
        <f>TEXTJOIN("; ",FALSE,M7:M8)</f>
        <v/>
      </c>
      <c r="O7" s="2">
        <f>TEXTJOIN("; "&amp;CHAR(10),FALSE,M7:M8)</f>
        <v/>
      </c>
    </row>
    <row r="8">
      <c r="A8" s="2" t="inlineStr">
        <is>
          <t>Familia-Redes y Ayudas</t>
        </is>
      </c>
      <c r="B8" s="2" t="n"/>
      <c r="C8" s="3" t="n"/>
      <c r="D8" s="2" t="n"/>
      <c r="E8" s="2" t="n"/>
      <c r="F8" s="2" t="n"/>
      <c r="G8" s="2" t="inlineStr">
        <is>
          <t>No</t>
        </is>
      </c>
      <c r="H8" s="4">
        <f>IF(OR(AND(E7="+", G8="Si"), AND(E7="-", G8="No")), 100, 0)</f>
        <v/>
      </c>
      <c r="I8" s="2">
        <f>H8*F7</f>
        <v/>
      </c>
      <c r="J8" s="2" t="n"/>
      <c r="K8" s="2" t="n"/>
      <c r="L8" s="2">
        <f>ROUND(I8*(100/SUM(J3:J100)),2)</f>
        <v/>
      </c>
      <c r="M8" s="2">
        <f>TEXTJOIN("=",TRUE,G8,L8)</f>
        <v/>
      </c>
      <c r="N8" s="2" t="n"/>
      <c r="O8" s="2" t="n"/>
    </row>
    <row r="9">
      <c r="A9" s="2" t="inlineStr">
        <is>
          <t>Familia-Redes y Ayudas</t>
        </is>
      </c>
      <c r="B9" s="2" t="inlineStr">
        <is>
          <t>P370</t>
        </is>
      </c>
      <c r="C9" s="3" t="inlineStr">
        <is>
          <t>¿Recibe Plan Social?</t>
        </is>
      </c>
      <c r="D9" s="2" t="inlineStr">
        <is>
          <t>BOL</t>
        </is>
      </c>
      <c r="E9" s="2" t="n"/>
      <c r="F9" s="2" t="n">
        <v>1</v>
      </c>
      <c r="G9" s="2" t="inlineStr">
        <is>
          <t>Si</t>
        </is>
      </c>
      <c r="H9" s="4">
        <f>IF(OR(AND(E9="+", G9="Si"), AND(E9="-", G9="No")), 100, 0)</f>
        <v/>
      </c>
      <c r="I9" s="2">
        <f>H9*F9</f>
        <v/>
      </c>
      <c r="J9" s="2">
        <f>IF(D9="MULT",SUM(I9:I10),MAX(I9:I10))</f>
        <v/>
      </c>
      <c r="K9" s="2">
        <f>IF(D9="MULT",2,1)</f>
        <v/>
      </c>
      <c r="L9" s="2">
        <f>ROUND(I9*(100/SUM(J3:J100)),2)</f>
        <v/>
      </c>
      <c r="M9" s="2">
        <f>TEXTJOIN("=",TRUE,G9,L9)</f>
        <v/>
      </c>
      <c r="N9" s="2">
        <f>TEXTJOIN("; ",FALSE,M9:M10)</f>
        <v/>
      </c>
      <c r="O9" s="2">
        <f>TEXTJOIN("; "&amp;CHAR(10),FALSE,M9:M10)</f>
        <v/>
      </c>
    </row>
    <row r="10">
      <c r="A10" s="2" t="inlineStr">
        <is>
          <t>Familia-Redes y Ayudas</t>
        </is>
      </c>
      <c r="B10" s="2" t="n"/>
      <c r="C10" s="3" t="n"/>
      <c r="D10" s="2" t="n"/>
      <c r="E10" s="2" t="n"/>
      <c r="F10" s="2" t="n"/>
      <c r="G10" s="2" t="inlineStr">
        <is>
          <t>No</t>
        </is>
      </c>
      <c r="H10" s="4">
        <f>IF(OR(AND(E9="+", G10="Si"), AND(E9="-", G10="No")), 100, 0)</f>
        <v/>
      </c>
      <c r="I10" s="2">
        <f>H10*F9</f>
        <v/>
      </c>
      <c r="J10" s="2" t="n"/>
      <c r="K10" s="2" t="n"/>
      <c r="L10" s="2">
        <f>ROUND(I10*(100/SUM(J3:J100)),2)</f>
        <v/>
      </c>
      <c r="M10" s="2">
        <f>TEXTJOIN("=",TRUE,G10,L10)</f>
        <v/>
      </c>
      <c r="N10" s="2" t="n"/>
      <c r="O10" s="2" t="n"/>
    </row>
    <row r="11">
      <c r="A11" s="2" t="inlineStr">
        <is>
          <t>Familia-Redes y Ayudas</t>
        </is>
      </c>
      <c r="B11" s="2" t="inlineStr">
        <is>
          <t>P371</t>
        </is>
      </c>
      <c r="C11" s="3" t="inlineStr">
        <is>
          <t>Recibe caja de alimentos de la Escuela:</t>
        </is>
      </c>
      <c r="D11" s="2" t="inlineStr">
        <is>
          <t>BOL</t>
        </is>
      </c>
      <c r="E11" s="2" t="n"/>
      <c r="F11" s="2" t="n">
        <v>1</v>
      </c>
      <c r="G11" s="2" t="inlineStr">
        <is>
          <t>Si</t>
        </is>
      </c>
      <c r="H11" s="4">
        <f>IF(OR(AND(E11="+", G11="Si"), AND(E11="-", G11="No")), 100, 0)</f>
        <v/>
      </c>
      <c r="I11" s="2">
        <f>H11*F11</f>
        <v/>
      </c>
      <c r="J11" s="2">
        <f>IF(D11="MULT",SUM(I11:I12),MAX(I11:I12))</f>
        <v/>
      </c>
      <c r="K11" s="2">
        <f>IF(D11="MULT",2,1)</f>
        <v/>
      </c>
      <c r="L11" s="2">
        <f>ROUND(I11*(100/SUM(J3:J100)),2)</f>
        <v/>
      </c>
      <c r="M11" s="2">
        <f>TEXTJOIN("=",TRUE,G11,L11)</f>
        <v/>
      </c>
      <c r="N11" s="2">
        <f>TEXTJOIN("; ",FALSE,M11:M12)</f>
        <v/>
      </c>
      <c r="O11" s="2">
        <f>TEXTJOIN("; "&amp;CHAR(10),FALSE,M11:M12)</f>
        <v/>
      </c>
    </row>
    <row r="12">
      <c r="A12" s="2" t="inlineStr">
        <is>
          <t>Familia-Redes y Ayudas</t>
        </is>
      </c>
      <c r="B12" s="2" t="n"/>
      <c r="C12" s="3" t="n"/>
      <c r="D12" s="2" t="n"/>
      <c r="E12" s="2" t="n"/>
      <c r="F12" s="2" t="n"/>
      <c r="G12" s="2" t="inlineStr">
        <is>
          <t>No</t>
        </is>
      </c>
      <c r="H12" s="4">
        <f>IF(OR(AND(E11="+", G12="Si"), AND(E11="-", G12="No")), 100, 0)</f>
        <v/>
      </c>
      <c r="I12" s="2">
        <f>H12*F11</f>
        <v/>
      </c>
      <c r="J12" s="2" t="n"/>
      <c r="K12" s="2" t="n"/>
      <c r="L12" s="2">
        <f>ROUND(I12*(100/SUM(J3:J100)),2)</f>
        <v/>
      </c>
      <c r="M12" s="2">
        <f>TEXTJOIN("=",TRUE,G12,L12)</f>
        <v/>
      </c>
      <c r="N12" s="2" t="n"/>
      <c r="O12" s="2" t="n"/>
    </row>
    <row r="13">
      <c r="A13" s="2" t="inlineStr">
        <is>
          <t>Familia-Redes y Ayudas</t>
        </is>
      </c>
      <c r="B13" s="2" t="inlineStr">
        <is>
          <t>P372</t>
        </is>
      </c>
      <c r="C13" s="3" t="inlineStr">
        <is>
          <t>Si Recibe Plan Social, ¿se sostienen únicamente con Planes Sociales?</t>
        </is>
      </c>
      <c r="D13" s="2" t="inlineStr">
        <is>
          <t>BOL</t>
        </is>
      </c>
      <c r="E13" s="2" t="n"/>
      <c r="F13" s="2" t="n">
        <v>1</v>
      </c>
      <c r="G13" s="2" t="inlineStr">
        <is>
          <t>Si</t>
        </is>
      </c>
      <c r="H13" s="4">
        <f>IF(OR(AND(E13="+", G13="Si"), AND(E13="-", G13="No")), 100, 0)</f>
        <v/>
      </c>
      <c r="I13" s="2">
        <f>H13*F13</f>
        <v/>
      </c>
      <c r="J13" s="2">
        <f>IF(D13="MULT",SUM(I13:I14),MAX(I13:I14))</f>
        <v/>
      </c>
      <c r="K13" s="2">
        <f>IF(D13="MULT",2,1)</f>
        <v/>
      </c>
      <c r="L13" s="2">
        <f>ROUND(I13*(100/SUM(J3:J100)),2)</f>
        <v/>
      </c>
      <c r="M13" s="2">
        <f>TEXTJOIN("=",TRUE,G13,L13)</f>
        <v/>
      </c>
      <c r="N13" s="2">
        <f>TEXTJOIN("; ",FALSE,M13:M14)</f>
        <v/>
      </c>
      <c r="O13" s="2">
        <f>TEXTJOIN("; "&amp;CHAR(10),FALSE,M13:M14)</f>
        <v/>
      </c>
    </row>
    <row r="14">
      <c r="A14" s="2" t="inlineStr">
        <is>
          <t>Familia-Redes y Ayudas</t>
        </is>
      </c>
      <c r="B14" s="2" t="n"/>
      <c r="C14" s="3" t="n"/>
      <c r="D14" s="2" t="n"/>
      <c r="E14" s="2" t="n"/>
      <c r="F14" s="2" t="n"/>
      <c r="G14" s="2" t="inlineStr">
        <is>
          <t>No</t>
        </is>
      </c>
      <c r="H14" s="4">
        <f>IF(OR(AND(E13="+", G14="Si"), AND(E13="-", G14="No")), 100, 0)</f>
        <v/>
      </c>
      <c r="I14" s="2">
        <f>H14*F13</f>
        <v/>
      </c>
      <c r="J14" s="2" t="n"/>
      <c r="K14" s="2" t="n"/>
      <c r="L14" s="2">
        <f>ROUND(I14*(100/SUM(J3:J100)),2)</f>
        <v/>
      </c>
      <c r="M14" s="2">
        <f>TEXTJOIN("=",TRUE,G14,L14)</f>
        <v/>
      </c>
      <c r="N14" s="2" t="n"/>
      <c r="O14" s="2" t="n"/>
    </row>
  </sheetData>
  <mergeCells count="65">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 ref="B7:B8"/>
    <mergeCell ref="K7:K8"/>
    <mergeCell ref="J7:J8"/>
    <mergeCell ref="C7:C8"/>
    <mergeCell ref="D7:D8"/>
    <mergeCell ref="E7:E8"/>
    <mergeCell ref="F7:F8"/>
    <mergeCell ref="N7:N8"/>
    <mergeCell ref="O7:O8"/>
    <mergeCell ref="B9:B10"/>
    <mergeCell ref="K9:K10"/>
    <mergeCell ref="J9:J10"/>
    <mergeCell ref="C9:C10"/>
    <mergeCell ref="D9:D10"/>
    <mergeCell ref="E9:E10"/>
    <mergeCell ref="F9:F10"/>
    <mergeCell ref="N9:N10"/>
    <mergeCell ref="O9:O10"/>
    <mergeCell ref="B11:B12"/>
    <mergeCell ref="K11:K12"/>
    <mergeCell ref="J11:J12"/>
    <mergeCell ref="C11:C12"/>
    <mergeCell ref="D11:D12"/>
    <mergeCell ref="E11:E12"/>
    <mergeCell ref="F11:F12"/>
    <mergeCell ref="N11:N12"/>
    <mergeCell ref="O11:O12"/>
    <mergeCell ref="B13:B14"/>
    <mergeCell ref="K13:K14"/>
    <mergeCell ref="J13:J14"/>
    <mergeCell ref="C13:C14"/>
    <mergeCell ref="D13:D14"/>
    <mergeCell ref="E13:E14"/>
    <mergeCell ref="F13:F14"/>
    <mergeCell ref="N13:N14"/>
    <mergeCell ref="O13:O14"/>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42"/>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Datos Básicos-General</t>
        </is>
      </c>
      <c r="B3" s="2" t="inlineStr">
        <is>
          <t>H008</t>
        </is>
      </c>
      <c r="C3" s="3" t="inlineStr">
        <is>
          <t>DNI</t>
        </is>
      </c>
      <c r="D3" s="5" t="inlineStr">
        <is>
          <t>undefined</t>
        </is>
      </c>
      <c r="E3" s="2" t="n"/>
      <c r="F3" s="2" t="n">
        <v>1</v>
      </c>
      <c r="G3" s="2" t="inlineStr"/>
      <c r="H3" s="4" t="n">
        <v>0</v>
      </c>
      <c r="I3" s="2">
        <f>H3*F3</f>
        <v/>
      </c>
      <c r="J3" s="2">
        <f>IF(D3="MULT",SUM(I3:I3),MAX(I3:I3))</f>
        <v/>
      </c>
      <c r="K3" s="2">
        <f>IF(D3="MULT",0,1)</f>
        <v/>
      </c>
      <c r="L3" s="2">
        <f>ROUND(I3*(100/SUM(J3:J100)),2)</f>
        <v/>
      </c>
      <c r="M3" s="2">
        <f>TEXTJOIN("=",TRUE,G3,L3)</f>
        <v/>
      </c>
      <c r="N3" s="2">
        <f>TEXTJOIN("; ",FALSE,M3:M3)</f>
        <v/>
      </c>
      <c r="O3" s="2">
        <f>TEXTJOIN("; "&amp;CHAR(10),FALSE,M3:M3)</f>
        <v/>
      </c>
    </row>
    <row r="4">
      <c r="A4" s="2" t="inlineStr">
        <is>
          <t>Datos Básicos-General</t>
        </is>
      </c>
      <c r="B4" s="2" t="inlineStr">
        <is>
          <t>H009</t>
        </is>
      </c>
      <c r="C4" s="3" t="inlineStr">
        <is>
          <t>Nº DNI (sin puntos ni espacios)</t>
        </is>
      </c>
      <c r="D4" s="5" t="inlineStr">
        <is>
          <t>undefined</t>
        </is>
      </c>
      <c r="E4" s="2" t="n"/>
      <c r="F4" s="2" t="n">
        <v>1</v>
      </c>
      <c r="G4" s="2" t="inlineStr"/>
      <c r="H4" s="4" t="n">
        <v>0</v>
      </c>
      <c r="I4" s="2">
        <f>H4*F4</f>
        <v/>
      </c>
      <c r="J4" s="2">
        <f>IF(D4="MULT",SUM(I4:I4),MAX(I4:I4))</f>
        <v/>
      </c>
      <c r="K4" s="2">
        <f>IF(D4="MULT",0,1)</f>
        <v/>
      </c>
      <c r="L4" s="2">
        <f>ROUND(I4*(100/SUM(J3:J100)),2)</f>
        <v/>
      </c>
      <c r="M4" s="2">
        <f>TEXTJOIN("=",TRUE,G4,L4)</f>
        <v/>
      </c>
      <c r="N4" s="2">
        <f>TEXTJOIN("; ",FALSE,M4:M4)</f>
        <v/>
      </c>
      <c r="O4" s="2">
        <f>TEXTJOIN("; "&amp;CHAR(10),FALSE,M4:M4)</f>
        <v/>
      </c>
    </row>
    <row r="5">
      <c r="A5" s="2" t="inlineStr">
        <is>
          <t>Datos Básicos-General</t>
        </is>
      </c>
      <c r="B5" s="2" t="inlineStr">
        <is>
          <t>H010</t>
        </is>
      </c>
      <c r="C5" s="3" t="inlineStr">
        <is>
          <t>Edad</t>
        </is>
      </c>
      <c r="D5" s="5" t="inlineStr">
        <is>
          <t>undefined</t>
        </is>
      </c>
      <c r="E5" s="2" t="n"/>
      <c r="F5" s="2" t="n">
        <v>1</v>
      </c>
      <c r="G5" s="2" t="inlineStr"/>
      <c r="H5" s="4" t="n">
        <v>0</v>
      </c>
      <c r="I5" s="2">
        <f>H5*F5</f>
        <v/>
      </c>
      <c r="J5" s="2">
        <f>IF(D5="MULT",SUM(I5:I5),MAX(I5:I5))</f>
        <v/>
      </c>
      <c r="K5" s="2">
        <f>IF(D5="MULT",0,1)</f>
        <v/>
      </c>
      <c r="L5" s="2">
        <f>ROUND(I5*(100/SUM(J3:J100)),2)</f>
        <v/>
      </c>
      <c r="M5" s="2">
        <f>TEXTJOIN("=",TRUE,G5,L5)</f>
        <v/>
      </c>
      <c r="N5" s="2">
        <f>TEXTJOIN("; ",FALSE,M5:M5)</f>
        <v/>
      </c>
      <c r="O5" s="2">
        <f>TEXTJOIN("; "&amp;CHAR(10),FALSE,M5:M5)</f>
        <v/>
      </c>
    </row>
    <row r="6">
      <c r="A6" s="2" t="inlineStr">
        <is>
          <t>Datos Básicos-General</t>
        </is>
      </c>
      <c r="B6" s="2" t="inlineStr">
        <is>
          <t>H015</t>
        </is>
      </c>
      <c r="C6" s="3" t="inlineStr">
        <is>
          <t>Nacionalidad</t>
        </is>
      </c>
      <c r="D6" s="5" t="inlineStr">
        <is>
          <t>undefined</t>
        </is>
      </c>
      <c r="E6" s="2" t="n"/>
      <c r="F6" s="2" t="n">
        <v>1</v>
      </c>
      <c r="G6" s="2" t="inlineStr">
        <is>
          <t>Argentina</t>
        </is>
      </c>
      <c r="H6" s="4">
        <f>IF(D6="MULT",14.285714285714286,IF(D6="SING",100,0))</f>
        <v/>
      </c>
      <c r="I6" s="2">
        <f>H6*F6</f>
        <v/>
      </c>
      <c r="J6" s="2">
        <f>IF(D6="MULT",SUM(I6:I12),MAX(I6:I12))</f>
        <v/>
      </c>
      <c r="K6" s="2">
        <f>IF(D6="MULT",7,1)</f>
        <v/>
      </c>
      <c r="L6" s="2">
        <f>ROUND(I6*(100/SUM(J3:J100)),2)</f>
        <v/>
      </c>
      <c r="M6" s="2">
        <f>TEXTJOIN("=",TRUE,G6,L6)</f>
        <v/>
      </c>
      <c r="N6" s="2">
        <f>TEXTJOIN("; ",FALSE,M6:M12)</f>
        <v/>
      </c>
      <c r="O6" s="2">
        <f>TEXTJOIN("; "&amp;CHAR(10),FALSE,M6:M12)</f>
        <v/>
      </c>
    </row>
    <row r="7">
      <c r="A7" s="2" t="inlineStr">
        <is>
          <t>Datos Básicos-General</t>
        </is>
      </c>
      <c r="B7" s="2" t="n"/>
      <c r="C7" s="3" t="n"/>
      <c r="D7" s="2" t="n"/>
      <c r="E7" s="2" t="n"/>
      <c r="F7" s="2" t="n"/>
      <c r="G7" s="2" t="inlineStr">
        <is>
          <t>Paraguaya</t>
        </is>
      </c>
      <c r="H7" s="4">
        <f>IF(D6="MULT",14.285714285714286,IF(D6="SING",100,0))</f>
        <v/>
      </c>
      <c r="I7" s="2">
        <f>H7*F6</f>
        <v/>
      </c>
      <c r="J7" s="2" t="n"/>
      <c r="K7" s="2" t="n"/>
      <c r="L7" s="2">
        <f>ROUND(I7*(100/SUM(J3:J100)),2)</f>
        <v/>
      </c>
      <c r="M7" s="2">
        <f>TEXTJOIN("=",TRUE,G7,L7)</f>
        <v/>
      </c>
      <c r="N7" s="2" t="n"/>
      <c r="O7" s="2" t="n"/>
    </row>
    <row r="8">
      <c r="A8" s="2" t="inlineStr">
        <is>
          <t>Datos Básicos-General</t>
        </is>
      </c>
      <c r="B8" s="2" t="n"/>
      <c r="C8" s="3" t="n"/>
      <c r="D8" s="2" t="n"/>
      <c r="E8" s="2" t="n"/>
      <c r="F8" s="2" t="n"/>
      <c r="G8" s="2" t="inlineStr">
        <is>
          <t>Boliviana</t>
        </is>
      </c>
      <c r="H8" s="4">
        <f>IF(D6="MULT",14.285714285714286,IF(D6="SING",100,0))</f>
        <v/>
      </c>
      <c r="I8" s="2">
        <f>H8*F6</f>
        <v/>
      </c>
      <c r="J8" s="2" t="n"/>
      <c r="K8" s="2" t="n"/>
      <c r="L8" s="2">
        <f>ROUND(I8*(100/SUM(J3:J100)),2)</f>
        <v/>
      </c>
      <c r="M8" s="2">
        <f>TEXTJOIN("=",TRUE,G8,L8)</f>
        <v/>
      </c>
      <c r="N8" s="2" t="n"/>
      <c r="O8" s="2" t="n"/>
    </row>
    <row r="9">
      <c r="A9" s="2" t="inlineStr">
        <is>
          <t>Datos Básicos-General</t>
        </is>
      </c>
      <c r="B9" s="2" t="n"/>
      <c r="C9" s="3" t="n"/>
      <c r="D9" s="2" t="n"/>
      <c r="E9" s="2" t="n"/>
      <c r="F9" s="2" t="n"/>
      <c r="G9" s="2" t="inlineStr">
        <is>
          <t>Chilena</t>
        </is>
      </c>
      <c r="H9" s="4">
        <f>IF(D6="MULT",14.285714285714286,IF(D6="SING",100,0))</f>
        <v/>
      </c>
      <c r="I9" s="2">
        <f>H9*F6</f>
        <v/>
      </c>
      <c r="J9" s="2" t="n"/>
      <c r="K9" s="2" t="n"/>
      <c r="L9" s="2">
        <f>ROUND(I9*(100/SUM(J3:J100)),2)</f>
        <v/>
      </c>
      <c r="M9" s="2">
        <f>TEXTJOIN("=",TRUE,G9,L9)</f>
        <v/>
      </c>
      <c r="N9" s="2" t="n"/>
      <c r="O9" s="2" t="n"/>
    </row>
    <row r="10">
      <c r="A10" s="2" t="inlineStr">
        <is>
          <t>Datos Básicos-General</t>
        </is>
      </c>
      <c r="B10" s="2" t="n"/>
      <c r="C10" s="3" t="n"/>
      <c r="D10" s="2" t="n"/>
      <c r="E10" s="2" t="n"/>
      <c r="F10" s="2" t="n"/>
      <c r="G10" s="2" t="inlineStr">
        <is>
          <t>Uruguaya</t>
        </is>
      </c>
      <c r="H10" s="4">
        <f>IF(D6="MULT",14.285714285714286,IF(D6="SING",100,0))</f>
        <v/>
      </c>
      <c r="I10" s="2">
        <f>H10*F6</f>
        <v/>
      </c>
      <c r="J10" s="2" t="n"/>
      <c r="K10" s="2" t="n"/>
      <c r="L10" s="2">
        <f>ROUND(I10*(100/SUM(J3:J100)),2)</f>
        <v/>
      </c>
      <c r="M10" s="2">
        <f>TEXTJOIN("=",TRUE,G10,L10)</f>
        <v/>
      </c>
      <c r="N10" s="2" t="n"/>
      <c r="O10" s="2" t="n"/>
    </row>
    <row r="11">
      <c r="A11" s="2" t="inlineStr">
        <is>
          <t>Datos Básicos-General</t>
        </is>
      </c>
      <c r="B11" s="2" t="n"/>
      <c r="C11" s="3" t="n"/>
      <c r="D11" s="2" t="n"/>
      <c r="E11" s="2" t="n"/>
      <c r="F11" s="2" t="n"/>
      <c r="G11" s="2" t="inlineStr">
        <is>
          <t>Brasileña</t>
        </is>
      </c>
      <c r="H11" s="4">
        <f>IF(D6="MULT",14.285714285714286,IF(D6="SING",100,0))</f>
        <v/>
      </c>
      <c r="I11" s="2">
        <f>H11*F6</f>
        <v/>
      </c>
      <c r="J11" s="2" t="n"/>
      <c r="K11" s="2" t="n"/>
      <c r="L11" s="2">
        <f>ROUND(I11*(100/SUM(J3:J100)),2)</f>
        <v/>
      </c>
      <c r="M11" s="2">
        <f>TEXTJOIN("=",TRUE,G11,L11)</f>
        <v/>
      </c>
      <c r="N11" s="2" t="n"/>
      <c r="O11" s="2" t="n"/>
    </row>
    <row r="12">
      <c r="A12" s="2" t="inlineStr">
        <is>
          <t>Datos Básicos-General</t>
        </is>
      </c>
      <c r="B12" s="2" t="n"/>
      <c r="C12" s="3" t="n"/>
      <c r="D12" s="2" t="n"/>
      <c r="E12" s="2" t="n"/>
      <c r="F12" s="2" t="n"/>
      <c r="G12" s="2" t="inlineStr">
        <is>
          <t>Otros</t>
        </is>
      </c>
      <c r="H12" s="4">
        <f>IF(D6="MULT",14.285714285714286,IF(D6="SING",100,0))</f>
        <v/>
      </c>
      <c r="I12" s="2">
        <f>H12*F6</f>
        <v/>
      </c>
      <c r="J12" s="2" t="n"/>
      <c r="K12" s="2" t="n"/>
      <c r="L12" s="2">
        <f>ROUND(I12*(100/SUM(J3:J100)),2)</f>
        <v/>
      </c>
      <c r="M12" s="2">
        <f>TEXTJOIN("=",TRUE,G12,L12)</f>
        <v/>
      </c>
      <c r="N12" s="2" t="n"/>
      <c r="O12" s="2" t="n"/>
    </row>
    <row r="13">
      <c r="A13" s="2" t="inlineStr">
        <is>
          <t>Datos Básicos-General</t>
        </is>
      </c>
      <c r="B13" s="2" t="inlineStr">
        <is>
          <t>H019</t>
        </is>
      </c>
      <c r="C13" s="3" t="inlineStr">
        <is>
          <t>Si está inscripto a actividades deportivas, especificar cuales</t>
        </is>
      </c>
      <c r="D13" s="5" t="inlineStr">
        <is>
          <t>undefined</t>
        </is>
      </c>
      <c r="E13" s="2" t="n"/>
      <c r="F13" s="2" t="n">
        <v>1</v>
      </c>
      <c r="G13" s="2" t="inlineStr">
        <is>
          <t>NO está inscripto a ninguna</t>
        </is>
      </c>
      <c r="H13" s="4">
        <f>IF(D13="MULT",12.5,IF(D13="SING",100,0))</f>
        <v/>
      </c>
      <c r="I13" s="2">
        <f>H13*F13</f>
        <v/>
      </c>
      <c r="J13" s="2">
        <f>IF(D13="MULT",SUM(I13:I20),MAX(I13:I20))</f>
        <v/>
      </c>
      <c r="K13" s="2">
        <f>IF(D13="MULT",8,1)</f>
        <v/>
      </c>
      <c r="L13" s="2">
        <f>ROUND(I13*(100/SUM(J3:J100)),2)</f>
        <v/>
      </c>
      <c r="M13" s="2">
        <f>TEXTJOIN("=",TRUE,G13,L13)</f>
        <v/>
      </c>
      <c r="N13" s="2">
        <f>TEXTJOIN("; ",FALSE,M13:M20)</f>
        <v/>
      </c>
      <c r="O13" s="2">
        <f>TEXTJOIN("; "&amp;CHAR(10),FALSE,M13:M20)</f>
        <v/>
      </c>
    </row>
    <row r="14">
      <c r="A14" s="2" t="inlineStr">
        <is>
          <t>Datos Básicos-General</t>
        </is>
      </c>
      <c r="B14" s="2" t="n"/>
      <c r="C14" s="3" t="n"/>
      <c r="D14" s="2" t="n"/>
      <c r="E14" s="2" t="n"/>
      <c r="F14" s="2" t="n"/>
      <c r="G14" s="2" t="inlineStr">
        <is>
          <t>Hockey</t>
        </is>
      </c>
      <c r="H14" s="4">
        <f>IF(D13="MULT",12.5,IF(D13="SING",100,0))</f>
        <v/>
      </c>
      <c r="I14" s="2">
        <f>H14*F13</f>
        <v/>
      </c>
      <c r="J14" s="2" t="n"/>
      <c r="K14" s="2" t="n"/>
      <c r="L14" s="2">
        <f>ROUND(I14*(100/SUM(J3:J100)),2)</f>
        <v/>
      </c>
      <c r="M14" s="2">
        <f>TEXTJOIN("=",TRUE,G14,L14)</f>
        <v/>
      </c>
      <c r="N14" s="2" t="n"/>
      <c r="O14" s="2" t="n"/>
    </row>
    <row r="15">
      <c r="A15" s="2" t="inlineStr">
        <is>
          <t>Datos Básicos-General</t>
        </is>
      </c>
      <c r="B15" s="2" t="n"/>
      <c r="C15" s="3" t="n"/>
      <c r="D15" s="2" t="n"/>
      <c r="E15" s="2" t="n"/>
      <c r="F15" s="2" t="n"/>
      <c r="G15" s="2" t="inlineStr">
        <is>
          <t>Boxeo</t>
        </is>
      </c>
      <c r="H15" s="4">
        <f>IF(D13="MULT",12.5,IF(D13="SING",100,0))</f>
        <v/>
      </c>
      <c r="I15" s="2">
        <f>H15*F13</f>
        <v/>
      </c>
      <c r="J15" s="2" t="n"/>
      <c r="K15" s="2" t="n"/>
      <c r="L15" s="2">
        <f>ROUND(I15*(100/SUM(J3:J100)),2)</f>
        <v/>
      </c>
      <c r="M15" s="2">
        <f>TEXTJOIN("=",TRUE,G15,L15)</f>
        <v/>
      </c>
      <c r="N15" s="2" t="n"/>
      <c r="O15" s="2" t="n"/>
    </row>
    <row r="16">
      <c r="A16" s="2" t="inlineStr">
        <is>
          <t>Datos Básicos-General</t>
        </is>
      </c>
      <c r="B16" s="2" t="n"/>
      <c r="C16" s="3" t="n"/>
      <c r="D16" s="2" t="n"/>
      <c r="E16" s="2" t="n"/>
      <c r="F16" s="2" t="n"/>
      <c r="G16" s="2" t="inlineStr">
        <is>
          <t>Handball</t>
        </is>
      </c>
      <c r="H16" s="4">
        <f>IF(D13="MULT",12.5,IF(D13="SING",100,0))</f>
        <v/>
      </c>
      <c r="I16" s="2">
        <f>H16*F13</f>
        <v/>
      </c>
      <c r="J16" s="2" t="n"/>
      <c r="K16" s="2" t="n"/>
      <c r="L16" s="2">
        <f>ROUND(I16*(100/SUM(J3:J100)),2)</f>
        <v/>
      </c>
      <c r="M16" s="2">
        <f>TEXTJOIN("=",TRUE,G16,L16)</f>
        <v/>
      </c>
      <c r="N16" s="2" t="n"/>
      <c r="O16" s="2" t="n"/>
    </row>
    <row r="17">
      <c r="A17" s="2" t="inlineStr">
        <is>
          <t>Datos Básicos-General</t>
        </is>
      </c>
      <c r="B17" s="2" t="n"/>
      <c r="C17" s="3" t="n"/>
      <c r="D17" s="2" t="n"/>
      <c r="E17" s="2" t="n"/>
      <c r="F17" s="2" t="n"/>
      <c r="G17" s="2" t="inlineStr">
        <is>
          <t>Voley</t>
        </is>
      </c>
      <c r="H17" s="4">
        <f>IF(D13="MULT",12.5,IF(D13="SING",100,0))</f>
        <v/>
      </c>
      <c r="I17" s="2">
        <f>H17*F13</f>
        <v/>
      </c>
      <c r="J17" s="2" t="n"/>
      <c r="K17" s="2" t="n"/>
      <c r="L17" s="2">
        <f>ROUND(I17*(100/SUM(J3:J100)),2)</f>
        <v/>
      </c>
      <c r="M17" s="2">
        <f>TEXTJOIN("=",TRUE,G17,L17)</f>
        <v/>
      </c>
      <c r="N17" s="2" t="n"/>
      <c r="O17" s="2" t="n"/>
    </row>
    <row r="18">
      <c r="A18" s="2" t="inlineStr">
        <is>
          <t>Datos Básicos-General</t>
        </is>
      </c>
      <c r="B18" s="2" t="n"/>
      <c r="C18" s="3" t="n"/>
      <c r="D18" s="2" t="n"/>
      <c r="E18" s="2" t="n"/>
      <c r="F18" s="2" t="n"/>
      <c r="G18" s="2" t="inlineStr">
        <is>
          <t>Gimnasia Deportiva</t>
        </is>
      </c>
      <c r="H18" s="4">
        <f>IF(D13="MULT",12.5,IF(D13="SING",100,0))</f>
        <v/>
      </c>
      <c r="I18" s="2">
        <f>H18*F13</f>
        <v/>
      </c>
      <c r="J18" s="2" t="n"/>
      <c r="K18" s="2" t="n"/>
      <c r="L18" s="2">
        <f>ROUND(I18*(100/SUM(J3:J100)),2)</f>
        <v/>
      </c>
      <c r="M18" s="2">
        <f>TEXTJOIN("=",TRUE,G18,L18)</f>
        <v/>
      </c>
      <c r="N18" s="2" t="n"/>
      <c r="O18" s="2" t="n"/>
    </row>
    <row r="19">
      <c r="A19" s="2" t="inlineStr">
        <is>
          <t>Datos Básicos-General</t>
        </is>
      </c>
      <c r="B19" s="2" t="n"/>
      <c r="C19" s="3" t="n"/>
      <c r="D19" s="2" t="n"/>
      <c r="E19" s="2" t="n"/>
      <c r="F19" s="2" t="n"/>
      <c r="G19" s="2" t="inlineStr">
        <is>
          <t>Taekwondo</t>
        </is>
      </c>
      <c r="H19" s="4">
        <f>IF(D13="MULT",12.5,IF(D13="SING",100,0))</f>
        <v/>
      </c>
      <c r="I19" s="2">
        <f>H19*F13</f>
        <v/>
      </c>
      <c r="J19" s="2" t="n"/>
      <c r="K19" s="2" t="n"/>
      <c r="L19" s="2">
        <f>ROUND(I19*(100/SUM(J3:J100)),2)</f>
        <v/>
      </c>
      <c r="M19" s="2">
        <f>TEXTJOIN("=",TRUE,G19,L19)</f>
        <v/>
      </c>
      <c r="N19" s="2" t="n"/>
      <c r="O19" s="2" t="n"/>
    </row>
    <row r="20">
      <c r="A20" s="2" t="inlineStr">
        <is>
          <t>Datos Básicos-General</t>
        </is>
      </c>
      <c r="B20" s="2" t="n"/>
      <c r="C20" s="3" t="n"/>
      <c r="D20" s="2" t="n"/>
      <c r="E20" s="2" t="n"/>
      <c r="F20" s="2" t="n"/>
      <c r="G20" s="2" t="inlineStr">
        <is>
          <t>Otro</t>
        </is>
      </c>
      <c r="H20" s="4">
        <f>IF(D13="MULT",12.5,IF(D13="SING",100,0))</f>
        <v/>
      </c>
      <c r="I20" s="2">
        <f>H20*F13</f>
        <v/>
      </c>
      <c r="J20" s="2" t="n"/>
      <c r="K20" s="2" t="n"/>
      <c r="L20" s="2">
        <f>ROUND(I20*(100/SUM(J3:J100)),2)</f>
        <v/>
      </c>
      <c r="M20" s="2">
        <f>TEXTJOIN("=",TRUE,G20,L20)</f>
        <v/>
      </c>
      <c r="N20" s="2" t="n"/>
      <c r="O20" s="2" t="n"/>
    </row>
    <row r="21">
      <c r="A21" s="2" t="inlineStr">
        <is>
          <t>Datos Básicos-General</t>
        </is>
      </c>
      <c r="B21" s="2" t="inlineStr">
        <is>
          <t>H020</t>
        </is>
      </c>
      <c r="C21" s="3" t="inlineStr">
        <is>
          <t>Si está inscripto en actividades culturales, especificar a cuales</t>
        </is>
      </c>
      <c r="D21" s="5" t="inlineStr">
        <is>
          <t>undefined</t>
        </is>
      </c>
      <c r="E21" s="2" t="n"/>
      <c r="F21" s="2" t="n">
        <v>1</v>
      </c>
      <c r="G21" s="2" t="inlineStr">
        <is>
          <t>NO está inscripto a ninguna</t>
        </is>
      </c>
      <c r="H21" s="4">
        <f>IF(D21="MULT",16.666666666666668,IF(D21="SING",100,0))</f>
        <v/>
      </c>
      <c r="I21" s="2">
        <f>H21*F21</f>
        <v/>
      </c>
      <c r="J21" s="2">
        <f>IF(D21="MULT",SUM(I21:I26),MAX(I21:I26))</f>
        <v/>
      </c>
      <c r="K21" s="2">
        <f>IF(D21="MULT",6,1)</f>
        <v/>
      </c>
      <c r="L21" s="2">
        <f>ROUND(I21*(100/SUM(J3:J100)),2)</f>
        <v/>
      </c>
      <c r="M21" s="2">
        <f>TEXTJOIN("=",TRUE,G21,L21)</f>
        <v/>
      </c>
      <c r="N21" s="2">
        <f>TEXTJOIN("; ",FALSE,M21:M26)</f>
        <v/>
      </c>
      <c r="O21" s="2">
        <f>TEXTJOIN("; "&amp;CHAR(10),FALSE,M21:M26)</f>
        <v/>
      </c>
    </row>
    <row r="22">
      <c r="A22" s="2" t="inlineStr">
        <is>
          <t>Datos Básicos-General</t>
        </is>
      </c>
      <c r="B22" s="2" t="n"/>
      <c r="C22" s="3" t="n"/>
      <c r="D22" s="2" t="n"/>
      <c r="E22" s="2" t="n"/>
      <c r="F22" s="2" t="n"/>
      <c r="G22" s="2" t="inlineStr">
        <is>
          <t>Dibujo</t>
        </is>
      </c>
      <c r="H22" s="4">
        <f>IF(D21="MULT",16.666666666666668,IF(D21="SING",100,0))</f>
        <v/>
      </c>
      <c r="I22" s="2">
        <f>H22*F21</f>
        <v/>
      </c>
      <c r="J22" s="2" t="n"/>
      <c r="K22" s="2" t="n"/>
      <c r="L22" s="2">
        <f>ROUND(I22*(100/SUM(J3:J100)),2)</f>
        <v/>
      </c>
      <c r="M22" s="2">
        <f>TEXTJOIN("=",TRUE,G22,L22)</f>
        <v/>
      </c>
      <c r="N22" s="2" t="n"/>
      <c r="O22" s="2" t="n"/>
    </row>
    <row r="23">
      <c r="A23" s="2" t="inlineStr">
        <is>
          <t>Datos Básicos-General</t>
        </is>
      </c>
      <c r="B23" s="2" t="n"/>
      <c r="C23" s="3" t="n"/>
      <c r="D23" s="2" t="n"/>
      <c r="E23" s="2" t="n"/>
      <c r="F23" s="2" t="n"/>
      <c r="G23" s="2" t="inlineStr">
        <is>
          <t>Canto</t>
        </is>
      </c>
      <c r="H23" s="4">
        <f>IF(D21="MULT",16.666666666666668,IF(D21="SING",100,0))</f>
        <v/>
      </c>
      <c r="I23" s="2">
        <f>H23*F21</f>
        <v/>
      </c>
      <c r="J23" s="2" t="n"/>
      <c r="K23" s="2" t="n"/>
      <c r="L23" s="2">
        <f>ROUND(I23*(100/SUM(J3:J100)),2)</f>
        <v/>
      </c>
      <c r="M23" s="2">
        <f>TEXTJOIN("=",TRUE,G23,L23)</f>
        <v/>
      </c>
      <c r="N23" s="2" t="n"/>
      <c r="O23" s="2" t="n"/>
    </row>
    <row r="24">
      <c r="A24" s="2" t="inlineStr">
        <is>
          <t>Datos Básicos-General</t>
        </is>
      </c>
      <c r="B24" s="2" t="n"/>
      <c r="C24" s="3" t="n"/>
      <c r="D24" s="2" t="n"/>
      <c r="E24" s="2" t="n"/>
      <c r="F24" s="2" t="n"/>
      <c r="G24" s="2" t="inlineStr">
        <is>
          <t>Teatro</t>
        </is>
      </c>
      <c r="H24" s="4">
        <f>IF(D21="MULT",16.666666666666668,IF(D21="SING",100,0))</f>
        <v/>
      </c>
      <c r="I24" s="2">
        <f>H24*F21</f>
        <v/>
      </c>
      <c r="J24" s="2" t="n"/>
      <c r="K24" s="2" t="n"/>
      <c r="L24" s="2">
        <f>ROUND(I24*(100/SUM(J3:J100)),2)</f>
        <v/>
      </c>
      <c r="M24" s="2">
        <f>TEXTJOIN("=",TRUE,G24,L24)</f>
        <v/>
      </c>
      <c r="N24" s="2" t="n"/>
      <c r="O24" s="2" t="n"/>
    </row>
    <row r="25">
      <c r="A25" s="2" t="inlineStr">
        <is>
          <t>Datos Básicos-General</t>
        </is>
      </c>
      <c r="B25" s="2" t="n"/>
      <c r="C25" s="3" t="n"/>
      <c r="D25" s="2" t="n"/>
      <c r="E25" s="2" t="n"/>
      <c r="F25" s="2" t="n"/>
      <c r="G25" s="2" t="inlineStr">
        <is>
          <t>Folklore</t>
        </is>
      </c>
      <c r="H25" s="4">
        <f>IF(D21="MULT",16.666666666666668,IF(D21="SING",100,0))</f>
        <v/>
      </c>
      <c r="I25" s="2">
        <f>H25*F21</f>
        <v/>
      </c>
      <c r="J25" s="2" t="n"/>
      <c r="K25" s="2" t="n"/>
      <c r="L25" s="2">
        <f>ROUND(I25*(100/SUM(J3:J100)),2)</f>
        <v/>
      </c>
      <c r="M25" s="2">
        <f>TEXTJOIN("=",TRUE,G25,L25)</f>
        <v/>
      </c>
      <c r="N25" s="2" t="n"/>
      <c r="O25" s="2" t="n"/>
    </row>
    <row r="26">
      <c r="A26" s="2" t="inlineStr">
        <is>
          <t>Datos Básicos-General</t>
        </is>
      </c>
      <c r="B26" s="2" t="n"/>
      <c r="C26" s="3" t="n"/>
      <c r="D26" s="2" t="n"/>
      <c r="E26" s="2" t="n"/>
      <c r="F26" s="2" t="n"/>
      <c r="G26" s="2" t="inlineStr">
        <is>
          <t>Otro</t>
        </is>
      </c>
      <c r="H26" s="4">
        <f>IF(D21="MULT",16.666666666666668,IF(D21="SING",100,0))</f>
        <v/>
      </c>
      <c r="I26" s="2">
        <f>H26*F21</f>
        <v/>
      </c>
      <c r="J26" s="2" t="n"/>
      <c r="K26" s="2" t="n"/>
      <c r="L26" s="2">
        <f>ROUND(I26*(100/SUM(J3:J100)),2)</f>
        <v/>
      </c>
      <c r="M26" s="2">
        <f>TEXTJOIN("=",TRUE,G26,L26)</f>
        <v/>
      </c>
      <c r="N26" s="2" t="n"/>
      <c r="O26" s="2" t="n"/>
    </row>
    <row r="27">
      <c r="A27" s="2" t="inlineStr">
        <is>
          <t>Datos Básicos-General</t>
        </is>
      </c>
      <c r="B27" s="2" t="inlineStr">
        <is>
          <t>H021</t>
        </is>
      </c>
      <c r="C27" s="3" t="inlineStr">
        <is>
          <t>Si esta inscripto a actividades educativas, especificar a cuales</t>
        </is>
      </c>
      <c r="D27" s="5" t="inlineStr">
        <is>
          <t>undefined</t>
        </is>
      </c>
      <c r="E27" s="2" t="n"/>
      <c r="F27" s="2" t="n">
        <v>1</v>
      </c>
      <c r="G27" s="2" t="inlineStr">
        <is>
          <t>NO está inscripto a ninguna</t>
        </is>
      </c>
      <c r="H27" s="4">
        <f>IF(D27="MULT",20.0,IF(D27="SING",100,0))</f>
        <v/>
      </c>
      <c r="I27" s="2">
        <f>H27*F27</f>
        <v/>
      </c>
      <c r="J27" s="2">
        <f>IF(D27="MULT",SUM(I27:I31),MAX(I27:I31))</f>
        <v/>
      </c>
      <c r="K27" s="2">
        <f>IF(D27="MULT",5,1)</f>
        <v/>
      </c>
      <c r="L27" s="2">
        <f>ROUND(I27*(100/SUM(J3:J100)),2)</f>
        <v/>
      </c>
      <c r="M27" s="2">
        <f>TEXTJOIN("=",TRUE,G27,L27)</f>
        <v/>
      </c>
      <c r="N27" s="2">
        <f>TEXTJOIN("; ",FALSE,M27:M31)</f>
        <v/>
      </c>
      <c r="O27" s="2">
        <f>TEXTJOIN("; "&amp;CHAR(10),FALSE,M27:M31)</f>
        <v/>
      </c>
    </row>
    <row r="28">
      <c r="A28" s="2" t="inlineStr">
        <is>
          <t>Datos Básicos-General</t>
        </is>
      </c>
      <c r="B28" s="2" t="n"/>
      <c r="C28" s="3" t="n"/>
      <c r="D28" s="2" t="n"/>
      <c r="E28" s="2" t="n"/>
      <c r="F28" s="2" t="n"/>
      <c r="G28" s="2" t="inlineStr">
        <is>
          <t>Alfabetización</t>
        </is>
      </c>
      <c r="H28" s="4">
        <f>IF(D27="MULT",20.0,IF(D27="SING",100,0))</f>
        <v/>
      </c>
      <c r="I28" s="2">
        <f>H28*F27</f>
        <v/>
      </c>
      <c r="J28" s="2" t="n"/>
      <c r="K28" s="2" t="n"/>
      <c r="L28" s="2">
        <f>ROUND(I28*(100/SUM(J3:J100)),2)</f>
        <v/>
      </c>
      <c r="M28" s="2">
        <f>TEXTJOIN("=",TRUE,G28,L28)</f>
        <v/>
      </c>
      <c r="N28" s="2" t="n"/>
      <c r="O28" s="2" t="n"/>
    </row>
    <row r="29">
      <c r="A29" s="2" t="inlineStr">
        <is>
          <t>Datos Básicos-General</t>
        </is>
      </c>
      <c r="B29" s="2" t="n"/>
      <c r="C29" s="3" t="n"/>
      <c r="D29" s="2" t="n"/>
      <c r="E29" s="2" t="n"/>
      <c r="F29" s="2" t="n"/>
      <c r="G29" s="2" t="inlineStr">
        <is>
          <t>Nivelación Escolar</t>
        </is>
      </c>
      <c r="H29" s="4">
        <f>IF(D27="MULT",20.0,IF(D27="SING",100,0))</f>
        <v/>
      </c>
      <c r="I29" s="2">
        <f>H29*F27</f>
        <v/>
      </c>
      <c r="J29" s="2" t="n"/>
      <c r="K29" s="2" t="n"/>
      <c r="L29" s="2">
        <f>ROUND(I29*(100/SUM(J3:J100)),2)</f>
        <v/>
      </c>
      <c r="M29" s="2">
        <f>TEXTJOIN("=",TRUE,G29,L29)</f>
        <v/>
      </c>
      <c r="N29" s="2" t="n"/>
      <c r="O29" s="2" t="n"/>
    </row>
    <row r="30">
      <c r="A30" s="2" t="inlineStr">
        <is>
          <t>Datos Básicos-General</t>
        </is>
      </c>
      <c r="B30" s="2" t="n"/>
      <c r="C30" s="3" t="n"/>
      <c r="D30" s="2" t="n"/>
      <c r="E30" s="2" t="n"/>
      <c r="F30" s="2" t="n"/>
      <c r="G30" s="2" t="inlineStr">
        <is>
          <t>Apoyo Escolar</t>
        </is>
      </c>
      <c r="H30" s="4">
        <f>IF(D27="MULT",20.0,IF(D27="SING",100,0))</f>
        <v/>
      </c>
      <c r="I30" s="2">
        <f>H30*F27</f>
        <v/>
      </c>
      <c r="J30" s="2" t="n"/>
      <c r="K30" s="2" t="n"/>
      <c r="L30" s="2">
        <f>ROUND(I30*(100/SUM(J3:J100)),2)</f>
        <v/>
      </c>
      <c r="M30" s="2">
        <f>TEXTJOIN("=",TRUE,G30,L30)</f>
        <v/>
      </c>
      <c r="N30" s="2" t="n"/>
      <c r="O30" s="2" t="n"/>
    </row>
    <row r="31">
      <c r="A31" s="2" t="inlineStr">
        <is>
          <t>Datos Básicos-General</t>
        </is>
      </c>
      <c r="B31" s="2" t="n"/>
      <c r="C31" s="3" t="n"/>
      <c r="D31" s="2" t="n"/>
      <c r="E31" s="2" t="n"/>
      <c r="F31" s="2" t="n"/>
      <c r="G31" s="2" t="inlineStr">
        <is>
          <t xml:space="preserve">Otro </t>
        </is>
      </c>
      <c r="H31" s="4">
        <f>IF(D27="MULT",20.0,IF(D27="SING",100,0))</f>
        <v/>
      </c>
      <c r="I31" s="2">
        <f>H31*F27</f>
        <v/>
      </c>
      <c r="J31" s="2" t="n"/>
      <c r="K31" s="2" t="n"/>
      <c r="L31" s="2">
        <f>ROUND(I31*(100/SUM(J3:J100)),2)</f>
        <v/>
      </c>
      <c r="M31" s="2">
        <f>TEXTJOIN("=",TRUE,G31,L31)</f>
        <v/>
      </c>
      <c r="N31" s="2" t="n"/>
      <c r="O31" s="2" t="n"/>
    </row>
    <row r="32">
      <c r="A32" s="2" t="inlineStr">
        <is>
          <t>Datos Básicos-General</t>
        </is>
      </c>
      <c r="B32" s="2" t="inlineStr">
        <is>
          <t>P009</t>
        </is>
      </c>
      <c r="C32" s="3" t="inlineStr">
        <is>
          <t>Relación con el niño</t>
        </is>
      </c>
      <c r="D32" s="5" t="inlineStr">
        <is>
          <t>undefined</t>
        </is>
      </c>
      <c r="E32" s="2" t="n"/>
      <c r="F32" s="2" t="n">
        <v>1</v>
      </c>
      <c r="G32" s="2" t="inlineStr">
        <is>
          <t>Padre</t>
        </is>
      </c>
      <c r="H32" s="4">
        <f>IF(D32="MULT",25.0,IF(D32="SING",100,0))</f>
        <v/>
      </c>
      <c r="I32" s="2">
        <f>H32*F32</f>
        <v/>
      </c>
      <c r="J32" s="2">
        <f>IF(D32="MULT",SUM(I32:I35),MAX(I32:I35))</f>
        <v/>
      </c>
      <c r="K32" s="2">
        <f>IF(D32="MULT",4,1)</f>
        <v/>
      </c>
      <c r="L32" s="2">
        <f>ROUND(I32*(100/SUM(J3:J100)),2)</f>
        <v/>
      </c>
      <c r="M32" s="2">
        <f>TEXTJOIN("=",TRUE,G32,L32)</f>
        <v/>
      </c>
      <c r="N32" s="2">
        <f>TEXTJOIN("; ",FALSE,M32:M35)</f>
        <v/>
      </c>
      <c r="O32" s="2">
        <f>TEXTJOIN("; "&amp;CHAR(10),FALSE,M32:M35)</f>
        <v/>
      </c>
    </row>
    <row r="33">
      <c r="A33" s="2" t="inlineStr">
        <is>
          <t>Datos Básicos-General</t>
        </is>
      </c>
      <c r="B33" s="2" t="n"/>
      <c r="C33" s="3" t="n"/>
      <c r="D33" s="2" t="n"/>
      <c r="E33" s="2" t="n"/>
      <c r="F33" s="2" t="n"/>
      <c r="G33" s="2" t="inlineStr">
        <is>
          <t>Madre</t>
        </is>
      </c>
      <c r="H33" s="4">
        <f>IF(D32="MULT",25.0,IF(D32="SING",100,0))</f>
        <v/>
      </c>
      <c r="I33" s="2">
        <f>H33*F32</f>
        <v/>
      </c>
      <c r="J33" s="2" t="n"/>
      <c r="K33" s="2" t="n"/>
      <c r="L33" s="2">
        <f>ROUND(I33*(100/SUM(J3:J100)),2)</f>
        <v/>
      </c>
      <c r="M33" s="2">
        <f>TEXTJOIN("=",TRUE,G33,L33)</f>
        <v/>
      </c>
      <c r="N33" s="2" t="n"/>
      <c r="O33" s="2" t="n"/>
    </row>
    <row r="34">
      <c r="A34" s="2" t="inlineStr">
        <is>
          <t>Datos Básicos-General</t>
        </is>
      </c>
      <c r="B34" s="2" t="n"/>
      <c r="C34" s="3" t="n"/>
      <c r="D34" s="2" t="n"/>
      <c r="E34" s="2" t="n"/>
      <c r="F34" s="2" t="n"/>
      <c r="G34" s="2" t="inlineStr">
        <is>
          <t>Cuidador/ Tutor Legal</t>
        </is>
      </c>
      <c r="H34" s="4">
        <f>IF(D32="MULT",25.0,IF(D32="SING",100,0))</f>
        <v/>
      </c>
      <c r="I34" s="2">
        <f>H34*F32</f>
        <v/>
      </c>
      <c r="J34" s="2" t="n"/>
      <c r="K34" s="2" t="n"/>
      <c r="L34" s="2">
        <f>ROUND(I34*(100/SUM(J3:J100)),2)</f>
        <v/>
      </c>
      <c r="M34" s="2">
        <f>TEXTJOIN("=",TRUE,G34,L34)</f>
        <v/>
      </c>
      <c r="N34" s="2" t="n"/>
      <c r="O34" s="2" t="n"/>
    </row>
    <row r="35">
      <c r="A35" s="2" t="inlineStr">
        <is>
          <t>Datos Básicos-General</t>
        </is>
      </c>
      <c r="B35" s="2" t="n"/>
      <c r="C35" s="3" t="n"/>
      <c r="D35" s="2" t="n"/>
      <c r="E35" s="2" t="n"/>
      <c r="F35" s="2" t="n"/>
      <c r="G35" s="2" t="inlineStr">
        <is>
          <t>Abuelo</t>
        </is>
      </c>
      <c r="H35" s="4">
        <f>IF(D32="MULT",25.0,IF(D32="SING",100,0))</f>
        <v/>
      </c>
      <c r="I35" s="2">
        <f>H35*F32</f>
        <v/>
      </c>
      <c r="J35" s="2" t="n"/>
      <c r="K35" s="2" t="n"/>
      <c r="L35" s="2">
        <f>ROUND(I35*(100/SUM(J3:J100)),2)</f>
        <v/>
      </c>
      <c r="M35" s="2">
        <f>TEXTJOIN("=",TRUE,G35,L35)</f>
        <v/>
      </c>
      <c r="N35" s="2" t="n"/>
      <c r="O35" s="2" t="n"/>
    </row>
    <row r="36">
      <c r="A36" s="2" t="inlineStr">
        <is>
          <t>Datos Básicos-General</t>
        </is>
      </c>
      <c r="B36" s="2" t="inlineStr">
        <is>
          <t>P011</t>
        </is>
      </c>
      <c r="C36" s="3" t="inlineStr">
        <is>
          <t>Nacionalidad</t>
        </is>
      </c>
      <c r="D36" s="5" t="inlineStr">
        <is>
          <t>undefined</t>
        </is>
      </c>
      <c r="E36" s="2" t="n"/>
      <c r="F36" s="2" t="n">
        <v>1</v>
      </c>
      <c r="G36" s="2" t="inlineStr">
        <is>
          <t>Argentina</t>
        </is>
      </c>
      <c r="H36" s="4">
        <f>IF(D36="MULT",14.285714285714286,IF(D36="SING",100,0))</f>
        <v/>
      </c>
      <c r="I36" s="2">
        <f>H36*F36</f>
        <v/>
      </c>
      <c r="J36" s="2">
        <f>IF(D36="MULT",SUM(I36:I42),MAX(I36:I42))</f>
        <v/>
      </c>
      <c r="K36" s="2">
        <f>IF(D36="MULT",7,1)</f>
        <v/>
      </c>
      <c r="L36" s="2">
        <f>ROUND(I36*(100/SUM(J3:J100)),2)</f>
        <v/>
      </c>
      <c r="M36" s="2">
        <f>TEXTJOIN("=",TRUE,G36,L36)</f>
        <v/>
      </c>
      <c r="N36" s="2">
        <f>TEXTJOIN("; ",FALSE,M36:M42)</f>
        <v/>
      </c>
      <c r="O36" s="2">
        <f>TEXTJOIN("; "&amp;CHAR(10),FALSE,M36:M42)</f>
        <v/>
      </c>
    </row>
    <row r="37">
      <c r="A37" s="2" t="inlineStr">
        <is>
          <t>Datos Básicos-General</t>
        </is>
      </c>
      <c r="B37" s="2" t="n"/>
      <c r="C37" s="3" t="n"/>
      <c r="D37" s="2" t="n"/>
      <c r="E37" s="2" t="n"/>
      <c r="F37" s="2" t="n"/>
      <c r="G37" s="2" t="inlineStr">
        <is>
          <t>Paraguaya</t>
        </is>
      </c>
      <c r="H37" s="4">
        <f>IF(D36="MULT",14.285714285714286,IF(D36="SING",100,0))</f>
        <v/>
      </c>
      <c r="I37" s="2">
        <f>H37*F36</f>
        <v/>
      </c>
      <c r="J37" s="2" t="n"/>
      <c r="K37" s="2" t="n"/>
      <c r="L37" s="2">
        <f>ROUND(I37*(100/SUM(J3:J100)),2)</f>
        <v/>
      </c>
      <c r="M37" s="2">
        <f>TEXTJOIN("=",TRUE,G37,L37)</f>
        <v/>
      </c>
      <c r="N37" s="2" t="n"/>
      <c r="O37" s="2" t="n"/>
    </row>
    <row r="38">
      <c r="A38" s="2" t="inlineStr">
        <is>
          <t>Datos Básicos-General</t>
        </is>
      </c>
      <c r="B38" s="2" t="n"/>
      <c r="C38" s="3" t="n"/>
      <c r="D38" s="2" t="n"/>
      <c r="E38" s="2" t="n"/>
      <c r="F38" s="2" t="n"/>
      <c r="G38" s="2" t="inlineStr">
        <is>
          <t>Boliviana</t>
        </is>
      </c>
      <c r="H38" s="4">
        <f>IF(D36="MULT",14.285714285714286,IF(D36="SING",100,0))</f>
        <v/>
      </c>
      <c r="I38" s="2">
        <f>H38*F36</f>
        <v/>
      </c>
      <c r="J38" s="2" t="n"/>
      <c r="K38" s="2" t="n"/>
      <c r="L38" s="2">
        <f>ROUND(I38*(100/SUM(J3:J100)),2)</f>
        <v/>
      </c>
      <c r="M38" s="2">
        <f>TEXTJOIN("=",TRUE,G38,L38)</f>
        <v/>
      </c>
      <c r="N38" s="2" t="n"/>
      <c r="O38" s="2" t="n"/>
    </row>
    <row r="39">
      <c r="A39" s="2" t="inlineStr">
        <is>
          <t>Datos Básicos-General</t>
        </is>
      </c>
      <c r="B39" s="2" t="n"/>
      <c r="C39" s="3" t="n"/>
      <c r="D39" s="2" t="n"/>
      <c r="E39" s="2" t="n"/>
      <c r="F39" s="2" t="n"/>
      <c r="G39" s="2" t="inlineStr">
        <is>
          <t>Chilena</t>
        </is>
      </c>
      <c r="H39" s="4">
        <f>IF(D36="MULT",14.285714285714286,IF(D36="SING",100,0))</f>
        <v/>
      </c>
      <c r="I39" s="2">
        <f>H39*F36</f>
        <v/>
      </c>
      <c r="J39" s="2" t="n"/>
      <c r="K39" s="2" t="n"/>
      <c r="L39" s="2">
        <f>ROUND(I39*(100/SUM(J3:J100)),2)</f>
        <v/>
      </c>
      <c r="M39" s="2">
        <f>TEXTJOIN("=",TRUE,G39,L39)</f>
        <v/>
      </c>
      <c r="N39" s="2" t="n"/>
      <c r="O39" s="2" t="n"/>
    </row>
    <row r="40">
      <c r="A40" s="2" t="inlineStr">
        <is>
          <t>Datos Básicos-General</t>
        </is>
      </c>
      <c r="B40" s="2" t="n"/>
      <c r="C40" s="3" t="n"/>
      <c r="D40" s="2" t="n"/>
      <c r="E40" s="2" t="n"/>
      <c r="F40" s="2" t="n"/>
      <c r="G40" s="2" t="inlineStr">
        <is>
          <t>Uruguaya</t>
        </is>
      </c>
      <c r="H40" s="4">
        <f>IF(D36="MULT",14.285714285714286,IF(D36="SING",100,0))</f>
        <v/>
      </c>
      <c r="I40" s="2">
        <f>H40*F36</f>
        <v/>
      </c>
      <c r="J40" s="2" t="n"/>
      <c r="K40" s="2" t="n"/>
      <c r="L40" s="2">
        <f>ROUND(I40*(100/SUM(J3:J100)),2)</f>
        <v/>
      </c>
      <c r="M40" s="2">
        <f>TEXTJOIN("=",TRUE,G40,L40)</f>
        <v/>
      </c>
      <c r="N40" s="2" t="n"/>
      <c r="O40" s="2" t="n"/>
    </row>
    <row r="41">
      <c r="A41" s="2" t="inlineStr">
        <is>
          <t>Datos Básicos-General</t>
        </is>
      </c>
      <c r="B41" s="2" t="n"/>
      <c r="C41" s="3" t="n"/>
      <c r="D41" s="2" t="n"/>
      <c r="E41" s="2" t="n"/>
      <c r="F41" s="2" t="n"/>
      <c r="G41" s="2" t="inlineStr">
        <is>
          <t>Brasileña</t>
        </is>
      </c>
      <c r="H41" s="4">
        <f>IF(D36="MULT",14.285714285714286,IF(D36="SING",100,0))</f>
        <v/>
      </c>
      <c r="I41" s="2">
        <f>H41*F36</f>
        <v/>
      </c>
      <c r="J41" s="2" t="n"/>
      <c r="K41" s="2" t="n"/>
      <c r="L41" s="2">
        <f>ROUND(I41*(100/SUM(J3:J100)),2)</f>
        <v/>
      </c>
      <c r="M41" s="2">
        <f>TEXTJOIN("=",TRUE,G41,L41)</f>
        <v/>
      </c>
      <c r="N41" s="2" t="n"/>
      <c r="O41" s="2" t="n"/>
    </row>
    <row r="42">
      <c r="A42" s="2" t="inlineStr">
        <is>
          <t>Datos Básicos-General</t>
        </is>
      </c>
      <c r="B42" s="2" t="n"/>
      <c r="C42" s="3" t="n"/>
      <c r="D42" s="2" t="n"/>
      <c r="E42" s="2" t="n"/>
      <c r="F42" s="2" t="n"/>
      <c r="G42" s="2" t="inlineStr">
        <is>
          <t>Otros</t>
        </is>
      </c>
      <c r="H42" s="4">
        <f>IF(D36="MULT",14.285714285714286,IF(D36="SING",100,0))</f>
        <v/>
      </c>
      <c r="I42" s="2">
        <f>H42*F36</f>
        <v/>
      </c>
      <c r="J42" s="2" t="n"/>
      <c r="K42" s="2" t="n"/>
      <c r="L42" s="2">
        <f>ROUND(I42*(100/SUM(J3:J100)),2)</f>
        <v/>
      </c>
      <c r="M42" s="2">
        <f>TEXTJOIN("=",TRUE,G42,L42)</f>
        <v/>
      </c>
      <c r="N42" s="2" t="n"/>
      <c r="O42" s="2" t="n"/>
    </row>
  </sheetData>
  <mergeCells count="65">
    <mergeCell ref="A1:A2"/>
    <mergeCell ref="B1:F1"/>
    <mergeCell ref="G1:G2"/>
    <mergeCell ref="H1:H2"/>
    <mergeCell ref="I1:I2"/>
    <mergeCell ref="J1:J2"/>
    <mergeCell ref="K1:K2"/>
    <mergeCell ref="L1:L2"/>
    <mergeCell ref="M1:M2"/>
    <mergeCell ref="N1:N2"/>
    <mergeCell ref="O1:O2"/>
    <mergeCell ref="B6:B12"/>
    <mergeCell ref="K6:K12"/>
    <mergeCell ref="J6:J12"/>
    <mergeCell ref="C6:C12"/>
    <mergeCell ref="D6:D12"/>
    <mergeCell ref="E6:E12"/>
    <mergeCell ref="F6:F12"/>
    <mergeCell ref="N6:N12"/>
    <mergeCell ref="O6:O12"/>
    <mergeCell ref="B13:B20"/>
    <mergeCell ref="K13:K20"/>
    <mergeCell ref="J13:J20"/>
    <mergeCell ref="C13:C20"/>
    <mergeCell ref="D13:D20"/>
    <mergeCell ref="E13:E20"/>
    <mergeCell ref="F13:F20"/>
    <mergeCell ref="N13:N20"/>
    <mergeCell ref="O13:O20"/>
    <mergeCell ref="B21:B26"/>
    <mergeCell ref="K21:K26"/>
    <mergeCell ref="J21:J26"/>
    <mergeCell ref="C21:C26"/>
    <mergeCell ref="D21:D26"/>
    <mergeCell ref="E21:E26"/>
    <mergeCell ref="F21:F26"/>
    <mergeCell ref="N21:N26"/>
    <mergeCell ref="O21:O26"/>
    <mergeCell ref="B27:B31"/>
    <mergeCell ref="K27:K31"/>
    <mergeCell ref="J27:J31"/>
    <mergeCell ref="C27:C31"/>
    <mergeCell ref="D27:D31"/>
    <mergeCell ref="E27:E31"/>
    <mergeCell ref="F27:F31"/>
    <mergeCell ref="N27:N31"/>
    <mergeCell ref="O27:O31"/>
    <mergeCell ref="B32:B35"/>
    <mergeCell ref="K32:K35"/>
    <mergeCell ref="J32:J35"/>
    <mergeCell ref="C32:C35"/>
    <mergeCell ref="D32:D35"/>
    <mergeCell ref="E32:E35"/>
    <mergeCell ref="F32:F35"/>
    <mergeCell ref="N32:N35"/>
    <mergeCell ref="O32:O35"/>
    <mergeCell ref="B36:B42"/>
    <mergeCell ref="K36:K42"/>
    <mergeCell ref="J36:J42"/>
    <mergeCell ref="C36:C42"/>
    <mergeCell ref="D36:D42"/>
    <mergeCell ref="E36:E42"/>
    <mergeCell ref="F36:F42"/>
    <mergeCell ref="N36:N42"/>
    <mergeCell ref="O36:O42"/>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10"/>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Familia-Estructura Familiar</t>
        </is>
      </c>
      <c r="B3" s="2" t="inlineStr">
        <is>
          <t>H022</t>
        </is>
      </c>
      <c r="C3" s="3" t="inlineStr">
        <is>
          <t xml:space="preserve">¿Con quien vivís en tu hogar? </t>
        </is>
      </c>
      <c r="D3" s="5" t="inlineStr">
        <is>
          <t>undefined</t>
        </is>
      </c>
      <c r="E3" s="2" t="n"/>
      <c r="F3" s="2" t="n">
        <v>1</v>
      </c>
      <c r="G3" s="2" t="inlineStr">
        <is>
          <t>Familiares Directos, sin padre y/o Madre. (Hermanos, Tios, Abuelos)</t>
        </is>
      </c>
      <c r="H3" s="4">
        <f>IF(D3="MULT",16.666666666666668,IF(D3="SING",100,0))</f>
        <v/>
      </c>
      <c r="I3" s="2">
        <f>H3*F3</f>
        <v/>
      </c>
      <c r="J3" s="2">
        <f>IF(D3="MULT",SUM(I3:I8),MAX(I3:I8))</f>
        <v/>
      </c>
      <c r="K3" s="2">
        <f>IF(D3="MULT",6,1)</f>
        <v/>
      </c>
      <c r="L3" s="2">
        <f>ROUND(I3*(100/SUM(J3:J100)),2)</f>
        <v/>
      </c>
      <c r="M3" s="2">
        <f>TEXTJOIN("=",TRUE,G3,L3)</f>
        <v/>
      </c>
      <c r="N3" s="2">
        <f>TEXTJOIN("; ",FALSE,M3:M8)</f>
        <v/>
      </c>
      <c r="O3" s="2">
        <f>TEXTJOIN("; "&amp;CHAR(10),FALSE,M3:M8)</f>
        <v/>
      </c>
    </row>
    <row r="4">
      <c r="A4" s="2" t="inlineStr">
        <is>
          <t>Familia-Estructura Familiar</t>
        </is>
      </c>
      <c r="B4" s="2" t="n"/>
      <c r="C4" s="3" t="n"/>
      <c r="D4" s="2" t="n"/>
      <c r="E4" s="2" t="n"/>
      <c r="F4" s="2" t="n"/>
      <c r="G4" s="2" t="inlineStr">
        <is>
          <t>Padre</t>
        </is>
      </c>
      <c r="H4" s="4">
        <f>IF(D3="MULT",16.666666666666668,IF(D3="SING",100,0))</f>
        <v/>
      </c>
      <c r="I4" s="2">
        <f>H4*F3</f>
        <v/>
      </c>
      <c r="J4" s="2" t="n"/>
      <c r="K4" s="2" t="n"/>
      <c r="L4" s="2">
        <f>ROUND(I4*(100/SUM(J3:J100)),2)</f>
        <v/>
      </c>
      <c r="M4" s="2">
        <f>TEXTJOIN("=",TRUE,G4,L4)</f>
        <v/>
      </c>
      <c r="N4" s="2" t="n"/>
      <c r="O4" s="2" t="n"/>
    </row>
    <row r="5">
      <c r="A5" s="2" t="inlineStr">
        <is>
          <t>Familia-Estructura Familiar</t>
        </is>
      </c>
      <c r="B5" s="2" t="n"/>
      <c r="C5" s="3" t="n"/>
      <c r="D5" s="2" t="n"/>
      <c r="E5" s="2" t="n"/>
      <c r="F5" s="2" t="n"/>
      <c r="G5" s="2" t="inlineStr">
        <is>
          <t>Madre</t>
        </is>
      </c>
      <c r="H5" s="4">
        <f>IF(D3="MULT",16.666666666666668,IF(D3="SING",100,0))</f>
        <v/>
      </c>
      <c r="I5" s="2">
        <f>H5*F3</f>
        <v/>
      </c>
      <c r="J5" s="2" t="n"/>
      <c r="K5" s="2" t="n"/>
      <c r="L5" s="2">
        <f>ROUND(I5*(100/SUM(J3:J100)),2)</f>
        <v/>
      </c>
      <c r="M5" s="2">
        <f>TEXTJOIN("=",TRUE,G5,L5)</f>
        <v/>
      </c>
      <c r="N5" s="2" t="n"/>
      <c r="O5" s="2" t="n"/>
    </row>
    <row r="6">
      <c r="A6" s="2" t="inlineStr">
        <is>
          <t>Familia-Estructura Familiar</t>
        </is>
      </c>
      <c r="B6" s="2" t="n"/>
      <c r="C6" s="3" t="n"/>
      <c r="D6" s="2" t="n"/>
      <c r="E6" s="2" t="n"/>
      <c r="F6" s="2" t="n"/>
      <c r="G6" s="2" t="inlineStr">
        <is>
          <t>Padre y Madre</t>
        </is>
      </c>
      <c r="H6" s="4">
        <f>IF(D3="MULT",16.666666666666668,IF(D3="SING",100,0))</f>
        <v/>
      </c>
      <c r="I6" s="2">
        <f>H6*F3</f>
        <v/>
      </c>
      <c r="J6" s="2" t="n"/>
      <c r="K6" s="2" t="n"/>
      <c r="L6" s="2">
        <f>ROUND(I6*(100/SUM(J3:J100)),2)</f>
        <v/>
      </c>
      <c r="M6" s="2">
        <f>TEXTJOIN("=",TRUE,G6,L6)</f>
        <v/>
      </c>
      <c r="N6" s="2" t="n"/>
      <c r="O6" s="2" t="n"/>
    </row>
    <row r="7">
      <c r="A7" s="2" t="inlineStr">
        <is>
          <t>Familia-Estructura Familiar</t>
        </is>
      </c>
      <c r="B7" s="2" t="n"/>
      <c r="C7" s="3" t="n"/>
      <c r="D7" s="2" t="n"/>
      <c r="E7" s="2" t="n"/>
      <c r="F7" s="2" t="n"/>
      <c r="G7" s="2" t="inlineStr">
        <is>
          <t>Familiares Indirectos, sin padre y/o madre (Primos/ Tios segundos, padrastros, etc)</t>
        </is>
      </c>
      <c r="H7" s="4">
        <f>IF(D3="MULT",16.666666666666668,IF(D3="SING",100,0))</f>
        <v/>
      </c>
      <c r="I7" s="2">
        <f>H7*F3</f>
        <v/>
      </c>
      <c r="J7" s="2" t="n"/>
      <c r="K7" s="2" t="n"/>
      <c r="L7" s="2">
        <f>ROUND(I7*(100/SUM(J3:J100)),2)</f>
        <v/>
      </c>
      <c r="M7" s="2">
        <f>TEXTJOIN("=",TRUE,G7,L7)</f>
        <v/>
      </c>
      <c r="N7" s="2" t="n"/>
      <c r="O7" s="2" t="n"/>
    </row>
    <row r="8">
      <c r="A8" s="2" t="inlineStr">
        <is>
          <t>Familia-Estructura Familiar</t>
        </is>
      </c>
      <c r="B8" s="2" t="n"/>
      <c r="C8" s="3" t="n"/>
      <c r="D8" s="2" t="n"/>
      <c r="E8" s="2" t="n"/>
      <c r="F8" s="2" t="n"/>
      <c r="G8" s="2" t="inlineStr">
        <is>
          <t>Cuidador/ Tutor</t>
        </is>
      </c>
      <c r="H8" s="4">
        <f>IF(D3="MULT",16.666666666666668,IF(D3="SING",100,0))</f>
        <v/>
      </c>
      <c r="I8" s="2">
        <f>H8*F3</f>
        <v/>
      </c>
      <c r="J8" s="2" t="n"/>
      <c r="K8" s="2" t="n"/>
      <c r="L8" s="2">
        <f>ROUND(I8*(100/SUM(J3:J100)),2)</f>
        <v/>
      </c>
      <c r="M8" s="2">
        <f>TEXTJOIN("=",TRUE,G8,L8)</f>
        <v/>
      </c>
      <c r="N8" s="2" t="n"/>
      <c r="O8" s="2" t="n"/>
    </row>
    <row r="9">
      <c r="A9" s="2" t="inlineStr">
        <is>
          <t>Familia-Estructura Familiar</t>
        </is>
      </c>
      <c r="B9" s="2" t="inlineStr">
        <is>
          <t>P016</t>
        </is>
      </c>
      <c r="C9" s="3" t="inlineStr">
        <is>
          <t>¿Hay otro adulto responsable? ( Padre o apoyo en la crianza)</t>
        </is>
      </c>
      <c r="D9" s="2" t="inlineStr">
        <is>
          <t>BOL</t>
        </is>
      </c>
      <c r="E9" s="2" t="n"/>
      <c r="F9" s="2" t="n">
        <v>1</v>
      </c>
      <c r="G9" s="2" t="inlineStr">
        <is>
          <t>Si</t>
        </is>
      </c>
      <c r="H9" s="4">
        <f>IF(OR(AND(E9="+", G9="Si"), AND(E9="-", G9="No")), 100, 0)</f>
        <v/>
      </c>
      <c r="I9" s="2">
        <f>H9*F9</f>
        <v/>
      </c>
      <c r="J9" s="2">
        <f>IF(D9="MULT",SUM(I9:I10),MAX(I9:I10))</f>
        <v/>
      </c>
      <c r="K9" s="2">
        <f>IF(D9="MULT",2,1)</f>
        <v/>
      </c>
      <c r="L9" s="2">
        <f>ROUND(I9*(100/SUM(J3:J100)),2)</f>
        <v/>
      </c>
      <c r="M9" s="2">
        <f>TEXTJOIN("=",TRUE,G9,L9)</f>
        <v/>
      </c>
      <c r="N9" s="2">
        <f>TEXTJOIN("; ",FALSE,M9:M10)</f>
        <v/>
      </c>
      <c r="O9" s="2">
        <f>TEXTJOIN("; "&amp;CHAR(10),FALSE,M9:M10)</f>
        <v/>
      </c>
    </row>
    <row r="10">
      <c r="A10" s="2" t="inlineStr">
        <is>
          <t>Familia-Estructura Familiar</t>
        </is>
      </c>
      <c r="B10" s="2" t="n"/>
      <c r="C10" s="3" t="n"/>
      <c r="D10" s="2" t="n"/>
      <c r="E10" s="2" t="n"/>
      <c r="F10" s="2" t="n"/>
      <c r="G10" s="2" t="inlineStr">
        <is>
          <t>No</t>
        </is>
      </c>
      <c r="H10" s="4">
        <f>IF(OR(AND(E9="+", G10="Si"), AND(E9="-", G10="No")), 100, 0)</f>
        <v/>
      </c>
      <c r="I10" s="2">
        <f>H10*F9</f>
        <v/>
      </c>
      <c r="J10" s="2" t="n"/>
      <c r="K10" s="2" t="n"/>
      <c r="L10" s="2">
        <f>ROUND(I10*(100/SUM(J3:J100)),2)</f>
        <v/>
      </c>
      <c r="M10" s="2">
        <f>TEXTJOIN("=",TRUE,G10,L10)</f>
        <v/>
      </c>
      <c r="N10" s="2" t="n"/>
      <c r="O10" s="2" t="n"/>
    </row>
  </sheetData>
  <mergeCells count="29">
    <mergeCell ref="A1:A2"/>
    <mergeCell ref="B1:F1"/>
    <mergeCell ref="G1:G2"/>
    <mergeCell ref="H1:H2"/>
    <mergeCell ref="I1:I2"/>
    <mergeCell ref="J1:J2"/>
    <mergeCell ref="K1:K2"/>
    <mergeCell ref="L1:L2"/>
    <mergeCell ref="M1:M2"/>
    <mergeCell ref="N1:N2"/>
    <mergeCell ref="O1:O2"/>
    <mergeCell ref="B3:B8"/>
    <mergeCell ref="K3:K8"/>
    <mergeCell ref="J3:J8"/>
    <mergeCell ref="C3:C8"/>
    <mergeCell ref="D3:D8"/>
    <mergeCell ref="E3:E8"/>
    <mergeCell ref="F3:F8"/>
    <mergeCell ref="N3:N8"/>
    <mergeCell ref="O3:O8"/>
    <mergeCell ref="B9:B10"/>
    <mergeCell ref="K9:K10"/>
    <mergeCell ref="J9:J10"/>
    <mergeCell ref="C9:C10"/>
    <mergeCell ref="D9:D10"/>
    <mergeCell ref="E9:E10"/>
    <mergeCell ref="F9:F10"/>
    <mergeCell ref="N9:N10"/>
    <mergeCell ref="O9:O10"/>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61"/>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Educación-General</t>
        </is>
      </c>
      <c r="B3" s="2" t="inlineStr">
        <is>
          <t>H027</t>
        </is>
      </c>
      <c r="C3" s="3" t="inlineStr">
        <is>
          <t>¿Asistís a la Escuela actualmente? (o ya terminaste la Escuela?)</t>
        </is>
      </c>
      <c r="D3" s="2" t="inlineStr">
        <is>
          <t>BOL</t>
        </is>
      </c>
      <c r="E3" s="2" t="n"/>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Educación-General</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Educación-General</t>
        </is>
      </c>
      <c r="B5" s="2" t="inlineStr">
        <is>
          <t>H029</t>
        </is>
      </c>
      <c r="C5" s="3" t="inlineStr">
        <is>
          <t>Gestión</t>
        </is>
      </c>
      <c r="D5" s="5" t="inlineStr">
        <is>
          <t>undefined</t>
        </is>
      </c>
      <c r="E5" s="2" t="n"/>
      <c r="F5" s="2" t="n">
        <v>1</v>
      </c>
      <c r="G5" s="2" t="inlineStr">
        <is>
          <t>Gestión Estatal</t>
        </is>
      </c>
      <c r="H5" s="4">
        <f>IF(D5="MULT",50.0,IF(D5="SING",100,0))</f>
        <v/>
      </c>
      <c r="I5" s="2">
        <f>H5*F5</f>
        <v/>
      </c>
      <c r="J5" s="2">
        <f>IF(D5="MULT",SUM(I5:I6),MAX(I5:I6))</f>
        <v/>
      </c>
      <c r="K5" s="2">
        <f>IF(D5="MULT",2,1)</f>
        <v/>
      </c>
      <c r="L5" s="2">
        <f>ROUND(I5*(100/SUM(J3:J100)),2)</f>
        <v/>
      </c>
      <c r="M5" s="2">
        <f>TEXTJOIN("=",TRUE,G5,L5)</f>
        <v/>
      </c>
      <c r="N5" s="2">
        <f>TEXTJOIN("; ",FALSE,M5:M6)</f>
        <v/>
      </c>
      <c r="O5" s="2">
        <f>TEXTJOIN("; "&amp;CHAR(10),FALSE,M5:M6)</f>
        <v/>
      </c>
    </row>
    <row r="6">
      <c r="A6" s="2" t="inlineStr">
        <is>
          <t>Educación-General</t>
        </is>
      </c>
      <c r="B6" s="2" t="n"/>
      <c r="C6" s="3" t="n"/>
      <c r="D6" s="2" t="n"/>
      <c r="E6" s="2" t="n"/>
      <c r="F6" s="2" t="n"/>
      <c r="G6" s="2" t="inlineStr">
        <is>
          <t>Gestión Privada o Subvencionada</t>
        </is>
      </c>
      <c r="H6" s="4">
        <f>IF(D5="MULT",50.0,IF(D5="SING",100,0))</f>
        <v/>
      </c>
      <c r="I6" s="2">
        <f>H6*F5</f>
        <v/>
      </c>
      <c r="J6" s="2" t="n"/>
      <c r="K6" s="2" t="n"/>
      <c r="L6" s="2">
        <f>ROUND(I6*(100/SUM(J3:J100)),2)</f>
        <v/>
      </c>
      <c r="M6" s="2">
        <f>TEXTJOIN("=",TRUE,G6,L6)</f>
        <v/>
      </c>
      <c r="N6" s="2" t="n"/>
      <c r="O6" s="2" t="n"/>
    </row>
    <row r="7">
      <c r="A7" s="2" t="inlineStr">
        <is>
          <t>Educación-General</t>
        </is>
      </c>
      <c r="B7" s="2" t="inlineStr">
        <is>
          <t>H030</t>
        </is>
      </c>
      <c r="C7" s="3" t="inlineStr">
        <is>
          <t>Grado</t>
        </is>
      </c>
      <c r="D7" s="5" t="inlineStr">
        <is>
          <t>undefined</t>
        </is>
      </c>
      <c r="E7" s="2" t="n"/>
      <c r="F7" s="2" t="n">
        <v>1</v>
      </c>
      <c r="G7" s="2" t="inlineStr">
        <is>
          <t>1º Grado</t>
        </is>
      </c>
      <c r="H7" s="4">
        <f>IF(D7="MULT",7.6923076923076925,IF(D7="SING",100,0))</f>
        <v/>
      </c>
      <c r="I7" s="2">
        <f>H7*F7</f>
        <v/>
      </c>
      <c r="J7" s="2">
        <f>IF(D7="MULT",SUM(I7:I19),MAX(I7:I19))</f>
        <v/>
      </c>
      <c r="K7" s="2">
        <f>IF(D7="MULT",13,1)</f>
        <v/>
      </c>
      <c r="L7" s="2">
        <f>ROUND(I7*(100/SUM(J3:J100)),2)</f>
        <v/>
      </c>
      <c r="M7" s="2">
        <f>TEXTJOIN("=",TRUE,G7,L7)</f>
        <v/>
      </c>
      <c r="N7" s="2">
        <f>TEXTJOIN("; ",FALSE,M7:M19)</f>
        <v/>
      </c>
      <c r="O7" s="2">
        <f>TEXTJOIN("; "&amp;CHAR(10),FALSE,M7:M19)</f>
        <v/>
      </c>
    </row>
    <row r="8">
      <c r="A8" s="2" t="inlineStr">
        <is>
          <t>Educación-General</t>
        </is>
      </c>
      <c r="B8" s="2" t="n"/>
      <c r="C8" s="3" t="n"/>
      <c r="D8" s="2" t="n"/>
      <c r="E8" s="2" t="n"/>
      <c r="F8" s="2" t="n"/>
      <c r="G8" s="2" t="inlineStr">
        <is>
          <t>2º Grado</t>
        </is>
      </c>
      <c r="H8" s="4">
        <f>IF(D7="MULT",7.6923076923076925,IF(D7="SING",100,0))</f>
        <v/>
      </c>
      <c r="I8" s="2">
        <f>H8*F7</f>
        <v/>
      </c>
      <c r="J8" s="2" t="n"/>
      <c r="K8" s="2" t="n"/>
      <c r="L8" s="2">
        <f>ROUND(I8*(100/SUM(J3:J100)),2)</f>
        <v/>
      </c>
      <c r="M8" s="2">
        <f>TEXTJOIN("=",TRUE,G8,L8)</f>
        <v/>
      </c>
      <c r="N8" s="2" t="n"/>
      <c r="O8" s="2" t="n"/>
    </row>
    <row r="9">
      <c r="A9" s="2" t="inlineStr">
        <is>
          <t>Educación-General</t>
        </is>
      </c>
      <c r="B9" s="2" t="n"/>
      <c r="C9" s="3" t="n"/>
      <c r="D9" s="2" t="n"/>
      <c r="E9" s="2" t="n"/>
      <c r="F9" s="2" t="n"/>
      <c r="G9" s="2" t="inlineStr">
        <is>
          <t>3º Grado</t>
        </is>
      </c>
      <c r="H9" s="4">
        <f>IF(D7="MULT",7.6923076923076925,IF(D7="SING",100,0))</f>
        <v/>
      </c>
      <c r="I9" s="2">
        <f>H9*F7</f>
        <v/>
      </c>
      <c r="J9" s="2" t="n"/>
      <c r="K9" s="2" t="n"/>
      <c r="L9" s="2">
        <f>ROUND(I9*(100/SUM(J3:J100)),2)</f>
        <v/>
      </c>
      <c r="M9" s="2">
        <f>TEXTJOIN("=",TRUE,G9,L9)</f>
        <v/>
      </c>
      <c r="N9" s="2" t="n"/>
      <c r="O9" s="2" t="n"/>
    </row>
    <row r="10">
      <c r="A10" s="2" t="inlineStr">
        <is>
          <t>Educación-General</t>
        </is>
      </c>
      <c r="B10" s="2" t="n"/>
      <c r="C10" s="3" t="n"/>
      <c r="D10" s="2" t="n"/>
      <c r="E10" s="2" t="n"/>
      <c r="F10" s="2" t="n"/>
      <c r="G10" s="2" t="inlineStr">
        <is>
          <t>4º Grado</t>
        </is>
      </c>
      <c r="H10" s="4">
        <f>IF(D7="MULT",7.6923076923076925,IF(D7="SING",100,0))</f>
        <v/>
      </c>
      <c r="I10" s="2">
        <f>H10*F7</f>
        <v/>
      </c>
      <c r="J10" s="2" t="n"/>
      <c r="K10" s="2" t="n"/>
      <c r="L10" s="2">
        <f>ROUND(I10*(100/SUM(J3:J100)),2)</f>
        <v/>
      </c>
      <c r="M10" s="2">
        <f>TEXTJOIN("=",TRUE,G10,L10)</f>
        <v/>
      </c>
      <c r="N10" s="2" t="n"/>
      <c r="O10" s="2" t="n"/>
    </row>
    <row r="11">
      <c r="A11" s="2" t="inlineStr">
        <is>
          <t>Educación-General</t>
        </is>
      </c>
      <c r="B11" s="2" t="n"/>
      <c r="C11" s="3" t="n"/>
      <c r="D11" s="2" t="n"/>
      <c r="E11" s="2" t="n"/>
      <c r="F11" s="2" t="n"/>
      <c r="G11" s="2" t="inlineStr">
        <is>
          <t>5º Grado</t>
        </is>
      </c>
      <c r="H11" s="4">
        <f>IF(D7="MULT",7.6923076923076925,IF(D7="SING",100,0))</f>
        <v/>
      </c>
      <c r="I11" s="2">
        <f>H11*F7</f>
        <v/>
      </c>
      <c r="J11" s="2" t="n"/>
      <c r="K11" s="2" t="n"/>
      <c r="L11" s="2">
        <f>ROUND(I11*(100/SUM(J3:J100)),2)</f>
        <v/>
      </c>
      <c r="M11" s="2">
        <f>TEXTJOIN("=",TRUE,G11,L11)</f>
        <v/>
      </c>
      <c r="N11" s="2" t="n"/>
      <c r="O11" s="2" t="n"/>
    </row>
    <row r="12">
      <c r="A12" s="2" t="inlineStr">
        <is>
          <t>Educación-General</t>
        </is>
      </c>
      <c r="B12" s="2" t="n"/>
      <c r="C12" s="3" t="n"/>
      <c r="D12" s="2" t="n"/>
      <c r="E12" s="2" t="n"/>
      <c r="F12" s="2" t="n"/>
      <c r="G12" s="2" t="inlineStr">
        <is>
          <t>6º Grado</t>
        </is>
      </c>
      <c r="H12" s="4">
        <f>IF(D7="MULT",7.6923076923076925,IF(D7="SING",100,0))</f>
        <v/>
      </c>
      <c r="I12" s="2">
        <f>H12*F7</f>
        <v/>
      </c>
      <c r="J12" s="2" t="n"/>
      <c r="K12" s="2" t="n"/>
      <c r="L12" s="2">
        <f>ROUND(I12*(100/SUM(J3:J100)),2)</f>
        <v/>
      </c>
      <c r="M12" s="2">
        <f>TEXTJOIN("=",TRUE,G12,L12)</f>
        <v/>
      </c>
      <c r="N12" s="2" t="n"/>
      <c r="O12" s="2" t="n"/>
    </row>
    <row r="13">
      <c r="A13" s="2" t="inlineStr">
        <is>
          <t>Educación-General</t>
        </is>
      </c>
      <c r="B13" s="2" t="n"/>
      <c r="C13" s="3" t="n"/>
      <c r="D13" s="2" t="n"/>
      <c r="E13" s="2" t="n"/>
      <c r="F13" s="2" t="n"/>
      <c r="G13" s="2" t="inlineStr">
        <is>
          <t>1º año</t>
        </is>
      </c>
      <c r="H13" s="4">
        <f>IF(D7="MULT",7.6923076923076925,IF(D7="SING",100,0))</f>
        <v/>
      </c>
      <c r="I13" s="2">
        <f>H13*F7</f>
        <v/>
      </c>
      <c r="J13" s="2" t="n"/>
      <c r="K13" s="2" t="n"/>
      <c r="L13" s="2">
        <f>ROUND(I13*(100/SUM(J3:J100)),2)</f>
        <v/>
      </c>
      <c r="M13" s="2">
        <f>TEXTJOIN("=",TRUE,G13,L13)</f>
        <v/>
      </c>
      <c r="N13" s="2" t="n"/>
      <c r="O13" s="2" t="n"/>
    </row>
    <row r="14">
      <c r="A14" s="2" t="inlineStr">
        <is>
          <t>Educación-General</t>
        </is>
      </c>
      <c r="B14" s="2" t="n"/>
      <c r="C14" s="3" t="n"/>
      <c r="D14" s="2" t="n"/>
      <c r="E14" s="2" t="n"/>
      <c r="F14" s="2" t="n"/>
      <c r="G14" s="2" t="inlineStr">
        <is>
          <t>2º año</t>
        </is>
      </c>
      <c r="H14" s="4">
        <f>IF(D7="MULT",7.6923076923076925,IF(D7="SING",100,0))</f>
        <v/>
      </c>
      <c r="I14" s="2">
        <f>H14*F7</f>
        <v/>
      </c>
      <c r="J14" s="2" t="n"/>
      <c r="K14" s="2" t="n"/>
      <c r="L14" s="2">
        <f>ROUND(I14*(100/SUM(J3:J100)),2)</f>
        <v/>
      </c>
      <c r="M14" s="2">
        <f>TEXTJOIN("=",TRUE,G14,L14)</f>
        <v/>
      </c>
      <c r="N14" s="2" t="n"/>
      <c r="O14" s="2" t="n"/>
    </row>
    <row r="15">
      <c r="A15" s="2" t="inlineStr">
        <is>
          <t>Educación-General</t>
        </is>
      </c>
      <c r="B15" s="2" t="n"/>
      <c r="C15" s="3" t="n"/>
      <c r="D15" s="2" t="n"/>
      <c r="E15" s="2" t="n"/>
      <c r="F15" s="2" t="n"/>
      <c r="G15" s="2" t="inlineStr">
        <is>
          <t>3ºaño</t>
        </is>
      </c>
      <c r="H15" s="4">
        <f>IF(D7="MULT",7.6923076923076925,IF(D7="SING",100,0))</f>
        <v/>
      </c>
      <c r="I15" s="2">
        <f>H15*F7</f>
        <v/>
      </c>
      <c r="J15" s="2" t="n"/>
      <c r="K15" s="2" t="n"/>
      <c r="L15" s="2">
        <f>ROUND(I15*(100/SUM(J3:J100)),2)</f>
        <v/>
      </c>
      <c r="M15" s="2">
        <f>TEXTJOIN("=",TRUE,G15,L15)</f>
        <v/>
      </c>
      <c r="N15" s="2" t="n"/>
      <c r="O15" s="2" t="n"/>
    </row>
    <row r="16">
      <c r="A16" s="2" t="inlineStr">
        <is>
          <t>Educación-General</t>
        </is>
      </c>
      <c r="B16" s="2" t="n"/>
      <c r="C16" s="3" t="n"/>
      <c r="D16" s="2" t="n"/>
      <c r="E16" s="2" t="n"/>
      <c r="F16" s="2" t="n"/>
      <c r="G16" s="2" t="inlineStr">
        <is>
          <t>4º año</t>
        </is>
      </c>
      <c r="H16" s="4">
        <f>IF(D7="MULT",7.6923076923076925,IF(D7="SING",100,0))</f>
        <v/>
      </c>
      <c r="I16" s="2">
        <f>H16*F7</f>
        <v/>
      </c>
      <c r="J16" s="2" t="n"/>
      <c r="K16" s="2" t="n"/>
      <c r="L16" s="2">
        <f>ROUND(I16*(100/SUM(J3:J100)),2)</f>
        <v/>
      </c>
      <c r="M16" s="2">
        <f>TEXTJOIN("=",TRUE,G16,L16)</f>
        <v/>
      </c>
      <c r="N16" s="2" t="n"/>
      <c r="O16" s="2" t="n"/>
    </row>
    <row r="17">
      <c r="A17" s="2" t="inlineStr">
        <is>
          <t>Educación-General</t>
        </is>
      </c>
      <c r="B17" s="2" t="n"/>
      <c r="C17" s="3" t="n"/>
      <c r="D17" s="2" t="n"/>
      <c r="E17" s="2" t="n"/>
      <c r="F17" s="2" t="n"/>
      <c r="G17" s="2" t="inlineStr">
        <is>
          <t>5º año</t>
        </is>
      </c>
      <c r="H17" s="4">
        <f>IF(D7="MULT",7.6923076923076925,IF(D7="SING",100,0))</f>
        <v/>
      </c>
      <c r="I17" s="2">
        <f>H17*F7</f>
        <v/>
      </c>
      <c r="J17" s="2" t="n"/>
      <c r="K17" s="2" t="n"/>
      <c r="L17" s="2">
        <f>ROUND(I17*(100/SUM(J3:J100)),2)</f>
        <v/>
      </c>
      <c r="M17" s="2">
        <f>TEXTJOIN("=",TRUE,G17,L17)</f>
        <v/>
      </c>
      <c r="N17" s="2" t="n"/>
      <c r="O17" s="2" t="n"/>
    </row>
    <row r="18">
      <c r="A18" s="2" t="inlineStr">
        <is>
          <t>Educación-General</t>
        </is>
      </c>
      <c r="B18" s="2" t="n"/>
      <c r="C18" s="3" t="n"/>
      <c r="D18" s="2" t="n"/>
      <c r="E18" s="2" t="n"/>
      <c r="F18" s="2" t="n"/>
      <c r="G18" s="2" t="inlineStr">
        <is>
          <t>6º año</t>
        </is>
      </c>
      <c r="H18" s="4">
        <f>IF(D7="MULT",7.6923076923076925,IF(D7="SING",100,0))</f>
        <v/>
      </c>
      <c r="I18" s="2">
        <f>H18*F7</f>
        <v/>
      </c>
      <c r="J18" s="2" t="n"/>
      <c r="K18" s="2" t="n"/>
      <c r="L18" s="2">
        <f>ROUND(I18*(100/SUM(J3:J100)),2)</f>
        <v/>
      </c>
      <c r="M18" s="2">
        <f>TEXTJOIN("=",TRUE,G18,L18)</f>
        <v/>
      </c>
      <c r="N18" s="2" t="n"/>
      <c r="O18" s="2" t="n"/>
    </row>
    <row r="19">
      <c r="A19" s="2" t="inlineStr">
        <is>
          <t>Educación-General</t>
        </is>
      </c>
      <c r="B19" s="2" t="n"/>
      <c r="C19" s="3" t="n"/>
      <c r="D19" s="2" t="n"/>
      <c r="E19" s="2" t="n"/>
      <c r="F19" s="2" t="n"/>
      <c r="G19" s="2" t="inlineStr">
        <is>
          <t>Otro</t>
        </is>
      </c>
      <c r="H19" s="4">
        <f>IF(D7="MULT",7.6923076923076925,IF(D7="SING",100,0))</f>
        <v/>
      </c>
      <c r="I19" s="2">
        <f>H19*F7</f>
        <v/>
      </c>
      <c r="J19" s="2" t="n"/>
      <c r="K19" s="2" t="n"/>
      <c r="L19" s="2">
        <f>ROUND(I19*(100/SUM(J3:J100)),2)</f>
        <v/>
      </c>
      <c r="M19" s="2">
        <f>TEXTJOIN("=",TRUE,G19,L19)</f>
        <v/>
      </c>
      <c r="N19" s="2" t="n"/>
      <c r="O19" s="2" t="n"/>
    </row>
    <row r="20">
      <c r="A20" s="2" t="inlineStr">
        <is>
          <t>Educación-General</t>
        </is>
      </c>
      <c r="B20" s="2" t="inlineStr">
        <is>
          <t>H031</t>
        </is>
      </c>
      <c r="C20" s="3" t="inlineStr">
        <is>
          <t>Ciclo</t>
        </is>
      </c>
      <c r="D20" s="5" t="inlineStr">
        <is>
          <t>undefined</t>
        </is>
      </c>
      <c r="E20" s="2" t="n"/>
      <c r="F20" s="2" t="n">
        <v>1</v>
      </c>
      <c r="G20" s="2" t="inlineStr">
        <is>
          <t>Jardín</t>
        </is>
      </c>
      <c r="H20" s="4">
        <f>IF(D20="MULT",33.333333333333336,IF(D20="SING",100,0))</f>
        <v/>
      </c>
      <c r="I20" s="2">
        <f>H20*F20</f>
        <v/>
      </c>
      <c r="J20" s="2">
        <f>IF(D20="MULT",SUM(I20:I22),MAX(I20:I22))</f>
        <v/>
      </c>
      <c r="K20" s="2">
        <f>IF(D20="MULT",3,1)</f>
        <v/>
      </c>
      <c r="L20" s="2">
        <f>ROUND(I20*(100/SUM(J3:J100)),2)</f>
        <v/>
      </c>
      <c r="M20" s="2">
        <f>TEXTJOIN("=",TRUE,G20,L20)</f>
        <v/>
      </c>
      <c r="N20" s="2">
        <f>TEXTJOIN("; ",FALSE,M20:M22)</f>
        <v/>
      </c>
      <c r="O20" s="2">
        <f>TEXTJOIN("; "&amp;CHAR(10),FALSE,M20:M22)</f>
        <v/>
      </c>
    </row>
    <row r="21">
      <c r="A21" s="2" t="inlineStr">
        <is>
          <t>Educación-General</t>
        </is>
      </c>
      <c r="B21" s="2" t="n"/>
      <c r="C21" s="3" t="n"/>
      <c r="D21" s="2" t="n"/>
      <c r="E21" s="2" t="n"/>
      <c r="F21" s="2" t="n"/>
      <c r="G21" s="2" t="inlineStr">
        <is>
          <t>Primaria, Secundaria, Terciaria</t>
        </is>
      </c>
      <c r="H21" s="4">
        <f>IF(D20="MULT",33.333333333333336,IF(D20="SING",100,0))</f>
        <v/>
      </c>
      <c r="I21" s="2">
        <f>H21*F20</f>
        <v/>
      </c>
      <c r="J21" s="2" t="n"/>
      <c r="K21" s="2" t="n"/>
      <c r="L21" s="2">
        <f>ROUND(I21*(100/SUM(J3:J100)),2)</f>
        <v/>
      </c>
      <c r="M21" s="2">
        <f>TEXTJOIN("=",TRUE,G21,L21)</f>
        <v/>
      </c>
      <c r="N21" s="2" t="n"/>
      <c r="O21" s="2" t="n"/>
    </row>
    <row r="22">
      <c r="A22" s="2" t="inlineStr">
        <is>
          <t>Educación-General</t>
        </is>
      </c>
      <c r="B22" s="2" t="n"/>
      <c r="C22" s="3" t="n"/>
      <c r="D22" s="2" t="n"/>
      <c r="E22" s="2" t="n"/>
      <c r="F22" s="2" t="n"/>
      <c r="G22" s="2" t="inlineStr">
        <is>
          <t>Universitaria</t>
        </is>
      </c>
      <c r="H22" s="4">
        <f>IF(D20="MULT",33.333333333333336,IF(D20="SING",100,0))</f>
        <v/>
      </c>
      <c r="I22" s="2">
        <f>H22*F20</f>
        <v/>
      </c>
      <c r="J22" s="2" t="n"/>
      <c r="K22" s="2" t="n"/>
      <c r="L22" s="2">
        <f>ROUND(I22*(100/SUM(J3:J100)),2)</f>
        <v/>
      </c>
      <c r="M22" s="2">
        <f>TEXTJOIN("=",TRUE,G22,L22)</f>
        <v/>
      </c>
      <c r="N22" s="2" t="n"/>
      <c r="O22" s="2" t="n"/>
    </row>
    <row r="23">
      <c r="A23" s="2" t="inlineStr">
        <is>
          <t>Educación-General</t>
        </is>
      </c>
      <c r="B23" s="2" t="inlineStr">
        <is>
          <t>H032</t>
        </is>
      </c>
      <c r="C23" s="3" t="inlineStr">
        <is>
          <t>Turno</t>
        </is>
      </c>
      <c r="D23" s="5" t="inlineStr">
        <is>
          <t>undefined</t>
        </is>
      </c>
      <c r="E23" s="2" t="n"/>
      <c r="F23" s="2" t="n">
        <v>1</v>
      </c>
      <c r="G23" s="2" t="inlineStr">
        <is>
          <t>Mañana</t>
        </is>
      </c>
      <c r="H23" s="4">
        <f>IF(D23="MULT",25.0,IF(D23="SING",100,0))</f>
        <v/>
      </c>
      <c r="I23" s="2">
        <f>H23*F23</f>
        <v/>
      </c>
      <c r="J23" s="2">
        <f>IF(D23="MULT",SUM(I23:I26),MAX(I23:I26))</f>
        <v/>
      </c>
      <c r="K23" s="2">
        <f>IF(D23="MULT",4,1)</f>
        <v/>
      </c>
      <c r="L23" s="2">
        <f>ROUND(I23*(100/SUM(J3:J100)),2)</f>
        <v/>
      </c>
      <c r="M23" s="2">
        <f>TEXTJOIN("=",TRUE,G23,L23)</f>
        <v/>
      </c>
      <c r="N23" s="2">
        <f>TEXTJOIN("; ",FALSE,M23:M26)</f>
        <v/>
      </c>
      <c r="O23" s="2">
        <f>TEXTJOIN("; "&amp;CHAR(10),FALSE,M23:M26)</f>
        <v/>
      </c>
    </row>
    <row r="24">
      <c r="A24" s="2" t="inlineStr">
        <is>
          <t>Educación-General</t>
        </is>
      </c>
      <c r="B24" s="2" t="n"/>
      <c r="C24" s="3" t="n"/>
      <c r="D24" s="2" t="n"/>
      <c r="E24" s="2" t="n"/>
      <c r="F24" s="2" t="n"/>
      <c r="G24" s="2" t="inlineStr">
        <is>
          <t>Tarde</t>
        </is>
      </c>
      <c r="H24" s="4">
        <f>IF(D23="MULT",25.0,IF(D23="SING",100,0))</f>
        <v/>
      </c>
      <c r="I24" s="2">
        <f>H24*F23</f>
        <v/>
      </c>
      <c r="J24" s="2" t="n"/>
      <c r="K24" s="2" t="n"/>
      <c r="L24" s="2">
        <f>ROUND(I24*(100/SUM(J3:J100)),2)</f>
        <v/>
      </c>
      <c r="M24" s="2">
        <f>TEXTJOIN("=",TRUE,G24,L24)</f>
        <v/>
      </c>
      <c r="N24" s="2" t="n"/>
      <c r="O24" s="2" t="n"/>
    </row>
    <row r="25">
      <c r="A25" s="2" t="inlineStr">
        <is>
          <t>Educación-General</t>
        </is>
      </c>
      <c r="B25" s="2" t="n"/>
      <c r="C25" s="3" t="n"/>
      <c r="D25" s="2" t="n"/>
      <c r="E25" s="2" t="n"/>
      <c r="F25" s="2" t="n"/>
      <c r="G25" s="2" t="inlineStr">
        <is>
          <t>Noche</t>
        </is>
      </c>
      <c r="H25" s="4">
        <f>IF(D23="MULT",25.0,IF(D23="SING",100,0))</f>
        <v/>
      </c>
      <c r="I25" s="2">
        <f>H25*F23</f>
        <v/>
      </c>
      <c r="J25" s="2" t="n"/>
      <c r="K25" s="2" t="n"/>
      <c r="L25" s="2">
        <f>ROUND(I25*(100/SUM(J3:J100)),2)</f>
        <v/>
      </c>
      <c r="M25" s="2">
        <f>TEXTJOIN("=",TRUE,G25,L25)</f>
        <v/>
      </c>
      <c r="N25" s="2" t="n"/>
      <c r="O25" s="2" t="n"/>
    </row>
    <row r="26">
      <c r="A26" s="2" t="inlineStr">
        <is>
          <t>Educación-General</t>
        </is>
      </c>
      <c r="B26" s="2" t="n"/>
      <c r="C26" s="3" t="n"/>
      <c r="D26" s="2" t="n"/>
      <c r="E26" s="2" t="n"/>
      <c r="F26" s="2" t="n"/>
      <c r="G26" s="2" t="inlineStr">
        <is>
          <t>Jornada Completa (Mañana y Tarde)</t>
        </is>
      </c>
      <c r="H26" s="4">
        <f>IF(D23="MULT",25.0,IF(D23="SING",100,0))</f>
        <v/>
      </c>
      <c r="I26" s="2">
        <f>H26*F23</f>
        <v/>
      </c>
      <c r="J26" s="2" t="n"/>
      <c r="K26" s="2" t="n"/>
      <c r="L26" s="2">
        <f>ROUND(I26*(100/SUM(J3:J100)),2)</f>
        <v/>
      </c>
      <c r="M26" s="2">
        <f>TEXTJOIN("=",TRUE,G26,L26)</f>
        <v/>
      </c>
      <c r="N26" s="2" t="n"/>
      <c r="O26" s="2" t="n"/>
    </row>
    <row r="27">
      <c r="A27" s="2" t="inlineStr">
        <is>
          <t>Educación-General</t>
        </is>
      </c>
      <c r="B27" s="2" t="inlineStr">
        <is>
          <t>P028</t>
        </is>
      </c>
      <c r="C27" s="3" t="inlineStr">
        <is>
          <t>¿Asiste el niño a la Escuela actualmente? (o ya finalizó la Escuela?)</t>
        </is>
      </c>
      <c r="D27" s="2" t="inlineStr">
        <is>
          <t>BOL</t>
        </is>
      </c>
      <c r="E27" s="2" t="n"/>
      <c r="F27" s="2" t="n">
        <v>1</v>
      </c>
      <c r="G27" s="2" t="inlineStr">
        <is>
          <t>Si</t>
        </is>
      </c>
      <c r="H27" s="4">
        <f>IF(OR(AND(E27="+", G27="Si"), AND(E27="-", G27="No")), 100, 0)</f>
        <v/>
      </c>
      <c r="I27" s="2">
        <f>H27*F27</f>
        <v/>
      </c>
      <c r="J27" s="2">
        <f>IF(D27="MULT",SUM(I27:I28),MAX(I27:I28))</f>
        <v/>
      </c>
      <c r="K27" s="2">
        <f>IF(D27="MULT",2,1)</f>
        <v/>
      </c>
      <c r="L27" s="2">
        <f>ROUND(I27*(100/SUM(J3:J100)),2)</f>
        <v/>
      </c>
      <c r="M27" s="2">
        <f>TEXTJOIN("=",TRUE,G27,L27)</f>
        <v/>
      </c>
      <c r="N27" s="2">
        <f>TEXTJOIN("; ",FALSE,M27:M28)</f>
        <v/>
      </c>
      <c r="O27" s="2">
        <f>TEXTJOIN("; "&amp;CHAR(10),FALSE,M27:M28)</f>
        <v/>
      </c>
    </row>
    <row r="28">
      <c r="A28" s="2" t="inlineStr">
        <is>
          <t>Educación-General</t>
        </is>
      </c>
      <c r="B28" s="2" t="n"/>
      <c r="C28" s="3" t="n"/>
      <c r="D28" s="2" t="n"/>
      <c r="E28" s="2" t="n"/>
      <c r="F28" s="2" t="n"/>
      <c r="G28" s="2" t="inlineStr">
        <is>
          <t>No</t>
        </is>
      </c>
      <c r="H28" s="4">
        <f>IF(OR(AND(E27="+", G28="Si"), AND(E27="-", G28="No")), 100, 0)</f>
        <v/>
      </c>
      <c r="I28" s="2">
        <f>H28*F27</f>
        <v/>
      </c>
      <c r="J28" s="2" t="n"/>
      <c r="K28" s="2" t="n"/>
      <c r="L28" s="2">
        <f>ROUND(I28*(100/SUM(J3:J100)),2)</f>
        <v/>
      </c>
      <c r="M28" s="2">
        <f>TEXTJOIN("=",TRUE,G28,L28)</f>
        <v/>
      </c>
      <c r="N28" s="2" t="n"/>
      <c r="O28" s="2" t="n"/>
    </row>
    <row r="29">
      <c r="A29" s="2" t="inlineStr">
        <is>
          <t>Educación-General</t>
        </is>
      </c>
      <c r="B29" s="2" t="inlineStr">
        <is>
          <t>P032</t>
        </is>
      </c>
      <c r="C29" s="3" t="inlineStr">
        <is>
          <t>Ciclo</t>
        </is>
      </c>
      <c r="D29" s="5" t="inlineStr">
        <is>
          <t>undefined</t>
        </is>
      </c>
      <c r="E29" s="2" t="n"/>
      <c r="F29" s="2" t="n">
        <v>1</v>
      </c>
      <c r="G29" s="2" t="inlineStr">
        <is>
          <t>Jardín</t>
        </is>
      </c>
      <c r="H29" s="4">
        <f>IF(D29="MULT",33.333333333333336,IF(D29="SING",100,0))</f>
        <v/>
      </c>
      <c r="I29" s="2">
        <f>H29*F29</f>
        <v/>
      </c>
      <c r="J29" s="2">
        <f>IF(D29="MULT",SUM(I29:I31),MAX(I29:I31))</f>
        <v/>
      </c>
      <c r="K29" s="2">
        <f>IF(D29="MULT",3,1)</f>
        <v/>
      </c>
      <c r="L29" s="2">
        <f>ROUND(I29*(100/SUM(J3:J100)),2)</f>
        <v/>
      </c>
      <c r="M29" s="2">
        <f>TEXTJOIN("=",TRUE,G29,L29)</f>
        <v/>
      </c>
      <c r="N29" s="2">
        <f>TEXTJOIN("; ",FALSE,M29:M31)</f>
        <v/>
      </c>
      <c r="O29" s="2">
        <f>TEXTJOIN("; "&amp;CHAR(10),FALSE,M29:M31)</f>
        <v/>
      </c>
    </row>
    <row r="30">
      <c r="A30" s="2" t="inlineStr">
        <is>
          <t>Educación-General</t>
        </is>
      </c>
      <c r="B30" s="2" t="n"/>
      <c r="C30" s="3" t="n"/>
      <c r="D30" s="2" t="n"/>
      <c r="E30" s="2" t="n"/>
      <c r="F30" s="2" t="n"/>
      <c r="G30" s="2" t="inlineStr">
        <is>
          <t>Primaria, Secundaria, Terciaria</t>
        </is>
      </c>
      <c r="H30" s="4">
        <f>IF(D29="MULT",33.333333333333336,IF(D29="SING",100,0))</f>
        <v/>
      </c>
      <c r="I30" s="2">
        <f>H30*F29</f>
        <v/>
      </c>
      <c r="J30" s="2" t="n"/>
      <c r="K30" s="2" t="n"/>
      <c r="L30" s="2">
        <f>ROUND(I30*(100/SUM(J3:J100)),2)</f>
        <v/>
      </c>
      <c r="M30" s="2">
        <f>TEXTJOIN("=",TRUE,G30,L30)</f>
        <v/>
      </c>
      <c r="N30" s="2" t="n"/>
      <c r="O30" s="2" t="n"/>
    </row>
    <row r="31">
      <c r="A31" s="2" t="inlineStr">
        <is>
          <t>Educación-General</t>
        </is>
      </c>
      <c r="B31" s="2" t="n"/>
      <c r="C31" s="3" t="n"/>
      <c r="D31" s="2" t="n"/>
      <c r="E31" s="2" t="n"/>
      <c r="F31" s="2" t="n"/>
      <c r="G31" s="2" t="inlineStr">
        <is>
          <t>Universitaria</t>
        </is>
      </c>
      <c r="H31" s="4">
        <f>IF(D29="MULT",33.333333333333336,IF(D29="SING",100,0))</f>
        <v/>
      </c>
      <c r="I31" s="2">
        <f>H31*F29</f>
        <v/>
      </c>
      <c r="J31" s="2" t="n"/>
      <c r="K31" s="2" t="n"/>
      <c r="L31" s="2">
        <f>ROUND(I31*(100/SUM(J3:J100)),2)</f>
        <v/>
      </c>
      <c r="M31" s="2">
        <f>TEXTJOIN("=",TRUE,G31,L31)</f>
        <v/>
      </c>
      <c r="N31" s="2" t="n"/>
      <c r="O31" s="2" t="n"/>
    </row>
    <row r="32">
      <c r="A32" s="2" t="inlineStr">
        <is>
          <t>Educación-General</t>
        </is>
      </c>
      <c r="B32" s="2" t="inlineStr">
        <is>
          <t>P033</t>
        </is>
      </c>
      <c r="C32" s="3" t="inlineStr">
        <is>
          <t>Grado</t>
        </is>
      </c>
      <c r="D32" s="5" t="inlineStr">
        <is>
          <t>undefined</t>
        </is>
      </c>
      <c r="E32" s="2" t="n"/>
      <c r="F32" s="2" t="n">
        <v>1</v>
      </c>
      <c r="G32" s="2" t="inlineStr">
        <is>
          <t>1º Grado</t>
        </is>
      </c>
      <c r="H32" s="4">
        <f>IF(D32="MULT",7.6923076923076925,IF(D32="SING",100,0))</f>
        <v/>
      </c>
      <c r="I32" s="2">
        <f>H32*F32</f>
        <v/>
      </c>
      <c r="J32" s="2">
        <f>IF(D32="MULT",SUM(I32:I44),MAX(I32:I44))</f>
        <v/>
      </c>
      <c r="K32" s="2">
        <f>IF(D32="MULT",13,1)</f>
        <v/>
      </c>
      <c r="L32" s="2">
        <f>ROUND(I32*(100/SUM(J3:J100)),2)</f>
        <v/>
      </c>
      <c r="M32" s="2">
        <f>TEXTJOIN("=",TRUE,G32,L32)</f>
        <v/>
      </c>
      <c r="N32" s="2">
        <f>TEXTJOIN("; ",FALSE,M32:M44)</f>
        <v/>
      </c>
      <c r="O32" s="2">
        <f>TEXTJOIN("; "&amp;CHAR(10),FALSE,M32:M44)</f>
        <v/>
      </c>
    </row>
    <row r="33">
      <c r="A33" s="2" t="inlineStr">
        <is>
          <t>Educación-General</t>
        </is>
      </c>
      <c r="B33" s="2" t="n"/>
      <c r="C33" s="3" t="n"/>
      <c r="D33" s="2" t="n"/>
      <c r="E33" s="2" t="n"/>
      <c r="F33" s="2" t="n"/>
      <c r="G33" s="2" t="inlineStr">
        <is>
          <t>2º Grado</t>
        </is>
      </c>
      <c r="H33" s="4">
        <f>IF(D32="MULT",7.6923076923076925,IF(D32="SING",100,0))</f>
        <v/>
      </c>
      <c r="I33" s="2">
        <f>H33*F32</f>
        <v/>
      </c>
      <c r="J33" s="2" t="n"/>
      <c r="K33" s="2" t="n"/>
      <c r="L33" s="2">
        <f>ROUND(I33*(100/SUM(J3:J100)),2)</f>
        <v/>
      </c>
      <c r="M33" s="2">
        <f>TEXTJOIN("=",TRUE,G33,L33)</f>
        <v/>
      </c>
      <c r="N33" s="2" t="n"/>
      <c r="O33" s="2" t="n"/>
    </row>
    <row r="34">
      <c r="A34" s="2" t="inlineStr">
        <is>
          <t>Educación-General</t>
        </is>
      </c>
      <c r="B34" s="2" t="n"/>
      <c r="C34" s="3" t="n"/>
      <c r="D34" s="2" t="n"/>
      <c r="E34" s="2" t="n"/>
      <c r="F34" s="2" t="n"/>
      <c r="G34" s="2" t="inlineStr">
        <is>
          <t>3º Grado</t>
        </is>
      </c>
      <c r="H34" s="4">
        <f>IF(D32="MULT",7.6923076923076925,IF(D32="SING",100,0))</f>
        <v/>
      </c>
      <c r="I34" s="2">
        <f>H34*F32</f>
        <v/>
      </c>
      <c r="J34" s="2" t="n"/>
      <c r="K34" s="2" t="n"/>
      <c r="L34" s="2">
        <f>ROUND(I34*(100/SUM(J3:J100)),2)</f>
        <v/>
      </c>
      <c r="M34" s="2">
        <f>TEXTJOIN("=",TRUE,G34,L34)</f>
        <v/>
      </c>
      <c r="N34" s="2" t="n"/>
      <c r="O34" s="2" t="n"/>
    </row>
    <row r="35">
      <c r="A35" s="2" t="inlineStr">
        <is>
          <t>Educación-General</t>
        </is>
      </c>
      <c r="B35" s="2" t="n"/>
      <c r="C35" s="3" t="n"/>
      <c r="D35" s="2" t="n"/>
      <c r="E35" s="2" t="n"/>
      <c r="F35" s="2" t="n"/>
      <c r="G35" s="2" t="inlineStr">
        <is>
          <t>4º Grado</t>
        </is>
      </c>
      <c r="H35" s="4">
        <f>IF(D32="MULT",7.6923076923076925,IF(D32="SING",100,0))</f>
        <v/>
      </c>
      <c r="I35" s="2">
        <f>H35*F32</f>
        <v/>
      </c>
      <c r="J35" s="2" t="n"/>
      <c r="K35" s="2" t="n"/>
      <c r="L35" s="2">
        <f>ROUND(I35*(100/SUM(J3:J100)),2)</f>
        <v/>
      </c>
      <c r="M35" s="2">
        <f>TEXTJOIN("=",TRUE,G35,L35)</f>
        <v/>
      </c>
      <c r="N35" s="2" t="n"/>
      <c r="O35" s="2" t="n"/>
    </row>
    <row r="36">
      <c r="A36" s="2" t="inlineStr">
        <is>
          <t>Educación-General</t>
        </is>
      </c>
      <c r="B36" s="2" t="n"/>
      <c r="C36" s="3" t="n"/>
      <c r="D36" s="2" t="n"/>
      <c r="E36" s="2" t="n"/>
      <c r="F36" s="2" t="n"/>
      <c r="G36" s="2" t="inlineStr">
        <is>
          <t>5º Grado</t>
        </is>
      </c>
      <c r="H36" s="4">
        <f>IF(D32="MULT",7.6923076923076925,IF(D32="SING",100,0))</f>
        <v/>
      </c>
      <c r="I36" s="2">
        <f>H36*F32</f>
        <v/>
      </c>
      <c r="J36" s="2" t="n"/>
      <c r="K36" s="2" t="n"/>
      <c r="L36" s="2">
        <f>ROUND(I36*(100/SUM(J3:J100)),2)</f>
        <v/>
      </c>
      <c r="M36" s="2">
        <f>TEXTJOIN("=",TRUE,G36,L36)</f>
        <v/>
      </c>
      <c r="N36" s="2" t="n"/>
      <c r="O36" s="2" t="n"/>
    </row>
    <row r="37">
      <c r="A37" s="2" t="inlineStr">
        <is>
          <t>Educación-General</t>
        </is>
      </c>
      <c r="B37" s="2" t="n"/>
      <c r="C37" s="3" t="n"/>
      <c r="D37" s="2" t="n"/>
      <c r="E37" s="2" t="n"/>
      <c r="F37" s="2" t="n"/>
      <c r="G37" s="2" t="inlineStr">
        <is>
          <t>6º Grado</t>
        </is>
      </c>
      <c r="H37" s="4">
        <f>IF(D32="MULT",7.6923076923076925,IF(D32="SING",100,0))</f>
        <v/>
      </c>
      <c r="I37" s="2">
        <f>H37*F32</f>
        <v/>
      </c>
      <c r="J37" s="2" t="n"/>
      <c r="K37" s="2" t="n"/>
      <c r="L37" s="2">
        <f>ROUND(I37*(100/SUM(J3:J100)),2)</f>
        <v/>
      </c>
      <c r="M37" s="2">
        <f>TEXTJOIN("=",TRUE,G37,L37)</f>
        <v/>
      </c>
      <c r="N37" s="2" t="n"/>
      <c r="O37" s="2" t="n"/>
    </row>
    <row r="38">
      <c r="A38" s="2" t="inlineStr">
        <is>
          <t>Educación-General</t>
        </is>
      </c>
      <c r="B38" s="2" t="n"/>
      <c r="C38" s="3" t="n"/>
      <c r="D38" s="2" t="n"/>
      <c r="E38" s="2" t="n"/>
      <c r="F38" s="2" t="n"/>
      <c r="G38" s="2" t="inlineStr">
        <is>
          <t>1º año</t>
        </is>
      </c>
      <c r="H38" s="4">
        <f>IF(D32="MULT",7.6923076923076925,IF(D32="SING",100,0))</f>
        <v/>
      </c>
      <c r="I38" s="2">
        <f>H38*F32</f>
        <v/>
      </c>
      <c r="J38" s="2" t="n"/>
      <c r="K38" s="2" t="n"/>
      <c r="L38" s="2">
        <f>ROUND(I38*(100/SUM(J3:J100)),2)</f>
        <v/>
      </c>
      <c r="M38" s="2">
        <f>TEXTJOIN("=",TRUE,G38,L38)</f>
        <v/>
      </c>
      <c r="N38" s="2" t="n"/>
      <c r="O38" s="2" t="n"/>
    </row>
    <row r="39">
      <c r="A39" s="2" t="inlineStr">
        <is>
          <t>Educación-General</t>
        </is>
      </c>
      <c r="B39" s="2" t="n"/>
      <c r="C39" s="3" t="n"/>
      <c r="D39" s="2" t="n"/>
      <c r="E39" s="2" t="n"/>
      <c r="F39" s="2" t="n"/>
      <c r="G39" s="2" t="inlineStr">
        <is>
          <t>2º año</t>
        </is>
      </c>
      <c r="H39" s="4">
        <f>IF(D32="MULT",7.6923076923076925,IF(D32="SING",100,0))</f>
        <v/>
      </c>
      <c r="I39" s="2">
        <f>H39*F32</f>
        <v/>
      </c>
      <c r="J39" s="2" t="n"/>
      <c r="K39" s="2" t="n"/>
      <c r="L39" s="2">
        <f>ROUND(I39*(100/SUM(J3:J100)),2)</f>
        <v/>
      </c>
      <c r="M39" s="2">
        <f>TEXTJOIN("=",TRUE,G39,L39)</f>
        <v/>
      </c>
      <c r="N39" s="2" t="n"/>
      <c r="O39" s="2" t="n"/>
    </row>
    <row r="40">
      <c r="A40" s="2" t="inlineStr">
        <is>
          <t>Educación-General</t>
        </is>
      </c>
      <c r="B40" s="2" t="n"/>
      <c r="C40" s="3" t="n"/>
      <c r="D40" s="2" t="n"/>
      <c r="E40" s="2" t="n"/>
      <c r="F40" s="2" t="n"/>
      <c r="G40" s="2" t="inlineStr">
        <is>
          <t>3ºaño</t>
        </is>
      </c>
      <c r="H40" s="4">
        <f>IF(D32="MULT",7.6923076923076925,IF(D32="SING",100,0))</f>
        <v/>
      </c>
      <c r="I40" s="2">
        <f>H40*F32</f>
        <v/>
      </c>
      <c r="J40" s="2" t="n"/>
      <c r="K40" s="2" t="n"/>
      <c r="L40" s="2">
        <f>ROUND(I40*(100/SUM(J3:J100)),2)</f>
        <v/>
      </c>
      <c r="M40" s="2">
        <f>TEXTJOIN("=",TRUE,G40,L40)</f>
        <v/>
      </c>
      <c r="N40" s="2" t="n"/>
      <c r="O40" s="2" t="n"/>
    </row>
    <row r="41">
      <c r="A41" s="2" t="inlineStr">
        <is>
          <t>Educación-General</t>
        </is>
      </c>
      <c r="B41" s="2" t="n"/>
      <c r="C41" s="3" t="n"/>
      <c r="D41" s="2" t="n"/>
      <c r="E41" s="2" t="n"/>
      <c r="F41" s="2" t="n"/>
      <c r="G41" s="2" t="inlineStr">
        <is>
          <t>4º año</t>
        </is>
      </c>
      <c r="H41" s="4">
        <f>IF(D32="MULT",7.6923076923076925,IF(D32="SING",100,0))</f>
        <v/>
      </c>
      <c r="I41" s="2">
        <f>H41*F32</f>
        <v/>
      </c>
      <c r="J41" s="2" t="n"/>
      <c r="K41" s="2" t="n"/>
      <c r="L41" s="2">
        <f>ROUND(I41*(100/SUM(J3:J100)),2)</f>
        <v/>
      </c>
      <c r="M41" s="2">
        <f>TEXTJOIN("=",TRUE,G41,L41)</f>
        <v/>
      </c>
      <c r="N41" s="2" t="n"/>
      <c r="O41" s="2" t="n"/>
    </row>
    <row r="42">
      <c r="A42" s="2" t="inlineStr">
        <is>
          <t>Educación-General</t>
        </is>
      </c>
      <c r="B42" s="2" t="n"/>
      <c r="C42" s="3" t="n"/>
      <c r="D42" s="2" t="n"/>
      <c r="E42" s="2" t="n"/>
      <c r="F42" s="2" t="n"/>
      <c r="G42" s="2" t="inlineStr">
        <is>
          <t>5º año</t>
        </is>
      </c>
      <c r="H42" s="4">
        <f>IF(D32="MULT",7.6923076923076925,IF(D32="SING",100,0))</f>
        <v/>
      </c>
      <c r="I42" s="2">
        <f>H42*F32</f>
        <v/>
      </c>
      <c r="J42" s="2" t="n"/>
      <c r="K42" s="2" t="n"/>
      <c r="L42" s="2">
        <f>ROUND(I42*(100/SUM(J3:J100)),2)</f>
        <v/>
      </c>
      <c r="M42" s="2">
        <f>TEXTJOIN("=",TRUE,G42,L42)</f>
        <v/>
      </c>
      <c r="N42" s="2" t="n"/>
      <c r="O42" s="2" t="n"/>
    </row>
    <row r="43">
      <c r="A43" s="2" t="inlineStr">
        <is>
          <t>Educación-General</t>
        </is>
      </c>
      <c r="B43" s="2" t="n"/>
      <c r="C43" s="3" t="n"/>
      <c r="D43" s="2" t="n"/>
      <c r="E43" s="2" t="n"/>
      <c r="F43" s="2" t="n"/>
      <c r="G43" s="2" t="inlineStr">
        <is>
          <t>6º año</t>
        </is>
      </c>
      <c r="H43" s="4">
        <f>IF(D32="MULT",7.6923076923076925,IF(D32="SING",100,0))</f>
        <v/>
      </c>
      <c r="I43" s="2">
        <f>H43*F32</f>
        <v/>
      </c>
      <c r="J43" s="2" t="n"/>
      <c r="K43" s="2" t="n"/>
      <c r="L43" s="2">
        <f>ROUND(I43*(100/SUM(J3:J100)),2)</f>
        <v/>
      </c>
      <c r="M43" s="2">
        <f>TEXTJOIN("=",TRUE,G43,L43)</f>
        <v/>
      </c>
      <c r="N43" s="2" t="n"/>
      <c r="O43" s="2" t="n"/>
    </row>
    <row r="44">
      <c r="A44" s="2" t="inlineStr">
        <is>
          <t>Educación-General</t>
        </is>
      </c>
      <c r="B44" s="2" t="n"/>
      <c r="C44" s="3" t="n"/>
      <c r="D44" s="2" t="n"/>
      <c r="E44" s="2" t="n"/>
      <c r="F44" s="2" t="n"/>
      <c r="G44" s="2" t="inlineStr">
        <is>
          <t>Otro</t>
        </is>
      </c>
      <c r="H44" s="4">
        <f>IF(D32="MULT",7.6923076923076925,IF(D32="SING",100,0))</f>
        <v/>
      </c>
      <c r="I44" s="2">
        <f>H44*F32</f>
        <v/>
      </c>
      <c r="J44" s="2" t="n"/>
      <c r="K44" s="2" t="n"/>
      <c r="L44" s="2">
        <f>ROUND(I44*(100/SUM(J3:J100)),2)</f>
        <v/>
      </c>
      <c r="M44" s="2">
        <f>TEXTJOIN("=",TRUE,G44,L44)</f>
        <v/>
      </c>
      <c r="N44" s="2" t="n"/>
      <c r="O44" s="2" t="n"/>
    </row>
    <row r="45">
      <c r="A45" s="2" t="inlineStr">
        <is>
          <t>Educación-General</t>
        </is>
      </c>
      <c r="B45" s="2" t="inlineStr">
        <is>
          <t>P034</t>
        </is>
      </c>
      <c r="C45" s="3" t="inlineStr">
        <is>
          <t>Turno</t>
        </is>
      </c>
      <c r="D45" s="5" t="inlineStr">
        <is>
          <t>undefined</t>
        </is>
      </c>
      <c r="E45" s="2" t="n"/>
      <c r="F45" s="2" t="n">
        <v>1</v>
      </c>
      <c r="G45" s="2" t="inlineStr">
        <is>
          <t>Mañana</t>
        </is>
      </c>
      <c r="H45" s="4">
        <f>IF(D45="MULT",25.0,IF(D45="SING",100,0))</f>
        <v/>
      </c>
      <c r="I45" s="2">
        <f>H45*F45</f>
        <v/>
      </c>
      <c r="J45" s="2">
        <f>IF(D45="MULT",SUM(I45:I48),MAX(I45:I48))</f>
        <v/>
      </c>
      <c r="K45" s="2">
        <f>IF(D45="MULT",4,1)</f>
        <v/>
      </c>
      <c r="L45" s="2">
        <f>ROUND(I45*(100/SUM(J3:J100)),2)</f>
        <v/>
      </c>
      <c r="M45" s="2">
        <f>TEXTJOIN("=",TRUE,G45,L45)</f>
        <v/>
      </c>
      <c r="N45" s="2">
        <f>TEXTJOIN("; ",FALSE,M45:M48)</f>
        <v/>
      </c>
      <c r="O45" s="2">
        <f>TEXTJOIN("; "&amp;CHAR(10),FALSE,M45:M48)</f>
        <v/>
      </c>
    </row>
    <row r="46">
      <c r="A46" s="2" t="inlineStr">
        <is>
          <t>Educación-General</t>
        </is>
      </c>
      <c r="B46" s="2" t="n"/>
      <c r="C46" s="3" t="n"/>
      <c r="D46" s="2" t="n"/>
      <c r="E46" s="2" t="n"/>
      <c r="F46" s="2" t="n"/>
      <c r="G46" s="2" t="inlineStr">
        <is>
          <t>Tarde</t>
        </is>
      </c>
      <c r="H46" s="4">
        <f>IF(D45="MULT",25.0,IF(D45="SING",100,0))</f>
        <v/>
      </c>
      <c r="I46" s="2">
        <f>H46*F45</f>
        <v/>
      </c>
      <c r="J46" s="2" t="n"/>
      <c r="K46" s="2" t="n"/>
      <c r="L46" s="2">
        <f>ROUND(I46*(100/SUM(J3:J100)),2)</f>
        <v/>
      </c>
      <c r="M46" s="2">
        <f>TEXTJOIN("=",TRUE,G46,L46)</f>
        <v/>
      </c>
      <c r="N46" s="2" t="n"/>
      <c r="O46" s="2" t="n"/>
    </row>
    <row r="47">
      <c r="A47" s="2" t="inlineStr">
        <is>
          <t>Educación-General</t>
        </is>
      </c>
      <c r="B47" s="2" t="n"/>
      <c r="C47" s="3" t="n"/>
      <c r="D47" s="2" t="n"/>
      <c r="E47" s="2" t="n"/>
      <c r="F47" s="2" t="n"/>
      <c r="G47" s="2" t="inlineStr">
        <is>
          <t>Noche</t>
        </is>
      </c>
      <c r="H47" s="4">
        <f>IF(D45="MULT",25.0,IF(D45="SING",100,0))</f>
        <v/>
      </c>
      <c r="I47" s="2">
        <f>H47*F45</f>
        <v/>
      </c>
      <c r="J47" s="2" t="n"/>
      <c r="K47" s="2" t="n"/>
      <c r="L47" s="2">
        <f>ROUND(I47*(100/SUM(J3:J100)),2)</f>
        <v/>
      </c>
      <c r="M47" s="2">
        <f>TEXTJOIN("=",TRUE,G47,L47)</f>
        <v/>
      </c>
      <c r="N47" s="2" t="n"/>
      <c r="O47" s="2" t="n"/>
    </row>
    <row r="48">
      <c r="A48" s="2" t="inlineStr">
        <is>
          <t>Educación-General</t>
        </is>
      </c>
      <c r="B48" s="2" t="n"/>
      <c r="C48" s="3" t="n"/>
      <c r="D48" s="2" t="n"/>
      <c r="E48" s="2" t="n"/>
      <c r="F48" s="2" t="n"/>
      <c r="G48" s="2" t="inlineStr">
        <is>
          <t>Jornada Completa (Mañana y Tarde)</t>
        </is>
      </c>
      <c r="H48" s="4">
        <f>IF(D45="MULT",25.0,IF(D45="SING",100,0))</f>
        <v/>
      </c>
      <c r="I48" s="2">
        <f>H48*F45</f>
        <v/>
      </c>
      <c r="J48" s="2" t="n"/>
      <c r="K48" s="2" t="n"/>
      <c r="L48" s="2">
        <f>ROUND(I48*(100/SUM(J3:J100)),2)</f>
        <v/>
      </c>
      <c r="M48" s="2">
        <f>TEXTJOIN("=",TRUE,G48,L48)</f>
        <v/>
      </c>
      <c r="N48" s="2" t="n"/>
      <c r="O48" s="2" t="n"/>
    </row>
    <row r="49">
      <c r="A49" s="2" t="inlineStr">
        <is>
          <t>Educación-General</t>
        </is>
      </c>
      <c r="B49" s="2" t="inlineStr">
        <is>
          <t>P035</t>
        </is>
      </c>
      <c r="C49" s="3" t="inlineStr">
        <is>
          <t>Si NO asiste a la escuela. ¿Cual es el último grado/ año alcanzado?</t>
        </is>
      </c>
      <c r="D49" s="5" t="inlineStr">
        <is>
          <t>undefined</t>
        </is>
      </c>
      <c r="E49" s="2" t="n"/>
      <c r="F49" s="2" t="n">
        <v>1</v>
      </c>
      <c r="G49" s="2" t="inlineStr">
        <is>
          <t>1º Grado</t>
        </is>
      </c>
      <c r="H49" s="4">
        <f>IF(D49="MULT",7.6923076923076925,IF(D49="SING",100,0))</f>
        <v/>
      </c>
      <c r="I49" s="2">
        <f>H49*F49</f>
        <v/>
      </c>
      <c r="J49" s="2">
        <f>IF(D49="MULT",SUM(I49:I61),MAX(I49:I61))</f>
        <v/>
      </c>
      <c r="K49" s="2">
        <f>IF(D49="MULT",13,1)</f>
        <v/>
      </c>
      <c r="L49" s="2">
        <f>ROUND(I49*(100/SUM(J3:J100)),2)</f>
        <v/>
      </c>
      <c r="M49" s="2">
        <f>TEXTJOIN("=",TRUE,G49,L49)</f>
        <v/>
      </c>
      <c r="N49" s="2">
        <f>TEXTJOIN("; ",FALSE,M49:M61)</f>
        <v/>
      </c>
      <c r="O49" s="2">
        <f>TEXTJOIN("; "&amp;CHAR(10),FALSE,M49:M61)</f>
        <v/>
      </c>
    </row>
    <row r="50">
      <c r="A50" s="2" t="inlineStr">
        <is>
          <t>Educación-General</t>
        </is>
      </c>
      <c r="B50" s="2" t="n"/>
      <c r="C50" s="3" t="n"/>
      <c r="D50" s="2" t="n"/>
      <c r="E50" s="2" t="n"/>
      <c r="F50" s="2" t="n"/>
      <c r="G50" s="2" t="inlineStr">
        <is>
          <t>2º Grado</t>
        </is>
      </c>
      <c r="H50" s="4">
        <f>IF(D49="MULT",7.6923076923076925,IF(D49="SING",100,0))</f>
        <v/>
      </c>
      <c r="I50" s="2">
        <f>H50*F49</f>
        <v/>
      </c>
      <c r="J50" s="2" t="n"/>
      <c r="K50" s="2" t="n"/>
      <c r="L50" s="2">
        <f>ROUND(I50*(100/SUM(J3:J100)),2)</f>
        <v/>
      </c>
      <c r="M50" s="2">
        <f>TEXTJOIN("=",TRUE,G50,L50)</f>
        <v/>
      </c>
      <c r="N50" s="2" t="n"/>
      <c r="O50" s="2" t="n"/>
    </row>
    <row r="51">
      <c r="A51" s="2" t="inlineStr">
        <is>
          <t>Educación-General</t>
        </is>
      </c>
      <c r="B51" s="2" t="n"/>
      <c r="C51" s="3" t="n"/>
      <c r="D51" s="2" t="n"/>
      <c r="E51" s="2" t="n"/>
      <c r="F51" s="2" t="n"/>
      <c r="G51" s="2" t="inlineStr">
        <is>
          <t>3º Grado</t>
        </is>
      </c>
      <c r="H51" s="4">
        <f>IF(D49="MULT",7.6923076923076925,IF(D49="SING",100,0))</f>
        <v/>
      </c>
      <c r="I51" s="2">
        <f>H51*F49</f>
        <v/>
      </c>
      <c r="J51" s="2" t="n"/>
      <c r="K51" s="2" t="n"/>
      <c r="L51" s="2">
        <f>ROUND(I51*(100/SUM(J3:J100)),2)</f>
        <v/>
      </c>
      <c r="M51" s="2">
        <f>TEXTJOIN("=",TRUE,G51,L51)</f>
        <v/>
      </c>
      <c r="N51" s="2" t="n"/>
      <c r="O51" s="2" t="n"/>
    </row>
    <row r="52">
      <c r="A52" s="2" t="inlineStr">
        <is>
          <t>Educación-General</t>
        </is>
      </c>
      <c r="B52" s="2" t="n"/>
      <c r="C52" s="3" t="n"/>
      <c r="D52" s="2" t="n"/>
      <c r="E52" s="2" t="n"/>
      <c r="F52" s="2" t="n"/>
      <c r="G52" s="2" t="inlineStr">
        <is>
          <t>4º Grado</t>
        </is>
      </c>
      <c r="H52" s="4">
        <f>IF(D49="MULT",7.6923076923076925,IF(D49="SING",100,0))</f>
        <v/>
      </c>
      <c r="I52" s="2">
        <f>H52*F49</f>
        <v/>
      </c>
      <c r="J52" s="2" t="n"/>
      <c r="K52" s="2" t="n"/>
      <c r="L52" s="2">
        <f>ROUND(I52*(100/SUM(J3:J100)),2)</f>
        <v/>
      </c>
      <c r="M52" s="2">
        <f>TEXTJOIN("=",TRUE,G52,L52)</f>
        <v/>
      </c>
      <c r="N52" s="2" t="n"/>
      <c r="O52" s="2" t="n"/>
    </row>
    <row r="53">
      <c r="A53" s="2" t="inlineStr">
        <is>
          <t>Educación-General</t>
        </is>
      </c>
      <c r="B53" s="2" t="n"/>
      <c r="C53" s="3" t="n"/>
      <c r="D53" s="2" t="n"/>
      <c r="E53" s="2" t="n"/>
      <c r="F53" s="2" t="n"/>
      <c r="G53" s="2" t="inlineStr">
        <is>
          <t>5º Grado</t>
        </is>
      </c>
      <c r="H53" s="4">
        <f>IF(D49="MULT",7.6923076923076925,IF(D49="SING",100,0))</f>
        <v/>
      </c>
      <c r="I53" s="2">
        <f>H53*F49</f>
        <v/>
      </c>
      <c r="J53" s="2" t="n"/>
      <c r="K53" s="2" t="n"/>
      <c r="L53" s="2">
        <f>ROUND(I53*(100/SUM(J3:J100)),2)</f>
        <v/>
      </c>
      <c r="M53" s="2">
        <f>TEXTJOIN("=",TRUE,G53,L53)</f>
        <v/>
      </c>
      <c r="N53" s="2" t="n"/>
      <c r="O53" s="2" t="n"/>
    </row>
    <row r="54">
      <c r="A54" s="2" t="inlineStr">
        <is>
          <t>Educación-General</t>
        </is>
      </c>
      <c r="B54" s="2" t="n"/>
      <c r="C54" s="3" t="n"/>
      <c r="D54" s="2" t="n"/>
      <c r="E54" s="2" t="n"/>
      <c r="F54" s="2" t="n"/>
      <c r="G54" s="2" t="inlineStr">
        <is>
          <t>6º Grado</t>
        </is>
      </c>
      <c r="H54" s="4">
        <f>IF(D49="MULT",7.6923076923076925,IF(D49="SING",100,0))</f>
        <v/>
      </c>
      <c r="I54" s="2">
        <f>H54*F49</f>
        <v/>
      </c>
      <c r="J54" s="2" t="n"/>
      <c r="K54" s="2" t="n"/>
      <c r="L54" s="2">
        <f>ROUND(I54*(100/SUM(J3:J100)),2)</f>
        <v/>
      </c>
      <c r="M54" s="2">
        <f>TEXTJOIN("=",TRUE,G54,L54)</f>
        <v/>
      </c>
      <c r="N54" s="2" t="n"/>
      <c r="O54" s="2" t="n"/>
    </row>
    <row r="55">
      <c r="A55" s="2" t="inlineStr">
        <is>
          <t>Educación-General</t>
        </is>
      </c>
      <c r="B55" s="2" t="n"/>
      <c r="C55" s="3" t="n"/>
      <c r="D55" s="2" t="n"/>
      <c r="E55" s="2" t="n"/>
      <c r="F55" s="2" t="n"/>
      <c r="G55" s="2" t="inlineStr">
        <is>
          <t>1º año</t>
        </is>
      </c>
      <c r="H55" s="4">
        <f>IF(D49="MULT",7.6923076923076925,IF(D49="SING",100,0))</f>
        <v/>
      </c>
      <c r="I55" s="2">
        <f>H55*F49</f>
        <v/>
      </c>
      <c r="J55" s="2" t="n"/>
      <c r="K55" s="2" t="n"/>
      <c r="L55" s="2">
        <f>ROUND(I55*(100/SUM(J3:J100)),2)</f>
        <v/>
      </c>
      <c r="M55" s="2">
        <f>TEXTJOIN("=",TRUE,G55,L55)</f>
        <v/>
      </c>
      <c r="N55" s="2" t="n"/>
      <c r="O55" s="2" t="n"/>
    </row>
    <row r="56">
      <c r="A56" s="2" t="inlineStr">
        <is>
          <t>Educación-General</t>
        </is>
      </c>
      <c r="B56" s="2" t="n"/>
      <c r="C56" s="3" t="n"/>
      <c r="D56" s="2" t="n"/>
      <c r="E56" s="2" t="n"/>
      <c r="F56" s="2" t="n"/>
      <c r="G56" s="2" t="inlineStr">
        <is>
          <t>2º año</t>
        </is>
      </c>
      <c r="H56" s="4">
        <f>IF(D49="MULT",7.6923076923076925,IF(D49="SING",100,0))</f>
        <v/>
      </c>
      <c r="I56" s="2">
        <f>H56*F49</f>
        <v/>
      </c>
      <c r="J56" s="2" t="n"/>
      <c r="K56" s="2" t="n"/>
      <c r="L56" s="2">
        <f>ROUND(I56*(100/SUM(J3:J100)),2)</f>
        <v/>
      </c>
      <c r="M56" s="2">
        <f>TEXTJOIN("=",TRUE,G56,L56)</f>
        <v/>
      </c>
      <c r="N56" s="2" t="n"/>
      <c r="O56" s="2" t="n"/>
    </row>
    <row r="57">
      <c r="A57" s="2" t="inlineStr">
        <is>
          <t>Educación-General</t>
        </is>
      </c>
      <c r="B57" s="2" t="n"/>
      <c r="C57" s="3" t="n"/>
      <c r="D57" s="2" t="n"/>
      <c r="E57" s="2" t="n"/>
      <c r="F57" s="2" t="n"/>
      <c r="G57" s="2" t="inlineStr">
        <is>
          <t>3ºaño</t>
        </is>
      </c>
      <c r="H57" s="4">
        <f>IF(D49="MULT",7.6923076923076925,IF(D49="SING",100,0))</f>
        <v/>
      </c>
      <c r="I57" s="2">
        <f>H57*F49</f>
        <v/>
      </c>
      <c r="J57" s="2" t="n"/>
      <c r="K57" s="2" t="n"/>
      <c r="L57" s="2">
        <f>ROUND(I57*(100/SUM(J3:J100)),2)</f>
        <v/>
      </c>
      <c r="M57" s="2">
        <f>TEXTJOIN("=",TRUE,G57,L57)</f>
        <v/>
      </c>
      <c r="N57" s="2" t="n"/>
      <c r="O57" s="2" t="n"/>
    </row>
    <row r="58">
      <c r="A58" s="2" t="inlineStr">
        <is>
          <t>Educación-General</t>
        </is>
      </c>
      <c r="B58" s="2" t="n"/>
      <c r="C58" s="3" t="n"/>
      <c r="D58" s="2" t="n"/>
      <c r="E58" s="2" t="n"/>
      <c r="F58" s="2" t="n"/>
      <c r="G58" s="2" t="inlineStr">
        <is>
          <t>4º año</t>
        </is>
      </c>
      <c r="H58" s="4">
        <f>IF(D49="MULT",7.6923076923076925,IF(D49="SING",100,0))</f>
        <v/>
      </c>
      <c r="I58" s="2">
        <f>H58*F49</f>
        <v/>
      </c>
      <c r="J58" s="2" t="n"/>
      <c r="K58" s="2" t="n"/>
      <c r="L58" s="2">
        <f>ROUND(I58*(100/SUM(J3:J100)),2)</f>
        <v/>
      </c>
      <c r="M58" s="2">
        <f>TEXTJOIN("=",TRUE,G58,L58)</f>
        <v/>
      </c>
      <c r="N58" s="2" t="n"/>
      <c r="O58" s="2" t="n"/>
    </row>
    <row r="59">
      <c r="A59" s="2" t="inlineStr">
        <is>
          <t>Educación-General</t>
        </is>
      </c>
      <c r="B59" s="2" t="n"/>
      <c r="C59" s="3" t="n"/>
      <c r="D59" s="2" t="n"/>
      <c r="E59" s="2" t="n"/>
      <c r="F59" s="2" t="n"/>
      <c r="G59" s="2" t="inlineStr">
        <is>
          <t>5º año</t>
        </is>
      </c>
      <c r="H59" s="4">
        <f>IF(D49="MULT",7.6923076923076925,IF(D49="SING",100,0))</f>
        <v/>
      </c>
      <c r="I59" s="2">
        <f>H59*F49</f>
        <v/>
      </c>
      <c r="J59" s="2" t="n"/>
      <c r="K59" s="2" t="n"/>
      <c r="L59" s="2">
        <f>ROUND(I59*(100/SUM(J3:J100)),2)</f>
        <v/>
      </c>
      <c r="M59" s="2">
        <f>TEXTJOIN("=",TRUE,G59,L59)</f>
        <v/>
      </c>
      <c r="N59" s="2" t="n"/>
      <c r="O59" s="2" t="n"/>
    </row>
    <row r="60">
      <c r="A60" s="2" t="inlineStr">
        <is>
          <t>Educación-General</t>
        </is>
      </c>
      <c r="B60" s="2" t="n"/>
      <c r="C60" s="3" t="n"/>
      <c r="D60" s="2" t="n"/>
      <c r="E60" s="2" t="n"/>
      <c r="F60" s="2" t="n"/>
      <c r="G60" s="2" t="inlineStr">
        <is>
          <t>6º año</t>
        </is>
      </c>
      <c r="H60" s="4">
        <f>IF(D49="MULT",7.6923076923076925,IF(D49="SING",100,0))</f>
        <v/>
      </c>
      <c r="I60" s="2">
        <f>H60*F49</f>
        <v/>
      </c>
      <c r="J60" s="2" t="n"/>
      <c r="K60" s="2" t="n"/>
      <c r="L60" s="2">
        <f>ROUND(I60*(100/SUM(J3:J100)),2)</f>
        <v/>
      </c>
      <c r="M60" s="2">
        <f>TEXTJOIN("=",TRUE,G60,L60)</f>
        <v/>
      </c>
      <c r="N60" s="2" t="n"/>
      <c r="O60" s="2" t="n"/>
    </row>
    <row r="61">
      <c r="A61" s="2" t="inlineStr">
        <is>
          <t>Educación-General</t>
        </is>
      </c>
      <c r="B61" s="2" t="n"/>
      <c r="C61" s="3" t="n"/>
      <c r="D61" s="2" t="n"/>
      <c r="E61" s="2" t="n"/>
      <c r="F61" s="2" t="n"/>
      <c r="G61" s="2" t="inlineStr">
        <is>
          <t>Otro</t>
        </is>
      </c>
      <c r="H61" s="4">
        <f>IF(D49="MULT",7.6923076923076925,IF(D49="SING",100,0))</f>
        <v/>
      </c>
      <c r="I61" s="2">
        <f>H61*F49</f>
        <v/>
      </c>
      <c r="J61" s="2" t="n"/>
      <c r="K61" s="2" t="n"/>
      <c r="L61" s="2">
        <f>ROUND(I61*(100/SUM(J3:J100)),2)</f>
        <v/>
      </c>
      <c r="M61" s="2">
        <f>TEXTJOIN("=",TRUE,G61,L61)</f>
        <v/>
      </c>
      <c r="N61" s="2" t="n"/>
      <c r="O61" s="2" t="n"/>
    </row>
  </sheetData>
  <mergeCells count="101">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 ref="B7:B19"/>
    <mergeCell ref="K7:K19"/>
    <mergeCell ref="J7:J19"/>
    <mergeCell ref="C7:C19"/>
    <mergeCell ref="D7:D19"/>
    <mergeCell ref="E7:E19"/>
    <mergeCell ref="F7:F19"/>
    <mergeCell ref="N7:N19"/>
    <mergeCell ref="O7:O19"/>
    <mergeCell ref="B20:B22"/>
    <mergeCell ref="K20:K22"/>
    <mergeCell ref="J20:J22"/>
    <mergeCell ref="C20:C22"/>
    <mergeCell ref="D20:D22"/>
    <mergeCell ref="E20:E22"/>
    <mergeCell ref="F20:F22"/>
    <mergeCell ref="N20:N22"/>
    <mergeCell ref="O20:O22"/>
    <mergeCell ref="B23:B26"/>
    <mergeCell ref="K23:K26"/>
    <mergeCell ref="J23:J26"/>
    <mergeCell ref="C23:C26"/>
    <mergeCell ref="D23:D26"/>
    <mergeCell ref="E23:E26"/>
    <mergeCell ref="F23:F26"/>
    <mergeCell ref="N23:N26"/>
    <mergeCell ref="O23:O26"/>
    <mergeCell ref="B27:B28"/>
    <mergeCell ref="K27:K28"/>
    <mergeCell ref="J27:J28"/>
    <mergeCell ref="C27:C28"/>
    <mergeCell ref="D27:D28"/>
    <mergeCell ref="E27:E28"/>
    <mergeCell ref="F27:F28"/>
    <mergeCell ref="N27:N28"/>
    <mergeCell ref="O27:O28"/>
    <mergeCell ref="B29:B31"/>
    <mergeCell ref="K29:K31"/>
    <mergeCell ref="J29:J31"/>
    <mergeCell ref="C29:C31"/>
    <mergeCell ref="D29:D31"/>
    <mergeCell ref="E29:E31"/>
    <mergeCell ref="F29:F31"/>
    <mergeCell ref="N29:N31"/>
    <mergeCell ref="O29:O31"/>
    <mergeCell ref="B32:B44"/>
    <mergeCell ref="K32:K44"/>
    <mergeCell ref="J32:J44"/>
    <mergeCell ref="C32:C44"/>
    <mergeCell ref="D32:D44"/>
    <mergeCell ref="E32:E44"/>
    <mergeCell ref="F32:F44"/>
    <mergeCell ref="N32:N44"/>
    <mergeCell ref="O32:O44"/>
    <mergeCell ref="B45:B48"/>
    <mergeCell ref="K45:K48"/>
    <mergeCell ref="J45:J48"/>
    <mergeCell ref="C45:C48"/>
    <mergeCell ref="D45:D48"/>
    <mergeCell ref="E45:E48"/>
    <mergeCell ref="F45:F48"/>
    <mergeCell ref="N45:N48"/>
    <mergeCell ref="O45:O48"/>
    <mergeCell ref="B49:B61"/>
    <mergeCell ref="K49:K61"/>
    <mergeCell ref="J49:J61"/>
    <mergeCell ref="C49:C61"/>
    <mergeCell ref="D49:D61"/>
    <mergeCell ref="E49:E61"/>
    <mergeCell ref="F49:F61"/>
    <mergeCell ref="N49:N61"/>
    <mergeCell ref="O49:O61"/>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1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Educación-Maltrato Escolar</t>
        </is>
      </c>
      <c r="B3" s="2" t="inlineStr">
        <is>
          <t>H043</t>
        </is>
      </c>
      <c r="C3" s="3" t="inlineStr">
        <is>
          <t>Del 1 al 5, ¿Cuan seguro o cómodo te sentís en la Escuela?</t>
        </is>
      </c>
      <c r="D3" s="2" t="inlineStr">
        <is>
          <t>VEM</t>
        </is>
      </c>
      <c r="E3" s="2" t="n"/>
      <c r="F3" s="2" t="n">
        <v>1</v>
      </c>
      <c r="G3" s="2" t="n">
        <v>1</v>
      </c>
      <c r="H3" s="4">
        <f>IF(E3="+",20.0,IF(E3="-",100.0,0))</f>
        <v/>
      </c>
      <c r="I3" s="2">
        <f>H3*F3</f>
        <v/>
      </c>
      <c r="J3" s="2">
        <f>IF(D3="MULT",SUM(I3:I7),MAX(I3:I7))</f>
        <v/>
      </c>
      <c r="K3" s="2">
        <f>IF(D3="MULT",5,1)</f>
        <v/>
      </c>
      <c r="L3" s="2">
        <f>ROUND(I3*(100/SUM(J3:J100)),2)</f>
        <v/>
      </c>
      <c r="M3" s="2">
        <f>TEXTJOIN("=",TRUE,G3,L3)</f>
        <v/>
      </c>
      <c r="N3" s="2">
        <f>TEXTJOIN("; ",FALSE,M3:M7)</f>
        <v/>
      </c>
      <c r="O3" s="2">
        <f>TEXTJOIN("; "&amp;CHAR(10),FALSE,M3:M7)</f>
        <v/>
      </c>
    </row>
    <row r="4">
      <c r="A4" s="2" t="inlineStr">
        <is>
          <t>Educación-Maltrato Escolar</t>
        </is>
      </c>
      <c r="B4" s="2" t="n"/>
      <c r="C4" s="3" t="n"/>
      <c r="D4" s="2" t="n"/>
      <c r="E4" s="2" t="n"/>
      <c r="F4" s="2" t="n"/>
      <c r="G4" s="2" t="n">
        <v>2</v>
      </c>
      <c r="H4" s="4">
        <f>IF(E3="+",40.0,IF(E3="-",80.0,0))</f>
        <v/>
      </c>
      <c r="I4" s="2">
        <f>H4*F3</f>
        <v/>
      </c>
      <c r="J4" s="2" t="n"/>
      <c r="K4" s="2" t="n"/>
      <c r="L4" s="2">
        <f>ROUND(I4*(100/SUM(J3:J100)),2)</f>
        <v/>
      </c>
      <c r="M4" s="2">
        <f>TEXTJOIN("=",TRUE,G4,L4)</f>
        <v/>
      </c>
      <c r="N4" s="2" t="n"/>
      <c r="O4" s="2" t="n"/>
    </row>
    <row r="5">
      <c r="A5" s="2" t="inlineStr">
        <is>
          <t>Educación-Maltrato Escolar</t>
        </is>
      </c>
      <c r="B5" s="2" t="n"/>
      <c r="C5" s="3" t="n"/>
      <c r="D5" s="2" t="n"/>
      <c r="E5" s="2" t="n"/>
      <c r="F5" s="2" t="n"/>
      <c r="G5" s="2" t="n">
        <v>3</v>
      </c>
      <c r="H5" s="4">
        <f>IF(E3="+",60.0,IF(E3="-",60.0,0))</f>
        <v/>
      </c>
      <c r="I5" s="2">
        <f>H5*F3</f>
        <v/>
      </c>
      <c r="J5" s="2" t="n"/>
      <c r="K5" s="2" t="n"/>
      <c r="L5" s="2">
        <f>ROUND(I5*(100/SUM(J3:J100)),2)</f>
        <v/>
      </c>
      <c r="M5" s="2">
        <f>TEXTJOIN("=",TRUE,G5,L5)</f>
        <v/>
      </c>
      <c r="N5" s="2" t="n"/>
      <c r="O5" s="2" t="n"/>
    </row>
    <row r="6">
      <c r="A6" s="2" t="inlineStr">
        <is>
          <t>Educación-Maltrato Escolar</t>
        </is>
      </c>
      <c r="B6" s="2" t="n"/>
      <c r="C6" s="3" t="n"/>
      <c r="D6" s="2" t="n"/>
      <c r="E6" s="2" t="n"/>
      <c r="F6" s="2" t="n"/>
      <c r="G6" s="2" t="n">
        <v>4</v>
      </c>
      <c r="H6" s="4">
        <f>IF(E3="+",80.0,IF(E3="-",40.0,0))</f>
        <v/>
      </c>
      <c r="I6" s="2">
        <f>H6*F3</f>
        <v/>
      </c>
      <c r="J6" s="2" t="n"/>
      <c r="K6" s="2" t="n"/>
      <c r="L6" s="2">
        <f>ROUND(I6*(100/SUM(J3:J100)),2)</f>
        <v/>
      </c>
      <c r="M6" s="2">
        <f>TEXTJOIN("=",TRUE,G6,L6)</f>
        <v/>
      </c>
      <c r="N6" s="2" t="n"/>
      <c r="O6" s="2" t="n"/>
    </row>
    <row r="7">
      <c r="A7" s="2" t="inlineStr">
        <is>
          <t>Educación-Maltrato Escolar</t>
        </is>
      </c>
      <c r="B7" s="2" t="n"/>
      <c r="C7" s="3" t="n"/>
      <c r="D7" s="2" t="n"/>
      <c r="E7" s="2" t="n"/>
      <c r="F7" s="2" t="n"/>
      <c r="G7" s="2" t="n">
        <v>5</v>
      </c>
      <c r="H7" s="4">
        <f>IF(E3="+",100.0,IF(E3="-",20.0,0))</f>
        <v/>
      </c>
      <c r="I7" s="2">
        <f>H7*F3</f>
        <v/>
      </c>
      <c r="J7" s="2" t="n"/>
      <c r="K7" s="2" t="n"/>
      <c r="L7" s="2">
        <f>ROUND(I7*(100/SUM(J3:J100)),2)</f>
        <v/>
      </c>
      <c r="M7" s="2">
        <f>TEXTJOIN("=",TRUE,G7,L7)</f>
        <v/>
      </c>
      <c r="N7" s="2" t="n"/>
      <c r="O7" s="2" t="n"/>
    </row>
    <row r="8">
      <c r="A8" s="2" t="inlineStr">
        <is>
          <t>Educación-Maltrato Escolar</t>
        </is>
      </c>
      <c r="B8" s="2" t="inlineStr">
        <is>
          <t>H044</t>
        </is>
      </c>
      <c r="C8" s="3" t="inlineStr">
        <is>
          <t>En el último año ¿Alguien te burló en la  Escuela?</t>
        </is>
      </c>
      <c r="D8" s="2" t="inlineStr">
        <is>
          <t>BOL</t>
        </is>
      </c>
      <c r="E8" s="2" t="n"/>
      <c r="F8" s="2" t="n">
        <v>1</v>
      </c>
      <c r="G8" s="2" t="inlineStr">
        <is>
          <t>Si</t>
        </is>
      </c>
      <c r="H8" s="4">
        <f>IF(OR(AND(E8="+", G8="Si"), AND(E8="-", G8="No")), 100, 0)</f>
        <v/>
      </c>
      <c r="I8" s="2">
        <f>H8*F8</f>
        <v/>
      </c>
      <c r="J8" s="2">
        <f>IF(D8="MULT",SUM(I8:I9),MAX(I8:I9))</f>
        <v/>
      </c>
      <c r="K8" s="2">
        <f>IF(D8="MULT",2,1)</f>
        <v/>
      </c>
      <c r="L8" s="2">
        <f>ROUND(I8*(100/SUM(J3:J100)),2)</f>
        <v/>
      </c>
      <c r="M8" s="2">
        <f>TEXTJOIN("=",TRUE,G8,L8)</f>
        <v/>
      </c>
      <c r="N8" s="2">
        <f>TEXTJOIN("; ",FALSE,M8:M9)</f>
        <v/>
      </c>
      <c r="O8" s="2">
        <f>TEXTJOIN("; "&amp;CHAR(10),FALSE,M8:M9)</f>
        <v/>
      </c>
    </row>
    <row r="9">
      <c r="A9" s="2" t="inlineStr">
        <is>
          <t>Educación-Maltrato Escolar</t>
        </is>
      </c>
      <c r="B9" s="2" t="n"/>
      <c r="C9" s="3" t="n"/>
      <c r="D9" s="2" t="n"/>
      <c r="E9" s="2" t="n"/>
      <c r="F9" s="2" t="n"/>
      <c r="G9" s="2" t="inlineStr">
        <is>
          <t>No</t>
        </is>
      </c>
      <c r="H9" s="4">
        <f>IF(OR(AND(E8="+", G9="Si"), AND(E8="-", G9="No")), 100, 0)</f>
        <v/>
      </c>
      <c r="I9" s="2">
        <f>H9*F8</f>
        <v/>
      </c>
      <c r="J9" s="2" t="n"/>
      <c r="K9" s="2" t="n"/>
      <c r="L9" s="2">
        <f>ROUND(I9*(100/SUM(J3:J100)),2)</f>
        <v/>
      </c>
      <c r="M9" s="2">
        <f>TEXTJOIN("=",TRUE,G9,L9)</f>
        <v/>
      </c>
      <c r="N9" s="2" t="n"/>
      <c r="O9" s="2" t="n"/>
    </row>
    <row r="10">
      <c r="A10" s="2" t="inlineStr">
        <is>
          <t>Educación-Maltrato Escolar</t>
        </is>
      </c>
      <c r="B10" s="2" t="inlineStr">
        <is>
          <t>H045</t>
        </is>
      </c>
      <c r="C10" s="3" t="inlineStr">
        <is>
          <t>Si la respuesta es SI, ¿Cuan seguido sucede?</t>
        </is>
      </c>
      <c r="D10" s="2" t="inlineStr">
        <is>
          <t>VEC</t>
        </is>
      </c>
      <c r="E10" s="2" t="n"/>
      <c r="F10" s="2" t="n">
        <v>1</v>
      </c>
      <c r="G10" s="2" t="inlineStr">
        <is>
          <t>Nunca o casi nunca</t>
        </is>
      </c>
      <c r="H10" s="4">
        <f>IF(E10="+",20.0,IF(E10="-",100.0,0))</f>
        <v/>
      </c>
      <c r="I10" s="2">
        <f>H10*F10</f>
        <v/>
      </c>
      <c r="J10" s="2">
        <f>IF(D10="MULT",SUM(I10:I14),MAX(I10:I14))</f>
        <v/>
      </c>
      <c r="K10" s="2">
        <f>IF(D10="MULT",5,1)</f>
        <v/>
      </c>
      <c r="L10" s="2">
        <f>ROUND(I10*(100/SUM(J3:J100)),2)</f>
        <v/>
      </c>
      <c r="M10" s="2">
        <f>TEXTJOIN("=",TRUE,G10,L10)</f>
        <v/>
      </c>
      <c r="N10" s="2">
        <f>TEXTJOIN("; ",FALSE,M10:M14)</f>
        <v/>
      </c>
      <c r="O10" s="2">
        <f>TEXTJOIN("; "&amp;CHAR(10),FALSE,M10:M14)</f>
        <v/>
      </c>
    </row>
    <row r="11">
      <c r="A11" s="2" t="inlineStr">
        <is>
          <t>Educación-Maltrato Escolar</t>
        </is>
      </c>
      <c r="B11" s="2" t="n"/>
      <c r="C11" s="3" t="n"/>
      <c r="D11" s="2" t="n"/>
      <c r="E11" s="2" t="n"/>
      <c r="F11" s="2" t="n"/>
      <c r="G11" s="2" t="inlineStr">
        <is>
          <t>Pocas Veces</t>
        </is>
      </c>
      <c r="H11" s="4">
        <f>IF(E10="+",40.0,IF(E10="-",80.0,0))</f>
        <v/>
      </c>
      <c r="I11" s="2">
        <f>H11*F10</f>
        <v/>
      </c>
      <c r="J11" s="2" t="n"/>
      <c r="K11" s="2" t="n"/>
      <c r="L11" s="2">
        <f>ROUND(I11*(100/SUM(J3:J100)),2)</f>
        <v/>
      </c>
      <c r="M11" s="2">
        <f>TEXTJOIN("=",TRUE,G11,L11)</f>
        <v/>
      </c>
      <c r="N11" s="2" t="n"/>
      <c r="O11" s="2" t="n"/>
    </row>
    <row r="12">
      <c r="A12" s="2" t="inlineStr">
        <is>
          <t>Educación-Maltrato Escolar</t>
        </is>
      </c>
      <c r="B12" s="2" t="n"/>
      <c r="C12" s="3" t="n"/>
      <c r="D12" s="2" t="n"/>
      <c r="E12" s="2" t="n"/>
      <c r="F12" s="2" t="n"/>
      <c r="G12" s="2" t="inlineStr">
        <is>
          <t>Varias veces</t>
        </is>
      </c>
      <c r="H12" s="4">
        <f>IF(E10="+",60.0,IF(E10="-",60.0,0))</f>
        <v/>
      </c>
      <c r="I12" s="2">
        <f>H12*F10</f>
        <v/>
      </c>
      <c r="J12" s="2" t="n"/>
      <c r="K12" s="2" t="n"/>
      <c r="L12" s="2">
        <f>ROUND(I12*(100/SUM(J3:J100)),2)</f>
        <v/>
      </c>
      <c r="M12" s="2">
        <f>TEXTJOIN("=",TRUE,G12,L12)</f>
        <v/>
      </c>
      <c r="N12" s="2" t="n"/>
      <c r="O12" s="2" t="n"/>
    </row>
    <row r="13">
      <c r="A13" s="2" t="inlineStr">
        <is>
          <t>Educación-Maltrato Escolar</t>
        </is>
      </c>
      <c r="B13" s="2" t="n"/>
      <c r="C13" s="3" t="n"/>
      <c r="D13" s="2" t="n"/>
      <c r="E13" s="2" t="n"/>
      <c r="F13" s="2" t="n"/>
      <c r="G13" s="2" t="inlineStr">
        <is>
          <t>Bastante</t>
        </is>
      </c>
      <c r="H13" s="4">
        <f>IF(E10="+",80.0,IF(E10="-",40.0,0))</f>
        <v/>
      </c>
      <c r="I13" s="2">
        <f>H13*F10</f>
        <v/>
      </c>
      <c r="J13" s="2" t="n"/>
      <c r="K13" s="2" t="n"/>
      <c r="L13" s="2">
        <f>ROUND(I13*(100/SUM(J3:J100)),2)</f>
        <v/>
      </c>
      <c r="M13" s="2">
        <f>TEXTJOIN("=",TRUE,G13,L13)</f>
        <v/>
      </c>
      <c r="N13" s="2" t="n"/>
      <c r="O13" s="2" t="n"/>
    </row>
    <row r="14">
      <c r="A14" s="2" t="inlineStr">
        <is>
          <t>Educación-Maltrato Escolar</t>
        </is>
      </c>
      <c r="B14" s="2" t="n"/>
      <c r="C14" s="3" t="n"/>
      <c r="D14" s="2" t="n"/>
      <c r="E14" s="2" t="n"/>
      <c r="F14" s="2" t="n"/>
      <c r="G14" s="2" t="inlineStr">
        <is>
          <t>Siempre</t>
        </is>
      </c>
      <c r="H14" s="4">
        <f>IF(E10="+",100.0,IF(E10="-",20.0,0))</f>
        <v/>
      </c>
      <c r="I14" s="2">
        <f>H14*F10</f>
        <v/>
      </c>
      <c r="J14" s="2" t="n"/>
      <c r="K14" s="2" t="n"/>
      <c r="L14" s="2">
        <f>ROUND(I14*(100/SUM(J3:J100)),2)</f>
        <v/>
      </c>
      <c r="M14" s="2">
        <f>TEXTJOIN("=",TRUE,G14,L14)</f>
        <v/>
      </c>
      <c r="N14" s="2" t="n"/>
      <c r="O14" s="2" t="n"/>
    </row>
  </sheetData>
  <mergeCells count="38">
    <mergeCell ref="A1:A2"/>
    <mergeCell ref="B1:F1"/>
    <mergeCell ref="G1:G2"/>
    <mergeCell ref="H1:H2"/>
    <mergeCell ref="I1:I2"/>
    <mergeCell ref="J1:J2"/>
    <mergeCell ref="K1:K2"/>
    <mergeCell ref="L1:L2"/>
    <mergeCell ref="M1:M2"/>
    <mergeCell ref="N1:N2"/>
    <mergeCell ref="O1:O2"/>
    <mergeCell ref="B3:B7"/>
    <mergeCell ref="K3:K7"/>
    <mergeCell ref="J3:J7"/>
    <mergeCell ref="C3:C7"/>
    <mergeCell ref="D3:D7"/>
    <mergeCell ref="E3:E7"/>
    <mergeCell ref="F3:F7"/>
    <mergeCell ref="N3:N7"/>
    <mergeCell ref="O3:O7"/>
    <mergeCell ref="B8:B9"/>
    <mergeCell ref="K8:K9"/>
    <mergeCell ref="J8:J9"/>
    <mergeCell ref="C8:C9"/>
    <mergeCell ref="D8:D9"/>
    <mergeCell ref="E8:E9"/>
    <mergeCell ref="F8:F9"/>
    <mergeCell ref="N8:N9"/>
    <mergeCell ref="O8:O9"/>
    <mergeCell ref="B10:B14"/>
    <mergeCell ref="K10:K14"/>
    <mergeCell ref="J10:J14"/>
    <mergeCell ref="C10:C14"/>
    <mergeCell ref="D10:D14"/>
    <mergeCell ref="E10:E14"/>
    <mergeCell ref="F10:F14"/>
    <mergeCell ref="N10:N14"/>
    <mergeCell ref="O10:O14"/>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9"/>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Educación-Educación Tecnológica</t>
        </is>
      </c>
      <c r="B3" s="2" t="inlineStr">
        <is>
          <t>H046</t>
        </is>
      </c>
      <c r="C3" s="3" t="inlineStr">
        <is>
          <t>¿Tenés computadora en tu casa?</t>
        </is>
      </c>
      <c r="D3" s="2" t="inlineStr">
        <is>
          <t>BOL</t>
        </is>
      </c>
      <c r="E3" s="2" t="n"/>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Educación-Educación Tecnológica</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Educación-Educación Tecnológica</t>
        </is>
      </c>
      <c r="B5" s="2" t="inlineStr">
        <is>
          <t>H047</t>
        </is>
      </c>
      <c r="C5" s="3" t="inlineStr">
        <is>
          <t>Si tiene computadora ¿Con que frecuencia la usas?</t>
        </is>
      </c>
      <c r="D5" s="2" t="inlineStr">
        <is>
          <t>VEM</t>
        </is>
      </c>
      <c r="E5" s="2" t="n"/>
      <c r="F5" s="2" t="n">
        <v>1</v>
      </c>
      <c r="G5" s="2" t="n">
        <v>1</v>
      </c>
      <c r="H5" s="4">
        <f>IF(E5="+",20.0,IF(E5="-",100.0,0))</f>
        <v/>
      </c>
      <c r="I5" s="2">
        <f>H5*F5</f>
        <v/>
      </c>
      <c r="J5" s="2">
        <f>IF(D5="MULT",SUM(I5:I9),MAX(I5:I9))</f>
        <v/>
      </c>
      <c r="K5" s="2">
        <f>IF(D5="MULT",5,1)</f>
        <v/>
      </c>
      <c r="L5" s="2">
        <f>ROUND(I5*(100/SUM(J3:J100)),2)</f>
        <v/>
      </c>
      <c r="M5" s="2">
        <f>TEXTJOIN("=",TRUE,G5,L5)</f>
        <v/>
      </c>
      <c r="N5" s="2">
        <f>TEXTJOIN("; ",FALSE,M5:M9)</f>
        <v/>
      </c>
      <c r="O5" s="2">
        <f>TEXTJOIN("; "&amp;CHAR(10),FALSE,M5:M9)</f>
        <v/>
      </c>
    </row>
    <row r="6">
      <c r="A6" s="2" t="inlineStr">
        <is>
          <t>Educación-Educación Tecnológica</t>
        </is>
      </c>
      <c r="B6" s="2" t="n"/>
      <c r="C6" s="3" t="n"/>
      <c r="D6" s="2" t="n"/>
      <c r="E6" s="2" t="n"/>
      <c r="F6" s="2" t="n"/>
      <c r="G6" s="2" t="n">
        <v>2</v>
      </c>
      <c r="H6" s="4">
        <f>IF(E5="+",40.0,IF(E5="-",80.0,0))</f>
        <v/>
      </c>
      <c r="I6" s="2">
        <f>H6*F5</f>
        <v/>
      </c>
      <c r="J6" s="2" t="n"/>
      <c r="K6" s="2" t="n"/>
      <c r="L6" s="2">
        <f>ROUND(I6*(100/SUM(J3:J100)),2)</f>
        <v/>
      </c>
      <c r="M6" s="2">
        <f>TEXTJOIN("=",TRUE,G6,L6)</f>
        <v/>
      </c>
      <c r="N6" s="2" t="n"/>
      <c r="O6" s="2" t="n"/>
    </row>
    <row r="7">
      <c r="A7" s="2" t="inlineStr">
        <is>
          <t>Educación-Educación Tecnológica</t>
        </is>
      </c>
      <c r="B7" s="2" t="n"/>
      <c r="C7" s="3" t="n"/>
      <c r="D7" s="2" t="n"/>
      <c r="E7" s="2" t="n"/>
      <c r="F7" s="2" t="n"/>
      <c r="G7" s="2" t="n">
        <v>3</v>
      </c>
      <c r="H7" s="4">
        <f>IF(E5="+",60.0,IF(E5="-",60.0,0))</f>
        <v/>
      </c>
      <c r="I7" s="2">
        <f>H7*F5</f>
        <v/>
      </c>
      <c r="J7" s="2" t="n"/>
      <c r="K7" s="2" t="n"/>
      <c r="L7" s="2">
        <f>ROUND(I7*(100/SUM(J3:J100)),2)</f>
        <v/>
      </c>
      <c r="M7" s="2">
        <f>TEXTJOIN("=",TRUE,G7,L7)</f>
        <v/>
      </c>
      <c r="N7" s="2" t="n"/>
      <c r="O7" s="2" t="n"/>
    </row>
    <row r="8">
      <c r="A8" s="2" t="inlineStr">
        <is>
          <t>Educación-Educación Tecnológica</t>
        </is>
      </c>
      <c r="B8" s="2" t="n"/>
      <c r="C8" s="3" t="n"/>
      <c r="D8" s="2" t="n"/>
      <c r="E8" s="2" t="n"/>
      <c r="F8" s="2" t="n"/>
      <c r="G8" s="2" t="n">
        <v>4</v>
      </c>
      <c r="H8" s="4">
        <f>IF(E5="+",80.0,IF(E5="-",40.0,0))</f>
        <v/>
      </c>
      <c r="I8" s="2">
        <f>H8*F5</f>
        <v/>
      </c>
      <c r="J8" s="2" t="n"/>
      <c r="K8" s="2" t="n"/>
      <c r="L8" s="2">
        <f>ROUND(I8*(100/SUM(J3:J100)),2)</f>
        <v/>
      </c>
      <c r="M8" s="2">
        <f>TEXTJOIN("=",TRUE,G8,L8)</f>
        <v/>
      </c>
      <c r="N8" s="2" t="n"/>
      <c r="O8" s="2" t="n"/>
    </row>
    <row r="9">
      <c r="A9" s="2" t="inlineStr">
        <is>
          <t>Educación-Educación Tecnológica</t>
        </is>
      </c>
      <c r="B9" s="2" t="n"/>
      <c r="C9" s="3" t="n"/>
      <c r="D9" s="2" t="n"/>
      <c r="E9" s="2" t="n"/>
      <c r="F9" s="2" t="n"/>
      <c r="G9" s="2" t="n">
        <v>5</v>
      </c>
      <c r="H9" s="4">
        <f>IF(E5="+",100.0,IF(E5="-",20.0,0))</f>
        <v/>
      </c>
      <c r="I9" s="2">
        <f>H9*F5</f>
        <v/>
      </c>
      <c r="J9" s="2" t="n"/>
      <c r="K9" s="2" t="n"/>
      <c r="L9" s="2">
        <f>ROUND(I9*(100/SUM(J3:J100)),2)</f>
        <v/>
      </c>
      <c r="M9" s="2">
        <f>TEXTJOIN("=",TRUE,G9,L9)</f>
        <v/>
      </c>
      <c r="N9" s="2" t="n"/>
      <c r="O9" s="2" t="n"/>
    </row>
    <row r="10">
      <c r="A10" s="2" t="inlineStr">
        <is>
          <t>Educación-Educación Tecnológica</t>
        </is>
      </c>
      <c r="B10" s="2" t="inlineStr">
        <is>
          <t>H048</t>
        </is>
      </c>
      <c r="C10" s="3" t="inlineStr">
        <is>
          <t>¿Cuánto consideras que sabes usar la computadora?</t>
        </is>
      </c>
      <c r="D10" s="2" t="inlineStr">
        <is>
          <t>VEM</t>
        </is>
      </c>
      <c r="E10" s="2" t="n"/>
      <c r="F10" s="2" t="n">
        <v>1</v>
      </c>
      <c r="G10" s="2" t="n">
        <v>1</v>
      </c>
      <c r="H10" s="4">
        <f>IF(E10="+",20.0,IF(E10="-",100.0,0))</f>
        <v/>
      </c>
      <c r="I10" s="2">
        <f>H10*F10</f>
        <v/>
      </c>
      <c r="J10" s="2">
        <f>IF(D10="MULT",SUM(I10:I14),MAX(I10:I14))</f>
        <v/>
      </c>
      <c r="K10" s="2">
        <f>IF(D10="MULT",5,1)</f>
        <v/>
      </c>
      <c r="L10" s="2">
        <f>ROUND(I10*(100/SUM(J3:J100)),2)</f>
        <v/>
      </c>
      <c r="M10" s="2">
        <f>TEXTJOIN("=",TRUE,G10,L10)</f>
        <v/>
      </c>
      <c r="N10" s="2">
        <f>TEXTJOIN("; ",FALSE,M10:M14)</f>
        <v/>
      </c>
      <c r="O10" s="2">
        <f>TEXTJOIN("; "&amp;CHAR(10),FALSE,M10:M14)</f>
        <v/>
      </c>
    </row>
    <row r="11">
      <c r="A11" s="2" t="inlineStr">
        <is>
          <t>Educación-Educación Tecnológica</t>
        </is>
      </c>
      <c r="B11" s="2" t="n"/>
      <c r="C11" s="3" t="n"/>
      <c r="D11" s="2" t="n"/>
      <c r="E11" s="2" t="n"/>
      <c r="F11" s="2" t="n"/>
      <c r="G11" s="2" t="n">
        <v>2</v>
      </c>
      <c r="H11" s="4">
        <f>IF(E10="+",40.0,IF(E10="-",80.0,0))</f>
        <v/>
      </c>
      <c r="I11" s="2">
        <f>H11*F10</f>
        <v/>
      </c>
      <c r="J11" s="2" t="n"/>
      <c r="K11" s="2" t="n"/>
      <c r="L11" s="2">
        <f>ROUND(I11*(100/SUM(J3:J100)),2)</f>
        <v/>
      </c>
      <c r="M11" s="2">
        <f>TEXTJOIN("=",TRUE,G11,L11)</f>
        <v/>
      </c>
      <c r="N11" s="2" t="n"/>
      <c r="O11" s="2" t="n"/>
    </row>
    <row r="12">
      <c r="A12" s="2" t="inlineStr">
        <is>
          <t>Educación-Educación Tecnológica</t>
        </is>
      </c>
      <c r="B12" s="2" t="n"/>
      <c r="C12" s="3" t="n"/>
      <c r="D12" s="2" t="n"/>
      <c r="E12" s="2" t="n"/>
      <c r="F12" s="2" t="n"/>
      <c r="G12" s="2" t="n">
        <v>3</v>
      </c>
      <c r="H12" s="4">
        <f>IF(E10="+",60.0,IF(E10="-",60.0,0))</f>
        <v/>
      </c>
      <c r="I12" s="2">
        <f>H12*F10</f>
        <v/>
      </c>
      <c r="J12" s="2" t="n"/>
      <c r="K12" s="2" t="n"/>
      <c r="L12" s="2">
        <f>ROUND(I12*(100/SUM(J3:J100)),2)</f>
        <v/>
      </c>
      <c r="M12" s="2">
        <f>TEXTJOIN("=",TRUE,G12,L12)</f>
        <v/>
      </c>
      <c r="N12" s="2" t="n"/>
      <c r="O12" s="2" t="n"/>
    </row>
    <row r="13">
      <c r="A13" s="2" t="inlineStr">
        <is>
          <t>Educación-Educación Tecnológica</t>
        </is>
      </c>
      <c r="B13" s="2" t="n"/>
      <c r="C13" s="3" t="n"/>
      <c r="D13" s="2" t="n"/>
      <c r="E13" s="2" t="n"/>
      <c r="F13" s="2" t="n"/>
      <c r="G13" s="2" t="n">
        <v>4</v>
      </c>
      <c r="H13" s="4">
        <f>IF(E10="+",80.0,IF(E10="-",40.0,0))</f>
        <v/>
      </c>
      <c r="I13" s="2">
        <f>H13*F10</f>
        <v/>
      </c>
      <c r="J13" s="2" t="n"/>
      <c r="K13" s="2" t="n"/>
      <c r="L13" s="2">
        <f>ROUND(I13*(100/SUM(J3:J100)),2)</f>
        <v/>
      </c>
      <c r="M13" s="2">
        <f>TEXTJOIN("=",TRUE,G13,L13)</f>
        <v/>
      </c>
      <c r="N13" s="2" t="n"/>
      <c r="O13" s="2" t="n"/>
    </row>
    <row r="14">
      <c r="A14" s="2" t="inlineStr">
        <is>
          <t>Educación-Educación Tecnológica</t>
        </is>
      </c>
      <c r="B14" s="2" t="n"/>
      <c r="C14" s="3" t="n"/>
      <c r="D14" s="2" t="n"/>
      <c r="E14" s="2" t="n"/>
      <c r="F14" s="2" t="n"/>
      <c r="G14" s="2" t="n">
        <v>5</v>
      </c>
      <c r="H14" s="4">
        <f>IF(E10="+",100.0,IF(E10="-",20.0,0))</f>
        <v/>
      </c>
      <c r="I14" s="2">
        <f>H14*F10</f>
        <v/>
      </c>
      <c r="J14" s="2" t="n"/>
      <c r="K14" s="2" t="n"/>
      <c r="L14" s="2">
        <f>ROUND(I14*(100/SUM(J3:J100)),2)</f>
        <v/>
      </c>
      <c r="M14" s="2">
        <f>TEXTJOIN("=",TRUE,G14,L14)</f>
        <v/>
      </c>
      <c r="N14" s="2" t="n"/>
      <c r="O14" s="2" t="n"/>
    </row>
    <row r="15">
      <c r="A15" s="2" t="inlineStr">
        <is>
          <t>Educación-Educación Tecnológica</t>
        </is>
      </c>
      <c r="B15" s="2" t="inlineStr">
        <is>
          <t>H049</t>
        </is>
      </c>
      <c r="C15" s="3" t="inlineStr">
        <is>
          <t>¿Tenés celular?</t>
        </is>
      </c>
      <c r="D15" s="2" t="inlineStr">
        <is>
          <t>BOL</t>
        </is>
      </c>
      <c r="E15" s="2" t="n"/>
      <c r="F15" s="2" t="n">
        <v>1</v>
      </c>
      <c r="G15" s="2" t="inlineStr">
        <is>
          <t>Si</t>
        </is>
      </c>
      <c r="H15" s="4">
        <f>IF(OR(AND(E15="+", G15="Si"), AND(E15="-", G15="No")), 100, 0)</f>
        <v/>
      </c>
      <c r="I15" s="2">
        <f>H15*F15</f>
        <v/>
      </c>
      <c r="J15" s="2">
        <f>IF(D15="MULT",SUM(I15:I16),MAX(I15:I16))</f>
        <v/>
      </c>
      <c r="K15" s="2">
        <f>IF(D15="MULT",2,1)</f>
        <v/>
      </c>
      <c r="L15" s="2">
        <f>ROUND(I15*(100/SUM(J3:J100)),2)</f>
        <v/>
      </c>
      <c r="M15" s="2">
        <f>TEXTJOIN("=",TRUE,G15,L15)</f>
        <v/>
      </c>
      <c r="N15" s="2">
        <f>TEXTJOIN("; ",FALSE,M15:M16)</f>
        <v/>
      </c>
      <c r="O15" s="2">
        <f>TEXTJOIN("; "&amp;CHAR(10),FALSE,M15:M16)</f>
        <v/>
      </c>
    </row>
    <row r="16">
      <c r="A16" s="2" t="inlineStr">
        <is>
          <t>Educación-Educación Tecnológica</t>
        </is>
      </c>
      <c r="B16" s="2" t="n"/>
      <c r="C16" s="3" t="n"/>
      <c r="D16" s="2" t="n"/>
      <c r="E16" s="2" t="n"/>
      <c r="F16" s="2" t="n"/>
      <c r="G16" s="2" t="inlineStr">
        <is>
          <t>No</t>
        </is>
      </c>
      <c r="H16" s="4">
        <f>IF(OR(AND(E15="+", G16="Si"), AND(E15="-", G16="No")), 100, 0)</f>
        <v/>
      </c>
      <c r="I16" s="2">
        <f>H16*F15</f>
        <v/>
      </c>
      <c r="J16" s="2" t="n"/>
      <c r="K16" s="2" t="n"/>
      <c r="L16" s="2">
        <f>ROUND(I16*(100/SUM(J3:J100)),2)</f>
        <v/>
      </c>
      <c r="M16" s="2">
        <f>TEXTJOIN("=",TRUE,G16,L16)</f>
        <v/>
      </c>
      <c r="N16" s="2" t="n"/>
      <c r="O16" s="2" t="n"/>
    </row>
    <row r="17">
      <c r="A17" s="2" t="inlineStr">
        <is>
          <t>Educación-Educación Tecnológica</t>
        </is>
      </c>
      <c r="B17" s="2" t="inlineStr">
        <is>
          <t>H050</t>
        </is>
      </c>
      <c r="C17" s="3" t="inlineStr">
        <is>
          <t>Si tiene celular ¿Con que frecuencia lo usas?</t>
        </is>
      </c>
      <c r="D17" s="2" t="inlineStr">
        <is>
          <t>VEM</t>
        </is>
      </c>
      <c r="E17" s="2" t="n"/>
      <c r="F17" s="2" t="n">
        <v>1</v>
      </c>
      <c r="G17" s="2" t="n">
        <v>1</v>
      </c>
      <c r="H17" s="4">
        <f>IF(E17="+",20.0,IF(E17="-",100.0,0))</f>
        <v/>
      </c>
      <c r="I17" s="2">
        <f>H17*F17</f>
        <v/>
      </c>
      <c r="J17" s="2">
        <f>IF(D17="MULT",SUM(I17:I21),MAX(I17:I21))</f>
        <v/>
      </c>
      <c r="K17" s="2">
        <f>IF(D17="MULT",5,1)</f>
        <v/>
      </c>
      <c r="L17" s="2">
        <f>ROUND(I17*(100/SUM(J3:J100)),2)</f>
        <v/>
      </c>
      <c r="M17" s="2">
        <f>TEXTJOIN("=",TRUE,G17,L17)</f>
        <v/>
      </c>
      <c r="N17" s="2">
        <f>TEXTJOIN("; ",FALSE,M17:M21)</f>
        <v/>
      </c>
      <c r="O17" s="2">
        <f>TEXTJOIN("; "&amp;CHAR(10),FALSE,M17:M21)</f>
        <v/>
      </c>
    </row>
    <row r="18">
      <c r="A18" s="2" t="inlineStr">
        <is>
          <t>Educación-Educación Tecnológica</t>
        </is>
      </c>
      <c r="B18" s="2" t="n"/>
      <c r="C18" s="3" t="n"/>
      <c r="D18" s="2" t="n"/>
      <c r="E18" s="2" t="n"/>
      <c r="F18" s="2" t="n"/>
      <c r="G18" s="2" t="n">
        <v>2</v>
      </c>
      <c r="H18" s="4">
        <f>IF(E17="+",40.0,IF(E17="-",80.0,0))</f>
        <v/>
      </c>
      <c r="I18" s="2">
        <f>H18*F17</f>
        <v/>
      </c>
      <c r="J18" s="2" t="n"/>
      <c r="K18" s="2" t="n"/>
      <c r="L18" s="2">
        <f>ROUND(I18*(100/SUM(J3:J100)),2)</f>
        <v/>
      </c>
      <c r="M18" s="2">
        <f>TEXTJOIN("=",TRUE,G18,L18)</f>
        <v/>
      </c>
      <c r="N18" s="2" t="n"/>
      <c r="O18" s="2" t="n"/>
    </row>
    <row r="19">
      <c r="A19" s="2" t="inlineStr">
        <is>
          <t>Educación-Educación Tecnológica</t>
        </is>
      </c>
      <c r="B19" s="2" t="n"/>
      <c r="C19" s="3" t="n"/>
      <c r="D19" s="2" t="n"/>
      <c r="E19" s="2" t="n"/>
      <c r="F19" s="2" t="n"/>
      <c r="G19" s="2" t="n">
        <v>3</v>
      </c>
      <c r="H19" s="4">
        <f>IF(E17="+",60.0,IF(E17="-",60.0,0))</f>
        <v/>
      </c>
      <c r="I19" s="2">
        <f>H19*F17</f>
        <v/>
      </c>
      <c r="J19" s="2" t="n"/>
      <c r="K19" s="2" t="n"/>
      <c r="L19" s="2">
        <f>ROUND(I19*(100/SUM(J3:J100)),2)</f>
        <v/>
      </c>
      <c r="M19" s="2">
        <f>TEXTJOIN("=",TRUE,G19,L19)</f>
        <v/>
      </c>
      <c r="N19" s="2" t="n"/>
      <c r="O19" s="2" t="n"/>
    </row>
    <row r="20">
      <c r="A20" s="2" t="inlineStr">
        <is>
          <t>Educación-Educación Tecnológica</t>
        </is>
      </c>
      <c r="B20" s="2" t="n"/>
      <c r="C20" s="3" t="n"/>
      <c r="D20" s="2" t="n"/>
      <c r="E20" s="2" t="n"/>
      <c r="F20" s="2" t="n"/>
      <c r="G20" s="2" t="n">
        <v>4</v>
      </c>
      <c r="H20" s="4">
        <f>IF(E17="+",80.0,IF(E17="-",40.0,0))</f>
        <v/>
      </c>
      <c r="I20" s="2">
        <f>H20*F17</f>
        <v/>
      </c>
      <c r="J20" s="2" t="n"/>
      <c r="K20" s="2" t="n"/>
      <c r="L20" s="2">
        <f>ROUND(I20*(100/SUM(J3:J100)),2)</f>
        <v/>
      </c>
      <c r="M20" s="2">
        <f>TEXTJOIN("=",TRUE,G20,L20)</f>
        <v/>
      </c>
      <c r="N20" s="2" t="n"/>
      <c r="O20" s="2" t="n"/>
    </row>
    <row r="21">
      <c r="A21" s="2" t="inlineStr">
        <is>
          <t>Educación-Educación Tecnológica</t>
        </is>
      </c>
      <c r="B21" s="2" t="n"/>
      <c r="C21" s="3" t="n"/>
      <c r="D21" s="2" t="n"/>
      <c r="E21" s="2" t="n"/>
      <c r="F21" s="2" t="n"/>
      <c r="G21" s="2" t="n">
        <v>5</v>
      </c>
      <c r="H21" s="4">
        <f>IF(E17="+",100.0,IF(E17="-",20.0,0))</f>
        <v/>
      </c>
      <c r="I21" s="2">
        <f>H21*F17</f>
        <v/>
      </c>
      <c r="J21" s="2" t="n"/>
      <c r="K21" s="2" t="n"/>
      <c r="L21" s="2">
        <f>ROUND(I21*(100/SUM(J3:J100)),2)</f>
        <v/>
      </c>
      <c r="M21" s="2">
        <f>TEXTJOIN("=",TRUE,G21,L21)</f>
        <v/>
      </c>
      <c r="N21" s="2" t="n"/>
      <c r="O21" s="2" t="n"/>
    </row>
    <row r="22">
      <c r="A22" s="2" t="inlineStr">
        <is>
          <t>Educación-Educación Tecnológica</t>
        </is>
      </c>
      <c r="B22" s="2" t="inlineStr">
        <is>
          <t>H051</t>
        </is>
      </c>
      <c r="C22" s="3" t="inlineStr">
        <is>
          <t>¿Tenés conexión a internet o wifi en tu casa?</t>
        </is>
      </c>
      <c r="D22" s="2" t="inlineStr">
        <is>
          <t>BOL</t>
        </is>
      </c>
      <c r="E22" s="2" t="n"/>
      <c r="F22" s="2" t="n">
        <v>1</v>
      </c>
      <c r="G22" s="2" t="inlineStr">
        <is>
          <t>Si</t>
        </is>
      </c>
      <c r="H22" s="4">
        <f>IF(OR(AND(E22="+", G22="Si"), AND(E22="-", G22="No")), 100, 0)</f>
        <v/>
      </c>
      <c r="I22" s="2">
        <f>H22*F22</f>
        <v/>
      </c>
      <c r="J22" s="2">
        <f>IF(D22="MULT",SUM(I22:I23),MAX(I22:I23))</f>
        <v/>
      </c>
      <c r="K22" s="2">
        <f>IF(D22="MULT",2,1)</f>
        <v/>
      </c>
      <c r="L22" s="2">
        <f>ROUND(I22*(100/SUM(J3:J100)),2)</f>
        <v/>
      </c>
      <c r="M22" s="2">
        <f>TEXTJOIN("=",TRUE,G22,L22)</f>
        <v/>
      </c>
      <c r="N22" s="2">
        <f>TEXTJOIN("; ",FALSE,M22:M23)</f>
        <v/>
      </c>
      <c r="O22" s="2">
        <f>TEXTJOIN("; "&amp;CHAR(10),FALSE,M22:M23)</f>
        <v/>
      </c>
    </row>
    <row r="23">
      <c r="A23" s="2" t="inlineStr">
        <is>
          <t>Educación-Educación Tecnológica</t>
        </is>
      </c>
      <c r="B23" s="2" t="n"/>
      <c r="C23" s="3" t="n"/>
      <c r="D23" s="2" t="n"/>
      <c r="E23" s="2" t="n"/>
      <c r="F23" s="2" t="n"/>
      <c r="G23" s="2" t="inlineStr">
        <is>
          <t>No</t>
        </is>
      </c>
      <c r="H23" s="4">
        <f>IF(OR(AND(E22="+", G23="Si"), AND(E22="-", G23="No")), 100, 0)</f>
        <v/>
      </c>
      <c r="I23" s="2">
        <f>H23*F22</f>
        <v/>
      </c>
      <c r="J23" s="2" t="n"/>
      <c r="K23" s="2" t="n"/>
      <c r="L23" s="2">
        <f>ROUND(I23*(100/SUM(J3:J100)),2)</f>
        <v/>
      </c>
      <c r="M23" s="2">
        <f>TEXTJOIN("=",TRUE,G23,L23)</f>
        <v/>
      </c>
      <c r="N23" s="2" t="n"/>
      <c r="O23" s="2" t="n"/>
    </row>
    <row r="24">
      <c r="A24" s="2" t="inlineStr">
        <is>
          <t>Educación-Educación Tecnológica</t>
        </is>
      </c>
      <c r="B24" s="2" t="inlineStr">
        <is>
          <t>H052</t>
        </is>
      </c>
      <c r="C24" s="3" t="inlineStr">
        <is>
          <t>Si tiene Internet ¿Con que frecuencia lo usas?</t>
        </is>
      </c>
      <c r="D24" s="2" t="inlineStr">
        <is>
          <t>VEM</t>
        </is>
      </c>
      <c r="E24" s="2" t="n"/>
      <c r="F24" s="2" t="n">
        <v>1</v>
      </c>
      <c r="G24" s="2" t="n">
        <v>1</v>
      </c>
      <c r="H24" s="4">
        <f>IF(E24="+",20.0,IF(E24="-",100.0,0))</f>
        <v/>
      </c>
      <c r="I24" s="2">
        <f>H24*F24</f>
        <v/>
      </c>
      <c r="J24" s="2">
        <f>IF(D24="MULT",SUM(I24:I28),MAX(I24:I28))</f>
        <v/>
      </c>
      <c r="K24" s="2">
        <f>IF(D24="MULT",5,1)</f>
        <v/>
      </c>
      <c r="L24" s="2">
        <f>ROUND(I24*(100/SUM(J3:J100)),2)</f>
        <v/>
      </c>
      <c r="M24" s="2">
        <f>TEXTJOIN("=",TRUE,G24,L24)</f>
        <v/>
      </c>
      <c r="N24" s="2">
        <f>TEXTJOIN("; ",FALSE,M24:M28)</f>
        <v/>
      </c>
      <c r="O24" s="2">
        <f>TEXTJOIN("; "&amp;CHAR(10),FALSE,M24:M28)</f>
        <v/>
      </c>
    </row>
    <row r="25">
      <c r="A25" s="2" t="inlineStr">
        <is>
          <t>Educación-Educación Tecnológica</t>
        </is>
      </c>
      <c r="B25" s="2" t="n"/>
      <c r="C25" s="3" t="n"/>
      <c r="D25" s="2" t="n"/>
      <c r="E25" s="2" t="n"/>
      <c r="F25" s="2" t="n"/>
      <c r="G25" s="2" t="n">
        <v>2</v>
      </c>
      <c r="H25" s="4">
        <f>IF(E24="+",40.0,IF(E24="-",80.0,0))</f>
        <v/>
      </c>
      <c r="I25" s="2">
        <f>H25*F24</f>
        <v/>
      </c>
      <c r="J25" s="2" t="n"/>
      <c r="K25" s="2" t="n"/>
      <c r="L25" s="2">
        <f>ROUND(I25*(100/SUM(J3:J100)),2)</f>
        <v/>
      </c>
      <c r="M25" s="2">
        <f>TEXTJOIN("=",TRUE,G25,L25)</f>
        <v/>
      </c>
      <c r="N25" s="2" t="n"/>
      <c r="O25" s="2" t="n"/>
    </row>
    <row r="26">
      <c r="A26" s="2" t="inlineStr">
        <is>
          <t>Educación-Educación Tecnológica</t>
        </is>
      </c>
      <c r="B26" s="2" t="n"/>
      <c r="C26" s="3" t="n"/>
      <c r="D26" s="2" t="n"/>
      <c r="E26" s="2" t="n"/>
      <c r="F26" s="2" t="n"/>
      <c r="G26" s="2" t="n">
        <v>3</v>
      </c>
      <c r="H26" s="4">
        <f>IF(E24="+",60.0,IF(E24="-",60.0,0))</f>
        <v/>
      </c>
      <c r="I26" s="2">
        <f>H26*F24</f>
        <v/>
      </c>
      <c r="J26" s="2" t="n"/>
      <c r="K26" s="2" t="n"/>
      <c r="L26" s="2">
        <f>ROUND(I26*(100/SUM(J3:J100)),2)</f>
        <v/>
      </c>
      <c r="M26" s="2">
        <f>TEXTJOIN("=",TRUE,G26,L26)</f>
        <v/>
      </c>
      <c r="N26" s="2" t="n"/>
      <c r="O26" s="2" t="n"/>
    </row>
    <row r="27">
      <c r="A27" s="2" t="inlineStr">
        <is>
          <t>Educación-Educación Tecnológica</t>
        </is>
      </c>
      <c r="B27" s="2" t="n"/>
      <c r="C27" s="3" t="n"/>
      <c r="D27" s="2" t="n"/>
      <c r="E27" s="2" t="n"/>
      <c r="F27" s="2" t="n"/>
      <c r="G27" s="2" t="n">
        <v>4</v>
      </c>
      <c r="H27" s="4">
        <f>IF(E24="+",80.0,IF(E24="-",40.0,0))</f>
        <v/>
      </c>
      <c r="I27" s="2">
        <f>H27*F24</f>
        <v/>
      </c>
      <c r="J27" s="2" t="n"/>
      <c r="K27" s="2" t="n"/>
      <c r="L27" s="2">
        <f>ROUND(I27*(100/SUM(J3:J100)),2)</f>
        <v/>
      </c>
      <c r="M27" s="2">
        <f>TEXTJOIN("=",TRUE,G27,L27)</f>
        <v/>
      </c>
      <c r="N27" s="2" t="n"/>
      <c r="O27" s="2" t="n"/>
    </row>
    <row r="28">
      <c r="A28" s="2" t="inlineStr">
        <is>
          <t>Educación-Educación Tecnológica</t>
        </is>
      </c>
      <c r="B28" s="2" t="n"/>
      <c r="C28" s="3" t="n"/>
      <c r="D28" s="2" t="n"/>
      <c r="E28" s="2" t="n"/>
      <c r="F28" s="2" t="n"/>
      <c r="G28" s="2" t="n">
        <v>5</v>
      </c>
      <c r="H28" s="4">
        <f>IF(E24="+",100.0,IF(E24="-",20.0,0))</f>
        <v/>
      </c>
      <c r="I28" s="2">
        <f>H28*F24</f>
        <v/>
      </c>
      <c r="J28" s="2" t="n"/>
      <c r="K28" s="2" t="n"/>
      <c r="L28" s="2">
        <f>ROUND(I28*(100/SUM(J3:J100)),2)</f>
        <v/>
      </c>
      <c r="M28" s="2">
        <f>TEXTJOIN("=",TRUE,G28,L28)</f>
        <v/>
      </c>
      <c r="N28" s="2" t="n"/>
      <c r="O28" s="2" t="n"/>
    </row>
    <row r="29">
      <c r="A29" s="2" t="inlineStr">
        <is>
          <t>Educación-Educación Tecnológica</t>
        </is>
      </c>
      <c r="B29" s="2" t="inlineStr">
        <is>
          <t>H053</t>
        </is>
      </c>
      <c r="C29" s="3" t="inlineStr">
        <is>
          <t>¿Tenés y usas correo electrónico?</t>
        </is>
      </c>
      <c r="D29" s="2" t="inlineStr">
        <is>
          <t>BOL</t>
        </is>
      </c>
      <c r="E29" s="2" t="n"/>
      <c r="F29" s="2" t="n">
        <v>1</v>
      </c>
      <c r="G29" s="2" t="inlineStr">
        <is>
          <t>Si</t>
        </is>
      </c>
      <c r="H29" s="4">
        <f>IF(OR(AND(E29="+", G29="Si"), AND(E29="-", G29="No")), 100, 0)</f>
        <v/>
      </c>
      <c r="I29" s="2">
        <f>H29*F29</f>
        <v/>
      </c>
      <c r="J29" s="2">
        <f>IF(D29="MULT",SUM(I29:I30),MAX(I29:I30))</f>
        <v/>
      </c>
      <c r="K29" s="2">
        <f>IF(D29="MULT",2,1)</f>
        <v/>
      </c>
      <c r="L29" s="2">
        <f>ROUND(I29*(100/SUM(J3:J100)),2)</f>
        <v/>
      </c>
      <c r="M29" s="2">
        <f>TEXTJOIN("=",TRUE,G29,L29)</f>
        <v/>
      </c>
      <c r="N29" s="2">
        <f>TEXTJOIN("; ",FALSE,M29:M30)</f>
        <v/>
      </c>
      <c r="O29" s="2">
        <f>TEXTJOIN("; "&amp;CHAR(10),FALSE,M29:M30)</f>
        <v/>
      </c>
    </row>
    <row r="30">
      <c r="A30" s="2" t="inlineStr">
        <is>
          <t>Educación-Educación Tecnológica</t>
        </is>
      </c>
      <c r="B30" s="2" t="n"/>
      <c r="C30" s="3" t="n"/>
      <c r="D30" s="2" t="n"/>
      <c r="E30" s="2" t="n"/>
      <c r="F30" s="2" t="n"/>
      <c r="G30" s="2" t="inlineStr">
        <is>
          <t>No</t>
        </is>
      </c>
      <c r="H30" s="4">
        <f>IF(OR(AND(E29="+", G30="Si"), AND(E29="-", G30="No")), 100, 0)</f>
        <v/>
      </c>
      <c r="I30" s="2">
        <f>H30*F29</f>
        <v/>
      </c>
      <c r="J30" s="2" t="n"/>
      <c r="K30" s="2" t="n"/>
      <c r="L30" s="2">
        <f>ROUND(I30*(100/SUM(J3:J100)),2)</f>
        <v/>
      </c>
      <c r="M30" s="2">
        <f>TEXTJOIN("=",TRUE,G30,L30)</f>
        <v/>
      </c>
      <c r="N30" s="2" t="n"/>
      <c r="O30" s="2" t="n"/>
    </row>
    <row r="31">
      <c r="A31" s="2" t="inlineStr">
        <is>
          <t>Educación-Educación Tecnológica</t>
        </is>
      </c>
      <c r="B31" s="2" t="inlineStr">
        <is>
          <t>H054</t>
        </is>
      </c>
      <c r="C31" s="3" t="inlineStr">
        <is>
          <t>¿Cuánto consideras que sabes usar internet?</t>
        </is>
      </c>
      <c r="D31" s="2" t="inlineStr">
        <is>
          <t>VEM</t>
        </is>
      </c>
      <c r="E31" s="2" t="n"/>
      <c r="F31" s="2" t="n">
        <v>1</v>
      </c>
      <c r="G31" s="2" t="n">
        <v>1</v>
      </c>
      <c r="H31" s="4">
        <f>IF(E31="+",20.0,IF(E31="-",100.0,0))</f>
        <v/>
      </c>
      <c r="I31" s="2">
        <f>H31*F31</f>
        <v/>
      </c>
      <c r="J31" s="2">
        <f>IF(D31="MULT",SUM(I31:I35),MAX(I31:I35))</f>
        <v/>
      </c>
      <c r="K31" s="2">
        <f>IF(D31="MULT",5,1)</f>
        <v/>
      </c>
      <c r="L31" s="2">
        <f>ROUND(I31*(100/SUM(J3:J100)),2)</f>
        <v/>
      </c>
      <c r="M31" s="2">
        <f>TEXTJOIN("=",TRUE,G31,L31)</f>
        <v/>
      </c>
      <c r="N31" s="2">
        <f>TEXTJOIN("; ",FALSE,M31:M35)</f>
        <v/>
      </c>
      <c r="O31" s="2">
        <f>TEXTJOIN("; "&amp;CHAR(10),FALSE,M31:M35)</f>
        <v/>
      </c>
    </row>
    <row r="32">
      <c r="A32" s="2" t="inlineStr">
        <is>
          <t>Educación-Educación Tecnológica</t>
        </is>
      </c>
      <c r="B32" s="2" t="n"/>
      <c r="C32" s="3" t="n"/>
      <c r="D32" s="2" t="n"/>
      <c r="E32" s="2" t="n"/>
      <c r="F32" s="2" t="n"/>
      <c r="G32" s="2" t="n">
        <v>2</v>
      </c>
      <c r="H32" s="4">
        <f>IF(E31="+",40.0,IF(E31="-",80.0,0))</f>
        <v/>
      </c>
      <c r="I32" s="2">
        <f>H32*F31</f>
        <v/>
      </c>
      <c r="J32" s="2" t="n"/>
      <c r="K32" s="2" t="n"/>
      <c r="L32" s="2">
        <f>ROUND(I32*(100/SUM(J3:J100)),2)</f>
        <v/>
      </c>
      <c r="M32" s="2">
        <f>TEXTJOIN("=",TRUE,G32,L32)</f>
        <v/>
      </c>
      <c r="N32" s="2" t="n"/>
      <c r="O32" s="2" t="n"/>
    </row>
    <row r="33">
      <c r="A33" s="2" t="inlineStr">
        <is>
          <t>Educación-Educación Tecnológica</t>
        </is>
      </c>
      <c r="B33" s="2" t="n"/>
      <c r="C33" s="3" t="n"/>
      <c r="D33" s="2" t="n"/>
      <c r="E33" s="2" t="n"/>
      <c r="F33" s="2" t="n"/>
      <c r="G33" s="2" t="n">
        <v>3</v>
      </c>
      <c r="H33" s="4">
        <f>IF(E31="+",60.0,IF(E31="-",60.0,0))</f>
        <v/>
      </c>
      <c r="I33" s="2">
        <f>H33*F31</f>
        <v/>
      </c>
      <c r="J33" s="2" t="n"/>
      <c r="K33" s="2" t="n"/>
      <c r="L33" s="2">
        <f>ROUND(I33*(100/SUM(J3:J100)),2)</f>
        <v/>
      </c>
      <c r="M33" s="2">
        <f>TEXTJOIN("=",TRUE,G33,L33)</f>
        <v/>
      </c>
      <c r="N33" s="2" t="n"/>
      <c r="O33" s="2" t="n"/>
    </row>
    <row r="34">
      <c r="A34" s="2" t="inlineStr">
        <is>
          <t>Educación-Educación Tecnológica</t>
        </is>
      </c>
      <c r="B34" s="2" t="n"/>
      <c r="C34" s="3" t="n"/>
      <c r="D34" s="2" t="n"/>
      <c r="E34" s="2" t="n"/>
      <c r="F34" s="2" t="n"/>
      <c r="G34" s="2" t="n">
        <v>4</v>
      </c>
      <c r="H34" s="4">
        <f>IF(E31="+",80.0,IF(E31="-",40.0,0))</f>
        <v/>
      </c>
      <c r="I34" s="2">
        <f>H34*F31</f>
        <v/>
      </c>
      <c r="J34" s="2" t="n"/>
      <c r="K34" s="2" t="n"/>
      <c r="L34" s="2">
        <f>ROUND(I34*(100/SUM(J3:J100)),2)</f>
        <v/>
      </c>
      <c r="M34" s="2">
        <f>TEXTJOIN("=",TRUE,G34,L34)</f>
        <v/>
      </c>
      <c r="N34" s="2" t="n"/>
      <c r="O34" s="2" t="n"/>
    </row>
    <row r="35">
      <c r="A35" s="2" t="inlineStr">
        <is>
          <t>Educación-Educación Tecnológica</t>
        </is>
      </c>
      <c r="B35" s="2" t="n"/>
      <c r="C35" s="3" t="n"/>
      <c r="D35" s="2" t="n"/>
      <c r="E35" s="2" t="n"/>
      <c r="F35" s="2" t="n"/>
      <c r="G35" s="2" t="n">
        <v>5</v>
      </c>
      <c r="H35" s="4">
        <f>IF(E31="+",100.0,IF(E31="-",20.0,0))</f>
        <v/>
      </c>
      <c r="I35" s="2">
        <f>H35*F31</f>
        <v/>
      </c>
      <c r="J35" s="2" t="n"/>
      <c r="K35" s="2" t="n"/>
      <c r="L35" s="2">
        <f>ROUND(I35*(100/SUM(J3:J100)),2)</f>
        <v/>
      </c>
      <c r="M35" s="2">
        <f>TEXTJOIN("=",TRUE,G35,L35)</f>
        <v/>
      </c>
      <c r="N35" s="2" t="n"/>
      <c r="O35" s="2" t="n"/>
    </row>
    <row r="36">
      <c r="A36" s="2" t="inlineStr">
        <is>
          <t>Educación-Educación Tecnológica</t>
        </is>
      </c>
      <c r="B36" s="2" t="inlineStr">
        <is>
          <t>H055</t>
        </is>
      </c>
      <c r="C36" s="3" t="inlineStr">
        <is>
          <t>¿Te gusta el mundo de la informática?</t>
        </is>
      </c>
      <c r="D36" s="2" t="inlineStr">
        <is>
          <t>BOL</t>
        </is>
      </c>
      <c r="E36" s="2" t="n"/>
      <c r="F36" s="2" t="n">
        <v>1</v>
      </c>
      <c r="G36" s="2" t="inlineStr">
        <is>
          <t>Si</t>
        </is>
      </c>
      <c r="H36" s="4">
        <f>IF(OR(AND(E36="+", G36="Si"), AND(E36="-", G36="No")), 100, 0)</f>
        <v/>
      </c>
      <c r="I36" s="2">
        <f>H36*F36</f>
        <v/>
      </c>
      <c r="J36" s="2">
        <f>IF(D36="MULT",SUM(I36:I37),MAX(I36:I37))</f>
        <v/>
      </c>
      <c r="K36" s="2">
        <f>IF(D36="MULT",2,1)</f>
        <v/>
      </c>
      <c r="L36" s="2">
        <f>ROUND(I36*(100/SUM(J3:J100)),2)</f>
        <v/>
      </c>
      <c r="M36" s="2">
        <f>TEXTJOIN("=",TRUE,G36,L36)</f>
        <v/>
      </c>
      <c r="N36" s="2">
        <f>TEXTJOIN("; ",FALSE,M36:M37)</f>
        <v/>
      </c>
      <c r="O36" s="2">
        <f>TEXTJOIN("; "&amp;CHAR(10),FALSE,M36:M37)</f>
        <v/>
      </c>
    </row>
    <row r="37">
      <c r="A37" s="2" t="inlineStr">
        <is>
          <t>Educación-Educación Tecnológica</t>
        </is>
      </c>
      <c r="B37" s="2" t="n"/>
      <c r="C37" s="3" t="n"/>
      <c r="D37" s="2" t="n"/>
      <c r="E37" s="2" t="n"/>
      <c r="F37" s="2" t="n"/>
      <c r="G37" s="2" t="inlineStr">
        <is>
          <t>No</t>
        </is>
      </c>
      <c r="H37" s="4">
        <f>IF(OR(AND(E36="+", G37="Si"), AND(E36="-", G37="No")), 100, 0)</f>
        <v/>
      </c>
      <c r="I37" s="2">
        <f>H37*F36</f>
        <v/>
      </c>
      <c r="J37" s="2" t="n"/>
      <c r="K37" s="2" t="n"/>
      <c r="L37" s="2">
        <f>ROUND(I37*(100/SUM(J3:J100)),2)</f>
        <v/>
      </c>
      <c r="M37" s="2">
        <f>TEXTJOIN("=",TRUE,G37,L37)</f>
        <v/>
      </c>
      <c r="N37" s="2" t="n"/>
      <c r="O37" s="2" t="n"/>
    </row>
    <row r="38">
      <c r="A38" s="2" t="inlineStr">
        <is>
          <t>Educación-Educación Tecnológica</t>
        </is>
      </c>
      <c r="B38" s="2" t="inlineStr">
        <is>
          <t>H056</t>
        </is>
      </c>
      <c r="C38" s="3" t="inlineStr">
        <is>
          <t>¿Te gustaría aprender a utilizar mejor la computadora y el internet, a programar, a manejar ciertos programas, etc?</t>
        </is>
      </c>
      <c r="D38" s="2" t="inlineStr">
        <is>
          <t>BOL</t>
        </is>
      </c>
      <c r="E38" s="2" t="n"/>
      <c r="F38" s="2" t="n">
        <v>1</v>
      </c>
      <c r="G38" s="2" t="inlineStr">
        <is>
          <t>Si</t>
        </is>
      </c>
      <c r="H38" s="4">
        <f>IF(OR(AND(E38="+", G38="Si"), AND(E38="-", G38="No")), 100, 0)</f>
        <v/>
      </c>
      <c r="I38" s="2">
        <f>H38*F38</f>
        <v/>
      </c>
      <c r="J38" s="2">
        <f>IF(D38="MULT",SUM(I38:I39),MAX(I38:I39))</f>
        <v/>
      </c>
      <c r="K38" s="2">
        <f>IF(D38="MULT",2,1)</f>
        <v/>
      </c>
      <c r="L38" s="2">
        <f>ROUND(I38*(100/SUM(J3:J100)),2)</f>
        <v/>
      </c>
      <c r="M38" s="2">
        <f>TEXTJOIN("=",TRUE,G38,L38)</f>
        <v/>
      </c>
      <c r="N38" s="2">
        <f>TEXTJOIN("; ",FALSE,M38:M39)</f>
        <v/>
      </c>
      <c r="O38" s="2">
        <f>TEXTJOIN("; "&amp;CHAR(10),FALSE,M38:M39)</f>
        <v/>
      </c>
    </row>
    <row r="39">
      <c r="A39" s="2" t="inlineStr">
        <is>
          <t>Educación-Educación Tecnológica</t>
        </is>
      </c>
      <c r="B39" s="2" t="n"/>
      <c r="C39" s="3" t="n"/>
      <c r="D39" s="2" t="n"/>
      <c r="E39" s="2" t="n"/>
      <c r="F39" s="2" t="n"/>
      <c r="G39" s="2" t="inlineStr">
        <is>
          <t>No</t>
        </is>
      </c>
      <c r="H39" s="4">
        <f>IF(OR(AND(E38="+", G39="Si"), AND(E38="-", G39="No")), 100, 0)</f>
        <v/>
      </c>
      <c r="I39" s="2">
        <f>H39*F38</f>
        <v/>
      </c>
      <c r="J39" s="2" t="n"/>
      <c r="K39" s="2" t="n"/>
      <c r="L39" s="2">
        <f>ROUND(I39*(100/SUM(J3:J100)),2)</f>
        <v/>
      </c>
      <c r="M39" s="2">
        <f>TEXTJOIN("=",TRUE,G39,L39)</f>
        <v/>
      </c>
      <c r="N39" s="2" t="n"/>
      <c r="O39" s="2" t="n"/>
    </row>
  </sheetData>
  <mergeCells count="110">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9"/>
    <mergeCell ref="K5:K9"/>
    <mergeCell ref="J5:J9"/>
    <mergeCell ref="C5:C9"/>
    <mergeCell ref="D5:D9"/>
    <mergeCell ref="E5:E9"/>
    <mergeCell ref="F5:F9"/>
    <mergeCell ref="N5:N9"/>
    <mergeCell ref="O5:O9"/>
    <mergeCell ref="B10:B14"/>
    <mergeCell ref="K10:K14"/>
    <mergeCell ref="J10:J14"/>
    <mergeCell ref="C10:C14"/>
    <mergeCell ref="D10:D14"/>
    <mergeCell ref="E10:E14"/>
    <mergeCell ref="F10:F14"/>
    <mergeCell ref="N10:N14"/>
    <mergeCell ref="O10:O14"/>
    <mergeCell ref="B15:B16"/>
    <mergeCell ref="K15:K16"/>
    <mergeCell ref="J15:J16"/>
    <mergeCell ref="C15:C16"/>
    <mergeCell ref="D15:D16"/>
    <mergeCell ref="E15:E16"/>
    <mergeCell ref="F15:F16"/>
    <mergeCell ref="N15:N16"/>
    <mergeCell ref="O15:O16"/>
    <mergeCell ref="B17:B21"/>
    <mergeCell ref="K17:K21"/>
    <mergeCell ref="J17:J21"/>
    <mergeCell ref="C17:C21"/>
    <mergeCell ref="D17:D21"/>
    <mergeCell ref="E17:E21"/>
    <mergeCell ref="F17:F21"/>
    <mergeCell ref="N17:N21"/>
    <mergeCell ref="O17:O21"/>
    <mergeCell ref="B22:B23"/>
    <mergeCell ref="K22:K23"/>
    <mergeCell ref="J22:J23"/>
    <mergeCell ref="C22:C23"/>
    <mergeCell ref="D22:D23"/>
    <mergeCell ref="E22:E23"/>
    <mergeCell ref="F22:F23"/>
    <mergeCell ref="N22:N23"/>
    <mergeCell ref="O22:O23"/>
    <mergeCell ref="B24:B28"/>
    <mergeCell ref="K24:K28"/>
    <mergeCell ref="J24:J28"/>
    <mergeCell ref="C24:C28"/>
    <mergeCell ref="D24:D28"/>
    <mergeCell ref="E24:E28"/>
    <mergeCell ref="F24:F28"/>
    <mergeCell ref="N24:N28"/>
    <mergeCell ref="O24:O28"/>
    <mergeCell ref="B29:B30"/>
    <mergeCell ref="K29:K30"/>
    <mergeCell ref="J29:J30"/>
    <mergeCell ref="C29:C30"/>
    <mergeCell ref="D29:D30"/>
    <mergeCell ref="E29:E30"/>
    <mergeCell ref="F29:F30"/>
    <mergeCell ref="N29:N30"/>
    <mergeCell ref="O29:O30"/>
    <mergeCell ref="B31:B35"/>
    <mergeCell ref="K31:K35"/>
    <mergeCell ref="J31:J35"/>
    <mergeCell ref="C31:C35"/>
    <mergeCell ref="D31:D35"/>
    <mergeCell ref="E31:E35"/>
    <mergeCell ref="F31:F35"/>
    <mergeCell ref="N31:N35"/>
    <mergeCell ref="O31:O35"/>
    <mergeCell ref="B36:B37"/>
    <mergeCell ref="K36:K37"/>
    <mergeCell ref="J36:J37"/>
    <mergeCell ref="C36:C37"/>
    <mergeCell ref="D36:D37"/>
    <mergeCell ref="E36:E37"/>
    <mergeCell ref="F36:F37"/>
    <mergeCell ref="N36:N37"/>
    <mergeCell ref="O36:O37"/>
    <mergeCell ref="B38:B39"/>
    <mergeCell ref="K38:K39"/>
    <mergeCell ref="J38:J39"/>
    <mergeCell ref="C38:C39"/>
    <mergeCell ref="D38:D39"/>
    <mergeCell ref="E38:E39"/>
    <mergeCell ref="F38:F39"/>
    <mergeCell ref="N38:N39"/>
    <mergeCell ref="O38:O39"/>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2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Crianza-Cuidados</t>
        </is>
      </c>
      <c r="B3" s="2" t="inlineStr">
        <is>
          <t>H057</t>
        </is>
      </c>
      <c r="C3" s="3" t="inlineStr">
        <is>
          <t>¿Hay algún adulto que te cuida durante la mayor parte del día?</t>
        </is>
      </c>
      <c r="D3" s="2" t="inlineStr">
        <is>
          <t>BOL</t>
        </is>
      </c>
      <c r="E3" s="2" t="n"/>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Crianza-Cuidados</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Crianza-Cuidados</t>
        </is>
      </c>
      <c r="B5" s="2" t="inlineStr">
        <is>
          <t>H058</t>
        </is>
      </c>
      <c r="C5" s="3" t="inlineStr">
        <is>
          <t>Cuando estas fuera de tu hogar, ¿tus padres saben donde estas?</t>
        </is>
      </c>
      <c r="D5" s="2" t="inlineStr">
        <is>
          <t>BOL</t>
        </is>
      </c>
      <c r="E5" s="2" t="n"/>
      <c r="F5" s="2" t="n">
        <v>1</v>
      </c>
      <c r="G5" s="2" t="inlineStr">
        <is>
          <t>Si</t>
        </is>
      </c>
      <c r="H5" s="4">
        <f>IF(OR(AND(E5="+", G5="Si"), AND(E5="-", G5="No")), 100, 0)</f>
        <v/>
      </c>
      <c r="I5" s="2">
        <f>H5*F5</f>
        <v/>
      </c>
      <c r="J5" s="2">
        <f>IF(D5="MULT",SUM(I5:I6),MAX(I5:I6))</f>
        <v/>
      </c>
      <c r="K5" s="2">
        <f>IF(D5="MULT",2,1)</f>
        <v/>
      </c>
      <c r="L5" s="2">
        <f>ROUND(I5*(100/SUM(J3:J100)),2)</f>
        <v/>
      </c>
      <c r="M5" s="2">
        <f>TEXTJOIN("=",TRUE,G5,L5)</f>
        <v/>
      </c>
      <c r="N5" s="2">
        <f>TEXTJOIN("; ",FALSE,M5:M6)</f>
        <v/>
      </c>
      <c r="O5" s="2">
        <f>TEXTJOIN("; "&amp;CHAR(10),FALSE,M5:M6)</f>
        <v/>
      </c>
    </row>
    <row r="6">
      <c r="A6" s="2" t="inlineStr">
        <is>
          <t>Crianza-Cuidados</t>
        </is>
      </c>
      <c r="B6" s="2" t="n"/>
      <c r="C6" s="3" t="n"/>
      <c r="D6" s="2" t="n"/>
      <c r="E6" s="2" t="n"/>
      <c r="F6" s="2" t="n"/>
      <c r="G6" s="2" t="inlineStr">
        <is>
          <t>No</t>
        </is>
      </c>
      <c r="H6" s="4">
        <f>IF(OR(AND(E5="+", G6="Si"), AND(E5="-", G6="No")), 100, 0)</f>
        <v/>
      </c>
      <c r="I6" s="2">
        <f>H6*F5</f>
        <v/>
      </c>
      <c r="J6" s="2" t="n"/>
      <c r="K6" s="2" t="n"/>
      <c r="L6" s="2">
        <f>ROUND(I6*(100/SUM(J3:J100)),2)</f>
        <v/>
      </c>
      <c r="M6" s="2">
        <f>TEXTJOIN("=",TRUE,G6,L6)</f>
        <v/>
      </c>
      <c r="N6" s="2" t="n"/>
      <c r="O6" s="2" t="n"/>
    </row>
    <row r="7">
      <c r="A7" s="2" t="inlineStr">
        <is>
          <t>Crianza-Cuidados</t>
        </is>
      </c>
      <c r="B7" s="2" t="inlineStr">
        <is>
          <t>H059</t>
        </is>
      </c>
      <c r="C7" s="3" t="inlineStr">
        <is>
          <t>En una semana normal, ¿Cada cuanto se sientan a comer juntos vos y alguno de tus padres?</t>
        </is>
      </c>
      <c r="D7" s="2" t="inlineStr">
        <is>
          <t>VEM</t>
        </is>
      </c>
      <c r="E7" s="2" t="n"/>
      <c r="F7" s="2" t="n">
        <v>1</v>
      </c>
      <c r="G7" s="2" t="n">
        <v>1</v>
      </c>
      <c r="H7" s="4">
        <f>IF(E7="+",20.0,IF(E7="-",100.0,0))</f>
        <v/>
      </c>
      <c r="I7" s="2">
        <f>H7*F7</f>
        <v/>
      </c>
      <c r="J7" s="2">
        <f>IF(D7="MULT",SUM(I7:I11),MAX(I7:I11))</f>
        <v/>
      </c>
      <c r="K7" s="2">
        <f>IF(D7="MULT",5,1)</f>
        <v/>
      </c>
      <c r="L7" s="2">
        <f>ROUND(I7*(100/SUM(J3:J100)),2)</f>
        <v/>
      </c>
      <c r="M7" s="2">
        <f>TEXTJOIN("=",TRUE,G7,L7)</f>
        <v/>
      </c>
      <c r="N7" s="2">
        <f>TEXTJOIN("; ",FALSE,M7:M11)</f>
        <v/>
      </c>
      <c r="O7" s="2">
        <f>TEXTJOIN("; "&amp;CHAR(10),FALSE,M7:M11)</f>
        <v/>
      </c>
    </row>
    <row r="8">
      <c r="A8" s="2" t="inlineStr">
        <is>
          <t>Crianza-Cuidados</t>
        </is>
      </c>
      <c r="B8" s="2" t="n"/>
      <c r="C8" s="3" t="n"/>
      <c r="D8" s="2" t="n"/>
      <c r="E8" s="2" t="n"/>
      <c r="F8" s="2" t="n"/>
      <c r="G8" s="2" t="n">
        <v>2</v>
      </c>
      <c r="H8" s="4">
        <f>IF(E7="+",40.0,IF(E7="-",80.0,0))</f>
        <v/>
      </c>
      <c r="I8" s="2">
        <f>H8*F7</f>
        <v/>
      </c>
      <c r="J8" s="2" t="n"/>
      <c r="K8" s="2" t="n"/>
      <c r="L8" s="2">
        <f>ROUND(I8*(100/SUM(J3:J100)),2)</f>
        <v/>
      </c>
      <c r="M8" s="2">
        <f>TEXTJOIN("=",TRUE,G8,L8)</f>
        <v/>
      </c>
      <c r="N8" s="2" t="n"/>
      <c r="O8" s="2" t="n"/>
    </row>
    <row r="9">
      <c r="A9" s="2" t="inlineStr">
        <is>
          <t>Crianza-Cuidados</t>
        </is>
      </c>
      <c r="B9" s="2" t="n"/>
      <c r="C9" s="3" t="n"/>
      <c r="D9" s="2" t="n"/>
      <c r="E9" s="2" t="n"/>
      <c r="F9" s="2" t="n"/>
      <c r="G9" s="2" t="n">
        <v>3</v>
      </c>
      <c r="H9" s="4">
        <f>IF(E7="+",60.0,IF(E7="-",60.0,0))</f>
        <v/>
      </c>
      <c r="I9" s="2">
        <f>H9*F7</f>
        <v/>
      </c>
      <c r="J9" s="2" t="n"/>
      <c r="K9" s="2" t="n"/>
      <c r="L9" s="2">
        <f>ROUND(I9*(100/SUM(J3:J100)),2)</f>
        <v/>
      </c>
      <c r="M9" s="2">
        <f>TEXTJOIN("=",TRUE,G9,L9)</f>
        <v/>
      </c>
      <c r="N9" s="2" t="n"/>
      <c r="O9" s="2" t="n"/>
    </row>
    <row r="10">
      <c r="A10" s="2" t="inlineStr">
        <is>
          <t>Crianza-Cuidados</t>
        </is>
      </c>
      <c r="B10" s="2" t="n"/>
      <c r="C10" s="3" t="n"/>
      <c r="D10" s="2" t="n"/>
      <c r="E10" s="2" t="n"/>
      <c r="F10" s="2" t="n"/>
      <c r="G10" s="2" t="n">
        <v>4</v>
      </c>
      <c r="H10" s="4">
        <f>IF(E7="+",80.0,IF(E7="-",40.0,0))</f>
        <v/>
      </c>
      <c r="I10" s="2">
        <f>H10*F7</f>
        <v/>
      </c>
      <c r="J10" s="2" t="n"/>
      <c r="K10" s="2" t="n"/>
      <c r="L10" s="2">
        <f>ROUND(I10*(100/SUM(J3:J100)),2)</f>
        <v/>
      </c>
      <c r="M10" s="2">
        <f>TEXTJOIN("=",TRUE,G10,L10)</f>
        <v/>
      </c>
      <c r="N10" s="2" t="n"/>
      <c r="O10" s="2" t="n"/>
    </row>
    <row r="11">
      <c r="A11" s="2" t="inlineStr">
        <is>
          <t>Crianza-Cuidados</t>
        </is>
      </c>
      <c r="B11" s="2" t="n"/>
      <c r="C11" s="3" t="n"/>
      <c r="D11" s="2" t="n"/>
      <c r="E11" s="2" t="n"/>
      <c r="F11" s="2" t="n"/>
      <c r="G11" s="2" t="n">
        <v>5</v>
      </c>
      <c r="H11" s="4">
        <f>IF(E7="+",100.0,IF(E7="-",20.0,0))</f>
        <v/>
      </c>
      <c r="I11" s="2">
        <f>H11*F7</f>
        <v/>
      </c>
      <c r="J11" s="2" t="n"/>
      <c r="K11" s="2" t="n"/>
      <c r="L11" s="2">
        <f>ROUND(I11*(100/SUM(J3:J100)),2)</f>
        <v/>
      </c>
      <c r="M11" s="2">
        <f>TEXTJOIN("=",TRUE,G11,L11)</f>
        <v/>
      </c>
      <c r="N11" s="2" t="n"/>
      <c r="O11" s="2" t="n"/>
    </row>
    <row r="12">
      <c r="A12" s="2" t="inlineStr">
        <is>
          <t>Crianza-Cuidados</t>
        </is>
      </c>
      <c r="B12" s="2" t="inlineStr">
        <is>
          <t>H060</t>
        </is>
      </c>
      <c r="C12" s="3" t="inlineStr">
        <is>
          <t>En tu hogar, ¿tenes cama propia o compartis  con alguien?</t>
        </is>
      </c>
      <c r="D12" s="5" t="inlineStr">
        <is>
          <t>undefined</t>
        </is>
      </c>
      <c r="E12" s="2" t="n"/>
      <c r="F12" s="2" t="n">
        <v>1</v>
      </c>
      <c r="G12" s="2" t="inlineStr">
        <is>
          <t>Cama propia</t>
        </is>
      </c>
      <c r="H12" s="4">
        <f>IF(D12="MULT",25.0,IF(D12="SING",100,0))</f>
        <v/>
      </c>
      <c r="I12" s="2">
        <f>H12*F12</f>
        <v/>
      </c>
      <c r="J12" s="2">
        <f>IF(D12="MULT",SUM(I12:I15),MAX(I12:I15))</f>
        <v/>
      </c>
      <c r="K12" s="2">
        <f>IF(D12="MULT",4,1)</f>
        <v/>
      </c>
      <c r="L12" s="2">
        <f>ROUND(I12*(100/SUM(J3:J100)),2)</f>
        <v/>
      </c>
      <c r="M12" s="2">
        <f>TEXTJOIN("=",TRUE,G12,L12)</f>
        <v/>
      </c>
      <c r="N12" s="2">
        <f>TEXTJOIN("; ",FALSE,M12:M15)</f>
        <v/>
      </c>
      <c r="O12" s="2">
        <f>TEXTJOIN("; "&amp;CHAR(10),FALSE,M12:M15)</f>
        <v/>
      </c>
    </row>
    <row r="13">
      <c r="A13" s="2" t="inlineStr">
        <is>
          <t>Crianza-Cuidados</t>
        </is>
      </c>
      <c r="B13" s="2" t="n"/>
      <c r="C13" s="3" t="n"/>
      <c r="D13" s="2" t="n"/>
      <c r="E13" s="2" t="n"/>
      <c r="F13" s="2" t="n"/>
      <c r="G13" s="2" t="inlineStr">
        <is>
          <t>Comparto cama</t>
        </is>
      </c>
      <c r="H13" s="4">
        <f>IF(D12="MULT",25.0,IF(D12="SING",100,0))</f>
        <v/>
      </c>
      <c r="I13" s="2">
        <f>H13*F12</f>
        <v/>
      </c>
      <c r="J13" s="2" t="n"/>
      <c r="K13" s="2" t="n"/>
      <c r="L13" s="2">
        <f>ROUND(I13*(100/SUM(J3:J100)),2)</f>
        <v/>
      </c>
      <c r="M13" s="2">
        <f>TEXTJOIN("=",TRUE,G13,L13)</f>
        <v/>
      </c>
      <c r="N13" s="2" t="n"/>
      <c r="O13" s="2" t="n"/>
    </row>
    <row r="14">
      <c r="A14" s="2" t="inlineStr">
        <is>
          <t>Crianza-Cuidados</t>
        </is>
      </c>
      <c r="B14" s="2" t="n"/>
      <c r="C14" s="3" t="n"/>
      <c r="D14" s="2" t="n"/>
      <c r="E14" s="2" t="n"/>
      <c r="F14" s="2" t="n"/>
      <c r="G14" s="2" t="inlineStr">
        <is>
          <t>Solo colchón propio</t>
        </is>
      </c>
      <c r="H14" s="4">
        <f>IF(D12="MULT",25.0,IF(D12="SING",100,0))</f>
        <v/>
      </c>
      <c r="I14" s="2">
        <f>H14*F12</f>
        <v/>
      </c>
      <c r="J14" s="2" t="n"/>
      <c r="K14" s="2" t="n"/>
      <c r="L14" s="2">
        <f>ROUND(I14*(100/SUM(J3:J100)),2)</f>
        <v/>
      </c>
      <c r="M14" s="2">
        <f>TEXTJOIN("=",TRUE,G14,L14)</f>
        <v/>
      </c>
      <c r="N14" s="2" t="n"/>
      <c r="O14" s="2" t="n"/>
    </row>
    <row r="15">
      <c r="A15" s="2" t="inlineStr">
        <is>
          <t>Crianza-Cuidados</t>
        </is>
      </c>
      <c r="B15" s="2" t="n"/>
      <c r="C15" s="3" t="n"/>
      <c r="D15" s="2" t="n"/>
      <c r="E15" s="2" t="n"/>
      <c r="F15" s="2" t="n"/>
      <c r="G15" s="2" t="inlineStr">
        <is>
          <t>Solo colchón compartido</t>
        </is>
      </c>
      <c r="H15" s="4">
        <f>IF(D12="MULT",25.0,IF(D12="SING",100,0))</f>
        <v/>
      </c>
      <c r="I15" s="2">
        <f>H15*F12</f>
        <v/>
      </c>
      <c r="J15" s="2" t="n"/>
      <c r="K15" s="2" t="n"/>
      <c r="L15" s="2">
        <f>ROUND(I15*(100/SUM(J3:J100)),2)</f>
        <v/>
      </c>
      <c r="M15" s="2">
        <f>TEXTJOIN("=",TRUE,G15,L15)</f>
        <v/>
      </c>
      <c r="N15" s="2" t="n"/>
      <c r="O15" s="2" t="n"/>
    </row>
    <row r="16">
      <c r="A16" s="2" t="inlineStr">
        <is>
          <t>Crianza-Cuidados</t>
        </is>
      </c>
      <c r="B16" s="2" t="inlineStr">
        <is>
          <t>H061</t>
        </is>
      </c>
      <c r="C16" s="3" t="inlineStr">
        <is>
          <t>¿Compartís tiempo con tus padres? (o cuidadores) actividades, juegos, charlas, etc...</t>
        </is>
      </c>
      <c r="D16" s="2" t="inlineStr">
        <is>
          <t>BOL</t>
        </is>
      </c>
      <c r="E16" s="2" t="n"/>
      <c r="F16" s="2" t="n">
        <v>1</v>
      </c>
      <c r="G16" s="2" t="inlineStr">
        <is>
          <t>Si</t>
        </is>
      </c>
      <c r="H16" s="4">
        <f>IF(OR(AND(E16="+", G16="Si"), AND(E16="-", G16="No")), 100, 0)</f>
        <v/>
      </c>
      <c r="I16" s="2">
        <f>H16*F16</f>
        <v/>
      </c>
      <c r="J16" s="2">
        <f>IF(D16="MULT",SUM(I16:I17),MAX(I16:I17))</f>
        <v/>
      </c>
      <c r="K16" s="2">
        <f>IF(D16="MULT",2,1)</f>
        <v/>
      </c>
      <c r="L16" s="2">
        <f>ROUND(I16*(100/SUM(J3:J100)),2)</f>
        <v/>
      </c>
      <c r="M16" s="2">
        <f>TEXTJOIN("=",TRUE,G16,L16)</f>
        <v/>
      </c>
      <c r="N16" s="2">
        <f>TEXTJOIN("; ",FALSE,M16:M17)</f>
        <v/>
      </c>
      <c r="O16" s="2">
        <f>TEXTJOIN("; "&amp;CHAR(10),FALSE,M16:M17)</f>
        <v/>
      </c>
    </row>
    <row r="17">
      <c r="A17" s="2" t="inlineStr">
        <is>
          <t>Crianza-Cuidados</t>
        </is>
      </c>
      <c r="B17" s="2" t="n"/>
      <c r="C17" s="3" t="n"/>
      <c r="D17" s="2" t="n"/>
      <c r="E17" s="2" t="n"/>
      <c r="F17" s="2" t="n"/>
      <c r="G17" s="2" t="inlineStr">
        <is>
          <t>No</t>
        </is>
      </c>
      <c r="H17" s="4">
        <f>IF(OR(AND(E16="+", G17="Si"), AND(E16="-", G17="No")), 100, 0)</f>
        <v/>
      </c>
      <c r="I17" s="2">
        <f>H17*F16</f>
        <v/>
      </c>
      <c r="J17" s="2" t="n"/>
      <c r="K17" s="2" t="n"/>
      <c r="L17" s="2">
        <f>ROUND(I17*(100/SUM(J3:J100)),2)</f>
        <v/>
      </c>
      <c r="M17" s="2">
        <f>TEXTJOIN("=",TRUE,G17,L17)</f>
        <v/>
      </c>
      <c r="N17" s="2" t="n"/>
      <c r="O17" s="2" t="n"/>
    </row>
    <row r="18">
      <c r="A18" s="2" t="inlineStr">
        <is>
          <t>Crianza-Cuidados</t>
        </is>
      </c>
      <c r="B18" s="2" t="inlineStr">
        <is>
          <t>H062</t>
        </is>
      </c>
      <c r="C18" s="3" t="inlineStr">
        <is>
          <t>Del 1 al 5 ¿Cuan escuchado te sentís por los adultos cuando necesitas hablar de algo importante?</t>
        </is>
      </c>
      <c r="D18" s="2" t="inlineStr">
        <is>
          <t>VEM</t>
        </is>
      </c>
      <c r="E18" s="2" t="n"/>
      <c r="F18" s="2" t="n">
        <v>1</v>
      </c>
      <c r="G18" s="2" t="n">
        <v>1</v>
      </c>
      <c r="H18" s="4">
        <f>IF(E18="+",20.0,IF(E18="-",100.0,0))</f>
        <v/>
      </c>
      <c r="I18" s="2">
        <f>H18*F18</f>
        <v/>
      </c>
      <c r="J18" s="2">
        <f>IF(D18="MULT",SUM(I18:I22),MAX(I18:I22))</f>
        <v/>
      </c>
      <c r="K18" s="2">
        <f>IF(D18="MULT",5,1)</f>
        <v/>
      </c>
      <c r="L18" s="2">
        <f>ROUND(I18*(100/SUM(J3:J100)),2)</f>
        <v/>
      </c>
      <c r="M18" s="2">
        <f>TEXTJOIN("=",TRUE,G18,L18)</f>
        <v/>
      </c>
      <c r="N18" s="2">
        <f>TEXTJOIN("; ",FALSE,M18:M22)</f>
        <v/>
      </c>
      <c r="O18" s="2">
        <f>TEXTJOIN("; "&amp;CHAR(10),FALSE,M18:M22)</f>
        <v/>
      </c>
    </row>
    <row r="19">
      <c r="A19" s="2" t="inlineStr">
        <is>
          <t>Crianza-Cuidados</t>
        </is>
      </c>
      <c r="B19" s="2" t="n"/>
      <c r="C19" s="3" t="n"/>
      <c r="D19" s="2" t="n"/>
      <c r="E19" s="2" t="n"/>
      <c r="F19" s="2" t="n"/>
      <c r="G19" s="2" t="n">
        <v>2</v>
      </c>
      <c r="H19" s="4">
        <f>IF(E18="+",40.0,IF(E18="-",80.0,0))</f>
        <v/>
      </c>
      <c r="I19" s="2">
        <f>H19*F18</f>
        <v/>
      </c>
      <c r="J19" s="2" t="n"/>
      <c r="K19" s="2" t="n"/>
      <c r="L19" s="2">
        <f>ROUND(I19*(100/SUM(J3:J100)),2)</f>
        <v/>
      </c>
      <c r="M19" s="2">
        <f>TEXTJOIN("=",TRUE,G19,L19)</f>
        <v/>
      </c>
      <c r="N19" s="2" t="n"/>
      <c r="O19" s="2" t="n"/>
    </row>
    <row r="20">
      <c r="A20" s="2" t="inlineStr">
        <is>
          <t>Crianza-Cuidados</t>
        </is>
      </c>
      <c r="B20" s="2" t="n"/>
      <c r="C20" s="3" t="n"/>
      <c r="D20" s="2" t="n"/>
      <c r="E20" s="2" t="n"/>
      <c r="F20" s="2" t="n"/>
      <c r="G20" s="2" t="n">
        <v>3</v>
      </c>
      <c r="H20" s="4">
        <f>IF(E18="+",60.0,IF(E18="-",60.0,0))</f>
        <v/>
      </c>
      <c r="I20" s="2">
        <f>H20*F18</f>
        <v/>
      </c>
      <c r="J20" s="2" t="n"/>
      <c r="K20" s="2" t="n"/>
      <c r="L20" s="2">
        <f>ROUND(I20*(100/SUM(J3:J100)),2)</f>
        <v/>
      </c>
      <c r="M20" s="2">
        <f>TEXTJOIN("=",TRUE,G20,L20)</f>
        <v/>
      </c>
      <c r="N20" s="2" t="n"/>
      <c r="O20" s="2" t="n"/>
    </row>
    <row r="21">
      <c r="A21" s="2" t="inlineStr">
        <is>
          <t>Crianza-Cuidados</t>
        </is>
      </c>
      <c r="B21" s="2" t="n"/>
      <c r="C21" s="3" t="n"/>
      <c r="D21" s="2" t="n"/>
      <c r="E21" s="2" t="n"/>
      <c r="F21" s="2" t="n"/>
      <c r="G21" s="2" t="n">
        <v>4</v>
      </c>
      <c r="H21" s="4">
        <f>IF(E18="+",80.0,IF(E18="-",40.0,0))</f>
        <v/>
      </c>
      <c r="I21" s="2">
        <f>H21*F18</f>
        <v/>
      </c>
      <c r="J21" s="2" t="n"/>
      <c r="K21" s="2" t="n"/>
      <c r="L21" s="2">
        <f>ROUND(I21*(100/SUM(J3:J100)),2)</f>
        <v/>
      </c>
      <c r="M21" s="2">
        <f>TEXTJOIN("=",TRUE,G21,L21)</f>
        <v/>
      </c>
      <c r="N21" s="2" t="n"/>
      <c r="O21" s="2" t="n"/>
    </row>
    <row r="22">
      <c r="A22" s="2" t="inlineStr">
        <is>
          <t>Crianza-Cuidados</t>
        </is>
      </c>
      <c r="B22" s="2" t="n"/>
      <c r="C22" s="3" t="n"/>
      <c r="D22" s="2" t="n"/>
      <c r="E22" s="2" t="n"/>
      <c r="F22" s="2" t="n"/>
      <c r="G22" s="2" t="n">
        <v>5</v>
      </c>
      <c r="H22" s="4">
        <f>IF(E18="+",100.0,IF(E18="-",20.0,0))</f>
        <v/>
      </c>
      <c r="I22" s="2">
        <f>H22*F18</f>
        <v/>
      </c>
      <c r="J22" s="2" t="n"/>
      <c r="K22" s="2" t="n"/>
      <c r="L22" s="2">
        <f>ROUND(I22*(100/SUM(J3:J100)),2)</f>
        <v/>
      </c>
      <c r="M22" s="2">
        <f>TEXTJOIN("=",TRUE,G22,L22)</f>
        <v/>
      </c>
      <c r="N22" s="2" t="n"/>
      <c r="O22" s="2" t="n"/>
    </row>
    <row r="23">
      <c r="A23" s="2" t="inlineStr">
        <is>
          <t>Crianza-Cuidados</t>
        </is>
      </c>
      <c r="B23" s="2" t="inlineStr">
        <is>
          <t>H064</t>
        </is>
      </c>
      <c r="C23" s="3" t="inlineStr">
        <is>
          <t>Cuando salís de la Escuela, tus padres, ¿saben dónde estas?</t>
        </is>
      </c>
      <c r="D23" s="2" t="inlineStr">
        <is>
          <t>BOL</t>
        </is>
      </c>
      <c r="E23" s="2" t="n"/>
      <c r="F23" s="2" t="n">
        <v>1</v>
      </c>
      <c r="G23" s="2" t="inlineStr">
        <is>
          <t>Si</t>
        </is>
      </c>
      <c r="H23" s="4">
        <f>IF(OR(AND(E23="+", G23="Si"), AND(E23="-", G23="No")), 100, 0)</f>
        <v/>
      </c>
      <c r="I23" s="2">
        <f>H23*F23</f>
        <v/>
      </c>
      <c r="J23" s="2">
        <f>IF(D23="MULT",SUM(I23:I24),MAX(I23:I24))</f>
        <v/>
      </c>
      <c r="K23" s="2">
        <f>IF(D23="MULT",2,1)</f>
        <v/>
      </c>
      <c r="L23" s="2">
        <f>ROUND(I23*(100/SUM(J3:J100)),2)</f>
        <v/>
      </c>
      <c r="M23" s="2">
        <f>TEXTJOIN("=",TRUE,G23,L23)</f>
        <v/>
      </c>
      <c r="N23" s="2">
        <f>TEXTJOIN("; ",FALSE,M23:M24)</f>
        <v/>
      </c>
      <c r="O23" s="2">
        <f>TEXTJOIN("; "&amp;CHAR(10),FALSE,M23:M24)</f>
        <v/>
      </c>
    </row>
    <row r="24">
      <c r="A24" s="2" t="inlineStr">
        <is>
          <t>Crianza-Cuidados</t>
        </is>
      </c>
      <c r="B24" s="2" t="n"/>
      <c r="C24" s="3" t="n"/>
      <c r="D24" s="2" t="n"/>
      <c r="E24" s="2" t="n"/>
      <c r="F24" s="2" t="n"/>
      <c r="G24" s="2" t="inlineStr">
        <is>
          <t>No</t>
        </is>
      </c>
      <c r="H24" s="4">
        <f>IF(OR(AND(E23="+", G24="Si"), AND(E23="-", G24="No")), 100, 0)</f>
        <v/>
      </c>
      <c r="I24" s="2">
        <f>H24*F23</f>
        <v/>
      </c>
      <c r="J24" s="2" t="n"/>
      <c r="K24" s="2" t="n"/>
      <c r="L24" s="2">
        <f>ROUND(I24*(100/SUM(J3:J100)),2)</f>
        <v/>
      </c>
      <c r="M24" s="2">
        <f>TEXTJOIN("=",TRUE,G24,L24)</f>
        <v/>
      </c>
      <c r="N24" s="2" t="n"/>
      <c r="O24" s="2" t="n"/>
    </row>
  </sheetData>
  <mergeCells count="74">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 ref="B7:B11"/>
    <mergeCell ref="K7:K11"/>
    <mergeCell ref="J7:J11"/>
    <mergeCell ref="C7:C11"/>
    <mergeCell ref="D7:D11"/>
    <mergeCell ref="E7:E11"/>
    <mergeCell ref="F7:F11"/>
    <mergeCell ref="N7:N11"/>
    <mergeCell ref="O7:O11"/>
    <mergeCell ref="B12:B15"/>
    <mergeCell ref="K12:K15"/>
    <mergeCell ref="J12:J15"/>
    <mergeCell ref="C12:C15"/>
    <mergeCell ref="D12:D15"/>
    <mergeCell ref="E12:E15"/>
    <mergeCell ref="F12:F15"/>
    <mergeCell ref="N12:N15"/>
    <mergeCell ref="O12:O15"/>
    <mergeCell ref="B16:B17"/>
    <mergeCell ref="K16:K17"/>
    <mergeCell ref="J16:J17"/>
    <mergeCell ref="C16:C17"/>
    <mergeCell ref="D16:D17"/>
    <mergeCell ref="E16:E17"/>
    <mergeCell ref="F16:F17"/>
    <mergeCell ref="N16:N17"/>
    <mergeCell ref="O16:O17"/>
    <mergeCell ref="B18:B22"/>
    <mergeCell ref="K18:K22"/>
    <mergeCell ref="J18:J22"/>
    <mergeCell ref="C18:C22"/>
    <mergeCell ref="D18:D22"/>
    <mergeCell ref="E18:E22"/>
    <mergeCell ref="F18:F22"/>
    <mergeCell ref="N18:N22"/>
    <mergeCell ref="O18:O22"/>
    <mergeCell ref="B23:B24"/>
    <mergeCell ref="K23:K24"/>
    <mergeCell ref="J23:J24"/>
    <mergeCell ref="C23:C24"/>
    <mergeCell ref="D23:D24"/>
    <mergeCell ref="E23:E24"/>
    <mergeCell ref="F23:F24"/>
    <mergeCell ref="N23:N24"/>
    <mergeCell ref="O23:O24"/>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13"/>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Crianza-Salud</t>
        </is>
      </c>
      <c r="B3" s="2" t="inlineStr">
        <is>
          <t>H063</t>
        </is>
      </c>
      <c r="C3" s="3" t="inlineStr">
        <is>
          <t>En un día normal, ¿Que comidas soles comer?</t>
        </is>
      </c>
      <c r="D3" s="5" t="inlineStr">
        <is>
          <t>undefined</t>
        </is>
      </c>
      <c r="E3" s="2" t="n"/>
      <c r="F3" s="2" t="n">
        <v>1</v>
      </c>
      <c r="G3" s="2" t="inlineStr">
        <is>
          <t>Desayuno</t>
        </is>
      </c>
      <c r="H3" s="4">
        <f>IF(D3="MULT",25.0,IF(D3="SING",100,0))</f>
        <v/>
      </c>
      <c r="I3" s="2">
        <f>H3*F3</f>
        <v/>
      </c>
      <c r="J3" s="2">
        <f>IF(D3="MULT",SUM(I3:I6),MAX(I3:I6))</f>
        <v/>
      </c>
      <c r="K3" s="2">
        <f>IF(D3="MULT",4,1)</f>
        <v/>
      </c>
      <c r="L3" s="2">
        <f>ROUND(I3*(100/SUM(J3:J100)),2)</f>
        <v/>
      </c>
      <c r="M3" s="2">
        <f>TEXTJOIN("=",TRUE,G3,L3)</f>
        <v/>
      </c>
      <c r="N3" s="2">
        <f>TEXTJOIN("; ",FALSE,M3:M6)</f>
        <v/>
      </c>
      <c r="O3" s="2">
        <f>TEXTJOIN("; "&amp;CHAR(10),FALSE,M3:M6)</f>
        <v/>
      </c>
    </row>
    <row r="4">
      <c r="A4" s="2" t="inlineStr">
        <is>
          <t>Crianza-Salud</t>
        </is>
      </c>
      <c r="B4" s="2" t="n"/>
      <c r="C4" s="3" t="n"/>
      <c r="D4" s="2" t="n"/>
      <c r="E4" s="2" t="n"/>
      <c r="F4" s="2" t="n"/>
      <c r="G4" s="2" t="inlineStr">
        <is>
          <t>Almuerzo</t>
        </is>
      </c>
      <c r="H4" s="4">
        <f>IF(D3="MULT",25.0,IF(D3="SING",100,0))</f>
        <v/>
      </c>
      <c r="I4" s="2">
        <f>H4*F3</f>
        <v/>
      </c>
      <c r="J4" s="2" t="n"/>
      <c r="K4" s="2" t="n"/>
      <c r="L4" s="2">
        <f>ROUND(I4*(100/SUM(J3:J100)),2)</f>
        <v/>
      </c>
      <c r="M4" s="2">
        <f>TEXTJOIN("=",TRUE,G4,L4)</f>
        <v/>
      </c>
      <c r="N4" s="2" t="n"/>
      <c r="O4" s="2" t="n"/>
    </row>
    <row r="5">
      <c r="A5" s="2" t="inlineStr">
        <is>
          <t>Crianza-Salud</t>
        </is>
      </c>
      <c r="B5" s="2" t="n"/>
      <c r="C5" s="3" t="n"/>
      <c r="D5" s="2" t="n"/>
      <c r="E5" s="2" t="n"/>
      <c r="F5" s="2" t="n"/>
      <c r="G5" s="2" t="inlineStr">
        <is>
          <t>Merienda</t>
        </is>
      </c>
      <c r="H5" s="4">
        <f>IF(D3="MULT",25.0,IF(D3="SING",100,0))</f>
        <v/>
      </c>
      <c r="I5" s="2">
        <f>H5*F3</f>
        <v/>
      </c>
      <c r="J5" s="2" t="n"/>
      <c r="K5" s="2" t="n"/>
      <c r="L5" s="2">
        <f>ROUND(I5*(100/SUM(J3:J100)),2)</f>
        <v/>
      </c>
      <c r="M5" s="2">
        <f>TEXTJOIN("=",TRUE,G5,L5)</f>
        <v/>
      </c>
      <c r="N5" s="2" t="n"/>
      <c r="O5" s="2" t="n"/>
    </row>
    <row r="6">
      <c r="A6" s="2" t="inlineStr">
        <is>
          <t>Crianza-Salud</t>
        </is>
      </c>
      <c r="B6" s="2" t="n"/>
      <c r="C6" s="3" t="n"/>
      <c r="D6" s="2" t="n"/>
      <c r="E6" s="2" t="n"/>
      <c r="F6" s="2" t="n"/>
      <c r="G6" s="2" t="inlineStr">
        <is>
          <t>Cena</t>
        </is>
      </c>
      <c r="H6" s="4">
        <f>IF(D3="MULT",25.0,IF(D3="SING",100,0))</f>
        <v/>
      </c>
      <c r="I6" s="2">
        <f>H6*F3</f>
        <v/>
      </c>
      <c r="J6" s="2" t="n"/>
      <c r="K6" s="2" t="n"/>
      <c r="L6" s="2">
        <f>ROUND(I6*(100/SUM(J3:J100)),2)</f>
        <v/>
      </c>
      <c r="M6" s="2">
        <f>TEXTJOIN("=",TRUE,G6,L6)</f>
        <v/>
      </c>
      <c r="N6" s="2" t="n"/>
      <c r="O6" s="2" t="n"/>
    </row>
    <row r="7">
      <c r="A7" s="2" t="inlineStr">
        <is>
          <t>Crianza-Salud</t>
        </is>
      </c>
      <c r="B7" s="2" t="inlineStr">
        <is>
          <t>H065</t>
        </is>
      </c>
      <c r="C7" s="3" t="inlineStr">
        <is>
          <t>Cuando estas enfermo, ¿solés ir al doctor?</t>
        </is>
      </c>
      <c r="D7" s="2" t="inlineStr">
        <is>
          <t>BOL</t>
        </is>
      </c>
      <c r="E7" s="2" t="n"/>
      <c r="F7" s="2" t="n">
        <v>1</v>
      </c>
      <c r="G7" s="2" t="inlineStr">
        <is>
          <t>Si</t>
        </is>
      </c>
      <c r="H7" s="4">
        <f>IF(OR(AND(E7="+", G7="Si"), AND(E7="-", G7="No")), 100, 0)</f>
        <v/>
      </c>
      <c r="I7" s="2">
        <f>H7*F7</f>
        <v/>
      </c>
      <c r="J7" s="2">
        <f>IF(D7="MULT",SUM(I7:I8),MAX(I7:I8))</f>
        <v/>
      </c>
      <c r="K7" s="2">
        <f>IF(D7="MULT",2,1)</f>
        <v/>
      </c>
      <c r="L7" s="2">
        <f>ROUND(I7*(100/SUM(J3:J100)),2)</f>
        <v/>
      </c>
      <c r="M7" s="2">
        <f>TEXTJOIN("=",TRUE,G7,L7)</f>
        <v/>
      </c>
      <c r="N7" s="2">
        <f>TEXTJOIN("; ",FALSE,M7:M8)</f>
        <v/>
      </c>
      <c r="O7" s="2">
        <f>TEXTJOIN("; "&amp;CHAR(10),FALSE,M7:M8)</f>
        <v/>
      </c>
    </row>
    <row r="8">
      <c r="A8" s="2" t="inlineStr">
        <is>
          <t>Crianza-Salud</t>
        </is>
      </c>
      <c r="B8" s="2" t="n"/>
      <c r="C8" s="3" t="n"/>
      <c r="D8" s="2" t="n"/>
      <c r="E8" s="2" t="n"/>
      <c r="F8" s="2" t="n"/>
      <c r="G8" s="2" t="inlineStr">
        <is>
          <t>No</t>
        </is>
      </c>
      <c r="H8" s="4">
        <f>IF(OR(AND(E7="+", G8="Si"), AND(E7="-", G8="No")), 100, 0)</f>
        <v/>
      </c>
      <c r="I8" s="2">
        <f>H8*F7</f>
        <v/>
      </c>
      <c r="J8" s="2" t="n"/>
      <c r="K8" s="2" t="n"/>
      <c r="L8" s="2">
        <f>ROUND(I8*(100/SUM(J3:J100)),2)</f>
        <v/>
      </c>
      <c r="M8" s="2">
        <f>TEXTJOIN("=",TRUE,G8,L8)</f>
        <v/>
      </c>
      <c r="N8" s="2" t="n"/>
      <c r="O8" s="2" t="n"/>
    </row>
    <row r="9">
      <c r="A9" s="2" t="inlineStr">
        <is>
          <t>Crianza-Salud</t>
        </is>
      </c>
      <c r="B9" s="2" t="inlineStr">
        <is>
          <t>H066</t>
        </is>
      </c>
      <c r="C9" s="3" t="inlineStr">
        <is>
          <t>¿Cuando fuiste al médico por última vez?</t>
        </is>
      </c>
      <c r="D9" s="2" t="inlineStr">
        <is>
          <t>VEC</t>
        </is>
      </c>
      <c r="E9" s="2" t="n"/>
      <c r="F9" s="2" t="n">
        <v>1</v>
      </c>
      <c r="G9" s="2" t="inlineStr">
        <is>
          <t>Hace 6 meses o menos</t>
        </is>
      </c>
      <c r="H9" s="4">
        <f>IF(E9="+",20.0,IF(E9="-",100.0,0))</f>
        <v/>
      </c>
      <c r="I9" s="2">
        <f>H9*F9</f>
        <v/>
      </c>
      <c r="J9" s="2">
        <f>IF(D9="MULT",SUM(I9:I13),MAX(I9:I13))</f>
        <v/>
      </c>
      <c r="K9" s="2">
        <f>IF(D9="MULT",5,1)</f>
        <v/>
      </c>
      <c r="L9" s="2">
        <f>ROUND(I9*(100/SUM(J3:J100)),2)</f>
        <v/>
      </c>
      <c r="M9" s="2">
        <f>TEXTJOIN("=",TRUE,G9,L9)</f>
        <v/>
      </c>
      <c r="N9" s="2">
        <f>TEXTJOIN("; ",FALSE,M9:M13)</f>
        <v/>
      </c>
      <c r="O9" s="2">
        <f>TEXTJOIN("; "&amp;CHAR(10),FALSE,M9:M13)</f>
        <v/>
      </c>
    </row>
    <row r="10">
      <c r="A10" s="2" t="inlineStr">
        <is>
          <t>Crianza-Salud</t>
        </is>
      </c>
      <c r="B10" s="2" t="n"/>
      <c r="C10" s="3" t="n"/>
      <c r="D10" s="2" t="n"/>
      <c r="E10" s="2" t="n"/>
      <c r="F10" s="2" t="n"/>
      <c r="G10" s="2" t="inlineStr">
        <is>
          <t>Hace mas de 6 meses y menos de un año</t>
        </is>
      </c>
      <c r="H10" s="4">
        <f>IF(E9="+",40.0,IF(E9="-",80.0,0))</f>
        <v/>
      </c>
      <c r="I10" s="2">
        <f>H10*F9</f>
        <v/>
      </c>
      <c r="J10" s="2" t="n"/>
      <c r="K10" s="2" t="n"/>
      <c r="L10" s="2">
        <f>ROUND(I10*(100/SUM(J3:J100)),2)</f>
        <v/>
      </c>
      <c r="M10" s="2">
        <f>TEXTJOIN("=",TRUE,G10,L10)</f>
        <v/>
      </c>
      <c r="N10" s="2" t="n"/>
      <c r="O10" s="2" t="n"/>
    </row>
    <row r="11">
      <c r="A11" s="2" t="inlineStr">
        <is>
          <t>Crianza-Salud</t>
        </is>
      </c>
      <c r="B11" s="2" t="n"/>
      <c r="C11" s="3" t="n"/>
      <c r="D11" s="2" t="n"/>
      <c r="E11" s="2" t="n"/>
      <c r="F11" s="2" t="n"/>
      <c r="G11" s="2" t="inlineStr">
        <is>
          <t>Hace mas de un año y menos de 2 años</t>
        </is>
      </c>
      <c r="H11" s="4">
        <f>IF(E9="+",60.0,IF(E9="-",60.0,0))</f>
        <v/>
      </c>
      <c r="I11" s="2">
        <f>H11*F9</f>
        <v/>
      </c>
      <c r="J11" s="2" t="n"/>
      <c r="K11" s="2" t="n"/>
      <c r="L11" s="2">
        <f>ROUND(I11*(100/SUM(J3:J100)),2)</f>
        <v/>
      </c>
      <c r="M11" s="2">
        <f>TEXTJOIN("=",TRUE,G11,L11)</f>
        <v/>
      </c>
      <c r="N11" s="2" t="n"/>
      <c r="O11" s="2" t="n"/>
    </row>
    <row r="12">
      <c r="A12" s="2" t="inlineStr">
        <is>
          <t>Crianza-Salud</t>
        </is>
      </c>
      <c r="B12" s="2" t="n"/>
      <c r="C12" s="3" t="n"/>
      <c r="D12" s="2" t="n"/>
      <c r="E12" s="2" t="n"/>
      <c r="F12" s="2" t="n"/>
      <c r="G12" s="2" t="inlineStr">
        <is>
          <t>Hace mas de 2 años y menos de 3</t>
        </is>
      </c>
      <c r="H12" s="4">
        <f>IF(E9="+",80.0,IF(E9="-",40.0,0))</f>
        <v/>
      </c>
      <c r="I12" s="2">
        <f>H12*F9</f>
        <v/>
      </c>
      <c r="J12" s="2" t="n"/>
      <c r="K12" s="2" t="n"/>
      <c r="L12" s="2">
        <f>ROUND(I12*(100/SUM(J3:J100)),2)</f>
        <v/>
      </c>
      <c r="M12" s="2">
        <f>TEXTJOIN("=",TRUE,G12,L12)</f>
        <v/>
      </c>
      <c r="N12" s="2" t="n"/>
      <c r="O12" s="2" t="n"/>
    </row>
    <row r="13">
      <c r="A13" s="2" t="inlineStr">
        <is>
          <t>Crianza-Salud</t>
        </is>
      </c>
      <c r="B13" s="2" t="n"/>
      <c r="C13" s="3" t="n"/>
      <c r="D13" s="2" t="n"/>
      <c r="E13" s="2" t="n"/>
      <c r="F13" s="2" t="n"/>
      <c r="G13" s="2" t="inlineStr">
        <is>
          <t>Hace 3 años o mas</t>
        </is>
      </c>
      <c r="H13" s="4">
        <f>IF(E9="+",100.0,IF(E9="-",20.0,0))</f>
        <v/>
      </c>
      <c r="I13" s="2">
        <f>H13*F9</f>
        <v/>
      </c>
      <c r="J13" s="2" t="n"/>
      <c r="K13" s="2" t="n"/>
      <c r="L13" s="2">
        <f>ROUND(I13*(100/SUM(J3:J100)),2)</f>
        <v/>
      </c>
      <c r="M13" s="2">
        <f>TEXTJOIN("=",TRUE,G13,L13)</f>
        <v/>
      </c>
      <c r="N13" s="2" t="n"/>
      <c r="O13" s="2" t="n"/>
    </row>
  </sheetData>
  <mergeCells count="38">
    <mergeCell ref="A1:A2"/>
    <mergeCell ref="B1:F1"/>
    <mergeCell ref="G1:G2"/>
    <mergeCell ref="H1:H2"/>
    <mergeCell ref="I1:I2"/>
    <mergeCell ref="J1:J2"/>
    <mergeCell ref="K1:K2"/>
    <mergeCell ref="L1:L2"/>
    <mergeCell ref="M1:M2"/>
    <mergeCell ref="N1:N2"/>
    <mergeCell ref="O1:O2"/>
    <mergeCell ref="B3:B6"/>
    <mergeCell ref="K3:K6"/>
    <mergeCell ref="J3:J6"/>
    <mergeCell ref="C3:C6"/>
    <mergeCell ref="D3:D6"/>
    <mergeCell ref="E3:E6"/>
    <mergeCell ref="F3:F6"/>
    <mergeCell ref="N3:N6"/>
    <mergeCell ref="O3:O6"/>
    <mergeCell ref="B7:B8"/>
    <mergeCell ref="K7:K8"/>
    <mergeCell ref="J7:J8"/>
    <mergeCell ref="C7:C8"/>
    <mergeCell ref="D7:D8"/>
    <mergeCell ref="E7:E8"/>
    <mergeCell ref="F7:F8"/>
    <mergeCell ref="N7:N8"/>
    <mergeCell ref="O7:O8"/>
    <mergeCell ref="B9:B13"/>
    <mergeCell ref="K9:K13"/>
    <mergeCell ref="J9:J13"/>
    <mergeCell ref="C9:C13"/>
    <mergeCell ref="D9:D13"/>
    <mergeCell ref="E9:E13"/>
    <mergeCell ref="F9:F13"/>
    <mergeCell ref="N9:N13"/>
    <mergeCell ref="O9:O13"/>
  </mergeCell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2022-05-09T15:18:54Z</dcterms:created>
  <dcterms:modified xsi:type="dcterms:W3CDTF">2022-05-09T15:18:54Z</dcterms:modified>
</cp:coreProperties>
</file>