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workbookProtection lockStructure="1"/>
  <bookViews>
    <workbookView visibility="visible" minimized="0" showHorizontalScroll="1" showVerticalScroll="1" showSheetTabs="1" xWindow="0" yWindow="0" windowWidth="17895" windowHeight="10170" tabRatio="600" firstSheet="0" activeTab="0" autoFilterDateGrouping="1"/>
  </bookViews>
  <sheets>
    <sheet xmlns:r="http://schemas.openxmlformats.org/officeDocument/2006/relationships" name="入力" sheetId="1" state="visible" r:id="rId1"/>
  </sheets>
  <definedNames>
    <definedName name="_xlnm.Print_Area" localSheetId="0">'入力'!$A$1:$BA$47</definedName>
  </definedNames>
  <calcPr calcId="162913" fullCalcOnLoad="1"/>
</workbook>
</file>

<file path=xl/styles.xml><?xml version="1.0" encoding="utf-8"?>
<styleSheet xmlns="http://schemas.openxmlformats.org/spreadsheetml/2006/main">
  <numFmts count="7">
    <numFmt numFmtId="164" formatCode="0.0_ "/>
    <numFmt numFmtId="165" formatCode="0.00_ "/>
    <numFmt numFmtId="166" formatCode="0_ ;[Red]\-0\ "/>
    <numFmt numFmtId="167" formatCode="0.00_);[Red]\(0.00\)"/>
    <numFmt numFmtId="168" formatCode="0.0%"/>
    <numFmt numFmtId="169" formatCode="0_);[Red]\(0\)"/>
    <numFmt numFmtId="170" formatCode="0_ "/>
  </numFmts>
  <fonts count="17">
    <font>
      <name val="ＭＳ Ｐゴシック"/>
      <charset val="128"/>
      <family val="2"/>
      <color theme="1"/>
      <sz val="11"/>
      <scheme val="minor"/>
    </font>
    <font>
      <name val="ＭＳ Ｐゴシック"/>
      <charset val="128"/>
      <family val="2"/>
      <sz val="6"/>
      <scheme val="minor"/>
    </font>
    <font>
      <name val="ＭＳ Ｐゴシック"/>
      <charset val="128"/>
      <family val="3"/>
      <b val="1"/>
      <color theme="1"/>
      <sz val="14"/>
    </font>
    <font>
      <name val="ＭＳ Ｐゴシック"/>
      <charset val="128"/>
      <family val="3"/>
      <color theme="1"/>
      <sz val="10"/>
    </font>
    <font>
      <name val="ＭＳ Ｐゴシック"/>
      <charset val="128"/>
      <family val="3"/>
      <color theme="1"/>
      <sz val="11"/>
    </font>
    <font>
      <name val="ＭＳ Ｐゴシック"/>
      <charset val="128"/>
      <family val="3"/>
      <color theme="1"/>
      <sz val="12"/>
    </font>
    <font>
      <name val="ＭＳ Ｐゴシック"/>
      <charset val="128"/>
      <family val="3"/>
      <b val="1"/>
      <color rgb="FFFF0000"/>
      <sz val="10"/>
    </font>
    <font>
      <name val="ＭＳ Ｐゴシック"/>
      <charset val="128"/>
      <family val="3"/>
      <color theme="1"/>
      <sz val="9"/>
    </font>
    <font>
      <name val="ＭＳ Ｐゴシック"/>
      <charset val="128"/>
      <family val="3"/>
      <b val="1"/>
      <color theme="1"/>
      <sz val="10"/>
    </font>
    <font>
      <name val="ＭＳ Ｐゴシック"/>
      <charset val="128"/>
      <family val="3"/>
      <b val="1"/>
      <color theme="1"/>
      <sz val="11"/>
    </font>
    <font>
      <name val="ＭＳ Ｐゴシック"/>
      <charset val="128"/>
      <family val="3"/>
      <b val="1"/>
      <color theme="1"/>
      <sz val="16"/>
    </font>
    <font>
      <name val="ＭＳ Ｐゴシック"/>
      <charset val="128"/>
      <family val="3"/>
      <sz val="10"/>
    </font>
    <font>
      <name val="ＭＳ Ｐゴシック"/>
      <charset val="128"/>
      <family val="3"/>
      <color theme="1"/>
      <sz val="6"/>
    </font>
    <font>
      <name val="ＭＳ Ｐゴシック"/>
      <charset val="128"/>
      <family val="3"/>
      <color theme="1"/>
      <sz val="8"/>
    </font>
    <font>
      <name val="ＭＳ Ｐゴシック"/>
      <charset val="128"/>
      <family val="3"/>
      <b val="1"/>
      <color rgb="FFFF0000"/>
      <sz val="11"/>
    </font>
    <font>
      <name val="ＭＳ Ｐゴシック"/>
      <charset val="128"/>
      <family val="3"/>
      <b val="1"/>
      <color theme="1"/>
      <sz val="8"/>
    </font>
    <font>
      <name val="ＭＳ Ｐゴシック"/>
      <charset val="128"/>
      <family val="3"/>
      <color theme="1"/>
      <sz val="12"/>
      <scheme val="minor"/>
    </font>
  </fonts>
  <fills count="4">
    <fill>
      <patternFill/>
    </fill>
    <fill>
      <patternFill patternType="gray125"/>
    </fill>
    <fill>
      <patternFill patternType="solid">
        <fgColor rgb="FFF6FAF4"/>
        <bgColor indexed="64"/>
      </patternFill>
    </fill>
    <fill>
      <patternFill patternType="solid">
        <fgColor theme="5" tint="0.7999816888943144"/>
        <bgColor indexed="64"/>
      </patternFill>
    </fill>
  </fills>
  <borders count="8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style="medium">
        <color auto="1"/>
      </right>
      <top style="double">
        <color auto="1"/>
      </top>
      <bottom style="thin">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top style="double">
        <color auto="1"/>
      </top>
      <bottom style="thin">
        <color auto="1"/>
      </bottom>
      <diagonal/>
    </border>
    <border>
      <left/>
      <right style="medium">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double">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bottom/>
      <diagonal/>
    </border>
    <border>
      <left/>
      <right style="thin">
        <color auto="1"/>
      </right>
      <top/>
      <bottom/>
      <diagonal/>
    </border>
    <border>
      <left style="thin">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right/>
      <top/>
      <bottom style="double">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double">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right/>
      <top style="thin">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double">
        <color auto="1"/>
      </bottom>
      <diagonal/>
    </border>
    <border>
      <left style="medium">
        <color auto="1"/>
      </left>
      <right style="medium">
        <color auto="1"/>
      </right>
      <top/>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double">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double">
        <color auto="1"/>
      </top>
      <bottom/>
      <diagonal/>
    </border>
    <border>
      <left/>
      <right style="medium">
        <color auto="1"/>
      </right>
      <top style="double">
        <color auto="1"/>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double">
        <color auto="1"/>
      </top>
      <bottom/>
      <diagonal/>
    </border>
  </borders>
  <cellStyleXfs count="1">
    <xf numFmtId="0" fontId="0" fillId="0" borderId="0" applyAlignment="1">
      <alignment vertical="center"/>
    </xf>
  </cellStyleXfs>
  <cellXfs count="268">
    <xf numFmtId="0" fontId="0" fillId="0" borderId="0" applyAlignment="1" pivotButton="0" quotePrefix="0" xfId="0">
      <alignment vertical="center"/>
    </xf>
    <xf numFmtId="0" fontId="2"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horizontal="right" vertical="center"/>
    </xf>
    <xf numFmtId="0" fontId="7" fillId="0" borderId="0" applyAlignment="1" pivotButton="0" quotePrefix="0" xfId="0">
      <alignment horizontal="center" vertical="center" shrinkToFit="1"/>
    </xf>
    <xf numFmtId="0" fontId="4" fillId="0" borderId="19" applyAlignment="1" pivotButton="0" quotePrefix="0" xfId="0">
      <alignment horizontal="center" vertical="center"/>
    </xf>
    <xf numFmtId="0" fontId="4" fillId="0" borderId="3" applyAlignment="1" pivotButton="0" quotePrefix="0" xfId="0">
      <alignment horizontal="center" vertical="center"/>
    </xf>
    <xf numFmtId="0" fontId="4" fillId="0" borderId="10" applyAlignment="1" pivotButton="0" quotePrefix="0" xfId="0">
      <alignment horizontal="center" vertical="center"/>
    </xf>
    <xf numFmtId="0" fontId="4" fillId="0" borderId="1" applyAlignment="1" pivotButton="0" quotePrefix="0" xfId="0">
      <alignment horizontal="center" vertical="center"/>
    </xf>
    <xf numFmtId="0" fontId="7" fillId="0" borderId="0" applyAlignment="1" pivotButton="0" quotePrefix="0" xfId="0">
      <alignment vertical="center"/>
    </xf>
    <xf numFmtId="0" fontId="7" fillId="0" borderId="0" applyAlignment="1" pivotButton="0" quotePrefix="0" xfId="0">
      <alignment vertical="center" shrinkToFit="1"/>
    </xf>
    <xf numFmtId="0" fontId="4" fillId="0" borderId="14" applyAlignment="1" pivotButton="0" quotePrefix="0" xfId="0">
      <alignment horizontal="center" vertical="center"/>
    </xf>
    <xf numFmtId="0" fontId="4" fillId="0" borderId="4" applyAlignment="1" pivotButton="0" quotePrefix="0" xfId="0">
      <alignment horizontal="center" vertical="center"/>
    </xf>
    <xf numFmtId="0" fontId="3" fillId="0" borderId="50" applyAlignment="1" pivotButton="0" quotePrefix="0" xfId="0">
      <alignment vertical="center"/>
    </xf>
    <xf numFmtId="0" fontId="3" fillId="0" borderId="38" applyAlignment="1" pivotButton="0" quotePrefix="0" xfId="0">
      <alignment vertical="center"/>
    </xf>
    <xf numFmtId="0" fontId="3" fillId="0" borderId="42" applyAlignment="1" pivotButton="0" quotePrefix="0" xfId="0">
      <alignment vertical="center"/>
    </xf>
    <xf numFmtId="0" fontId="3" fillId="0" borderId="43" applyAlignment="1" pivotButton="0" quotePrefix="0" xfId="0">
      <alignment vertical="center"/>
    </xf>
    <xf numFmtId="0" fontId="3" fillId="0" borderId="54" applyAlignment="1" pivotButton="0" quotePrefix="0" xfId="0">
      <alignment horizontal="center" vertical="center"/>
    </xf>
    <xf numFmtId="0" fontId="3" fillId="2" borderId="20" applyAlignment="1" applyProtection="1" pivotButton="0" quotePrefix="0" xfId="0">
      <alignment vertical="center" shrinkToFit="1"/>
      <protection locked="0" hidden="0"/>
    </xf>
    <xf numFmtId="0" fontId="3" fillId="2" borderId="11" applyAlignment="1" applyProtection="1" pivotButton="0" quotePrefix="0" xfId="0">
      <alignment vertical="center" shrinkToFit="1"/>
      <protection locked="0" hidden="0"/>
    </xf>
    <xf numFmtId="0" fontId="4" fillId="2" borderId="8" applyAlignment="1" applyProtection="1" pivotButton="0" quotePrefix="0" xfId="0">
      <alignment horizontal="center" vertical="center" shrinkToFit="1"/>
      <protection locked="0" hidden="0"/>
    </xf>
    <xf numFmtId="0" fontId="4" fillId="2" borderId="1" applyAlignment="1" applyProtection="1" pivotButton="0" quotePrefix="0" xfId="0">
      <alignment vertical="center" shrinkToFit="1"/>
      <protection locked="0" hidden="0"/>
    </xf>
    <xf numFmtId="0" fontId="3" fillId="2" borderId="15" applyAlignment="1" applyProtection="1" pivotButton="0" quotePrefix="0" xfId="0">
      <alignment vertical="center" shrinkToFit="1"/>
      <protection locked="0" hidden="0"/>
    </xf>
    <xf numFmtId="0" fontId="4" fillId="2" borderId="13" applyAlignment="1" applyProtection="1" pivotButton="0" quotePrefix="0" xfId="0">
      <alignment horizontal="center" vertical="center" shrinkToFit="1"/>
      <protection locked="0" hidden="0"/>
    </xf>
    <xf numFmtId="0" fontId="4" fillId="2" borderId="4" applyAlignment="1" applyProtection="1" pivotButton="0" quotePrefix="0" xfId="0">
      <alignment vertical="center" shrinkToFit="1"/>
      <protection locked="0" hidden="0"/>
    </xf>
    <xf numFmtId="0" fontId="4" fillId="0" borderId="49" applyAlignment="1" pivotButton="0" quotePrefix="0" xfId="0">
      <alignment vertical="center"/>
    </xf>
    <xf numFmtId="0" fontId="4" fillId="2" borderId="17" applyAlignment="1" applyProtection="1" pivotButton="0" quotePrefix="0" xfId="0">
      <alignment horizontal="center" vertical="center" shrinkToFit="1"/>
      <protection locked="0" hidden="0"/>
    </xf>
    <xf numFmtId="0" fontId="4" fillId="2" borderId="3" applyAlignment="1" applyProtection="1" pivotButton="0" quotePrefix="0" xfId="0">
      <alignment vertical="center" shrinkToFit="1"/>
      <protection locked="0" hidden="0"/>
    </xf>
    <xf numFmtId="0" fontId="4" fillId="0" borderId="41" applyAlignment="1" pivotButton="0" quotePrefix="0" xfId="0">
      <alignment vertical="center"/>
    </xf>
    <xf numFmtId="0" fontId="6" fillId="2" borderId="55" applyAlignment="1" applyProtection="1" pivotButton="0" quotePrefix="0" xfId="0">
      <alignment vertical="center"/>
      <protection locked="0" hidden="0"/>
    </xf>
    <xf numFmtId="0" fontId="6" fillId="2" borderId="7" applyAlignment="1" applyProtection="1" pivotButton="0" quotePrefix="0" xfId="0">
      <alignment vertical="center"/>
      <protection locked="0" hidden="0"/>
    </xf>
    <xf numFmtId="0" fontId="6" fillId="2" borderId="31" applyAlignment="1" applyProtection="1" pivotButton="0" quotePrefix="0" xfId="0">
      <alignment vertical="center"/>
      <protection locked="0" hidden="0"/>
    </xf>
    <xf numFmtId="0" fontId="6" fillId="0" borderId="41" applyAlignment="1" pivotButton="0" quotePrefix="0" xfId="0">
      <alignment vertical="center"/>
    </xf>
    <xf numFmtId="0" fontId="6" fillId="0" borderId="42" applyAlignment="1" pivotButton="0" quotePrefix="0" xfId="0">
      <alignment vertical="center"/>
    </xf>
    <xf numFmtId="0" fontId="6" fillId="0" borderId="45" applyAlignment="1" pivotButton="0" quotePrefix="0" xfId="0">
      <alignment vertical="center"/>
    </xf>
    <xf numFmtId="0" fontId="12" fillId="0" borderId="0" applyAlignment="1" pivotButton="0" quotePrefix="0" xfId="0">
      <alignment horizontal="center" vertical="center" textRotation="255" wrapText="1" shrinkToFit="1"/>
    </xf>
    <xf numFmtId="0" fontId="3" fillId="0" borderId="8" applyAlignment="1" pivotButton="0" quotePrefix="0" xfId="0">
      <alignment vertical="center"/>
    </xf>
    <xf numFmtId="0" fontId="3" fillId="0" borderId="1" applyAlignment="1" pivotButton="0" quotePrefix="0" xfId="0">
      <alignment horizontal="center" vertical="center"/>
    </xf>
    <xf numFmtId="0" fontId="3" fillId="0" borderId="34" applyAlignment="1" pivotButton="0" quotePrefix="0" xfId="0">
      <alignment vertical="center"/>
    </xf>
    <xf numFmtId="0" fontId="8" fillId="0" borderId="69" applyAlignment="1" pivotButton="0" quotePrefix="0" xfId="0">
      <alignment horizontal="center" vertical="center"/>
    </xf>
    <xf numFmtId="46" fontId="8" fillId="0" borderId="69" applyAlignment="1" pivotButton="0" quotePrefix="0" xfId="0">
      <alignment horizontal="center" vertical="center"/>
    </xf>
    <xf numFmtId="46" fontId="8" fillId="0" borderId="70" applyAlignment="1" pivotButton="0" quotePrefix="0" xfId="0">
      <alignment horizontal="center" vertical="center"/>
    </xf>
    <xf numFmtId="0" fontId="3" fillId="0" borderId="17" applyAlignment="1" pivotButton="0" quotePrefix="0" xfId="0">
      <alignment vertical="center"/>
    </xf>
    <xf numFmtId="0" fontId="3" fillId="0" borderId="3" applyAlignment="1" pivotButton="0" quotePrefix="0" xfId="0">
      <alignment horizontal="center" vertical="center"/>
    </xf>
    <xf numFmtId="0" fontId="3" fillId="0" borderId="67" applyAlignment="1" pivotButton="0" quotePrefix="0" xfId="0">
      <alignment vertical="center"/>
    </xf>
    <xf numFmtId="0" fontId="3" fillId="0" borderId="68" applyAlignment="1" pivotButton="0" quotePrefix="0" xfId="0">
      <alignment horizontal="center" vertical="center"/>
    </xf>
    <xf numFmtId="46" fontId="3" fillId="2" borderId="3" applyAlignment="1" applyProtection="1" pivotButton="0" quotePrefix="0" xfId="0">
      <alignment horizontal="center" vertical="center"/>
      <protection locked="0" hidden="0"/>
    </xf>
    <xf numFmtId="46" fontId="3" fillId="2" borderId="71" applyAlignment="1" applyProtection="1" pivotButton="0" quotePrefix="0" xfId="0">
      <alignment horizontal="center" vertical="center"/>
      <protection locked="0" hidden="0"/>
    </xf>
    <xf numFmtId="46" fontId="3" fillId="2" borderId="1" applyAlignment="1" applyProtection="1" pivotButton="0" quotePrefix="0" xfId="0">
      <alignment horizontal="center" vertical="center"/>
      <protection locked="0" hidden="0"/>
    </xf>
    <xf numFmtId="46" fontId="3" fillId="2" borderId="9" applyAlignment="1" applyProtection="1" pivotButton="0" quotePrefix="0" xfId="0">
      <alignment horizontal="center" vertical="center"/>
      <protection locked="0" hidden="0"/>
    </xf>
    <xf numFmtId="46" fontId="3" fillId="2" borderId="68" applyAlignment="1" applyProtection="1" pivotButton="0" quotePrefix="0" xfId="0">
      <alignment horizontal="center" vertical="center"/>
      <protection locked="0" hidden="0"/>
    </xf>
    <xf numFmtId="46" fontId="3" fillId="2" borderId="57" applyAlignment="1" applyProtection="1" pivotButton="0" quotePrefix="0" xfId="0">
      <alignment horizontal="center" vertical="center"/>
      <protection locked="0" hidden="0"/>
    </xf>
    <xf numFmtId="0" fontId="8" fillId="0" borderId="3" applyAlignment="1" pivotButton="0" quotePrefix="0" xfId="0">
      <alignment horizontal="center" vertical="center"/>
    </xf>
    <xf numFmtId="0" fontId="8" fillId="0" borderId="1" applyAlignment="1" pivotButton="0" quotePrefix="0" xfId="0">
      <alignment horizontal="center" vertical="center"/>
    </xf>
    <xf numFmtId="0" fontId="8" fillId="0" borderId="68" applyAlignment="1" pivotButton="0" quotePrefix="0" xfId="0">
      <alignment horizontal="center" vertical="center"/>
    </xf>
    <xf numFmtId="0" fontId="5" fillId="0" borderId="0" applyAlignment="1" pivotButton="0" quotePrefix="0" xfId="0">
      <alignment horizontal="center" vertical="center" wrapText="1"/>
    </xf>
    <xf numFmtId="0" fontId="5" fillId="0" borderId="0" applyAlignment="1" pivotButton="0" quotePrefix="0" xfId="0">
      <alignment vertical="center"/>
    </xf>
    <xf numFmtId="0" fontId="16" fillId="0" borderId="0" applyAlignment="1" pivotButton="0" quotePrefix="0" xfId="0">
      <alignment vertical="center"/>
    </xf>
    <xf numFmtId="0" fontId="5" fillId="0" borderId="0" applyAlignment="1" pivotButton="0" quotePrefix="0" xfId="0">
      <alignment vertical="center" shrinkToFit="1"/>
    </xf>
    <xf numFmtId="0" fontId="5" fillId="0" borderId="0" applyAlignment="1" applyProtection="1" pivotButton="0" quotePrefix="0" xfId="0">
      <alignment vertical="center"/>
      <protection locked="0" hidden="0"/>
    </xf>
    <xf numFmtId="0" fontId="3" fillId="2" borderId="13" applyAlignment="1" pivotButton="0" quotePrefix="0" xfId="0">
      <alignment horizontal="center" vertical="center" shrinkToFit="1"/>
    </xf>
    <xf numFmtId="0" fontId="4" fillId="0" borderId="27" applyAlignment="1" pivotButton="0" quotePrefix="0" xfId="0">
      <alignment vertical="center"/>
    </xf>
    <xf numFmtId="0" fontId="3" fillId="0" borderId="0" applyAlignment="1" pivotButton="0" quotePrefix="0" xfId="0">
      <alignment vertical="center"/>
    </xf>
    <xf numFmtId="0" fontId="3" fillId="0" borderId="0" applyAlignment="1" pivotButton="0" quotePrefix="0" xfId="0">
      <alignment horizontal="center" vertical="center"/>
    </xf>
    <xf numFmtId="0" fontId="3" fillId="2" borderId="4" applyAlignment="1" pivotButton="0" quotePrefix="0" xfId="0">
      <alignment horizontal="center" vertical="center" shrinkToFit="1"/>
    </xf>
    <xf numFmtId="164" fontId="3" fillId="0" borderId="0" applyAlignment="1" pivotButton="0" quotePrefix="0" xfId="0">
      <alignment vertical="center"/>
    </xf>
    <xf numFmtId="165" fontId="3" fillId="0" borderId="0" applyAlignment="1" pivotButton="0" quotePrefix="0" xfId="0">
      <alignment vertical="center"/>
    </xf>
    <xf numFmtId="166" fontId="8" fillId="0" borderId="3" applyAlignment="1" pivotButton="0" quotePrefix="0" xfId="0">
      <alignment horizontal="center" vertical="center"/>
    </xf>
    <xf numFmtId="167" fontId="3" fillId="0" borderId="16" applyAlignment="1" pivotButton="0" quotePrefix="0" xfId="0">
      <alignment horizontal="center" vertical="center"/>
    </xf>
    <xf numFmtId="167" fontId="3" fillId="0" borderId="7" applyAlignment="1" pivotButton="0" quotePrefix="0" xfId="0">
      <alignment horizontal="center" vertical="center"/>
    </xf>
    <xf numFmtId="167" fontId="3" fillId="0" borderId="31" applyAlignment="1" pivotButton="0" quotePrefix="0" xfId="0">
      <alignment horizontal="center" vertical="center"/>
    </xf>
    <xf numFmtId="167" fontId="3" fillId="0" borderId="60" applyAlignment="1" pivotButton="0" quotePrefix="0" xfId="0">
      <alignment horizontal="center" vertical="center"/>
    </xf>
    <xf numFmtId="0" fontId="5" fillId="0" borderId="0" applyAlignment="1" pivotButton="0" quotePrefix="0" xfId="0">
      <alignment horizontal="center" vertical="center"/>
    </xf>
    <xf numFmtId="0" fontId="3" fillId="0" borderId="0" applyAlignment="1" pivotButton="0" quotePrefix="0" xfId="0">
      <alignment vertical="center"/>
    </xf>
    <xf numFmtId="0" fontId="14" fillId="0" borderId="46" applyAlignment="1" pivotButton="0" quotePrefix="0" xfId="0">
      <alignment horizontal="center" vertical="center" wrapText="1"/>
    </xf>
    <xf numFmtId="0" fontId="0" fillId="0" borderId="46" pivotButton="0" quotePrefix="0" xfId="0"/>
    <xf numFmtId="164" fontId="4" fillId="2" borderId="54" applyAlignment="1" applyProtection="1" pivotButton="0" quotePrefix="0" xfId="0">
      <alignment horizontal="left" vertical="top"/>
      <protection locked="0" hidden="0"/>
    </xf>
    <xf numFmtId="0" fontId="0" fillId="0" borderId="49" applyProtection="1" pivotButton="0" quotePrefix="0" xfId="0">
      <protection locked="0" hidden="0"/>
    </xf>
    <xf numFmtId="0" fontId="0" fillId="0" borderId="28" applyProtection="1" pivotButton="0" quotePrefix="0" xfId="0">
      <protection locked="0" hidden="0"/>
    </xf>
    <xf numFmtId="0" fontId="0" fillId="0" borderId="39" applyProtection="1" pivotButton="0" quotePrefix="0" xfId="0">
      <protection locked="0" hidden="0"/>
    </xf>
    <xf numFmtId="0" fontId="0" fillId="0" borderId="0" applyProtection="1" pivotButton="0" quotePrefix="0" xfId="0">
      <protection locked="0" hidden="0"/>
    </xf>
    <xf numFmtId="0" fontId="0" fillId="0" borderId="40" applyProtection="1" pivotButton="0" quotePrefix="0" xfId="0">
      <protection locked="0" hidden="0"/>
    </xf>
    <xf numFmtId="0" fontId="0" fillId="0" borderId="51"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3" fillId="0" borderId="73" applyAlignment="1" pivotButton="0" quotePrefix="0" xfId="0">
      <alignment horizontal="center" vertical="center"/>
    </xf>
    <xf numFmtId="0" fontId="0" fillId="0" borderId="40" pivotButton="0" quotePrefix="0" xfId="0"/>
    <xf numFmtId="167" fontId="4" fillId="0" borderId="59" applyAlignment="1" pivotButton="0" quotePrefix="0" xfId="0">
      <alignment vertical="center"/>
    </xf>
    <xf numFmtId="0" fontId="0" fillId="0" borderId="43" pivotButton="0" quotePrefix="0" xfId="0"/>
    <xf numFmtId="165" fontId="4" fillId="0" borderId="44" applyAlignment="1" pivotButton="0" quotePrefix="0" xfId="0">
      <alignment vertical="center"/>
    </xf>
    <xf numFmtId="0" fontId="0" fillId="0" borderId="42" pivotButton="0" quotePrefix="0" xfId="0"/>
    <xf numFmtId="0" fontId="3" fillId="0" borderId="41" applyAlignment="1" pivotButton="0" quotePrefix="0" xfId="0">
      <alignment horizontal="center" vertical="center" wrapText="1"/>
    </xf>
    <xf numFmtId="166" fontId="4" fillId="0" borderId="42" applyAlignment="1" pivotButton="0" quotePrefix="0" xfId="0">
      <alignment vertical="center"/>
    </xf>
    <xf numFmtId="0" fontId="3" fillId="0" borderId="41" applyAlignment="1" pivotButton="0" quotePrefix="0" xfId="0">
      <alignment horizontal="center" vertical="center"/>
    </xf>
    <xf numFmtId="168" fontId="4" fillId="0" borderId="45" applyAlignment="1" pivotButton="0" quotePrefix="0" xfId="0">
      <alignment vertical="center"/>
    </xf>
    <xf numFmtId="0" fontId="0" fillId="0" borderId="45" pivotButton="0" quotePrefix="0" xfId="0"/>
    <xf numFmtId="0" fontId="3" fillId="0" borderId="44" applyAlignment="1" pivotButton="0" quotePrefix="0" xfId="0">
      <alignment horizontal="center" vertical="center"/>
    </xf>
    <xf numFmtId="167" fontId="4" fillId="0" borderId="52" applyAlignment="1" pivotButton="0" quotePrefix="0" xfId="0">
      <alignment vertical="center"/>
    </xf>
    <xf numFmtId="0" fontId="0" fillId="0" borderId="28" pivotButton="0" quotePrefix="0" xfId="0"/>
    <xf numFmtId="0" fontId="3" fillId="0" borderId="52" applyAlignment="1" pivotButton="0" quotePrefix="0" xfId="0">
      <alignment horizontal="center" vertical="center"/>
    </xf>
    <xf numFmtId="0" fontId="0" fillId="0" borderId="49" pivotButton="0" quotePrefix="0" xfId="0"/>
    <xf numFmtId="167" fontId="4" fillId="0" borderId="32" applyAlignment="1" pivotButton="0" quotePrefix="0" xfId="0">
      <alignment vertical="center"/>
    </xf>
    <xf numFmtId="0" fontId="0" fillId="0" borderId="50" pivotButton="0" quotePrefix="0" xfId="0"/>
    <xf numFmtId="165" fontId="4" fillId="0" borderId="61" applyAlignment="1" pivotButton="0" quotePrefix="0" xfId="0">
      <alignment vertical="center"/>
    </xf>
    <xf numFmtId="169" fontId="4" fillId="0" borderId="27" applyAlignment="1" pivotButton="0" quotePrefix="0" xfId="0">
      <alignment vertical="center"/>
    </xf>
    <xf numFmtId="0" fontId="8" fillId="0" borderId="63" applyAlignment="1" pivotButton="0" quotePrefix="0" xfId="0">
      <alignment horizontal="center" vertical="center" textRotation="255"/>
    </xf>
    <xf numFmtId="0" fontId="0" fillId="0" borderId="33" pivotButton="0" quotePrefix="0" xfId="0"/>
    <xf numFmtId="0" fontId="0" fillId="0" borderId="34" pivotButton="0" quotePrefix="0" xfId="0"/>
    <xf numFmtId="164" fontId="8" fillId="0" borderId="63" applyAlignment="1" pivotButton="0" quotePrefix="0" xfId="0">
      <alignment horizontal="center" vertical="center" textRotation="255"/>
    </xf>
    <xf numFmtId="0" fontId="3" fillId="0" borderId="48" applyAlignment="1" pivotButton="0" quotePrefix="0" xfId="0">
      <alignment horizontal="center" vertical="center"/>
    </xf>
    <xf numFmtId="0" fontId="3" fillId="0" borderId="0" applyAlignment="1" pivotButton="0" quotePrefix="0" xfId="0">
      <alignment horizontal="center" vertical="center"/>
    </xf>
    <xf numFmtId="0" fontId="3" fillId="0" borderId="39" applyAlignment="1" pivotButton="0" quotePrefix="0" xfId="0">
      <alignment horizontal="center" vertical="center"/>
    </xf>
    <xf numFmtId="169" fontId="3" fillId="0" borderId="45" applyAlignment="1" pivotButton="0" quotePrefix="0" xfId="0">
      <alignment horizontal="center" vertical="center"/>
    </xf>
    <xf numFmtId="167" fontId="9" fillId="0" borderId="52" applyAlignment="1" pivotButton="0" quotePrefix="0" xfId="0">
      <alignment horizontal="center" vertical="center"/>
    </xf>
    <xf numFmtId="169" fontId="4" fillId="0" borderId="60" applyAlignment="1" pivotButton="0" quotePrefix="0" xfId="0">
      <alignment vertical="center"/>
    </xf>
    <xf numFmtId="169" fontId="9" fillId="3" borderId="45" applyAlignment="1" pivotButton="0" quotePrefix="0" xfId="0">
      <alignment vertical="center"/>
    </xf>
    <xf numFmtId="0" fontId="3" fillId="0" borderId="42" applyAlignment="1" pivotButton="0" quotePrefix="0" xfId="0">
      <alignment horizontal="center" vertical="center" shrinkToFit="1"/>
    </xf>
    <xf numFmtId="167" fontId="9" fillId="0" borderId="60" applyAlignment="1" pivotButton="0" quotePrefix="0" xfId="0">
      <alignment horizontal="center" vertical="center"/>
    </xf>
    <xf numFmtId="165" fontId="4" fillId="0" borderId="60" applyAlignment="1" pivotButton="0" quotePrefix="0" xfId="0">
      <alignment vertical="center"/>
    </xf>
    <xf numFmtId="0" fontId="3" fillId="0" borderId="60" applyAlignment="1" pivotButton="0" quotePrefix="0" xfId="0">
      <alignment horizontal="center" vertical="center" wrapText="1"/>
    </xf>
    <xf numFmtId="170" fontId="9" fillId="3" borderId="45" applyAlignment="1" pivotButton="0" quotePrefix="0" xfId="0">
      <alignment vertical="center"/>
    </xf>
    <xf numFmtId="167" fontId="4" fillId="0" borderId="60" applyAlignment="1" pivotButton="0" quotePrefix="0" xfId="0">
      <alignment horizontal="center" vertical="center"/>
    </xf>
    <xf numFmtId="169" fontId="4" fillId="0" borderId="62" applyAlignment="1" pivotButton="0" quotePrefix="0" xfId="0">
      <alignment vertical="center"/>
    </xf>
    <xf numFmtId="167" fontId="4" fillId="0" borderId="52" applyAlignment="1" pivotButton="0" quotePrefix="0" xfId="0">
      <alignment horizontal="center" vertical="center"/>
    </xf>
    <xf numFmtId="0" fontId="3" fillId="0" borderId="37" applyAlignment="1" pivotButton="0" quotePrefix="0" xfId="0">
      <alignment horizontal="center" vertical="center"/>
    </xf>
    <xf numFmtId="0" fontId="3" fillId="0" borderId="42" applyAlignment="1" pivotButton="0" quotePrefix="0" xfId="0">
      <alignment horizontal="center" vertical="center"/>
    </xf>
    <xf numFmtId="0" fontId="3" fillId="0" borderId="60" applyAlignment="1" pivotButton="0" quotePrefix="0" xfId="0">
      <alignment horizontal="center" vertical="center"/>
    </xf>
    <xf numFmtId="167" fontId="4" fillId="0" borderId="63" applyAlignment="1" pivotButton="0" quotePrefix="0" xfId="0">
      <alignment vertical="center"/>
    </xf>
    <xf numFmtId="165" fontId="4" fillId="0" borderId="59" applyAlignment="1" pivotButton="0" quotePrefix="0" xfId="0">
      <alignment vertical="center"/>
    </xf>
    <xf numFmtId="167" fontId="4" fillId="2" borderId="14" applyAlignment="1" applyProtection="1" pivotButton="0" quotePrefix="0" xfId="0">
      <alignment horizontal="center" vertical="center"/>
      <protection locked="0" hidden="0"/>
    </xf>
    <xf numFmtId="0" fontId="0" fillId="0" borderId="2" applyProtection="1" pivotButton="0" quotePrefix="0" xfId="0">
      <protection locked="0" hidden="0"/>
    </xf>
    <xf numFmtId="167" fontId="4" fillId="2" borderId="57" applyAlignment="1" applyProtection="1" pivotButton="0" quotePrefix="0" xfId="0">
      <alignment horizontal="center" vertical="center"/>
      <protection locked="0" hidden="0"/>
    </xf>
    <xf numFmtId="0" fontId="0" fillId="0" borderId="25" applyProtection="1" pivotButton="0" quotePrefix="0" xfId="0">
      <protection locked="0" hidden="0"/>
    </xf>
    <xf numFmtId="169" fontId="4" fillId="2" borderId="12" applyAlignment="1" applyProtection="1" pivotButton="0" quotePrefix="0" xfId="0">
      <alignment vertical="center"/>
      <protection locked="0" hidden="0"/>
    </xf>
    <xf numFmtId="0" fontId="0" fillId="0" borderId="15" applyProtection="1" pivotButton="0" quotePrefix="0" xfId="0">
      <protection locked="0" hidden="0"/>
    </xf>
    <xf numFmtId="169" fontId="4" fillId="2" borderId="15" applyAlignment="1" applyProtection="1" pivotButton="0" quotePrefix="0" xfId="0">
      <alignment vertical="center"/>
      <protection locked="0" hidden="0"/>
    </xf>
    <xf numFmtId="167" fontId="9" fillId="0" borderId="12" applyAlignment="1" pivotButton="0" quotePrefix="0" xfId="0">
      <alignment vertical="center"/>
    </xf>
    <xf numFmtId="0" fontId="0" fillId="0" borderId="15" pivotButton="0" quotePrefix="0" xfId="0"/>
    <xf numFmtId="167" fontId="4" fillId="0" borderId="7" applyAlignment="1" pivotButton="0" quotePrefix="0" xfId="0">
      <alignment horizontal="center" vertical="center"/>
    </xf>
    <xf numFmtId="0" fontId="0" fillId="0" borderId="11" pivotButton="0" quotePrefix="0" xfId="0"/>
    <xf numFmtId="0" fontId="4" fillId="2" borderId="12" applyAlignment="1" applyProtection="1" pivotButton="0" quotePrefix="0" xfId="0">
      <alignment horizontal="center" vertical="center" shrinkToFit="1"/>
      <protection locked="0" hidden="0"/>
    </xf>
    <xf numFmtId="165" fontId="4" fillId="2" borderId="4" applyAlignment="1" applyProtection="1" pivotButton="0" quotePrefix="0" xfId="0">
      <alignment horizontal="center" vertical="center"/>
      <protection locked="0" hidden="0"/>
    </xf>
    <xf numFmtId="0" fontId="0" fillId="0" borderId="74" applyProtection="1" pivotButton="0" quotePrefix="0" xfId="0">
      <protection locked="0" hidden="0"/>
    </xf>
    <xf numFmtId="0" fontId="3" fillId="2" borderId="9" applyAlignment="1" applyProtection="1" pivotButton="0" quotePrefix="0" xfId="0">
      <alignment horizontal="left" vertical="top" wrapText="1"/>
      <protection locked="0" hidden="0"/>
    </xf>
    <xf numFmtId="0" fontId="0" fillId="0" borderId="6" applyProtection="1" pivotButton="0" quotePrefix="0" xfId="0">
      <protection locked="0" hidden="0"/>
    </xf>
    <xf numFmtId="0" fontId="0" fillId="0" borderId="11" applyProtection="1" pivotButton="0" quotePrefix="0" xfId="0">
      <protection locked="0" hidden="0"/>
    </xf>
    <xf numFmtId="0" fontId="11" fillId="2" borderId="7" applyAlignment="1" applyProtection="1" pivotButton="0" quotePrefix="0" xfId="0">
      <alignment horizontal="left" vertical="top" wrapText="1"/>
      <protection locked="0" hidden="0"/>
    </xf>
    <xf numFmtId="0" fontId="3" fillId="2" borderId="57" applyAlignment="1" applyProtection="1" pivotButton="0" quotePrefix="0" xfId="0">
      <alignment horizontal="left" vertical="top" wrapText="1"/>
      <protection locked="0" hidden="0"/>
    </xf>
    <xf numFmtId="0" fontId="0" fillId="0" borderId="24" applyProtection="1" pivotButton="0" quotePrefix="0" xfId="0">
      <protection locked="0" hidden="0"/>
    </xf>
    <xf numFmtId="165" fontId="4" fillId="2" borderId="12" applyAlignment="1" applyProtection="1" pivotButton="0" quotePrefix="0" xfId="0">
      <alignment vertical="center"/>
      <protection locked="0" hidden="0"/>
    </xf>
    <xf numFmtId="0" fontId="4" fillId="2" borderId="7" applyAlignment="1" applyProtection="1" pivotButton="0" quotePrefix="0" xfId="0">
      <alignment horizontal="center" vertical="center" shrinkToFit="1"/>
      <protection locked="0" hidden="0"/>
    </xf>
    <xf numFmtId="165" fontId="4" fillId="2" borderId="1" applyAlignment="1" applyProtection="1" pivotButton="0" quotePrefix="0" xfId="0">
      <alignment horizontal="center" vertical="center"/>
      <protection locked="0" hidden="0"/>
    </xf>
    <xf numFmtId="0" fontId="0" fillId="0" borderId="75" applyProtection="1" pivotButton="0" quotePrefix="0" xfId="0">
      <protection locked="0" hidden="0"/>
    </xf>
    <xf numFmtId="165" fontId="4" fillId="2" borderId="7" applyAlignment="1" applyProtection="1" pivotButton="0" quotePrefix="0" xfId="0">
      <alignment vertical="center"/>
      <protection locked="0" hidden="0"/>
    </xf>
    <xf numFmtId="167" fontId="4" fillId="2" borderId="10" applyAlignment="1" applyProtection="1" pivotButton="0" quotePrefix="0" xfId="0">
      <alignment horizontal="center" vertical="center"/>
      <protection locked="0" hidden="0"/>
    </xf>
    <xf numFmtId="167" fontId="4" fillId="2" borderId="9" applyAlignment="1" applyProtection="1" pivotButton="0" quotePrefix="0" xfId="0">
      <alignment horizontal="center" vertical="center"/>
      <protection locked="0" hidden="0"/>
    </xf>
    <xf numFmtId="169" fontId="4" fillId="2" borderId="7" applyAlignment="1" applyProtection="1" pivotButton="0" quotePrefix="0" xfId="0">
      <alignment vertical="center"/>
      <protection locked="0" hidden="0"/>
    </xf>
    <xf numFmtId="169" fontId="4" fillId="2" borderId="11" applyAlignment="1" applyProtection="1" pivotButton="0" quotePrefix="0" xfId="0">
      <alignment vertical="center"/>
      <protection locked="0" hidden="0"/>
    </xf>
    <xf numFmtId="167" fontId="9" fillId="0" borderId="7" applyAlignment="1" pivotButton="0" quotePrefix="0" xfId="0">
      <alignment vertical="center"/>
    </xf>
    <xf numFmtId="167" fontId="4" fillId="2" borderId="7" applyAlignment="1" applyProtection="1" pivotButton="0" quotePrefix="0" xfId="0">
      <alignment vertical="center"/>
      <protection locked="0" hidden="0"/>
    </xf>
    <xf numFmtId="0" fontId="3" fillId="0" borderId="29" applyAlignment="1" pivotButton="0" quotePrefix="0" xfId="0">
      <alignment horizontal="center" vertical="center" wrapText="1" shrinkToFit="1"/>
    </xf>
    <xf numFmtId="0" fontId="0" fillId="0" borderId="76" pivotButton="0" quotePrefix="0" xfId="0"/>
    <xf numFmtId="0" fontId="0" fillId="0" borderId="77" pivotButton="0" quotePrefix="0" xfId="0"/>
    <xf numFmtId="0" fontId="3" fillId="0" borderId="78" applyAlignment="1" pivotButton="0" quotePrefix="0" xfId="0">
      <alignment horizontal="center" vertical="center" shrinkToFit="1"/>
    </xf>
    <xf numFmtId="0" fontId="0" fillId="0" borderId="35" pivotButton="0" quotePrefix="0" xfId="0"/>
    <xf numFmtId="0" fontId="0" fillId="0" borderId="36" pivotButton="0" quotePrefix="0" xfId="0"/>
    <xf numFmtId="0" fontId="3" fillId="2" borderId="29" applyAlignment="1" pivotButton="0" quotePrefix="0" xfId="0">
      <alignment horizontal="center" vertical="center" wrapText="1" shrinkToFit="1"/>
    </xf>
    <xf numFmtId="0" fontId="0" fillId="0" borderId="22" pivotButton="0" quotePrefix="0" xfId="0"/>
    <xf numFmtId="0" fontId="0" fillId="0" borderId="23" pivotButton="0" quotePrefix="0" xfId="0"/>
    <xf numFmtId="0" fontId="3" fillId="2" borderId="35" applyAlignment="1" pivotButton="0" quotePrefix="0" xfId="0">
      <alignment horizontal="center" vertical="center" wrapText="1" shrinkToFit="1"/>
    </xf>
    <xf numFmtId="0" fontId="0" fillId="0" borderId="56" pivotButton="0" quotePrefix="0" xfId="0"/>
    <xf numFmtId="0" fontId="3" fillId="2" borderId="72" applyAlignment="1" pivotButton="0" quotePrefix="0" xfId="0">
      <alignment horizontal="center" vertical="center" wrapText="1" shrinkToFit="1"/>
    </xf>
    <xf numFmtId="0" fontId="0" fillId="0" borderId="64" pivotButton="0" quotePrefix="0" xfId="0"/>
    <xf numFmtId="0" fontId="0" fillId="0" borderId="58" pivotButton="0" quotePrefix="0" xfId="0"/>
    <xf numFmtId="167" fontId="4" fillId="2" borderId="19" applyAlignment="1" applyProtection="1" pivotButton="0" quotePrefix="0" xfId="0">
      <alignment horizontal="center" vertical="center"/>
      <protection locked="0" hidden="0"/>
    </xf>
    <xf numFmtId="0" fontId="0" fillId="0" borderId="26" applyProtection="1" pivotButton="0" quotePrefix="0" xfId="0">
      <protection locked="0" hidden="0"/>
    </xf>
    <xf numFmtId="167" fontId="4" fillId="2" borderId="18" applyAlignment="1" applyProtection="1" pivotButton="0" quotePrefix="0" xfId="0">
      <alignment horizontal="center" vertical="center"/>
      <protection locked="0" hidden="0"/>
    </xf>
    <xf numFmtId="0" fontId="0" fillId="0" borderId="20" applyProtection="1" pivotButton="0" quotePrefix="0" xfId="0">
      <protection locked="0" hidden="0"/>
    </xf>
    <xf numFmtId="169" fontId="4" fillId="2" borderId="16" applyAlignment="1" applyProtection="1" pivotButton="0" quotePrefix="0" xfId="0">
      <alignment vertical="center"/>
      <protection locked="0" hidden="0"/>
    </xf>
    <xf numFmtId="169" fontId="4" fillId="2" borderId="20" applyAlignment="1" applyProtection="1" pivotButton="0" quotePrefix="0" xfId="0">
      <alignment vertical="center"/>
      <protection locked="0" hidden="0"/>
    </xf>
    <xf numFmtId="167" fontId="9" fillId="0" borderId="16" applyAlignment="1" pivotButton="0" quotePrefix="0" xfId="0">
      <alignment vertical="center"/>
    </xf>
    <xf numFmtId="0" fontId="0" fillId="0" borderId="20" pivotButton="0" quotePrefix="0" xfId="0"/>
    <xf numFmtId="0" fontId="4" fillId="2" borderId="16" applyAlignment="1" applyProtection="1" pivotButton="0" quotePrefix="0" xfId="0">
      <alignment horizontal="center" vertical="center" shrinkToFit="1"/>
      <protection locked="0" hidden="0"/>
    </xf>
    <xf numFmtId="165" fontId="4" fillId="2" borderId="3" applyAlignment="1" applyProtection="1" pivotButton="0" quotePrefix="0" xfId="0">
      <alignment horizontal="center" vertical="center"/>
      <protection locked="0" hidden="0"/>
    </xf>
    <xf numFmtId="0" fontId="0" fillId="0" borderId="79" applyProtection="1" pivotButton="0" quotePrefix="0" xfId="0">
      <protection locked="0" hidden="0"/>
    </xf>
    <xf numFmtId="167" fontId="4" fillId="2" borderId="16" applyAlignment="1" applyProtection="1" pivotButton="0" quotePrefix="0" xfId="0">
      <alignment vertical="center"/>
      <protection locked="0" hidden="0"/>
    </xf>
    <xf numFmtId="0" fontId="13" fillId="2" borderId="30" applyAlignment="1" pivotButton="0" quotePrefix="0" xfId="0">
      <alignment horizontal="center" vertical="center" textRotation="255" wrapText="1" shrinkToFit="1"/>
    </xf>
    <xf numFmtId="0" fontId="0" fillId="0" borderId="80" pivotButton="0" quotePrefix="0" xfId="0"/>
    <xf numFmtId="0" fontId="13" fillId="2" borderId="66" applyAlignment="1" pivotButton="0" quotePrefix="0" xfId="0">
      <alignment horizontal="center" vertical="center" textRotation="255" wrapText="1" shrinkToFit="1"/>
    </xf>
    <xf numFmtId="0" fontId="0" fillId="0" borderId="71" pivotButton="0" quotePrefix="0" xfId="0"/>
    <xf numFmtId="0" fontId="12" fillId="0" borderId="78" applyAlignment="1" pivotButton="0" quotePrefix="0" xfId="0">
      <alignment horizontal="center" vertical="center" textRotation="255" wrapText="1" shrinkToFit="1"/>
    </xf>
    <xf numFmtId="0" fontId="0" fillId="0" borderId="53" pivotButton="0" quotePrefix="0" xfId="0"/>
    <xf numFmtId="0" fontId="10" fillId="0" borderId="0" applyAlignment="1" pivotButton="0" quotePrefix="0" xfId="0">
      <alignment horizontal="center" vertical="center"/>
    </xf>
    <xf numFmtId="0" fontId="3" fillId="0" borderId="21" applyAlignment="1" pivotButton="0" quotePrefix="0" xfId="0">
      <alignment horizontal="center" vertical="center" shrinkToFit="1"/>
    </xf>
    <xf numFmtId="0" fontId="3" fillId="0" borderId="30" applyAlignment="1" pivotButton="0" quotePrefix="0" xfId="0">
      <alignment horizontal="center" vertical="center" shrinkToFit="1"/>
    </xf>
    <xf numFmtId="0" fontId="3" fillId="2" borderId="23" applyAlignment="1" pivotButton="0" quotePrefix="0" xfId="0">
      <alignment horizontal="center" vertical="center" shrinkToFit="1"/>
    </xf>
    <xf numFmtId="0" fontId="3" fillId="2" borderId="29" applyAlignment="1" pivotButton="0" quotePrefix="0" xfId="0">
      <alignment horizontal="center" vertical="center" shrinkToFit="1"/>
    </xf>
    <xf numFmtId="0" fontId="4" fillId="0" borderId="5" applyAlignment="1" pivotButton="0" quotePrefix="0" xfId="0">
      <alignment horizontal="center" vertical="center"/>
    </xf>
    <xf numFmtId="0" fontId="0" fillId="0" borderId="5" pivotButton="0" quotePrefix="0" xfId="0"/>
    <xf numFmtId="0" fontId="4" fillId="2" borderId="5" applyAlignment="1" applyProtection="1" pivotButton="0" quotePrefix="0" xfId="0">
      <alignment horizontal="center" vertical="center"/>
      <protection locked="0" hidden="0"/>
    </xf>
    <xf numFmtId="0" fontId="0" fillId="0" borderId="5" applyProtection="1" pivotButton="0" quotePrefix="0" xfId="0">
      <protection locked="0" hidden="0"/>
    </xf>
    <xf numFmtId="0" fontId="5" fillId="2" borderId="0" applyAlignment="1" applyProtection="1" pivotButton="0" quotePrefix="0" xfId="0">
      <alignment horizontal="right" vertical="center"/>
      <protection locked="0" hidden="0"/>
    </xf>
    <xf numFmtId="0" fontId="3" fillId="2" borderId="46" applyAlignment="1" pivotButton="0" quotePrefix="0" xfId="0">
      <alignment horizontal="center" vertical="center"/>
    </xf>
    <xf numFmtId="0" fontId="3" fillId="2" borderId="78" applyAlignment="1" pivotButton="0" quotePrefix="0" xfId="0">
      <alignment horizontal="center" vertical="center" shrinkToFit="1"/>
    </xf>
    <xf numFmtId="0" fontId="3" fillId="2" borderId="78" applyAlignment="1" pivotButton="0" quotePrefix="0" xfId="0">
      <alignment horizontal="center" vertical="center" textRotation="255" shrinkToFit="1"/>
    </xf>
    <xf numFmtId="0" fontId="3" fillId="2" borderId="4" applyAlignment="1" pivotButton="0" quotePrefix="0" xfId="0">
      <alignment horizontal="center" vertical="center" shrinkToFit="1"/>
    </xf>
    <xf numFmtId="0" fontId="0" fillId="0" borderId="74" pivotButton="0" quotePrefix="0" xfId="0"/>
    <xf numFmtId="0" fontId="3" fillId="2" borderId="12" applyAlignment="1" pivotButton="0" quotePrefix="0" xfId="0">
      <alignment horizontal="center" vertical="center" shrinkToFit="1"/>
    </xf>
    <xf numFmtId="0" fontId="3" fillId="2" borderId="15" applyAlignment="1" pivotButton="0" quotePrefix="0" xfId="0">
      <alignment horizontal="center" vertical="center" wrapText="1" shrinkToFit="1"/>
    </xf>
    <xf numFmtId="0" fontId="13" fillId="0" borderId="30" applyAlignment="1" pivotButton="0" quotePrefix="0" xfId="0">
      <alignment horizontal="center" vertical="center" textRotation="255" wrapText="1" shrinkToFit="1"/>
    </xf>
    <xf numFmtId="0" fontId="15" fillId="0" borderId="30" applyAlignment="1" pivotButton="0" quotePrefix="0" xfId="0">
      <alignment horizontal="center" vertical="center" textRotation="255" wrapText="1" shrinkToFit="1"/>
    </xf>
    <xf numFmtId="0" fontId="13" fillId="0" borderId="65" applyAlignment="1" pivotButton="0" quotePrefix="0" xfId="0">
      <alignment horizontal="center" vertical="center" textRotation="255" wrapText="1" shrinkToFit="1"/>
    </xf>
    <xf numFmtId="0" fontId="0" fillId="0" borderId="81" pivotButton="0" quotePrefix="0" xfId="0"/>
    <xf numFmtId="0" fontId="11" fillId="2" borderId="16" applyAlignment="1" applyProtection="1" pivotButton="0" quotePrefix="0" xfId="0">
      <alignment horizontal="left" vertical="top" wrapText="1"/>
      <protection locked="0" hidden="0"/>
    </xf>
    <xf numFmtId="0" fontId="3" fillId="2" borderId="18" applyAlignment="1" applyProtection="1" pivotButton="0" quotePrefix="0" xfId="0">
      <alignment horizontal="left" vertical="top" wrapText="1"/>
      <protection locked="0" hidden="0"/>
    </xf>
    <xf numFmtId="164" fontId="3" fillId="0" borderId="0" applyAlignment="1" pivotButton="0" quotePrefix="0" xfId="0">
      <alignment vertical="center"/>
    </xf>
    <xf numFmtId="0" fontId="0" fillId="0" borderId="0" pivotButton="0" quotePrefix="0" xfId="0"/>
    <xf numFmtId="165" fontId="3" fillId="0" borderId="0" applyAlignment="1" pivotButton="0" quotePrefix="0" xfId="0">
      <alignment vertical="center"/>
    </xf>
    <xf numFmtId="165" fontId="4" fillId="2" borderId="3" applyAlignment="1" applyProtection="1" pivotButton="0" quotePrefix="0" xfId="0">
      <alignment horizontal="center" vertical="center"/>
      <protection locked="0" hidden="0"/>
    </xf>
    <xf numFmtId="167" fontId="4" fillId="2" borderId="19" applyAlignment="1" applyProtection="1" pivotButton="0" quotePrefix="0" xfId="0">
      <alignment horizontal="center" vertical="center"/>
      <protection locked="0" hidden="0"/>
    </xf>
    <xf numFmtId="167" fontId="4" fillId="2" borderId="18" applyAlignment="1" applyProtection="1" pivotButton="0" quotePrefix="0" xfId="0">
      <alignment horizontal="center" vertical="center"/>
      <protection locked="0" hidden="0"/>
    </xf>
    <xf numFmtId="169" fontId="4" fillId="2" borderId="16" applyAlignment="1" applyProtection="1" pivotButton="0" quotePrefix="0" xfId="0">
      <alignment vertical="center"/>
      <protection locked="0" hidden="0"/>
    </xf>
    <xf numFmtId="169" fontId="4" fillId="2" borderId="20" applyAlignment="1" applyProtection="1" pivotButton="0" quotePrefix="0" xfId="0">
      <alignment vertical="center"/>
      <protection locked="0" hidden="0"/>
    </xf>
    <xf numFmtId="167" fontId="9" fillId="0" borderId="16" applyAlignment="1" pivotButton="0" quotePrefix="0" xfId="0">
      <alignment vertical="center"/>
    </xf>
    <xf numFmtId="167" fontId="4" fillId="2" borderId="16" applyAlignment="1" applyProtection="1" pivotButton="0" quotePrefix="0" xfId="0">
      <alignment vertical="center"/>
      <protection locked="0" hidden="0"/>
    </xf>
    <xf numFmtId="166" fontId="8" fillId="0" borderId="3" applyAlignment="1" pivotButton="0" quotePrefix="0" xfId="0">
      <alignment horizontal="center" vertical="center"/>
    </xf>
    <xf numFmtId="167" fontId="3" fillId="0" borderId="16" applyAlignment="1" pivotButton="0" quotePrefix="0" xfId="0">
      <alignment horizontal="center" vertical="center"/>
    </xf>
    <xf numFmtId="165" fontId="4" fillId="2" borderId="1" applyAlignment="1" applyProtection="1" pivotButton="0" quotePrefix="0" xfId="0">
      <alignment horizontal="center" vertical="center"/>
      <protection locked="0" hidden="0"/>
    </xf>
    <xf numFmtId="167" fontId="4" fillId="2" borderId="10" applyAlignment="1" applyProtection="1" pivotButton="0" quotePrefix="0" xfId="0">
      <alignment horizontal="center" vertical="center"/>
      <protection locked="0" hidden="0"/>
    </xf>
    <xf numFmtId="167" fontId="4" fillId="2" borderId="9" applyAlignment="1" applyProtection="1" pivotButton="0" quotePrefix="0" xfId="0">
      <alignment horizontal="center" vertical="center"/>
      <protection locked="0" hidden="0"/>
    </xf>
    <xf numFmtId="169" fontId="4" fillId="2" borderId="7" applyAlignment="1" applyProtection="1" pivotButton="0" quotePrefix="0" xfId="0">
      <alignment vertical="center"/>
      <protection locked="0" hidden="0"/>
    </xf>
    <xf numFmtId="169" fontId="4" fillId="2" borderId="11" applyAlignment="1" applyProtection="1" pivotButton="0" quotePrefix="0" xfId="0">
      <alignment vertical="center"/>
      <protection locked="0" hidden="0"/>
    </xf>
    <xf numFmtId="167" fontId="4" fillId="0" borderId="7" applyAlignment="1" pivotButton="0" quotePrefix="0" xfId="0">
      <alignment horizontal="center" vertical="center"/>
    </xf>
    <xf numFmtId="167" fontId="9" fillId="0" borderId="7" applyAlignment="1" pivotButton="0" quotePrefix="0" xfId="0">
      <alignment vertical="center"/>
    </xf>
    <xf numFmtId="167" fontId="4" fillId="2" borderId="7" applyAlignment="1" applyProtection="1" pivotButton="0" quotePrefix="0" xfId="0">
      <alignment vertical="center"/>
      <protection locked="0" hidden="0"/>
    </xf>
    <xf numFmtId="167" fontId="3" fillId="0" borderId="7" applyAlignment="1" pivotButton="0" quotePrefix="0" xfId="0">
      <alignment horizontal="center" vertical="center"/>
    </xf>
    <xf numFmtId="165" fontId="4" fillId="2" borderId="7" applyAlignment="1" applyProtection="1" pivotButton="0" quotePrefix="0" xfId="0">
      <alignment vertical="center"/>
      <protection locked="0" hidden="0"/>
    </xf>
    <xf numFmtId="165" fontId="4" fillId="2" borderId="4" applyAlignment="1" applyProtection="1" pivotButton="0" quotePrefix="0" xfId="0">
      <alignment horizontal="center" vertical="center"/>
      <protection locked="0" hidden="0"/>
    </xf>
    <xf numFmtId="167" fontId="4" fillId="2" borderId="14" applyAlignment="1" applyProtection="1" pivotButton="0" quotePrefix="0" xfId="0">
      <alignment horizontal="center" vertical="center"/>
      <protection locked="0" hidden="0"/>
    </xf>
    <xf numFmtId="167" fontId="4" fillId="2" borderId="57" applyAlignment="1" applyProtection="1" pivotButton="0" quotePrefix="0" xfId="0">
      <alignment horizontal="center" vertical="center"/>
      <protection locked="0" hidden="0"/>
    </xf>
    <xf numFmtId="169" fontId="4" fillId="2" borderId="12" applyAlignment="1" applyProtection="1" pivotButton="0" quotePrefix="0" xfId="0">
      <alignment vertical="center"/>
      <protection locked="0" hidden="0"/>
    </xf>
    <xf numFmtId="169" fontId="4" fillId="2" borderId="15" applyAlignment="1" applyProtection="1" pivotButton="0" quotePrefix="0" xfId="0">
      <alignment vertical="center"/>
      <protection locked="0" hidden="0"/>
    </xf>
    <xf numFmtId="167" fontId="9" fillId="0" borderId="12" applyAlignment="1" pivotButton="0" quotePrefix="0" xfId="0">
      <alignment vertical="center"/>
    </xf>
    <xf numFmtId="165" fontId="4" fillId="2" borderId="12" applyAlignment="1" applyProtection="1" pivotButton="0" quotePrefix="0" xfId="0">
      <alignment vertical="center"/>
      <protection locked="0" hidden="0"/>
    </xf>
    <xf numFmtId="167" fontId="3" fillId="0" borderId="31" applyAlignment="1" pivotButton="0" quotePrefix="0" xfId="0">
      <alignment horizontal="center" vertical="center"/>
    </xf>
    <xf numFmtId="167" fontId="4" fillId="0" borderId="59" applyAlignment="1" pivotButton="0" quotePrefix="0" xfId="0">
      <alignment vertical="center"/>
    </xf>
    <xf numFmtId="167" fontId="4" fillId="0" borderId="32" applyAlignment="1" pivotButton="0" quotePrefix="0" xfId="0">
      <alignment vertical="center"/>
    </xf>
    <xf numFmtId="165" fontId="4" fillId="0" borderId="61" applyAlignment="1" pivotButton="0" quotePrefix="0" xfId="0">
      <alignment vertical="center"/>
    </xf>
    <xf numFmtId="169" fontId="4" fillId="0" borderId="27" applyAlignment="1" pivotButton="0" quotePrefix="0" xfId="0">
      <alignment vertical="center"/>
    </xf>
    <xf numFmtId="169" fontId="4" fillId="0" borderId="62" applyAlignment="1" pivotButton="0" quotePrefix="0" xfId="0">
      <alignment vertical="center"/>
    </xf>
    <xf numFmtId="167" fontId="4" fillId="0" borderId="52" applyAlignment="1" pivotButton="0" quotePrefix="0" xfId="0">
      <alignment horizontal="center" vertical="center"/>
    </xf>
    <xf numFmtId="167" fontId="9" fillId="0" borderId="52" applyAlignment="1" pivotButton="0" quotePrefix="0" xfId="0">
      <alignment horizontal="center" vertical="center"/>
    </xf>
    <xf numFmtId="167" fontId="4" fillId="0" borderId="52" applyAlignment="1" pivotButton="0" quotePrefix="0" xfId="0">
      <alignment vertical="center"/>
    </xf>
    <xf numFmtId="169" fontId="3" fillId="0" borderId="45" applyAlignment="1" pivotButton="0" quotePrefix="0" xfId="0">
      <alignment horizontal="center" vertical="center"/>
    </xf>
    <xf numFmtId="167" fontId="3" fillId="0" borderId="60" applyAlignment="1" pivotButton="0" quotePrefix="0" xfId="0">
      <alignment horizontal="center" vertical="center"/>
    </xf>
    <xf numFmtId="165" fontId="4" fillId="0" borderId="44" applyAlignment="1" pivotButton="0" quotePrefix="0" xfId="0">
      <alignment vertical="center"/>
    </xf>
    <xf numFmtId="167" fontId="4" fillId="0" borderId="63" applyAlignment="1" pivotButton="0" quotePrefix="0" xfId="0">
      <alignment vertical="center"/>
    </xf>
    <xf numFmtId="165" fontId="4" fillId="0" borderId="59" applyAlignment="1" pivotButton="0" quotePrefix="0" xfId="0">
      <alignment vertical="center"/>
    </xf>
    <xf numFmtId="169" fontId="4" fillId="0" borderId="60" applyAlignment="1" pivotButton="0" quotePrefix="0" xfId="0">
      <alignment vertical="center"/>
    </xf>
    <xf numFmtId="169" fontId="9" fillId="3" borderId="45" applyAlignment="1" pivotButton="0" quotePrefix="0" xfId="0">
      <alignment vertical="center"/>
    </xf>
    <xf numFmtId="167" fontId="4" fillId="0" borderId="60" applyAlignment="1" pivotButton="0" quotePrefix="0" xfId="0">
      <alignment horizontal="center" vertical="center"/>
    </xf>
    <xf numFmtId="167" fontId="9" fillId="0" borderId="60" applyAlignment="1" pivotButton="0" quotePrefix="0" xfId="0">
      <alignment horizontal="center" vertical="center"/>
    </xf>
    <xf numFmtId="165" fontId="4" fillId="0" borderId="60" applyAlignment="1" pivotButton="0" quotePrefix="0" xfId="0">
      <alignment vertical="center"/>
    </xf>
    <xf numFmtId="170" fontId="9" fillId="3" borderId="45" applyAlignment="1" pivotButton="0" quotePrefix="0" xfId="0">
      <alignment vertical="center"/>
    </xf>
    <xf numFmtId="166" fontId="4" fillId="0" borderId="42" applyAlignment="1" pivotButton="0" quotePrefix="0" xfId="0">
      <alignment vertical="center"/>
    </xf>
    <xf numFmtId="168" fontId="4" fillId="0" borderId="45" applyAlignment="1" pivotButton="0" quotePrefix="0" xfId="0">
      <alignment vertical="center"/>
    </xf>
    <xf numFmtId="164" fontId="4" fillId="2" borderId="54" applyAlignment="1" applyProtection="1" pivotButton="0" quotePrefix="0" xfId="0">
      <alignment horizontal="left" vertical="top"/>
      <protection locked="0" hidden="0"/>
    </xf>
    <xf numFmtId="164" fontId="8" fillId="0" borderId="63" applyAlignment="1" pivotButton="0" quotePrefix="0" xfId="0">
      <alignment horizontal="center" vertical="center" textRotation="255"/>
    </xf>
  </cellXfs>
  <cellStyles count="1">
    <cellStyle name="標準" xfId="0" builtinId="0"/>
  </cellStyles>
  <dxfs count="6">
    <dxf>
      <fill>
        <patternFill patternType="mediumGray">
          <fgColor rgb="FFCCFFFF"/>
        </patternFill>
      </fill>
    </dxf>
    <dxf>
      <fill>
        <patternFill patternType="mediumGray">
          <fgColor rgb="FFFF99CC"/>
        </patternFill>
      </fill>
    </dxf>
    <dxf>
      <fill>
        <patternFill patternType="mediumGray">
          <fgColor rgb="FFFF99CC"/>
        </patternFill>
      </fill>
    </dxf>
    <dxf>
      <font>
        <b val="1"/>
        <condense val="0"/>
        <color indexed="10"/>
        <extend val="0"/>
      </font>
    </dxf>
    <dxf>
      <font>
        <b val="1"/>
        <condense val="0"/>
        <color indexed="57"/>
        <extend val="0"/>
      </font>
    </dxf>
    <dxf>
      <fill>
        <patternFill patternType="solid">
          <fgColor auto="1"/>
          <bgColor theme="0" tint="-0.24994659260841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0241301 山口 大蔵</author>
  </authors>
  <commentList>
    <comment ref="A5" authorId="0" shapeId="0">
      <text>
        <t>年月を入力</t>
      </text>
    </comment>
    <comment ref="C7" authorId="0" shapeId="0">
      <text>
        <t>祝日やMJS休日の場合「休・祝」を選択する。</t>
      </text>
    </comment>
    <comment ref="D7" authorId="0" shapeId="0">
      <text>
        <t>当日の勤務シフトを入力する。
振出振休の場合
　振出…振出を行う勤務区分
　振休…「公法」を選択
シフト作成時点での有休の場合
　「事前有休」を選択</t>
      </text>
    </comment>
    <comment ref="J7" authorId="0" shapeId="0">
      <text>
        <t xml:space="preserve">問い合わせ対応に従事した時間
</t>
      </text>
    </comment>
    <comment ref="R7" authorId="0" shapeId="0">
      <text>
        <t>当日のCall par Hour（1時間あたりの対応件数）
総対応時間÷総件数</t>
      </text>
    </comment>
    <comment ref="T7" authorId="0" shapeId="0">
      <text>
        <t>コアタイムにおけるCall par Hour（1時間あたりの対応件数）
うちコアタイム対応時間÷うちコアタイム対応件数</t>
      </text>
    </comment>
    <comment ref="V7" authorId="0" shapeId="0">
      <text>
        <t>コアタイム中に問い合わせ対応以外に従事した時間。</t>
      </text>
    </comment>
    <comment ref="AE7" authorId="0" shapeId="0">
      <text>
        <t>当日の業務についての所感があれば入力。</t>
      </text>
    </comment>
    <comment ref="AP7" authorId="0" shapeId="0">
      <text>
        <t>上長にて確認後にチェック</t>
      </text>
    </comment>
    <comment ref="AQ7" authorId="0" shapeId="0">
      <text>
        <t>上長よりコメントがある場合に入力。</t>
      </text>
    </comment>
    <comment ref="BC7" authorId="0" shapeId="0">
      <text>
        <t>コアタイム中に対応すべき
件数の目安（目標）</t>
      </text>
    </comment>
    <comment ref="BD7" authorId="0" shapeId="0">
      <text>
        <t xml:space="preserve">当日の勤務時間中に対応すべき件数の目安（目標）
</t>
      </text>
    </comment>
    <comment ref="BG7" authorId="0" shapeId="0">
      <text>
        <t>CTStageレポータから「着信通話時間の合計（外線）」を転記する。
3時間15分20秒＝「3：15：20」
※夜勤の場合は転記不要</t>
      </text>
    </comment>
    <comment ref="BH7" authorId="0" shapeId="0">
      <text>
        <t>CTStageレポータから「発信通話時間の合計（外線）」を転記する。
3時間15分20秒＝「3：15：20」
※夜勤の場合は転記不要</t>
      </text>
    </comment>
    <comment ref="BI7" authorId="0" shapeId="0">
      <text>
        <t>CTStageレポータから当日の「ワークタイムの合計」を転記する。
3時間15分20秒＝「3：15：20」
※夜勤の場合は転記不要。</t>
      </text>
    </comment>
    <comment ref="F8" authorId="0" shapeId="0">
      <text>
        <t>事前に申請したものかどうか。</t>
      </text>
    </comment>
    <comment ref="G8" authorId="0" shapeId="0">
      <text>
        <t>休暇の単位を選択（前半休、後半休、時間休、全日休）
※半休・時間休の場合は右のセルに時間の入力も行う。</t>
      </text>
    </comment>
    <comment ref="H8" authorId="0" shapeId="0">
      <text>
        <t>半休、時間給の場合に休暇時間を入力する。</t>
      </text>
    </comment>
    <comment ref="J8" authorId="0" shapeId="0">
      <text>
        <t>問い合わせ対応に従事した時間を入力する。
残業時間も含む。
7時間30分＝「7.5」</t>
      </text>
    </comment>
    <comment ref="L8" authorId="0" shapeId="0">
      <text>
        <t>問い合わせ対応に従事した時間のうち、コアタイムの時間を入力する。
右の「コアタイム目安時間」からコアタイム中の研修等の時間や30分休憩の時間を差し引く。
※コアタイム中の残業は加算する。
コアタイム＝9時～18時とする。
7時間30分＝「7.5」</t>
      </text>
    </comment>
    <comment ref="N8" authorId="0" shapeId="0">
      <text>
        <t>当日の総対応件数を入力する。</t>
      </text>
    </comment>
    <comment ref="P8" authorId="0" shapeId="0">
      <text>
        <t>対応コール総件数のうちコアタイム中に対応完了した件数を入力する。
コアタイム＝9時～18時とする。</t>
      </text>
    </comment>
    <comment ref="V8" authorId="0" shapeId="0">
      <text>
        <t>コアタイム中に問い合わせ対応以外（研修・会議など）に
従事した時間。
7時間30分＝「7.5」</t>
      </text>
    </comment>
    <comment ref="X8" authorId="0" shapeId="0">
      <text>
        <t>コアタイム中のコール対応以外の業務内容</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fitToPage="1"/>
  </sheetPr>
  <dimension ref="A1:BT54"/>
  <sheetViews>
    <sheetView tabSelected="1" zoomScale="80" zoomScaleNormal="80" workbookViewId="0">
      <pane xSplit="5" ySplit="8" topLeftCell="F33" activePane="bottomRight" state="frozen"/>
      <selection activeCell="A1" sqref="A1:AH2"/>
      <selection pane="topRight" activeCell="A1" sqref="A1:AH2"/>
      <selection pane="bottomLeft" activeCell="A1" sqref="A1:AH2"/>
      <selection pane="bottomRight" activeCell="D38" sqref="D38:E38"/>
    </sheetView>
  </sheetViews>
  <sheetFormatPr baseColWidth="8" defaultColWidth="3.75" defaultRowHeight="18" customHeight="1"/>
  <cols>
    <col width="3.625" bestFit="1" customWidth="1" style="73" min="1" max="1"/>
    <col width="5.125" bestFit="1" customWidth="1" style="73" min="2" max="2"/>
    <col width="6.125" bestFit="1" customWidth="1" style="73" min="3" max="3"/>
    <col width="4.5" customWidth="1" style="73" min="4" max="5"/>
    <col width="5.125" bestFit="1" customWidth="1" style="73" min="6" max="7"/>
    <col width="4.5" customWidth="1" style="73" min="8" max="8"/>
    <col width="4.5" customWidth="1" style="110" min="9" max="11"/>
    <col width="4.5" customWidth="1" style="73" min="12" max="17"/>
    <col width="3.625" customWidth="1" style="73" min="18" max="21"/>
    <col width="4.5" customWidth="1" style="73" min="22" max="45"/>
    <col width="4" customWidth="1" style="73" min="46" max="46"/>
    <col width="4.5" customWidth="1" style="73" min="47" max="54"/>
    <col width="7.875" bestFit="1" customWidth="1" style="73" min="55" max="55"/>
    <col width="6.125" bestFit="1" customWidth="1" style="73" min="56" max="56"/>
    <col width="6.125" customWidth="1" style="73" min="57" max="58"/>
    <col width="9.375" customWidth="1" style="73" min="59" max="61"/>
    <col width="6" customWidth="1" style="73" min="62" max="65"/>
    <col width="4.5" customWidth="1" style="73" min="66" max="66"/>
    <col hidden="1" width="4.125" customWidth="1" style="73" min="67" max="67"/>
    <col hidden="1" width="21.5" customWidth="1" style="110" min="68" max="68"/>
    <col hidden="1" width="6" customWidth="1" style="215" min="69" max="69"/>
    <col hidden="1" width="4.25" customWidth="1" style="73" min="70" max="70"/>
    <col hidden="1" width="5.125" customWidth="1" style="73" min="71" max="72"/>
    <col hidden="1" width="3.75" customWidth="1" style="73" min="73" max="73"/>
    <col width="3.75" customWidth="1" style="73" min="74" max="77"/>
    <col width="3.75" customWidth="1" style="73" min="78" max="16384"/>
  </cols>
  <sheetData>
    <row r="1" ht="12" customHeight="1" s="216">
      <c r="A1" s="192">
        <f>"第"&amp;IF(OR(A6=1,A6=2,A6=3),A5-1977,A5-1976)&amp;"期　"&amp;A6&amp;"月度 日別対応報告書"&amp;" 兼 月次報告書"</f>
        <v/>
      </c>
      <c r="BB1" s="1" t="n"/>
      <c r="BC1" s="1" t="n"/>
      <c r="BD1" s="1" t="n"/>
      <c r="BE1" s="1" t="n"/>
      <c r="BF1" s="1" t="n"/>
      <c r="BG1" s="1" t="n"/>
      <c r="BH1" s="1" t="n"/>
      <c r="BI1" s="1" t="n"/>
      <c r="BJ1" s="1" t="n"/>
      <c r="BK1" s="1" t="n"/>
      <c r="BL1" s="1" t="n"/>
      <c r="BM1" s="1" t="n"/>
      <c r="BN1" s="1" t="n"/>
    </row>
    <row r="2" ht="12" customHeight="1" s="216">
      <c r="BB2" s="1" t="n"/>
      <c r="BC2" s="1" t="n"/>
      <c r="BD2" s="1" t="n"/>
      <c r="BE2" s="1" t="n"/>
      <c r="BF2" s="1" t="n"/>
      <c r="BG2" s="1" t="n"/>
      <c r="BH2" s="1" t="n"/>
      <c r="BI2" s="1" t="n"/>
      <c r="BJ2" s="1" t="n"/>
      <c r="BK2" s="1" t="n"/>
      <c r="BL2" s="1" t="n"/>
      <c r="BM2" s="1" t="n"/>
      <c r="BN2" s="1" t="n"/>
    </row>
    <row r="3" ht="12" customHeight="1" s="216">
      <c r="AD3" s="2" t="n"/>
      <c r="AE3" s="2" t="n"/>
      <c r="AF3" s="2" t="n"/>
      <c r="AG3" s="2" t="n"/>
      <c r="AH3" s="2" t="n"/>
      <c r="AI3" s="2" t="n"/>
      <c r="AJ3" s="2" t="n"/>
      <c r="AK3" s="2" t="n"/>
      <c r="AL3" s="2" t="n"/>
      <c r="AM3" s="2" t="n"/>
      <c r="AN3" s="2" t="n"/>
      <c r="AO3" s="2" t="n"/>
      <c r="AP3" s="2" t="n"/>
      <c r="AQ3" s="2" t="n"/>
      <c r="AR3" s="2" t="n"/>
      <c r="AS3" s="2" t="n"/>
      <c r="AT3" s="2" t="n"/>
      <c r="AU3" s="2" t="n"/>
      <c r="AV3" s="2" t="n"/>
      <c r="AW3" s="2" t="n"/>
      <c r="AX3" s="2" t="n"/>
      <c r="AY3" s="2" t="n"/>
      <c r="AZ3" s="2" t="n"/>
      <c r="BA3" s="2" t="n"/>
      <c r="BB3" s="2" t="n"/>
      <c r="BC3" s="2" t="n"/>
      <c r="BD3" s="2" t="n"/>
      <c r="BE3" s="2" t="n"/>
      <c r="BF3" s="2" t="n"/>
      <c r="BG3" s="2" t="n"/>
      <c r="BH3" s="2" t="n"/>
      <c r="BI3" s="2" t="n"/>
      <c r="BJ3" s="2" t="n"/>
      <c r="BK3" s="2" t="n"/>
      <c r="BL3" s="2" t="n"/>
      <c r="BM3" s="2" t="n"/>
      <c r="BN3" s="2" t="n"/>
      <c r="BO3" s="2" t="n"/>
      <c r="BP3" s="2" t="n"/>
      <c r="BQ3" s="2" t="n"/>
      <c r="BR3" s="2" t="n"/>
    </row>
    <row r="4" ht="12" customHeight="1" s="216">
      <c r="AD4" s="2" t="n"/>
      <c r="AE4" s="2" t="n"/>
      <c r="AF4" s="2" t="n"/>
      <c r="AG4" s="2" t="n"/>
      <c r="AH4" s="2" t="n"/>
      <c r="AI4" s="2" t="n"/>
      <c r="AJ4" s="2" t="n"/>
      <c r="AK4" s="2" t="n"/>
      <c r="AL4" s="2" t="n"/>
      <c r="AM4" s="2" t="n"/>
      <c r="AN4" s="2" t="n"/>
      <c r="AO4" s="2" t="n"/>
      <c r="AP4" s="2" t="n"/>
      <c r="AQ4" s="197" t="inlineStr">
        <is>
          <t>氏　名</t>
        </is>
      </c>
      <c r="AS4" s="199" t="n"/>
      <c r="AT4" s="80" t="n"/>
      <c r="AU4" s="80" t="n"/>
      <c r="AV4" s="80" t="n"/>
      <c r="AW4" s="80" t="n"/>
      <c r="AX4" s="80" t="n"/>
      <c r="AY4" s="80" t="n"/>
      <c r="AZ4" s="80" t="n"/>
      <c r="BA4" s="2" t="n"/>
      <c r="BB4" s="2" t="n"/>
      <c r="BC4" s="2" t="n"/>
      <c r="BD4" s="2" t="n"/>
      <c r="BE4" s="2" t="n"/>
      <c r="BF4" s="2" t="n"/>
      <c r="BG4" s="2" t="n"/>
      <c r="BH4" s="2" t="n"/>
      <c r="BI4" s="2" t="n"/>
      <c r="BJ4" s="2" t="n"/>
      <c r="BK4" s="2" t="n"/>
      <c r="BL4" s="2" t="n"/>
      <c r="BM4" s="2" t="n"/>
      <c r="BP4" s="73" t="n"/>
      <c r="BQ4" s="73" t="n"/>
    </row>
    <row r="5" ht="23.25" customHeight="1" s="216">
      <c r="A5" s="201" t="n">
        <v>2022</v>
      </c>
      <c r="B5" s="80" t="n"/>
      <c r="C5" s="2" t="inlineStr">
        <is>
          <t>年</t>
        </is>
      </c>
      <c r="AB5" s="110" t="n"/>
      <c r="AC5" s="110" t="n"/>
      <c r="AD5" s="110" t="n"/>
      <c r="AE5" s="110" t="n"/>
      <c r="AF5" s="110" t="n"/>
      <c r="AG5" s="110" t="n"/>
      <c r="AH5" s="110" t="n"/>
      <c r="AQ5" s="198" t="n"/>
      <c r="AR5" s="198" t="n"/>
      <c r="AS5" s="200" t="n"/>
      <c r="AT5" s="200" t="n"/>
      <c r="AU5" s="200" t="n"/>
      <c r="AV5" s="200" t="n"/>
      <c r="AW5" s="200" t="n"/>
      <c r="AX5" s="200" t="n"/>
      <c r="AY5" s="200" t="n"/>
      <c r="AZ5" s="200" t="n"/>
      <c r="BB5" s="110" t="n"/>
      <c r="BC5" s="215" t="n"/>
      <c r="BO5" s="217" t="n"/>
      <c r="BP5" s="73" t="n"/>
      <c r="BQ5" s="73" t="n"/>
    </row>
    <row r="6" ht="23.25" customHeight="1" s="216" thickBot="1">
      <c r="A6" s="201" t="n">
        <v>6</v>
      </c>
      <c r="B6" s="80" t="n"/>
      <c r="C6" s="2" t="inlineStr">
        <is>
          <t>月</t>
        </is>
      </c>
      <c r="AI6" s="3" t="n"/>
      <c r="AJ6" s="3" t="n"/>
      <c r="AK6" s="3" t="n"/>
      <c r="AL6" s="3" t="n"/>
      <c r="AM6" s="3" t="n"/>
      <c r="AN6" s="3" t="n"/>
      <c r="AO6" s="3" t="n"/>
      <c r="AP6" s="3" t="n"/>
      <c r="AQ6" s="202" t="inlineStr">
        <is>
          <t>※入力箇所</t>
        </is>
      </c>
      <c r="AR6" s="75" t="n"/>
      <c r="AS6" s="75" t="n"/>
      <c r="AT6" s="3" t="n"/>
      <c r="AU6" s="3" t="n"/>
      <c r="AV6" s="3" t="n"/>
      <c r="AW6" s="3" t="n"/>
      <c r="AX6" s="3" t="n"/>
      <c r="AY6" s="3" t="n"/>
      <c r="AZ6" s="3" t="inlineStr">
        <is>
          <t>※コアタイム…9：00～18：00</t>
        </is>
      </c>
      <c r="BB6" s="110" t="n"/>
      <c r="BC6" s="215" t="n"/>
      <c r="BG6" s="74" t="inlineStr">
        <is>
          <t>↓「HH:MM:SS]の形式で入力
夜勤の場合は不要</t>
        </is>
      </c>
      <c r="BH6" s="75" t="n"/>
      <c r="BI6" s="75" t="n"/>
      <c r="BP6" s="73" t="n"/>
      <c r="BQ6" s="73" t="n"/>
    </row>
    <row r="7" ht="36.75" customFormat="1" customHeight="1" s="4">
      <c r="A7" s="193" t="inlineStr">
        <is>
          <t>日</t>
        </is>
      </c>
      <c r="B7" s="194" t="inlineStr">
        <is>
          <t>曜日</t>
        </is>
      </c>
      <c r="C7" s="195" t="inlineStr">
        <is>
          <t>祝</t>
        </is>
      </c>
      <c r="D7" s="196" t="inlineStr">
        <is>
          <t>シフト</t>
        </is>
      </c>
      <c r="E7" s="98" t="n"/>
      <c r="F7" s="196" t="inlineStr">
        <is>
          <t>有休休暇等取得</t>
        </is>
      </c>
      <c r="G7" s="167" t="n"/>
      <c r="H7" s="167" t="n"/>
      <c r="I7" s="168" t="n"/>
      <c r="J7" s="166" t="inlineStr">
        <is>
          <t>対応時間</t>
        </is>
      </c>
      <c r="K7" s="167" t="n"/>
      <c r="L7" s="167" t="n"/>
      <c r="M7" s="168" t="n"/>
      <c r="N7" s="196" t="inlineStr">
        <is>
          <t>対応件数</t>
        </is>
      </c>
      <c r="O7" s="167" t="n"/>
      <c r="P7" s="167" t="n"/>
      <c r="Q7" s="168" t="n"/>
      <c r="R7" s="163" t="inlineStr">
        <is>
          <t>CPH</t>
        </is>
      </c>
      <c r="S7" s="98" t="n"/>
      <c r="T7" s="160" t="inlineStr">
        <is>
          <t>ｺｱﾀｲﾑ
CPH</t>
        </is>
      </c>
      <c r="U7" s="98" t="n"/>
      <c r="V7" s="166" t="inlineStr">
        <is>
          <t>コアタイム中の問い合わせ対応以外の業務</t>
        </is>
      </c>
      <c r="W7" s="167" t="n"/>
      <c r="X7" s="167" t="n"/>
      <c r="Y7" s="167" t="n"/>
      <c r="Z7" s="167" t="n"/>
      <c r="AA7" s="167" t="n"/>
      <c r="AB7" s="167" t="n"/>
      <c r="AC7" s="167" t="n"/>
      <c r="AD7" s="168" t="n"/>
      <c r="AE7" s="203" t="inlineStr">
        <is>
          <t>所感</t>
        </is>
      </c>
      <c r="AF7" s="100" t="n"/>
      <c r="AG7" s="100" t="n"/>
      <c r="AH7" s="100" t="n"/>
      <c r="AI7" s="100" t="n"/>
      <c r="AJ7" s="100" t="n"/>
      <c r="AK7" s="100" t="n"/>
      <c r="AL7" s="100" t="n"/>
      <c r="AM7" s="100" t="n"/>
      <c r="AN7" s="100" t="n"/>
      <c r="AO7" s="98" t="n"/>
      <c r="AP7" s="204" t="inlineStr">
        <is>
          <t>査印</t>
        </is>
      </c>
      <c r="AQ7" s="203" t="inlineStr">
        <is>
          <t>上長特記事項</t>
        </is>
      </c>
      <c r="AR7" s="100" t="n"/>
      <c r="AS7" s="100" t="n"/>
      <c r="AT7" s="100" t="n"/>
      <c r="AU7" s="100" t="n"/>
      <c r="AV7" s="100" t="n"/>
      <c r="AW7" s="100" t="n"/>
      <c r="AX7" s="100" t="n"/>
      <c r="AY7" s="100" t="n"/>
      <c r="AZ7" s="100" t="n"/>
      <c r="BA7" s="98" t="n"/>
      <c r="BB7" s="211" t="inlineStr">
        <is>
          <t>ｺｱﾀｲﾑ
目安時間</t>
        </is>
      </c>
      <c r="BC7" s="209" t="inlineStr">
        <is>
          <t>ｺｱﾀｲﾑ
目安件数</t>
        </is>
      </c>
      <c r="BD7" s="210" t="inlineStr">
        <is>
          <t>一日
目安件数</t>
        </is>
      </c>
      <c r="BE7" s="209" t="inlineStr">
        <is>
          <t>ｺｱﾀｲﾑ
目安差異</t>
        </is>
      </c>
      <c r="BF7" s="210" t="inlineStr">
        <is>
          <t>一日目安
差異</t>
        </is>
      </c>
      <c r="BG7" s="186" t="inlineStr">
        <is>
          <t>着信通話</t>
        </is>
      </c>
      <c r="BH7" s="186" t="inlineStr">
        <is>
          <t>発信通話</t>
        </is>
      </c>
      <c r="BI7" s="188" t="inlineStr">
        <is>
          <t>ﾜｰｸ
ﾀｲﾑ</t>
        </is>
      </c>
      <c r="BJ7" s="190" t="inlineStr">
        <is>
          <t>CTIからのCPH</t>
        </is>
      </c>
      <c r="BK7" s="35" t="n"/>
      <c r="BL7" s="35" t="n"/>
      <c r="BM7" s="35" t="n"/>
    </row>
    <row r="8" ht="36.75" customFormat="1" customHeight="1" s="4" thickBot="1">
      <c r="A8" s="161" t="n"/>
      <c r="B8" s="187" t="n"/>
      <c r="C8" s="162" t="n"/>
      <c r="D8" s="161" t="n"/>
      <c r="E8" s="162" t="n"/>
      <c r="F8" s="60" t="inlineStr">
        <is>
          <t>事前</t>
        </is>
      </c>
      <c r="G8" s="205" t="inlineStr">
        <is>
          <t>種類</t>
        </is>
      </c>
      <c r="H8" s="205" t="inlineStr">
        <is>
          <t>時間</t>
        </is>
      </c>
      <c r="I8" s="206" t="n"/>
      <c r="J8" s="169" t="inlineStr">
        <is>
          <t>総対応時間</t>
        </is>
      </c>
      <c r="K8" s="170" t="n"/>
      <c r="L8" s="171" t="inlineStr">
        <is>
          <t>うち
コアタイム</t>
        </is>
      </c>
      <c r="M8" s="173" t="n"/>
      <c r="N8" s="207" t="inlineStr">
        <is>
          <t>総件数</t>
        </is>
      </c>
      <c r="O8" s="137" t="n"/>
      <c r="P8" s="208" t="inlineStr">
        <is>
          <t>うち
コアタイム</t>
        </is>
      </c>
      <c r="Q8" s="137" t="n"/>
      <c r="R8" s="164" t="n"/>
      <c r="S8" s="165" t="n"/>
      <c r="T8" s="161" t="n"/>
      <c r="U8" s="162" t="n"/>
      <c r="V8" s="169" t="inlineStr">
        <is>
          <t>時間</t>
        </is>
      </c>
      <c r="W8" s="170" t="n"/>
      <c r="X8" s="171" t="inlineStr">
        <is>
          <t>業務内容</t>
        </is>
      </c>
      <c r="Y8" s="172" t="n"/>
      <c r="Z8" s="172" t="n"/>
      <c r="AA8" s="172" t="n"/>
      <c r="AB8" s="172" t="n"/>
      <c r="AC8" s="172" t="n"/>
      <c r="AD8" s="173" t="n"/>
      <c r="AE8" s="164" t="n"/>
      <c r="AF8" s="170" t="n"/>
      <c r="AG8" s="170" t="n"/>
      <c r="AH8" s="170" t="n"/>
      <c r="AI8" s="170" t="n"/>
      <c r="AJ8" s="170" t="n"/>
      <c r="AK8" s="170" t="n"/>
      <c r="AL8" s="170" t="n"/>
      <c r="AM8" s="170" t="n"/>
      <c r="AN8" s="170" t="n"/>
      <c r="AO8" s="165" t="n"/>
      <c r="AP8" s="191" t="n"/>
      <c r="AQ8" s="164" t="n"/>
      <c r="AR8" s="170" t="n"/>
      <c r="AS8" s="170" t="n"/>
      <c r="AT8" s="170" t="n"/>
      <c r="AU8" s="170" t="n"/>
      <c r="AV8" s="170" t="n"/>
      <c r="AW8" s="170" t="n"/>
      <c r="AX8" s="170" t="n"/>
      <c r="AY8" s="170" t="n"/>
      <c r="AZ8" s="170" t="n"/>
      <c r="BA8" s="165" t="n"/>
      <c r="BB8" s="212" t="n"/>
      <c r="BC8" s="187" t="n"/>
      <c r="BD8" s="187" t="n"/>
      <c r="BE8" s="187" t="n"/>
      <c r="BF8" s="187" t="n"/>
      <c r="BG8" s="187" t="n"/>
      <c r="BH8" s="187" t="n"/>
      <c r="BI8" s="189" t="n"/>
      <c r="BJ8" s="191" t="n"/>
      <c r="BK8" s="35" t="n"/>
      <c r="BL8" s="35" t="n"/>
      <c r="BM8" s="35" t="n"/>
    </row>
    <row r="9" ht="51" customHeight="1" s="216" thickTop="1">
      <c r="A9" s="5" t="n">
        <v>1</v>
      </c>
      <c r="B9" s="6">
        <f>IFERROR(TEXT(WEEKDAY($A$5&amp;"/"&amp;$A$6&amp;"/"&amp;A9,1),"aaa"),"")</f>
        <v/>
      </c>
      <c r="C9" s="18" t="n"/>
      <c r="D9" s="182" t="inlineStr">
        <is>
          <t>9_20</t>
        </is>
      </c>
      <c r="E9" s="177" t="n"/>
      <c r="F9" s="26" t="n"/>
      <c r="G9" s="27" t="n"/>
      <c r="H9" s="218" t="n"/>
      <c r="I9" s="184" t="n"/>
      <c r="J9" s="219" t="n"/>
      <c r="K9" s="175" t="n"/>
      <c r="L9" s="220" t="n"/>
      <c r="M9" s="177" t="n"/>
      <c r="N9" s="221" t="n"/>
      <c r="O9" s="177" t="n"/>
      <c r="P9" s="222" t="n"/>
      <c r="Q9" s="177" t="n"/>
      <c r="R9" s="223">
        <f>IFERROR(N9/J9,"")</f>
        <v/>
      </c>
      <c r="S9" s="181" t="n"/>
      <c r="T9" s="223">
        <f>IFERROR(P9/L9,"")</f>
        <v/>
      </c>
      <c r="U9" s="181" t="n"/>
      <c r="V9" s="224" t="n"/>
      <c r="W9" s="177" t="n"/>
      <c r="X9" s="214" t="n"/>
      <c r="Y9" s="175" t="n"/>
      <c r="Z9" s="175" t="n"/>
      <c r="AA9" s="175" t="n"/>
      <c r="AB9" s="175" t="n"/>
      <c r="AC9" s="175" t="n"/>
      <c r="AD9" s="177" t="n"/>
      <c r="AE9" s="213" t="n"/>
      <c r="AF9" s="175" t="n"/>
      <c r="AG9" s="175" t="n"/>
      <c r="AH9" s="175" t="n"/>
      <c r="AI9" s="175" t="n"/>
      <c r="AJ9" s="175" t="n"/>
      <c r="AK9" s="175" t="n"/>
      <c r="AL9" s="175" t="n"/>
      <c r="AM9" s="175" t="n"/>
      <c r="AN9" s="175" t="n"/>
      <c r="AO9" s="177" t="n"/>
      <c r="AP9" s="29" t="n"/>
      <c r="AQ9" s="213" t="n"/>
      <c r="AR9" s="175" t="n"/>
      <c r="AS9" s="175" t="n"/>
      <c r="AT9" s="175" t="n"/>
      <c r="AU9" s="175" t="n"/>
      <c r="AV9" s="175" t="n"/>
      <c r="AW9" s="175" t="n"/>
      <c r="AX9" s="175" t="n"/>
      <c r="AY9" s="175" t="n"/>
      <c r="AZ9" s="175" t="n"/>
      <c r="BA9" s="177" t="n"/>
      <c r="BB9" s="42">
        <f>IF(D9="8_1630",6.5,0)+IF(OR(D9="9_1730",D9="9_19",D9="9_20",D9="8_1730",D9="830_1730"),7.5,0)+IF(D9="11_20",5.5,0)+IF(D9="13_22",4,0)+IF(D9="★830_17",7,0)+IF(D9="★10_1530",5.5,0)</f>
        <v/>
      </c>
      <c r="BC9" s="43">
        <f>IF(AND(B9&lt;&gt;"土",B9&lt;&gt;"日",C9&lt;&gt;"休・祝",D9&lt;&gt;"22_8",D9&lt;&gt;"公法"),VLOOKUP(D9,$BP$11:$BR$22,2,),"***")</f>
        <v/>
      </c>
      <c r="BD9" s="52">
        <f>IF(AND(B9&lt;&gt;"土",B9&lt;&gt;"日",C9&lt;&gt;"休・祝"),VLOOKUP(D9,$BP$11:$BT$22,3,),IF(AND(B9="土",C9&lt;&gt;"休・祝"),VLOOKUP(D9,$BP$11:$BT$22,4,),IF(OR(B9="日",C9="休・祝"),VLOOKUP(D9,$BP$11:$BT$22,5,),"***")))</f>
        <v/>
      </c>
      <c r="BE9" s="43">
        <f>IF(AND(B9&lt;&gt;"土",B9&lt;&gt;"日",C9&lt;&gt;"休・祝",D9&lt;&gt;"22_8",D9&lt;&gt;"公法"),P9-BC9,"***")</f>
        <v/>
      </c>
      <c r="BF9" s="225">
        <f>N9-BD9</f>
        <v/>
      </c>
      <c r="BG9" s="46" t="n"/>
      <c r="BH9" s="46" t="n"/>
      <c r="BI9" s="47" t="n"/>
      <c r="BJ9" s="226">
        <f>IFERROR((1/24)/((BG9+BH9+BI9)/N9),"")</f>
        <v/>
      </c>
      <c r="BK9" s="110" t="n"/>
      <c r="BL9" s="110" t="n"/>
      <c r="BM9" s="110" t="n"/>
      <c r="BN9" s="110" t="n"/>
      <c r="BO9" s="215" t="n"/>
      <c r="BP9" s="56" t="inlineStr">
        <is>
          <t>&lt;&lt;時間帯別基礎データ&gt;&gt;</t>
        </is>
      </c>
      <c r="BQ9" s="72" t="inlineStr">
        <is>
          <t>平日</t>
        </is>
      </c>
      <c r="BS9" s="56" t="inlineStr">
        <is>
          <t>土</t>
        </is>
      </c>
      <c r="BT9" s="56" t="inlineStr">
        <is>
          <t>日祝</t>
        </is>
      </c>
    </row>
    <row r="10" ht="51" customHeight="1" s="216">
      <c r="A10" s="7" t="n">
        <v>2</v>
      </c>
      <c r="B10" s="8">
        <f>IFERROR(TEXT(WEEKDAY($A$5&amp;"/"&amp;$A$6&amp;"/"&amp;A10,1),"aaa"),"")</f>
        <v/>
      </c>
      <c r="C10" s="19" t="n"/>
      <c r="D10" s="150" t="inlineStr">
        <is>
          <t>事前有給</t>
        </is>
      </c>
      <c r="E10" s="145" t="n"/>
      <c r="F10" s="20" t="n"/>
      <c r="G10" s="21" t="n"/>
      <c r="H10" s="227" t="n"/>
      <c r="I10" s="152" t="n"/>
      <c r="J10" s="228" t="n"/>
      <c r="K10" s="144" t="n"/>
      <c r="L10" s="229" t="n"/>
      <c r="M10" s="145" t="n"/>
      <c r="N10" s="230" t="n"/>
      <c r="O10" s="145" t="n"/>
      <c r="P10" s="231" t="n"/>
      <c r="Q10" s="145" t="n"/>
      <c r="R10" s="232">
        <f>IFERROR(N10/J10,"")</f>
        <v/>
      </c>
      <c r="S10" s="139" t="n"/>
      <c r="T10" s="233">
        <f>IFERROR(P10/L10,"")</f>
        <v/>
      </c>
      <c r="U10" s="139" t="n"/>
      <c r="V10" s="234" t="n"/>
      <c r="W10" s="145" t="n"/>
      <c r="X10" s="143" t="n"/>
      <c r="Y10" s="144" t="n"/>
      <c r="Z10" s="144" t="n"/>
      <c r="AA10" s="144" t="n"/>
      <c r="AB10" s="144" t="n"/>
      <c r="AC10" s="144" t="n"/>
      <c r="AD10" s="145" t="n"/>
      <c r="AE10" s="146" t="n"/>
      <c r="AF10" s="144" t="n"/>
      <c r="AG10" s="144" t="n"/>
      <c r="AH10" s="144" t="n"/>
      <c r="AI10" s="144" t="n"/>
      <c r="AJ10" s="144" t="n"/>
      <c r="AK10" s="144" t="n"/>
      <c r="AL10" s="144" t="n"/>
      <c r="AM10" s="144" t="n"/>
      <c r="AN10" s="144" t="n"/>
      <c r="AO10" s="145" t="n"/>
      <c r="AP10" s="30" t="n"/>
      <c r="AQ10" s="146" t="n"/>
      <c r="AR10" s="144" t="n"/>
      <c r="AS10" s="144" t="n"/>
      <c r="AT10" s="144" t="n"/>
      <c r="AU10" s="144" t="n"/>
      <c r="AV10" s="144" t="n"/>
      <c r="AW10" s="144" t="n"/>
      <c r="AX10" s="144" t="n"/>
      <c r="AY10" s="144" t="n"/>
      <c r="AZ10" s="144" t="n"/>
      <c r="BA10" s="145" t="n"/>
      <c r="BB10" s="36">
        <f>IF(D10="8_1630",6.5,0)+IF(OR(D10="9_1730",D10="9_19",D10="9_20",D10="8_1730",D10="830_1730"),7.5,0)+IF(D10="11_20",5.5,0)+IF(D10="13_22",4,0)+IF(D10="★830_17",7,0)+IF(D10="★10_1530",5.5,0)</f>
        <v/>
      </c>
      <c r="BC10" s="37">
        <f>IF(AND(B10&lt;&gt;"土",B10&lt;&gt;"日",C10&lt;&gt;"休・祝",D10&lt;&gt;"22_8",D10&lt;&gt;"公法"),VLOOKUP(D10,$BP$11:$BR$22,2,),"***")</f>
        <v/>
      </c>
      <c r="BD10" s="53">
        <f>IF(AND(B10&lt;&gt;"土",B10&lt;&gt;"日",C10&lt;&gt;"休・祝"),VLOOKUP(D10,$BP$11:$BT$22,3,),IF(AND(B10="土",C10&lt;&gt;"休・祝"),VLOOKUP(D10,$BP$11:$BT$22,4,),IF(OR(B10="日",C10="休・祝"),VLOOKUP(D10,$BP$11:$BT$22,5,),"***")))</f>
        <v/>
      </c>
      <c r="BE10" s="37">
        <f>IF(AND(B10&lt;&gt;"土",B10&lt;&gt;"日",C10&lt;&gt;"休・祝",D10&lt;&gt;"22_8",D10&lt;&gt;"公法"),P10-BC10,"***")</f>
        <v/>
      </c>
      <c r="BF10" s="53">
        <f>N10-BD10</f>
        <v/>
      </c>
      <c r="BG10" s="48" t="n"/>
      <c r="BH10" s="48" t="n"/>
      <c r="BI10" s="49" t="n"/>
      <c r="BJ10" s="235">
        <f>IFERROR((1/24)/((BG10+BH10+BI10)/N10),"")</f>
        <v/>
      </c>
      <c r="BK10" s="110" t="n"/>
      <c r="BL10" s="110" t="n"/>
      <c r="BM10" s="110" t="n"/>
      <c r="BN10" s="110" t="n"/>
      <c r="BO10" s="215" t="n"/>
      <c r="BP10" s="56" t="inlineStr">
        <is>
          <t>シフト</t>
        </is>
      </c>
      <c r="BQ10" s="55" t="inlineStr">
        <is>
          <t>CT
目安
件数</t>
        </is>
      </c>
      <c r="BR10" s="55" t="inlineStr">
        <is>
          <t>1日
目安
件数</t>
        </is>
      </c>
      <c r="BS10" s="55" t="inlineStr">
        <is>
          <t>1日
目安
件数</t>
        </is>
      </c>
      <c r="BT10" s="55" t="inlineStr">
        <is>
          <t>1日
目安
件数</t>
        </is>
      </c>
    </row>
    <row r="11" ht="51" customHeight="1" s="216">
      <c r="A11" s="7" t="n">
        <v>3</v>
      </c>
      <c r="B11" s="8">
        <f>IFERROR(TEXT(WEEKDAY($A$5&amp;"/"&amp;$A$6&amp;"/"&amp;A11,1),"aaa"),"")</f>
        <v/>
      </c>
      <c r="C11" s="19" t="n"/>
      <c r="D11" s="150" t="inlineStr">
        <is>
          <t>事前有給</t>
        </is>
      </c>
      <c r="E11" s="145" t="n"/>
      <c r="F11" s="20" t="n"/>
      <c r="G11" s="21" t="n"/>
      <c r="H11" s="227" t="n"/>
      <c r="I11" s="152" t="n"/>
      <c r="J11" s="228" t="n"/>
      <c r="K11" s="144" t="n"/>
      <c r="L11" s="229" t="n"/>
      <c r="M11" s="145" t="n"/>
      <c r="N11" s="230" t="n"/>
      <c r="O11" s="145" t="n"/>
      <c r="P11" s="231" t="n"/>
      <c r="Q11" s="145" t="n"/>
      <c r="R11" s="232">
        <f>IFERROR(N11/J11,"")</f>
        <v/>
      </c>
      <c r="S11" s="139" t="n"/>
      <c r="T11" s="233">
        <f>IFERROR(P11/L11,"")</f>
        <v/>
      </c>
      <c r="U11" s="139" t="n"/>
      <c r="V11" s="234" t="n"/>
      <c r="W11" s="145" t="n"/>
      <c r="X11" s="143" t="n"/>
      <c r="Y11" s="144" t="n"/>
      <c r="Z11" s="144" t="n"/>
      <c r="AA11" s="144" t="n"/>
      <c r="AB11" s="144" t="n"/>
      <c r="AC11" s="144" t="n"/>
      <c r="AD11" s="145" t="n"/>
      <c r="AE11" s="146" t="n"/>
      <c r="AF11" s="144" t="n"/>
      <c r="AG11" s="144" t="n"/>
      <c r="AH11" s="144" t="n"/>
      <c r="AI11" s="144" t="n"/>
      <c r="AJ11" s="144" t="n"/>
      <c r="AK11" s="144" t="n"/>
      <c r="AL11" s="144" t="n"/>
      <c r="AM11" s="144" t="n"/>
      <c r="AN11" s="144" t="n"/>
      <c r="AO11" s="145" t="n"/>
      <c r="AP11" s="30" t="n"/>
      <c r="AQ11" s="146" t="n"/>
      <c r="AR11" s="144" t="n"/>
      <c r="AS11" s="144" t="n"/>
      <c r="AT11" s="144" t="n"/>
      <c r="AU11" s="144" t="n"/>
      <c r="AV11" s="144" t="n"/>
      <c r="AW11" s="144" t="n"/>
      <c r="AX11" s="144" t="n"/>
      <c r="AY11" s="144" t="n"/>
      <c r="AZ11" s="144" t="n"/>
      <c r="BA11" s="145" t="n"/>
      <c r="BB11" s="36">
        <f>IF(D11="8_1630",6.5,0)+IF(OR(D11="9_1730",D11="9_19",D11="9_20",D11="8_1730",D11="830_1730"),7.5,0)+IF(D11="11_20",5.5,0)+IF(D11="13_22",4,0)+IF(D11="★830_17",7,0)+IF(D11="★10_1530",5.5,0)</f>
        <v/>
      </c>
      <c r="BC11" s="37">
        <f>IF(AND(B11&lt;&gt;"土",B11&lt;&gt;"日",C11&lt;&gt;"休・祝",D11&lt;&gt;"22_8",D11&lt;&gt;"公法"),VLOOKUP(D11,$BP$11:$BR$22,2,),"***")</f>
        <v/>
      </c>
      <c r="BD11" s="53">
        <f>IF(AND(B11&lt;&gt;"土",B11&lt;&gt;"日",C11&lt;&gt;"休・祝"),VLOOKUP(D11,$BP$11:$BT$22,3,),IF(AND(B11="土",C11&lt;&gt;"休・祝"),VLOOKUP(D11,$BP$11:$BT$22,4,),IF(OR(B11="日",C11="休・祝"),VLOOKUP(D11,$BP$11:$BT$22,5,),"***")))</f>
        <v/>
      </c>
      <c r="BE11" s="37">
        <f>IF(AND(B11&lt;&gt;"土",B11&lt;&gt;"日",C11&lt;&gt;"休・祝",D11&lt;&gt;"22_8",D11&lt;&gt;"公法"),P11-BC11,"***")</f>
        <v/>
      </c>
      <c r="BF11" s="53">
        <f>N11-BD11</f>
        <v/>
      </c>
      <c r="BG11" s="48" t="n"/>
      <c r="BH11" s="48" t="n"/>
      <c r="BI11" s="49" t="n"/>
      <c r="BJ11" s="235">
        <f>IFERROR((1/24)/((BG11+BH11+BI11)/N11),"")</f>
        <v/>
      </c>
      <c r="BK11" s="215" t="n"/>
      <c r="BL11" s="215" t="n"/>
      <c r="BM11" s="215" t="n"/>
      <c r="BP11" s="56" t="inlineStr">
        <is>
          <t>★830_17</t>
        </is>
      </c>
      <c r="BQ11" s="59" t="n">
        <v>17</v>
      </c>
      <c r="BR11" s="56" t="n">
        <v>19</v>
      </c>
      <c r="BS11" s="56" t="n">
        <v>14</v>
      </c>
      <c r="BT11" s="56" t="n">
        <v>11</v>
      </c>
    </row>
    <row r="12" ht="51" customHeight="1" s="216">
      <c r="A12" s="7" t="n">
        <v>4</v>
      </c>
      <c r="B12" s="8">
        <f>IFERROR(TEXT(WEEKDAY($A$5&amp;"/"&amp;$A$6&amp;"/"&amp;A12,1),"aaa"),"")</f>
        <v/>
      </c>
      <c r="C12" s="19" t="n"/>
      <c r="D12" s="150" t="inlineStr">
        <is>
          <t>公法</t>
        </is>
      </c>
      <c r="E12" s="145" t="n"/>
      <c r="F12" s="20" t="n"/>
      <c r="G12" s="21" t="n"/>
      <c r="H12" s="227" t="n"/>
      <c r="I12" s="152" t="n"/>
      <c r="J12" s="228" t="n"/>
      <c r="K12" s="144" t="n"/>
      <c r="L12" s="229" t="n"/>
      <c r="M12" s="145" t="n"/>
      <c r="N12" s="230" t="n"/>
      <c r="O12" s="145" t="n"/>
      <c r="P12" s="231" t="n"/>
      <c r="Q12" s="145" t="n"/>
      <c r="R12" s="232">
        <f>IFERROR(N12/J12,"")</f>
        <v/>
      </c>
      <c r="S12" s="139" t="n"/>
      <c r="T12" s="233">
        <f>IFERROR(P12/L12,"")</f>
        <v/>
      </c>
      <c r="U12" s="139" t="n"/>
      <c r="V12" s="234" t="n"/>
      <c r="W12" s="145" t="n"/>
      <c r="X12" s="143" t="n"/>
      <c r="Y12" s="144" t="n"/>
      <c r="Z12" s="144" t="n"/>
      <c r="AA12" s="144" t="n"/>
      <c r="AB12" s="144" t="n"/>
      <c r="AC12" s="144" t="n"/>
      <c r="AD12" s="145" t="n"/>
      <c r="AE12" s="146" t="n"/>
      <c r="AF12" s="144" t="n"/>
      <c r="AG12" s="144" t="n"/>
      <c r="AH12" s="144" t="n"/>
      <c r="AI12" s="144" t="n"/>
      <c r="AJ12" s="144" t="n"/>
      <c r="AK12" s="144" t="n"/>
      <c r="AL12" s="144" t="n"/>
      <c r="AM12" s="144" t="n"/>
      <c r="AN12" s="144" t="n"/>
      <c r="AO12" s="145" t="n"/>
      <c r="AP12" s="30" t="n"/>
      <c r="AQ12" s="146" t="n"/>
      <c r="AR12" s="144" t="n"/>
      <c r="AS12" s="144" t="n"/>
      <c r="AT12" s="144" t="n"/>
      <c r="AU12" s="144" t="n"/>
      <c r="AV12" s="144" t="n"/>
      <c r="AW12" s="144" t="n"/>
      <c r="AX12" s="144" t="n"/>
      <c r="AY12" s="144" t="n"/>
      <c r="AZ12" s="144" t="n"/>
      <c r="BA12" s="145" t="n"/>
      <c r="BB12" s="36">
        <f>IF(D12="8_1630",6.5,0)+IF(OR(D12="9_1730",D12="9_19",D12="9_20",D12="8_1730",D12="830_1730"),7.5,0)+IF(D12="11_20",5.5,0)+IF(D12="13_22",4,0)+IF(D12="★830_17",7,0)+IF(D12="★10_1530",5.5,0)</f>
        <v/>
      </c>
      <c r="BC12" s="37">
        <f>IF(AND(B12&lt;&gt;"土",B12&lt;&gt;"日",C12&lt;&gt;"休・祝",D12&lt;&gt;"22_8",D12&lt;&gt;"公法"),VLOOKUP(D12,$BP$11:$BR$22,2,),"***")</f>
        <v/>
      </c>
      <c r="BD12" s="53">
        <f>IF(AND(B12&lt;&gt;"土",B12&lt;&gt;"日",C12&lt;&gt;"休・祝"),VLOOKUP(D12,$BP$11:$BT$22,3,),IF(AND(B12="土",C12&lt;&gt;"休・祝"),VLOOKUP(D12,$BP$11:$BT$22,4,),IF(OR(B12="日",C12="休・祝"),VLOOKUP(D12,$BP$11:$BT$22,5,),"***")))</f>
        <v/>
      </c>
      <c r="BE12" s="37">
        <f>IF(AND(B12&lt;&gt;"土",B12&lt;&gt;"日",C12&lt;&gt;"休・祝",D12&lt;&gt;"22_8",D12&lt;&gt;"公法"),P12-BC12,"***")</f>
        <v/>
      </c>
      <c r="BF12" s="53">
        <f>N12-BD12</f>
        <v/>
      </c>
      <c r="BG12" s="48" t="n"/>
      <c r="BH12" s="48" t="n"/>
      <c r="BI12" s="49" t="n"/>
      <c r="BJ12" s="235">
        <f>IFERROR((1/24)/((BG12+BH12+BI12)/N12),"")</f>
        <v/>
      </c>
      <c r="BK12" s="215" t="n"/>
      <c r="BL12" s="215" t="n"/>
      <c r="BM12" s="215" t="n"/>
      <c r="BP12" s="56" t="inlineStr">
        <is>
          <t>★10_1630</t>
        </is>
      </c>
      <c r="BQ12" s="59" t="n">
        <v>13</v>
      </c>
      <c r="BR12" s="56" t="n">
        <v>13</v>
      </c>
      <c r="BS12" s="56" t="n">
        <v>8</v>
      </c>
      <c r="BT12" s="56" t="n">
        <v>6</v>
      </c>
    </row>
    <row r="13" ht="51" customHeight="1" s="216">
      <c r="A13" s="7" t="n">
        <v>5</v>
      </c>
      <c r="B13" s="8">
        <f>IFERROR(TEXT(WEEKDAY($A$5&amp;"/"&amp;$A$6&amp;"/"&amp;A13,1),"aaa"),"")</f>
        <v/>
      </c>
      <c r="C13" s="19" t="n"/>
      <c r="D13" s="150" t="inlineStr">
        <is>
          <t>公法</t>
        </is>
      </c>
      <c r="E13" s="145" t="n"/>
      <c r="F13" s="20" t="n"/>
      <c r="G13" s="21" t="n"/>
      <c r="H13" s="227" t="n"/>
      <c r="I13" s="152" t="n"/>
      <c r="J13" s="228" t="n"/>
      <c r="K13" s="144" t="n"/>
      <c r="L13" s="229" t="n"/>
      <c r="M13" s="145" t="n"/>
      <c r="N13" s="230" t="n"/>
      <c r="O13" s="145" t="n"/>
      <c r="P13" s="231" t="n"/>
      <c r="Q13" s="145" t="n"/>
      <c r="R13" s="232">
        <f>IFERROR(N13/J13,"")</f>
        <v/>
      </c>
      <c r="S13" s="139" t="n"/>
      <c r="T13" s="233">
        <f>IFERROR(P13/L13,"")</f>
        <v/>
      </c>
      <c r="U13" s="139" t="n"/>
      <c r="V13" s="234" t="n"/>
      <c r="W13" s="145" t="n"/>
      <c r="X13" s="143" t="n"/>
      <c r="Y13" s="144" t="n"/>
      <c r="Z13" s="144" t="n"/>
      <c r="AA13" s="144" t="n"/>
      <c r="AB13" s="144" t="n"/>
      <c r="AC13" s="144" t="n"/>
      <c r="AD13" s="145" t="n"/>
      <c r="AE13" s="146" t="n"/>
      <c r="AF13" s="144" t="n"/>
      <c r="AG13" s="144" t="n"/>
      <c r="AH13" s="144" t="n"/>
      <c r="AI13" s="144" t="n"/>
      <c r="AJ13" s="144" t="n"/>
      <c r="AK13" s="144" t="n"/>
      <c r="AL13" s="144" t="n"/>
      <c r="AM13" s="144" t="n"/>
      <c r="AN13" s="144" t="n"/>
      <c r="AO13" s="145" t="n"/>
      <c r="AP13" s="30" t="n"/>
      <c r="AQ13" s="146" t="n"/>
      <c r="AR13" s="144" t="n"/>
      <c r="AS13" s="144" t="n"/>
      <c r="AT13" s="144" t="n"/>
      <c r="AU13" s="144" t="n"/>
      <c r="AV13" s="144" t="n"/>
      <c r="AW13" s="144" t="n"/>
      <c r="AX13" s="144" t="n"/>
      <c r="AY13" s="144" t="n"/>
      <c r="AZ13" s="144" t="n"/>
      <c r="BA13" s="145" t="n"/>
      <c r="BB13" s="36">
        <f>IF(D13="8_1630",6.5,0)+IF(OR(D13="9_1730",D13="9_19",D13="9_20",D13="8_1730",D13="830_1730"),7.5,0)+IF(D13="11_20",5.5,0)+IF(D13="13_22",4,0)+IF(D13="★830_17",7,0)+IF(D13="★10_1530",5.5,0)</f>
        <v/>
      </c>
      <c r="BC13" s="37">
        <f>IF(AND(B13&lt;&gt;"土",B13&lt;&gt;"日",C13&lt;&gt;"休・祝",D13&lt;&gt;"22_8",D13&lt;&gt;"公法"),VLOOKUP(D13,$BP$11:$BR$22,2,),"***")</f>
        <v/>
      </c>
      <c r="BD13" s="53">
        <f>IF(AND(B13&lt;&gt;"土",B13&lt;&gt;"日",C13&lt;&gt;"休・祝"),VLOOKUP(D13,$BP$11:$BT$22,3,),IF(AND(B13="土",C13&lt;&gt;"休・祝"),VLOOKUP(D13,$BP$11:$BT$22,4,),IF(OR(B13="日",C13="休・祝"),VLOOKUP(D13,$BP$11:$BT$22,5,),"***")))</f>
        <v/>
      </c>
      <c r="BE13" s="37">
        <f>IF(AND(B13&lt;&gt;"土",B13&lt;&gt;"日",C13&lt;&gt;"休・祝",D13&lt;&gt;"22_8",D13&lt;&gt;"公法"),P13-BC13,"***")</f>
        <v/>
      </c>
      <c r="BF13" s="53">
        <f>N13-BD13</f>
        <v/>
      </c>
      <c r="BG13" s="48" t="n"/>
      <c r="BH13" s="48" t="n"/>
      <c r="BI13" s="49" t="n"/>
      <c r="BJ13" s="235">
        <f>IFERROR((1/24)/((BG13+BH13+BI13)/N13),"")</f>
        <v/>
      </c>
      <c r="BK13" s="215" t="n"/>
      <c r="BL13" s="215" t="n"/>
      <c r="BM13" s="215" t="n"/>
      <c r="BP13" s="56" t="inlineStr">
        <is>
          <t>8_1630</t>
        </is>
      </c>
      <c r="BQ13" s="57" t="n">
        <v>17</v>
      </c>
      <c r="BR13" s="56" t="n">
        <v>19</v>
      </c>
      <c r="BS13" s="56" t="n">
        <v>14</v>
      </c>
      <c r="BT13" s="56" t="n">
        <v>11</v>
      </c>
    </row>
    <row r="14" ht="51" customHeight="1" s="216">
      <c r="A14" s="7" t="n">
        <v>6</v>
      </c>
      <c r="B14" s="8">
        <f>IFERROR(TEXT(WEEKDAY($A$5&amp;"/"&amp;$A$6&amp;"/"&amp;A14,1),"aaa"),"")</f>
        <v/>
      </c>
      <c r="C14" s="19" t="n"/>
      <c r="D14" s="150" t="inlineStr">
        <is>
          <t>事前有給</t>
        </is>
      </c>
      <c r="E14" s="145" t="n"/>
      <c r="F14" s="20" t="n"/>
      <c r="G14" s="21" t="n"/>
      <c r="H14" s="227" t="n"/>
      <c r="I14" s="152" t="n"/>
      <c r="J14" s="228" t="n"/>
      <c r="K14" s="144" t="n"/>
      <c r="L14" s="229" t="n"/>
      <c r="M14" s="145" t="n"/>
      <c r="N14" s="230" t="n"/>
      <c r="O14" s="145" t="n"/>
      <c r="P14" s="231" t="n"/>
      <c r="Q14" s="145" t="n"/>
      <c r="R14" s="232">
        <f>IFERROR(N14/J14,"")</f>
        <v/>
      </c>
      <c r="S14" s="139" t="n"/>
      <c r="T14" s="233">
        <f>IFERROR(P14/L14,"")</f>
        <v/>
      </c>
      <c r="U14" s="139" t="n"/>
      <c r="V14" s="234" t="n"/>
      <c r="W14" s="145" t="n"/>
      <c r="X14" s="143" t="n"/>
      <c r="Y14" s="144" t="n"/>
      <c r="Z14" s="144" t="n"/>
      <c r="AA14" s="144" t="n"/>
      <c r="AB14" s="144" t="n"/>
      <c r="AC14" s="144" t="n"/>
      <c r="AD14" s="145" t="n"/>
      <c r="AE14" s="146" t="n"/>
      <c r="AF14" s="144" t="n"/>
      <c r="AG14" s="144" t="n"/>
      <c r="AH14" s="144" t="n"/>
      <c r="AI14" s="144" t="n"/>
      <c r="AJ14" s="144" t="n"/>
      <c r="AK14" s="144" t="n"/>
      <c r="AL14" s="144" t="n"/>
      <c r="AM14" s="144" t="n"/>
      <c r="AN14" s="144" t="n"/>
      <c r="AO14" s="145" t="n"/>
      <c r="AP14" s="30" t="n"/>
      <c r="AQ14" s="146" t="n"/>
      <c r="AR14" s="144" t="n"/>
      <c r="AS14" s="144" t="n"/>
      <c r="AT14" s="144" t="n"/>
      <c r="AU14" s="144" t="n"/>
      <c r="AV14" s="144" t="n"/>
      <c r="AW14" s="144" t="n"/>
      <c r="AX14" s="144" t="n"/>
      <c r="AY14" s="144" t="n"/>
      <c r="AZ14" s="144" t="n"/>
      <c r="BA14" s="145" t="n"/>
      <c r="BB14" s="36">
        <f>IF(D14="8_1630",6.5,0)+IF(OR(D14="9_1730",D14="9_19",D14="9_20",D14="8_1730",D14="830_1730"),7.5,0)+IF(D14="11_20",5.5,0)+IF(D14="13_22",4,0)+IF(D14="★830_17",7,0)+IF(D14="★10_1530",5.5,0)</f>
        <v/>
      </c>
      <c r="BC14" s="37">
        <f>IF(AND(B14&lt;&gt;"土",B14&lt;&gt;"日",C14&lt;&gt;"休・祝",D14&lt;&gt;"22_8",D14&lt;&gt;"公法"),VLOOKUP(D14,$BP$11:$BR$22,2,),"***")</f>
        <v/>
      </c>
      <c r="BD14" s="53">
        <f>IF(AND(B14&lt;&gt;"土",B14&lt;&gt;"日",C14&lt;&gt;"休・祝"),VLOOKUP(D14,$BP$11:$BT$22,3,),IF(AND(B14="土",C14&lt;&gt;"休・祝"),VLOOKUP(D14,$BP$11:$BT$22,4,),IF(OR(B14="日",C14="休・祝"),VLOOKUP(D14,$BP$11:$BT$22,5,),"***")))</f>
        <v/>
      </c>
      <c r="BE14" s="37">
        <f>IF(AND(B14&lt;&gt;"土",B14&lt;&gt;"日",C14&lt;&gt;"休・祝",D14&lt;&gt;"22_8",D14&lt;&gt;"公法"),P14-BC14,"***")</f>
        <v/>
      </c>
      <c r="BF14" s="53">
        <f>N14-BD14</f>
        <v/>
      </c>
      <c r="BG14" s="48" t="n"/>
      <c r="BH14" s="48" t="n"/>
      <c r="BI14" s="49" t="n"/>
      <c r="BJ14" s="235">
        <f>IFERROR((1/24)/((BG14+BH14+BI14)/N14),"")</f>
        <v/>
      </c>
      <c r="BK14" s="215" t="n"/>
      <c r="BL14" s="215" t="n"/>
      <c r="BM14" s="215" t="n"/>
      <c r="BP14" s="56" t="inlineStr">
        <is>
          <t>8_1730</t>
        </is>
      </c>
      <c r="BQ14" s="57" t="n">
        <v>20</v>
      </c>
      <c r="BR14" s="56" t="n">
        <v>23</v>
      </c>
      <c r="BS14" s="56" t="n">
        <v>16</v>
      </c>
      <c r="BT14" s="56" t="n">
        <v>12</v>
      </c>
    </row>
    <row r="15" ht="51" customHeight="1" s="216">
      <c r="A15" s="7" t="n">
        <v>7</v>
      </c>
      <c r="B15" s="8">
        <f>IFERROR(TEXT(WEEKDAY($A$5&amp;"/"&amp;$A$6&amp;"/"&amp;A15,1),"aaa"),"")</f>
        <v/>
      </c>
      <c r="C15" s="19" t="n"/>
      <c r="D15" s="150" t="inlineStr">
        <is>
          <t>事前有給</t>
        </is>
      </c>
      <c r="E15" s="145" t="n"/>
      <c r="F15" s="20" t="n"/>
      <c r="G15" s="21" t="n"/>
      <c r="H15" s="227" t="n"/>
      <c r="I15" s="152" t="n"/>
      <c r="J15" s="228" t="n"/>
      <c r="K15" s="144" t="n"/>
      <c r="L15" s="229" t="n"/>
      <c r="M15" s="145" t="n"/>
      <c r="N15" s="230" t="n"/>
      <c r="O15" s="145" t="n"/>
      <c r="P15" s="231" t="n"/>
      <c r="Q15" s="145" t="n"/>
      <c r="R15" s="232">
        <f>IFERROR(N15/J15,"")</f>
        <v/>
      </c>
      <c r="S15" s="139" t="n"/>
      <c r="T15" s="233">
        <f>IFERROR(P15/L15,"")</f>
        <v/>
      </c>
      <c r="U15" s="139" t="n"/>
      <c r="V15" s="234" t="n"/>
      <c r="W15" s="145" t="n"/>
      <c r="X15" s="143" t="n"/>
      <c r="Y15" s="144" t="n"/>
      <c r="Z15" s="144" t="n"/>
      <c r="AA15" s="144" t="n"/>
      <c r="AB15" s="144" t="n"/>
      <c r="AC15" s="144" t="n"/>
      <c r="AD15" s="145" t="n"/>
      <c r="AE15" s="146" t="n"/>
      <c r="AF15" s="144" t="n"/>
      <c r="AG15" s="144" t="n"/>
      <c r="AH15" s="144" t="n"/>
      <c r="AI15" s="144" t="n"/>
      <c r="AJ15" s="144" t="n"/>
      <c r="AK15" s="144" t="n"/>
      <c r="AL15" s="144" t="n"/>
      <c r="AM15" s="144" t="n"/>
      <c r="AN15" s="144" t="n"/>
      <c r="AO15" s="145" t="n"/>
      <c r="AP15" s="30" t="n"/>
      <c r="AQ15" s="146" t="n"/>
      <c r="AR15" s="144" t="n"/>
      <c r="AS15" s="144" t="n"/>
      <c r="AT15" s="144" t="n"/>
      <c r="AU15" s="144" t="n"/>
      <c r="AV15" s="144" t="n"/>
      <c r="AW15" s="144" t="n"/>
      <c r="AX15" s="144" t="n"/>
      <c r="AY15" s="144" t="n"/>
      <c r="AZ15" s="144" t="n"/>
      <c r="BA15" s="145" t="n"/>
      <c r="BB15" s="36">
        <f>IF(D15="8_1630",6.5,0)+IF(OR(D15="9_1730",D15="9_19",D15="9_20",D15="8_1730",D15="830_1730"),7.5,0)+IF(D15="11_20",5.5,0)+IF(D15="13_22",4,0)+IF(D15="★830_17",7,0)+IF(D15="★10_1530",5.5,0)</f>
        <v/>
      </c>
      <c r="BC15" s="37">
        <f>IF(AND(B15&lt;&gt;"土",B15&lt;&gt;"日",C15&lt;&gt;"休・祝",D15&lt;&gt;"22_8",D15&lt;&gt;"公法"),VLOOKUP(D15,$BP$11:$BR$22,2,),"***")</f>
        <v/>
      </c>
      <c r="BD15" s="53">
        <f>IF(AND(B15&lt;&gt;"土",B15&lt;&gt;"日",C15&lt;&gt;"休・祝"),VLOOKUP(D15,$BP$11:$BT$22,3,),IF(AND(B15="土",C15&lt;&gt;"休・祝"),VLOOKUP(D15,$BP$11:$BT$22,4,),IF(OR(B15="日",C15="休・祝"),VLOOKUP(D15,$BP$11:$BT$22,5,),"***")))</f>
        <v/>
      </c>
      <c r="BE15" s="37">
        <f>IF(AND(B15&lt;&gt;"土",B15&lt;&gt;"日",C15&lt;&gt;"休・祝",D15&lt;&gt;"22_8",D15&lt;&gt;"公法"),P15-BC15,"***")</f>
        <v/>
      </c>
      <c r="BF15" s="53">
        <f>N15-BD15</f>
        <v/>
      </c>
      <c r="BG15" s="48" t="n"/>
      <c r="BH15" s="48" t="n"/>
      <c r="BI15" s="49" t="n"/>
      <c r="BJ15" s="235">
        <f>IFERROR((1/24)/((BG15+BH15+BI15)/N15),"")</f>
        <v/>
      </c>
      <c r="BK15" s="215" t="n"/>
      <c r="BL15" s="215" t="n"/>
      <c r="BM15" s="215" t="n"/>
      <c r="BP15" s="56" t="inlineStr">
        <is>
          <t>830_1730</t>
        </is>
      </c>
      <c r="BQ15" s="57" t="n">
        <v>20</v>
      </c>
      <c r="BR15" s="56" t="n">
        <v>22</v>
      </c>
      <c r="BS15" s="56" t="n">
        <v>15</v>
      </c>
      <c r="BT15" s="56" t="n">
        <v>11</v>
      </c>
    </row>
    <row r="16" ht="51" customHeight="1" s="216">
      <c r="A16" s="7" t="n">
        <v>8</v>
      </c>
      <c r="B16" s="8">
        <f>IFERROR(TEXT(WEEKDAY($A$5&amp;"/"&amp;$A$6&amp;"/"&amp;A16,1),"aaa"),"")</f>
        <v/>
      </c>
      <c r="C16" s="19" t="n"/>
      <c r="D16" s="150" t="inlineStr">
        <is>
          <t>事前有給</t>
        </is>
      </c>
      <c r="E16" s="145" t="n"/>
      <c r="F16" s="20" t="n"/>
      <c r="G16" s="21" t="n"/>
      <c r="H16" s="227" t="n"/>
      <c r="I16" s="152" t="n"/>
      <c r="J16" s="228" t="n"/>
      <c r="K16" s="144" t="n"/>
      <c r="L16" s="229" t="n"/>
      <c r="M16" s="145" t="n"/>
      <c r="N16" s="230" t="n"/>
      <c r="O16" s="145" t="n"/>
      <c r="P16" s="231" t="n"/>
      <c r="Q16" s="145" t="n"/>
      <c r="R16" s="232">
        <f>IFERROR(N16/J16,"")</f>
        <v/>
      </c>
      <c r="S16" s="139" t="n"/>
      <c r="T16" s="233">
        <f>IFERROR(P16/L16,"")</f>
        <v/>
      </c>
      <c r="U16" s="139" t="n"/>
      <c r="V16" s="234" t="n"/>
      <c r="W16" s="145" t="n"/>
      <c r="X16" s="143" t="n"/>
      <c r="Y16" s="144" t="n"/>
      <c r="Z16" s="144" t="n"/>
      <c r="AA16" s="144" t="n"/>
      <c r="AB16" s="144" t="n"/>
      <c r="AC16" s="144" t="n"/>
      <c r="AD16" s="145" t="n"/>
      <c r="AE16" s="146" t="n"/>
      <c r="AF16" s="144" t="n"/>
      <c r="AG16" s="144" t="n"/>
      <c r="AH16" s="144" t="n"/>
      <c r="AI16" s="144" t="n"/>
      <c r="AJ16" s="144" t="n"/>
      <c r="AK16" s="144" t="n"/>
      <c r="AL16" s="144" t="n"/>
      <c r="AM16" s="144" t="n"/>
      <c r="AN16" s="144" t="n"/>
      <c r="AO16" s="145" t="n"/>
      <c r="AP16" s="30" t="n"/>
      <c r="AQ16" s="146" t="n"/>
      <c r="AR16" s="144" t="n"/>
      <c r="AS16" s="144" t="n"/>
      <c r="AT16" s="144" t="n"/>
      <c r="AU16" s="144" t="n"/>
      <c r="AV16" s="144" t="n"/>
      <c r="AW16" s="144" t="n"/>
      <c r="AX16" s="144" t="n"/>
      <c r="AY16" s="144" t="n"/>
      <c r="AZ16" s="144" t="n"/>
      <c r="BA16" s="145" t="n"/>
      <c r="BB16" s="36">
        <f>IF(D16="8_1630",6.5,0)+IF(OR(D16="9_1730",D16="9_19",D16="9_20",D16="8_1730",D16="830_1730"),7.5,0)+IF(D16="11_20",5.5,0)+IF(D16="13_22",4,0)+IF(D16="★830_17",7,0)+IF(D16="★10_1530",5.5,0)</f>
        <v/>
      </c>
      <c r="BC16" s="37">
        <f>IF(AND(B16&lt;&gt;"土",B16&lt;&gt;"日",C16&lt;&gt;"休・祝",D16&lt;&gt;"22_8",D16&lt;&gt;"公法"),VLOOKUP(D16,$BP$11:$BR$22,2,),"***")</f>
        <v/>
      </c>
      <c r="BD16" s="53">
        <f>IF(AND(B16&lt;&gt;"土",B16&lt;&gt;"日",C16&lt;&gt;"休・祝"),VLOOKUP(D16,$BP$11:$BT$22,3,),IF(AND(B16="土",C16&lt;&gt;"休・祝"),VLOOKUP(D16,$BP$11:$BT$22,4,),IF(OR(B16="日",C16="休・祝"),VLOOKUP(D16,$BP$11:$BT$22,5,),"***")))</f>
        <v/>
      </c>
      <c r="BE16" s="37">
        <f>IF(AND(B16&lt;&gt;"土",B16&lt;&gt;"日",C16&lt;&gt;"休・祝",D16&lt;&gt;"22_8",D16&lt;&gt;"公法"),P16-BC16,"***")</f>
        <v/>
      </c>
      <c r="BF16" s="53">
        <f>N16-BD16</f>
        <v/>
      </c>
      <c r="BG16" s="48" t="n"/>
      <c r="BH16" s="48" t="n"/>
      <c r="BI16" s="49" t="n"/>
      <c r="BJ16" s="235">
        <f>IFERROR((1/24)/((BG16+BH16+BI16)/N16),"")</f>
        <v/>
      </c>
      <c r="BK16" s="215" t="n"/>
      <c r="BL16" s="215" t="n"/>
      <c r="BM16" s="215" t="n"/>
      <c r="BP16" s="56" t="inlineStr">
        <is>
          <t>9_1730</t>
        </is>
      </c>
      <c r="BQ16" s="57" t="n">
        <v>20</v>
      </c>
      <c r="BR16" s="56" t="n">
        <v>20</v>
      </c>
      <c r="BS16" s="56" t="n">
        <v>13</v>
      </c>
      <c r="BT16" s="56" t="n">
        <v>10</v>
      </c>
    </row>
    <row r="17" ht="51" customHeight="1" s="216">
      <c r="A17" s="7" t="n">
        <v>9</v>
      </c>
      <c r="B17" s="8">
        <f>IFERROR(TEXT(WEEKDAY($A$5&amp;"/"&amp;$A$6&amp;"/"&amp;A17,1),"aaa"),"")</f>
        <v/>
      </c>
      <c r="C17" s="19" t="n"/>
      <c r="D17" s="150" t="inlineStr">
        <is>
          <t>22_8</t>
        </is>
      </c>
      <c r="E17" s="145" t="n"/>
      <c r="F17" s="20" t="n"/>
      <c r="G17" s="21" t="n"/>
      <c r="H17" s="227" t="n"/>
      <c r="I17" s="152" t="n"/>
      <c r="J17" s="228" t="n">
        <v>10.15</v>
      </c>
      <c r="K17" s="144" t="n"/>
      <c r="L17" s="229" t="n">
        <v>0</v>
      </c>
      <c r="M17" s="145" t="n"/>
      <c r="N17" s="230" t="n">
        <v>8</v>
      </c>
      <c r="O17" s="145" t="n"/>
      <c r="P17" s="231" t="n">
        <v>0</v>
      </c>
      <c r="Q17" s="145" t="n"/>
      <c r="R17" s="232">
        <f>IFERROR(N17/J17,"")</f>
        <v/>
      </c>
      <c r="S17" s="139" t="n"/>
      <c r="T17" s="233">
        <f>IFERROR(P17/L17,"")</f>
        <v/>
      </c>
      <c r="U17" s="139" t="n"/>
      <c r="V17" s="236" t="n"/>
      <c r="W17" s="145" t="n"/>
      <c r="X17" s="143" t="n"/>
      <c r="Y17" s="144" t="n"/>
      <c r="Z17" s="144" t="n"/>
      <c r="AA17" s="144" t="n"/>
      <c r="AB17" s="144" t="n"/>
      <c r="AC17" s="144" t="n"/>
      <c r="AD17" s="145" t="n"/>
      <c r="AE17" s="146" t="inlineStr">
        <is>
          <t>5月に特殊法人が思ったより取れなかったので、６月は貪欲に取っていきたいです。関東も梅雨入りしたようで、寒暖差の激しい今日この頃ですが、体調崩さないように６月を乗り切りたいと思います。</t>
        </is>
      </c>
      <c r="AF17" s="144" t="n"/>
      <c r="AG17" s="144" t="n"/>
      <c r="AH17" s="144" t="n"/>
      <c r="AI17" s="144" t="n"/>
      <c r="AJ17" s="144" t="n"/>
      <c r="AK17" s="144" t="n"/>
      <c r="AL17" s="144" t="n"/>
      <c r="AM17" s="144" t="n"/>
      <c r="AN17" s="144" t="n"/>
      <c r="AO17" s="145" t="n"/>
      <c r="AP17" s="30" t="n"/>
      <c r="AQ17" s="146" t="inlineStr">
        <is>
          <t>特殊法人も日勤帯は結構きますが夜勤や土日は控えめな感じですね。Wamnet地獄にならないことを祈るばかりです。</t>
        </is>
      </c>
      <c r="AR17" s="144" t="n"/>
      <c r="AS17" s="144" t="n"/>
      <c r="AT17" s="144" t="n"/>
      <c r="AU17" s="144" t="n"/>
      <c r="AV17" s="144" t="n"/>
      <c r="AW17" s="144" t="n"/>
      <c r="AX17" s="144" t="n"/>
      <c r="AY17" s="144" t="n"/>
      <c r="AZ17" s="144" t="n"/>
      <c r="BA17" s="145" t="n"/>
      <c r="BB17" s="36">
        <f>IF(D17="8_1630",6.5,0)+IF(OR(D17="9_1730",D17="9_19",D17="9_20",D17="8_1730",D17="830_1730"),7.5,0)+IF(D17="11_20",5.5,0)+IF(D17="13_22",4,0)+IF(D17="★830_17",7,0)+IF(D17="★10_1530",5.5,0)</f>
        <v/>
      </c>
      <c r="BC17" s="37">
        <f>IF(AND(B17&lt;&gt;"土",B17&lt;&gt;"日",C17&lt;&gt;"休・祝",D17&lt;&gt;"22_8",D17&lt;&gt;"公法"),VLOOKUP(D17,$BP$11:$BR$22,2,),"***")</f>
        <v/>
      </c>
      <c r="BD17" s="53">
        <f>IF(AND(B17&lt;&gt;"土",B17&lt;&gt;"日",C17&lt;&gt;"休・祝"),VLOOKUP(D17,$BP$11:$BT$22,3,),IF(AND(B17="土",C17&lt;&gt;"休・祝"),VLOOKUP(D17,$BP$11:$BT$22,4,),IF(OR(B17="日",C17="休・祝"),VLOOKUP(D17,$BP$11:$BT$22,5,),"***")))</f>
        <v/>
      </c>
      <c r="BE17" s="37">
        <f>IF(AND(B17&lt;&gt;"土",B17&lt;&gt;"日",C17&lt;&gt;"休・祝",D17&lt;&gt;"22_8",D17&lt;&gt;"公法"),P17-BC17,"***")</f>
        <v/>
      </c>
      <c r="BF17" s="53">
        <f>N17-BD17</f>
        <v/>
      </c>
      <c r="BG17" s="48" t="n"/>
      <c r="BH17" s="48" t="n"/>
      <c r="BI17" s="49" t="n"/>
      <c r="BJ17" s="235">
        <f>IFERROR((1/24)/((BG17+BH17+BI17)/N17),"")</f>
        <v/>
      </c>
      <c r="BK17" s="215" t="n"/>
      <c r="BL17" s="215" t="n"/>
      <c r="BM17" s="215" t="n"/>
      <c r="BP17" s="56" t="inlineStr">
        <is>
          <t>9_19</t>
        </is>
      </c>
      <c r="BQ17" s="57" t="n">
        <v>21</v>
      </c>
      <c r="BR17" s="56" t="n">
        <v>23</v>
      </c>
      <c r="BS17" s="56" t="n">
        <v>15</v>
      </c>
      <c r="BT17" s="56" t="n">
        <v>12</v>
      </c>
    </row>
    <row r="18" ht="51" customHeight="1" s="216">
      <c r="A18" s="7" t="n">
        <v>10</v>
      </c>
      <c r="B18" s="8">
        <f>IFERROR(TEXT(WEEKDAY($A$5&amp;"/"&amp;$A$6&amp;"/"&amp;A18,1),"aaa"),"")</f>
        <v/>
      </c>
      <c r="C18" s="19" t="n"/>
      <c r="D18" s="150" t="inlineStr">
        <is>
          <t>22_8</t>
        </is>
      </c>
      <c r="E18" s="145" t="n"/>
      <c r="F18" s="20" t="n"/>
      <c r="G18" s="21" t="n"/>
      <c r="H18" s="227" t="n"/>
      <c r="I18" s="152" t="n"/>
      <c r="J18" s="228" t="n">
        <v>10.15</v>
      </c>
      <c r="K18" s="144" t="n"/>
      <c r="L18" s="229" t="n">
        <v>0</v>
      </c>
      <c r="M18" s="145" t="n"/>
      <c r="N18" s="230" t="n">
        <v>3</v>
      </c>
      <c r="O18" s="145" t="n"/>
      <c r="P18" s="231" t="n">
        <v>0</v>
      </c>
      <c r="Q18" s="145" t="n"/>
      <c r="R18" s="232">
        <f>IFERROR(N18/J18,"")</f>
        <v/>
      </c>
      <c r="S18" s="139" t="n"/>
      <c r="T18" s="233">
        <f>IFERROR(P18/L18,"")</f>
        <v/>
      </c>
      <c r="U18" s="139" t="n"/>
      <c r="V18" s="236" t="n"/>
      <c r="W18" s="145" t="n"/>
      <c r="X18" s="143" t="n"/>
      <c r="Y18" s="144" t="n"/>
      <c r="Z18" s="144" t="n"/>
      <c r="AA18" s="144" t="n"/>
      <c r="AB18" s="144" t="n"/>
      <c r="AC18" s="144" t="n"/>
      <c r="AD18" s="145" t="n"/>
      <c r="AE18" s="146" t="inlineStr">
        <is>
          <t>本日は落ち着いておりました。朝に山武連弾がありましたが、深夜は静かなもので、久しぶりにちゃんと寝られた夜勤でした。</t>
        </is>
      </c>
      <c r="AF18" s="144" t="n"/>
      <c r="AG18" s="144" t="n"/>
      <c r="AH18" s="144" t="n"/>
      <c r="AI18" s="144" t="n"/>
      <c r="AJ18" s="144" t="n"/>
      <c r="AK18" s="144" t="n"/>
      <c r="AL18" s="144" t="n"/>
      <c r="AM18" s="144" t="n"/>
      <c r="AN18" s="144" t="n"/>
      <c r="AO18" s="145" t="n"/>
      <c r="AP18" s="30" t="n"/>
      <c r="AQ18" s="146" t="inlineStr">
        <is>
          <t>髙木も被弾しました。しかもIEの表示を大きくしたいというどうしようもない問い合わせでした。</t>
        </is>
      </c>
      <c r="AR18" s="144" t="n"/>
      <c r="AS18" s="144" t="n"/>
      <c r="AT18" s="144" t="n"/>
      <c r="AU18" s="144" t="n"/>
      <c r="AV18" s="144" t="n"/>
      <c r="AW18" s="144" t="n"/>
      <c r="AX18" s="144" t="n"/>
      <c r="AY18" s="144" t="n"/>
      <c r="AZ18" s="144" t="n"/>
      <c r="BA18" s="145" t="n"/>
      <c r="BB18" s="36">
        <f>IF(D18="8_1630",6.5,0)+IF(OR(D18="9_1730",D18="9_19",D18="9_20",D18="8_1730",D18="830_1730"),7.5,0)+IF(D18="11_20",5.5,0)+IF(D18="13_22",4,0)+IF(D18="★830_17",7,0)+IF(D18="★10_1530",5.5,0)</f>
        <v/>
      </c>
      <c r="BC18" s="37">
        <f>IF(AND(B18&lt;&gt;"土",B18&lt;&gt;"日",C18&lt;&gt;"休・祝",D18&lt;&gt;"22_8",D18&lt;&gt;"公法"),VLOOKUP(D18,$BP$11:$BR$22,2,),"***")</f>
        <v/>
      </c>
      <c r="BD18" s="53">
        <f>IF(AND(B18&lt;&gt;"土",B18&lt;&gt;"日",C18&lt;&gt;"休・祝"),VLOOKUP(D18,$BP$11:$BT$22,3,),IF(AND(B18="土",C18&lt;&gt;"休・祝"),VLOOKUP(D18,$BP$11:$BT$22,4,),IF(OR(B18="日",C18="休・祝"),VLOOKUP(D18,$BP$11:$BT$22,5,),"***")))</f>
        <v/>
      </c>
      <c r="BE18" s="37">
        <f>IF(AND(B18&lt;&gt;"土",B18&lt;&gt;"日",C18&lt;&gt;"休・祝",D18&lt;&gt;"22_8",D18&lt;&gt;"公法"),P18-BC18,"***")</f>
        <v/>
      </c>
      <c r="BF18" s="53">
        <f>N18-BD18</f>
        <v/>
      </c>
      <c r="BG18" s="48" t="n"/>
      <c r="BH18" s="48" t="n"/>
      <c r="BI18" s="49" t="n"/>
      <c r="BJ18" s="235">
        <f>IFERROR((1/24)/((BG18+BH18+BI18)/N18),"")</f>
        <v/>
      </c>
      <c r="BK18" s="215" t="n"/>
      <c r="BL18" s="215" t="n"/>
      <c r="BM18" s="215" t="n"/>
      <c r="BP18" s="56" t="inlineStr">
        <is>
          <t>9_20</t>
        </is>
      </c>
      <c r="BQ18" s="57" t="n">
        <v>21</v>
      </c>
      <c r="BR18" s="56" t="n">
        <v>25</v>
      </c>
      <c r="BS18" s="56" t="n">
        <v>17</v>
      </c>
      <c r="BT18" s="56" t="n">
        <v>15</v>
      </c>
    </row>
    <row r="19" ht="51" customHeight="1" s="216">
      <c r="A19" s="7" t="n">
        <v>11</v>
      </c>
      <c r="B19" s="8">
        <f>IFERROR(TEXT(WEEKDAY($A$5&amp;"/"&amp;$A$6&amp;"/"&amp;A19,1),"aaa"),"")</f>
        <v/>
      </c>
      <c r="C19" s="19" t="n"/>
      <c r="D19" s="150" t="inlineStr">
        <is>
          <t>公法</t>
        </is>
      </c>
      <c r="E19" s="145" t="n"/>
      <c r="F19" s="20" t="n"/>
      <c r="G19" s="21" t="n"/>
      <c r="H19" s="227" t="n"/>
      <c r="I19" s="152" t="n"/>
      <c r="J19" s="228" t="n"/>
      <c r="K19" s="144" t="n"/>
      <c r="L19" s="229" t="n"/>
      <c r="M19" s="145" t="n"/>
      <c r="N19" s="230" t="n"/>
      <c r="O19" s="145" t="n"/>
      <c r="P19" s="231" t="n"/>
      <c r="Q19" s="145" t="n"/>
      <c r="R19" s="232">
        <f>IFERROR(N19/J19,"")</f>
        <v/>
      </c>
      <c r="S19" s="139" t="n"/>
      <c r="T19" s="233">
        <f>IFERROR(P19/L19,"")</f>
        <v/>
      </c>
      <c r="U19" s="139" t="n"/>
      <c r="V19" s="236" t="n"/>
      <c r="W19" s="145" t="n"/>
      <c r="X19" s="143" t="n"/>
      <c r="Y19" s="144" t="n"/>
      <c r="Z19" s="144" t="n"/>
      <c r="AA19" s="144" t="n"/>
      <c r="AB19" s="144" t="n"/>
      <c r="AC19" s="144" t="n"/>
      <c r="AD19" s="145" t="n"/>
      <c r="AE19" s="146" t="n"/>
      <c r="AF19" s="144" t="n"/>
      <c r="AG19" s="144" t="n"/>
      <c r="AH19" s="144" t="n"/>
      <c r="AI19" s="144" t="n"/>
      <c r="AJ19" s="144" t="n"/>
      <c r="AK19" s="144" t="n"/>
      <c r="AL19" s="144" t="n"/>
      <c r="AM19" s="144" t="n"/>
      <c r="AN19" s="144" t="n"/>
      <c r="AO19" s="145" t="n"/>
      <c r="AP19" s="30" t="n"/>
      <c r="AQ19" s="146" t="n"/>
      <c r="AR19" s="144" t="n"/>
      <c r="AS19" s="144" t="n"/>
      <c r="AT19" s="144" t="n"/>
      <c r="AU19" s="144" t="n"/>
      <c r="AV19" s="144" t="n"/>
      <c r="AW19" s="144" t="n"/>
      <c r="AX19" s="144" t="n"/>
      <c r="AY19" s="144" t="n"/>
      <c r="AZ19" s="144" t="n"/>
      <c r="BA19" s="145" t="n"/>
      <c r="BB19" s="36">
        <f>IF(D19="8_1630",6.5,0)+IF(OR(D19="9_1730",D19="9_19",D19="9_20",D19="8_1730",D19="830_1730"),7.5,0)+IF(D19="11_20",5.5,0)+IF(D19="13_22",4,0)+IF(D19="★830_17",7,0)+IF(D19="★10_1530",5.5,0)</f>
        <v/>
      </c>
      <c r="BC19" s="37">
        <f>IF(AND(B19&lt;&gt;"土",B19&lt;&gt;"日",C19&lt;&gt;"休・祝",D19&lt;&gt;"22_8",D19&lt;&gt;"公法"),VLOOKUP(D19,$BP$11:$BR$22,2,),"***")</f>
        <v/>
      </c>
      <c r="BD19" s="53">
        <f>IF(AND(B19&lt;&gt;"土",B19&lt;&gt;"日",C19&lt;&gt;"休・祝"),VLOOKUP(D19,$BP$11:$BT$22,3,),IF(AND(B19="土",C19&lt;&gt;"休・祝"),VLOOKUP(D19,$BP$11:$BT$22,4,),IF(OR(B19="日",C19="休・祝"),VLOOKUP(D19,$BP$11:$BT$22,5,),"***")))</f>
        <v/>
      </c>
      <c r="BE19" s="37">
        <f>IF(AND(B19&lt;&gt;"土",B19&lt;&gt;"日",C19&lt;&gt;"休・祝",D19&lt;&gt;"22_8",D19&lt;&gt;"公法"),P19-BC19,"***")</f>
        <v/>
      </c>
      <c r="BF19" s="53">
        <f>N19-BD19</f>
        <v/>
      </c>
      <c r="BG19" s="48" t="n"/>
      <c r="BH19" s="48" t="n"/>
      <c r="BI19" s="49" t="n"/>
      <c r="BJ19" s="235">
        <f>IFERROR((1/24)/((BG19+BH19+BI19)/N19),"")</f>
        <v/>
      </c>
      <c r="BK19" s="215" t="n"/>
      <c r="BL19" s="215" t="n"/>
      <c r="BM19" s="215" t="n"/>
      <c r="BP19" s="58" t="inlineStr">
        <is>
          <t>11_20</t>
        </is>
      </c>
      <c r="BQ19" s="57" t="n">
        <v>15</v>
      </c>
      <c r="BR19" s="56" t="n">
        <v>20</v>
      </c>
      <c r="BS19" s="56" t="n">
        <v>12</v>
      </c>
      <c r="BT19" s="56" t="n">
        <v>11</v>
      </c>
    </row>
    <row r="20" ht="51" customHeight="1" s="216">
      <c r="A20" s="7" t="n">
        <v>12</v>
      </c>
      <c r="B20" s="8">
        <f>IFERROR(TEXT(WEEKDAY($A$5&amp;"/"&amp;$A$6&amp;"/"&amp;A20,1),"aaa"),"")</f>
        <v/>
      </c>
      <c r="C20" s="19" t="n"/>
      <c r="D20" s="150" t="inlineStr">
        <is>
          <t>公法</t>
        </is>
      </c>
      <c r="E20" s="145" t="n"/>
      <c r="F20" s="20" t="n"/>
      <c r="G20" s="21" t="n"/>
      <c r="H20" s="227" t="n"/>
      <c r="I20" s="152" t="n"/>
      <c r="J20" s="228" t="n"/>
      <c r="K20" s="144" t="n"/>
      <c r="L20" s="229" t="n"/>
      <c r="M20" s="145" t="n"/>
      <c r="N20" s="230" t="n"/>
      <c r="O20" s="145" t="n"/>
      <c r="P20" s="231" t="n"/>
      <c r="Q20" s="145" t="n"/>
      <c r="R20" s="232">
        <f>IFERROR(N20/J20,"")</f>
        <v/>
      </c>
      <c r="S20" s="139" t="n"/>
      <c r="T20" s="233">
        <f>IFERROR(P20/L20,"")</f>
        <v/>
      </c>
      <c r="U20" s="139" t="n"/>
      <c r="V20" s="236" t="n"/>
      <c r="W20" s="145" t="n"/>
      <c r="X20" s="143" t="n"/>
      <c r="Y20" s="144" t="n"/>
      <c r="Z20" s="144" t="n"/>
      <c r="AA20" s="144" t="n"/>
      <c r="AB20" s="144" t="n"/>
      <c r="AC20" s="144" t="n"/>
      <c r="AD20" s="145" t="n"/>
      <c r="AE20" s="146" t="n"/>
      <c r="AF20" s="144" t="n"/>
      <c r="AG20" s="144" t="n"/>
      <c r="AH20" s="144" t="n"/>
      <c r="AI20" s="144" t="n"/>
      <c r="AJ20" s="144" t="n"/>
      <c r="AK20" s="144" t="n"/>
      <c r="AL20" s="144" t="n"/>
      <c r="AM20" s="144" t="n"/>
      <c r="AN20" s="144" t="n"/>
      <c r="AO20" s="145" t="n"/>
      <c r="AP20" s="30" t="n"/>
      <c r="AQ20" s="146" t="n"/>
      <c r="AR20" s="144" t="n"/>
      <c r="AS20" s="144" t="n"/>
      <c r="AT20" s="144" t="n"/>
      <c r="AU20" s="144" t="n"/>
      <c r="AV20" s="144" t="n"/>
      <c r="AW20" s="144" t="n"/>
      <c r="AX20" s="144" t="n"/>
      <c r="AY20" s="144" t="n"/>
      <c r="AZ20" s="144" t="n"/>
      <c r="BA20" s="145" t="n"/>
      <c r="BB20" s="36">
        <f>IF(D20="8_1630",6.5,0)+IF(OR(D20="9_1730",D20="9_19",D20="9_20",D20="8_1730",D20="830_1730"),7.5,0)+IF(D20="11_20",5.5,0)+IF(D20="13_22",4,0)+IF(D20="★830_17",7,0)+IF(D20="★10_1530",5.5,0)</f>
        <v/>
      </c>
      <c r="BC20" s="37">
        <f>IF(AND(B20&lt;&gt;"土",B20&lt;&gt;"日",C20&lt;&gt;"休・祝",D20&lt;&gt;"22_8",D20&lt;&gt;"公法"),VLOOKUP(D20,$BP$11:$BR$22,2,),"***")</f>
        <v/>
      </c>
      <c r="BD20" s="53">
        <f>IF(AND(B20&lt;&gt;"土",B20&lt;&gt;"日",C20&lt;&gt;"休・祝"),VLOOKUP(D20,$BP$11:$BT$22,3,),IF(AND(B20="土",C20&lt;&gt;"休・祝"),VLOOKUP(D20,$BP$11:$BT$22,4,),IF(OR(B20="日",C20="休・祝"),VLOOKUP(D20,$BP$11:$BT$22,5,),"***")))</f>
        <v/>
      </c>
      <c r="BE20" s="37">
        <f>IF(AND(B20&lt;&gt;"土",B20&lt;&gt;"日",C20&lt;&gt;"休・祝",D20&lt;&gt;"22_8",D20&lt;&gt;"公法"),P20-BC20,"***")</f>
        <v/>
      </c>
      <c r="BF20" s="53">
        <f>N20-BD20</f>
        <v/>
      </c>
      <c r="BG20" s="48" t="n"/>
      <c r="BH20" s="48" t="n"/>
      <c r="BI20" s="49" t="n"/>
      <c r="BJ20" s="235">
        <f>IFERROR((1/24)/((BG20+BH20+BI20)/N20),"")</f>
        <v/>
      </c>
      <c r="BK20" s="215" t="n"/>
      <c r="BL20" s="215" t="n"/>
      <c r="BM20" s="215" t="n"/>
      <c r="BP20" s="58" t="inlineStr">
        <is>
          <t>13_22</t>
        </is>
      </c>
      <c r="BQ20" s="57" t="n">
        <v>12</v>
      </c>
      <c r="BR20" s="56" t="n">
        <v>18</v>
      </c>
      <c r="BS20" s="56" t="n">
        <v>11</v>
      </c>
      <c r="BT20" s="56" t="n">
        <v>9</v>
      </c>
    </row>
    <row r="21" ht="51" customHeight="1" s="216">
      <c r="A21" s="7" t="n">
        <v>13</v>
      </c>
      <c r="B21" s="8">
        <f>IFERROR(TEXT(WEEKDAY($A$5&amp;"/"&amp;$A$6&amp;"/"&amp;A21,1),"aaa"),"")</f>
        <v/>
      </c>
      <c r="C21" s="19" t="n"/>
      <c r="D21" s="150" t="inlineStr">
        <is>
          <t>9_20</t>
        </is>
      </c>
      <c r="E21" s="145" t="n"/>
      <c r="F21" s="20" t="n"/>
      <c r="G21" s="21" t="n"/>
      <c r="H21" s="227" t="n"/>
      <c r="I21" s="152" t="n"/>
      <c r="J21" s="228" t="n">
        <v>10</v>
      </c>
      <c r="K21" s="144" t="n"/>
      <c r="L21" s="229" t="n">
        <v>8</v>
      </c>
      <c r="M21" s="145" t="n"/>
      <c r="N21" s="230" t="n">
        <v>10</v>
      </c>
      <c r="O21" s="145" t="n"/>
      <c r="P21" s="231" t="n">
        <v>10</v>
      </c>
      <c r="Q21" s="145" t="n"/>
      <c r="R21" s="232">
        <f>IFERROR(N21/J21,"")</f>
        <v/>
      </c>
      <c r="S21" s="139" t="n"/>
      <c r="T21" s="233">
        <f>IFERROR(P21/L21,"")</f>
        <v/>
      </c>
      <c r="U21" s="139" t="n"/>
      <c r="V21" s="236" t="n">
        <v>3</v>
      </c>
      <c r="W21" s="145" t="n"/>
      <c r="X21" s="143" t="inlineStr">
        <is>
          <t>モニタリング</t>
        </is>
      </c>
      <c r="Y21" s="144" t="n"/>
      <c r="Z21" s="144" t="n"/>
      <c r="AA21" s="144" t="n"/>
      <c r="AB21" s="144" t="n"/>
      <c r="AC21" s="144" t="n"/>
      <c r="AD21" s="145" t="n"/>
      <c r="AE21" s="146" t="inlineStr">
        <is>
          <t>６月も半ばとなりましたが、思ったよりも落ち着いておりました。今期はWAMNETを取ろうと目論んでおりましたが、本日午前中に受付に残っていたWAMNETがモニタリングで取ることができませんでした。次回に期待したいと思います。</t>
        </is>
      </c>
      <c r="AF21" s="144" t="n"/>
      <c r="AG21" s="144" t="n"/>
      <c r="AH21" s="144" t="n"/>
      <c r="AI21" s="144" t="n"/>
      <c r="AJ21" s="144" t="n"/>
      <c r="AK21" s="144" t="n"/>
      <c r="AL21" s="144" t="n"/>
      <c r="AM21" s="144" t="n"/>
      <c r="AN21" s="144" t="n"/>
      <c r="AO21" s="145" t="n"/>
      <c r="AP21" s="30" t="n"/>
      <c r="AQ21" s="146" t="inlineStr">
        <is>
          <t>禁断のWamnetに進まれるんですね。福祉医療機構？が考え直してPDFでもいいよと英断してくれるのを心待ちにしています。
Excelでは無理だと思いますので…。</t>
        </is>
      </c>
      <c r="AR21" s="144" t="n"/>
      <c r="AS21" s="144" t="n"/>
      <c r="AT21" s="144" t="n"/>
      <c r="AU21" s="144" t="n"/>
      <c r="AV21" s="144" t="n"/>
      <c r="AW21" s="144" t="n"/>
      <c r="AX21" s="144" t="n"/>
      <c r="AY21" s="144" t="n"/>
      <c r="AZ21" s="144" t="n"/>
      <c r="BA21" s="145" t="n"/>
      <c r="BB21" s="36">
        <f>IF(D21="8_1630",6.5,0)+IF(OR(D21="9_1730",D21="9_19",D21="9_20",D21="8_1730",D21="830_1730"),7.5,0)+IF(D21="11_20",5.5,0)+IF(D21="13_22",4,0)+IF(D21="★830_17",7,0)+IF(D21="★10_1530",5.5,0)</f>
        <v/>
      </c>
      <c r="BC21" s="37">
        <f>IF(AND(B21&lt;&gt;"土",B21&lt;&gt;"日",C21&lt;&gt;"休・祝",D21&lt;&gt;"22_8",D21&lt;&gt;"公法"),VLOOKUP(D21,$BP$11:$BR$22,2,),"***")</f>
        <v/>
      </c>
      <c r="BD21" s="53">
        <f>IF(AND(B21&lt;&gt;"土",B21&lt;&gt;"日",C21&lt;&gt;"休・祝"),VLOOKUP(D21,$BP$11:$BT$22,3,),IF(AND(B21="土",C21&lt;&gt;"休・祝"),VLOOKUP(D21,$BP$11:$BT$22,4,),IF(OR(B21="日",C21="休・祝"),VLOOKUP(D21,$BP$11:$BT$22,5,),"***")))</f>
        <v/>
      </c>
      <c r="BE21" s="37">
        <f>IF(AND(B21&lt;&gt;"土",B21&lt;&gt;"日",C21&lt;&gt;"休・祝",D21&lt;&gt;"22_8",D21&lt;&gt;"公法"),P21-BC21,"***")</f>
        <v/>
      </c>
      <c r="BF21" s="53">
        <f>N21-BD21</f>
        <v/>
      </c>
      <c r="BG21" s="48" t="n"/>
      <c r="BH21" s="48" t="n"/>
      <c r="BI21" s="49" t="n"/>
      <c r="BJ21" s="235">
        <f>IFERROR((1/24)/((BG21+BH21+BI21)/N21),"")</f>
        <v/>
      </c>
      <c r="BK21" s="215" t="n"/>
      <c r="BL21" s="215" t="n"/>
      <c r="BM21" s="215" t="n"/>
      <c r="BP21" s="56" t="inlineStr">
        <is>
          <t>22_8</t>
        </is>
      </c>
      <c r="BQ21" s="59" t="n"/>
      <c r="BR21" s="56" t="n">
        <v>7</v>
      </c>
      <c r="BS21" s="56" t="n">
        <v>3</v>
      </c>
      <c r="BT21" s="56" t="n">
        <v>4</v>
      </c>
    </row>
    <row r="22" ht="51" customHeight="1" s="216">
      <c r="A22" s="7" t="n">
        <v>14</v>
      </c>
      <c r="B22" s="8">
        <f>IFERROR(TEXT(WEEKDAY($A$5&amp;"/"&amp;$A$6&amp;"/"&amp;A22,1),"aaa"),"")</f>
        <v/>
      </c>
      <c r="C22" s="19" t="n"/>
      <c r="D22" s="150" t="inlineStr">
        <is>
          <t>公法</t>
        </is>
      </c>
      <c r="E22" s="145" t="n"/>
      <c r="F22" s="20" t="n"/>
      <c r="G22" s="21" t="n"/>
      <c r="H22" s="227" t="n"/>
      <c r="I22" s="152" t="n"/>
      <c r="J22" s="228" t="n"/>
      <c r="K22" s="144" t="n"/>
      <c r="L22" s="229" t="n"/>
      <c r="M22" s="145" t="n"/>
      <c r="N22" s="230" t="n"/>
      <c r="O22" s="145" t="n"/>
      <c r="P22" s="231" t="n"/>
      <c r="Q22" s="145" t="n"/>
      <c r="R22" s="232">
        <f>IFERROR(N22/J22,"")</f>
        <v/>
      </c>
      <c r="S22" s="139" t="n"/>
      <c r="T22" s="233">
        <f>IFERROR(P22/L22,"")</f>
        <v/>
      </c>
      <c r="U22" s="139" t="n"/>
      <c r="V22" s="236" t="n"/>
      <c r="W22" s="145" t="n"/>
      <c r="X22" s="143" t="n"/>
      <c r="Y22" s="144" t="n"/>
      <c r="Z22" s="144" t="n"/>
      <c r="AA22" s="144" t="n"/>
      <c r="AB22" s="144" t="n"/>
      <c r="AC22" s="144" t="n"/>
      <c r="AD22" s="145" t="n"/>
      <c r="AE22" s="146" t="n"/>
      <c r="AF22" s="144" t="n"/>
      <c r="AG22" s="144" t="n"/>
      <c r="AH22" s="144" t="n"/>
      <c r="AI22" s="144" t="n"/>
      <c r="AJ22" s="144" t="n"/>
      <c r="AK22" s="144" t="n"/>
      <c r="AL22" s="144" t="n"/>
      <c r="AM22" s="144" t="n"/>
      <c r="AN22" s="144" t="n"/>
      <c r="AO22" s="145" t="n"/>
      <c r="AP22" s="30" t="n"/>
      <c r="AQ22" s="146" t="n"/>
      <c r="AR22" s="144" t="n"/>
      <c r="AS22" s="144" t="n"/>
      <c r="AT22" s="144" t="n"/>
      <c r="AU22" s="144" t="n"/>
      <c r="AV22" s="144" t="n"/>
      <c r="AW22" s="144" t="n"/>
      <c r="AX22" s="144" t="n"/>
      <c r="AY22" s="144" t="n"/>
      <c r="AZ22" s="144" t="n"/>
      <c r="BA22" s="145" t="n"/>
      <c r="BB22" s="36">
        <f>IF(D22="8_1630",6.5,0)+IF(OR(D22="9_1730",D22="9_19",D22="9_20",D22="8_1730",D22="830_1730"),7.5,0)+IF(D22="11_20",5.5,0)+IF(D22="13_22",4,0)+IF(D22="★830_17",7,0)+IF(D22="★10_1530",5.5,0)</f>
        <v/>
      </c>
      <c r="BC22" s="37">
        <f>IF(AND(B22&lt;&gt;"土",B22&lt;&gt;"日",C22&lt;&gt;"休・祝",D22&lt;&gt;"22_8",D22&lt;&gt;"公法"),VLOOKUP(D22,$BP$11:$BR$22,2,),"***")</f>
        <v/>
      </c>
      <c r="BD22" s="53">
        <f>IF(AND(B22&lt;&gt;"土",B22&lt;&gt;"日",C22&lt;&gt;"休・祝"),VLOOKUP(D22,$BP$11:$BT$22,3,),IF(AND(B22="土",C22&lt;&gt;"休・祝"),VLOOKUP(D22,$BP$11:$BT$22,4,),IF(OR(B22="日",C22="休・祝"),VLOOKUP(D22,$BP$11:$BT$22,5,),"***")))</f>
        <v/>
      </c>
      <c r="BE22" s="37">
        <f>IF(AND(B22&lt;&gt;"土",B22&lt;&gt;"日",C22&lt;&gt;"休・祝",D22&lt;&gt;"22_8",D22&lt;&gt;"公法"),P22-BC22,"***")</f>
        <v/>
      </c>
      <c r="BF22" s="53">
        <f>N22-BD22</f>
        <v/>
      </c>
      <c r="BG22" s="48" t="n"/>
      <c r="BH22" s="48" t="n"/>
      <c r="BI22" s="49" t="n"/>
      <c r="BJ22" s="235">
        <f>IFERROR((1/24)/((BG22+BH22+BI22)/N22),"")</f>
        <v/>
      </c>
      <c r="BK22" s="215" t="n"/>
      <c r="BL22" s="215" t="n"/>
      <c r="BM22" s="215" t="n"/>
      <c r="BP22" s="56" t="inlineStr">
        <is>
          <t>公法</t>
        </is>
      </c>
      <c r="BQ22" s="59" t="n"/>
      <c r="BR22" s="56" t="n"/>
      <c r="BS22" s="56" t="n"/>
      <c r="BT22" s="56" t="n"/>
    </row>
    <row r="23" ht="51" customHeight="1" s="216">
      <c r="A23" s="7" t="n">
        <v>15</v>
      </c>
      <c r="B23" s="8">
        <f>IFERROR(TEXT(WEEKDAY($A$5&amp;"/"&amp;$A$6&amp;"/"&amp;A23,1),"aaa"),"")</f>
        <v/>
      </c>
      <c r="C23" s="19" t="n"/>
      <c r="D23" s="150" t="inlineStr">
        <is>
          <t>9_1730</t>
        </is>
      </c>
      <c r="E23" s="145" t="n"/>
      <c r="F23" s="20" t="n"/>
      <c r="G23" s="21" t="n"/>
      <c r="H23" s="227" t="n"/>
      <c r="I23" s="152" t="n"/>
      <c r="J23" s="228" t="n"/>
      <c r="K23" s="144" t="n"/>
      <c r="L23" s="229" t="n"/>
      <c r="M23" s="145" t="n"/>
      <c r="N23" s="230" t="n"/>
      <c r="O23" s="145" t="n"/>
      <c r="P23" s="231" t="n"/>
      <c r="Q23" s="145" t="n"/>
      <c r="R23" s="232">
        <f>IFERROR(N23/J23,"")</f>
        <v/>
      </c>
      <c r="S23" s="139" t="n"/>
      <c r="T23" s="233">
        <f>IFERROR(P23/L23,"")</f>
        <v/>
      </c>
      <c r="U23" s="139" t="n"/>
      <c r="V23" s="236" t="n">
        <v>3</v>
      </c>
      <c r="W23" s="145" t="n"/>
      <c r="X23" s="143" t="n"/>
      <c r="Y23" s="144" t="n"/>
      <c r="Z23" s="144" t="n"/>
      <c r="AA23" s="144" t="n"/>
      <c r="AB23" s="144" t="n"/>
      <c r="AC23" s="144" t="n"/>
      <c r="AD23" s="145" t="n"/>
      <c r="AE23" s="146" t="n"/>
      <c r="AF23" s="144" t="n"/>
      <c r="AG23" s="144" t="n"/>
      <c r="AH23" s="144" t="n"/>
      <c r="AI23" s="144" t="n"/>
      <c r="AJ23" s="144" t="n"/>
      <c r="AK23" s="144" t="n"/>
      <c r="AL23" s="144" t="n"/>
      <c r="AM23" s="144" t="n"/>
      <c r="AN23" s="144" t="n"/>
      <c r="AO23" s="145" t="n"/>
      <c r="AP23" s="30" t="n"/>
      <c r="AQ23" s="146" t="n"/>
      <c r="AR23" s="144" t="n"/>
      <c r="AS23" s="144" t="n"/>
      <c r="AT23" s="144" t="n"/>
      <c r="AU23" s="144" t="n"/>
      <c r="AV23" s="144" t="n"/>
      <c r="AW23" s="144" t="n"/>
      <c r="AX23" s="144" t="n"/>
      <c r="AY23" s="144" t="n"/>
      <c r="AZ23" s="144" t="n"/>
      <c r="BA23" s="145" t="n"/>
      <c r="BB23" s="36">
        <f>IF(D23="8_1630",6.5,0)+IF(OR(D23="9_1730",D23="9_19",D23="9_20",D23="8_1730",D23="830_1730"),7.5,0)+IF(D23="11_20",5.5,0)+IF(D23="13_22",4,0)+IF(D23="★830_17",7,0)+IF(D23="★10_1530",5.5,0)</f>
        <v/>
      </c>
      <c r="BC23" s="37">
        <f>IF(AND(B23&lt;&gt;"土",B23&lt;&gt;"日",C23&lt;&gt;"休・祝",D23&lt;&gt;"22_8",D23&lt;&gt;"公法"),VLOOKUP(D23,$BP$11:$BR$22,2,),"***")</f>
        <v/>
      </c>
      <c r="BD23" s="53">
        <f>IF(AND(B23&lt;&gt;"土",B23&lt;&gt;"日",C23&lt;&gt;"休・祝"),VLOOKUP(D23,$BP$11:$BT$22,3,),IF(AND(B23="土",C23&lt;&gt;"休・祝"),VLOOKUP(D23,$BP$11:$BT$22,4,),IF(OR(B23="日",C23="休・祝"),VLOOKUP(D23,$BP$11:$BT$22,5,),"***")))</f>
        <v/>
      </c>
      <c r="BE23" s="37">
        <f>IF(AND(B23&lt;&gt;"土",B23&lt;&gt;"日",C23&lt;&gt;"休・祝",D23&lt;&gt;"22_8",D23&lt;&gt;"公法"),P23-BC23,"***")</f>
        <v/>
      </c>
      <c r="BF23" s="53">
        <f>N23-BD23</f>
        <v/>
      </c>
      <c r="BG23" s="48" t="n">
        <v>0.3573379629629629</v>
      </c>
      <c r="BH23" s="48" t="n">
        <v>0.0215625</v>
      </c>
      <c r="BI23" s="49" t="n">
        <v>0.0709375</v>
      </c>
      <c r="BJ23" s="235">
        <f>IFERROR((1/24)/((BG23+BH23+BI23)/N23),"")</f>
        <v/>
      </c>
      <c r="BK23" s="215" t="n"/>
      <c r="BL23" s="215" t="n"/>
      <c r="BM23" s="215" t="n"/>
      <c r="BP23" s="56" t="inlineStr">
        <is>
          <t>事前有休</t>
        </is>
      </c>
      <c r="BQ23" s="56" t="n"/>
      <c r="BR23" s="56" t="n"/>
      <c r="BS23" s="56" t="n"/>
      <c r="BT23" s="56" t="n"/>
    </row>
    <row r="24" ht="51" customHeight="1" s="216">
      <c r="A24" s="7" t="n">
        <v>16</v>
      </c>
      <c r="B24" s="8">
        <f>IFERROR(TEXT(WEEKDAY($A$5&amp;"/"&amp;$A$6&amp;"/"&amp;A24,1),"aaa"),"")</f>
        <v/>
      </c>
      <c r="C24" s="19" t="n"/>
      <c r="D24" s="150" t="inlineStr">
        <is>
          <t>9_20</t>
        </is>
      </c>
      <c r="E24" s="145" t="n"/>
      <c r="F24" s="20" t="n"/>
      <c r="G24" s="21" t="n"/>
      <c r="H24" s="227" t="n"/>
      <c r="I24" s="152" t="n"/>
      <c r="J24" s="228" t="n">
        <v>7.3</v>
      </c>
      <c r="K24" s="144" t="n"/>
      <c r="L24" s="229" t="n">
        <v>7.3</v>
      </c>
      <c r="M24" s="145" t="n"/>
      <c r="N24" s="230" t="n">
        <v>5</v>
      </c>
      <c r="O24" s="145" t="n"/>
      <c r="P24" s="231" t="n">
        <v>5</v>
      </c>
      <c r="Q24" s="145" t="n"/>
      <c r="R24" s="232">
        <f>IFERROR(N24/J24,"")</f>
        <v/>
      </c>
      <c r="S24" s="139" t="n"/>
      <c r="T24" s="233">
        <f>IFERROR(P24/L24,"")</f>
        <v/>
      </c>
      <c r="U24" s="139" t="n"/>
      <c r="V24" s="236" t="n">
        <v>3</v>
      </c>
      <c r="W24" s="145" t="n"/>
      <c r="X24" s="143" t="inlineStr">
        <is>
          <t>モニタリング</t>
        </is>
      </c>
      <c r="Y24" s="144" t="n"/>
      <c r="Z24" s="144" t="n"/>
      <c r="AA24" s="144" t="n"/>
      <c r="AB24" s="144" t="n"/>
      <c r="AC24" s="144" t="n"/>
      <c r="AD24" s="145" t="n"/>
      <c r="AE24" s="146" t="inlineStr">
        <is>
          <t>コールが少なくなってきました。なかなか件数が稼げないので、受付に溜まったら瞬時に取りたいと思います。</t>
        </is>
      </c>
      <c r="AF24" s="144" t="n"/>
      <c r="AG24" s="144" t="n"/>
      <c r="AH24" s="144" t="n"/>
      <c r="AI24" s="144" t="n"/>
      <c r="AJ24" s="144" t="n"/>
      <c r="AK24" s="144" t="n"/>
      <c r="AL24" s="144" t="n"/>
      <c r="AM24" s="144" t="n"/>
      <c r="AN24" s="144" t="n"/>
      <c r="AO24" s="145" t="n"/>
      <c r="AP24" s="30" t="n"/>
      <c r="AQ24" s="146" t="n"/>
      <c r="AR24" s="144" t="n"/>
      <c r="AS24" s="144" t="n"/>
      <c r="AT24" s="144" t="n"/>
      <c r="AU24" s="144" t="n"/>
      <c r="AV24" s="144" t="n"/>
      <c r="AW24" s="144" t="n"/>
      <c r="AX24" s="144" t="n"/>
      <c r="AY24" s="144" t="n"/>
      <c r="AZ24" s="144" t="n"/>
      <c r="BA24" s="145" t="n"/>
      <c r="BB24" s="36">
        <f>IF(D24="8_1630",6.5,0)+IF(OR(D24="9_1730",D24="9_19",D24="9_20",D24="8_1730",D24="830_1730"),7.5,0)+IF(D24="11_20",5.5,0)+IF(D24="13_22",4,0)+IF(D24="★830_17",7,0)+IF(D24="★10_1530",5.5,0)</f>
        <v/>
      </c>
      <c r="BC24" s="37">
        <f>IF(AND(B24&lt;&gt;"土",B24&lt;&gt;"日",C24&lt;&gt;"休・祝",D24&lt;&gt;"22_8",D24&lt;&gt;"公法"),VLOOKUP(D24,$BP$11:$BR$22,2,),"***")</f>
        <v/>
      </c>
      <c r="BD24" s="53">
        <f>IF(AND(B24&lt;&gt;"土",B24&lt;&gt;"日",C24&lt;&gt;"休・祝"),VLOOKUP(D24,$BP$11:$BT$22,3,),IF(AND(B24="土",C24&lt;&gt;"休・祝"),VLOOKUP(D24,$BP$11:$BT$22,4,),IF(OR(B24="日",C24="休・祝"),VLOOKUP(D24,$BP$11:$BT$22,5,),"***")))</f>
        <v/>
      </c>
      <c r="BE24" s="37">
        <f>IF(AND(B24&lt;&gt;"土",B24&lt;&gt;"日",C24&lt;&gt;"休・祝",D24&lt;&gt;"22_8",D24&lt;&gt;"公法"),P24-BC24,"***")</f>
        <v/>
      </c>
      <c r="BF24" s="53">
        <f>N24-BD24</f>
        <v/>
      </c>
      <c r="BG24" s="48" t="n"/>
      <c r="BH24" s="48" t="n"/>
      <c r="BI24" s="49" t="n"/>
      <c r="BJ24" s="235">
        <f>IFERROR((1/24)/((BG24+BH24+BI24)/N24),"")</f>
        <v/>
      </c>
      <c r="BK24" s="215" t="n"/>
      <c r="BL24" s="215" t="n"/>
      <c r="BM24" s="215" t="n"/>
      <c r="BP24" s="73" t="n"/>
      <c r="BQ24" s="73" t="n"/>
    </row>
    <row r="25" ht="51" customHeight="1" s="216">
      <c r="A25" s="7" t="n">
        <v>17</v>
      </c>
      <c r="B25" s="8">
        <f>IFERROR(TEXT(WEEKDAY($A$5&amp;"/"&amp;$A$6&amp;"/"&amp;A25,1),"aaa"),"")</f>
        <v/>
      </c>
      <c r="C25" s="19" t="n"/>
      <c r="D25" s="150" t="inlineStr">
        <is>
          <t>13_22</t>
        </is>
      </c>
      <c r="E25" s="145" t="n"/>
      <c r="F25" s="20" t="n"/>
      <c r="G25" s="21" t="n"/>
      <c r="H25" s="227" t="n"/>
      <c r="I25" s="152" t="n"/>
      <c r="J25" s="228" t="n"/>
      <c r="K25" s="144" t="n"/>
      <c r="L25" s="229" t="n"/>
      <c r="M25" s="145" t="n"/>
      <c r="N25" s="230" t="n"/>
      <c r="O25" s="145" t="n"/>
      <c r="P25" s="231" t="n"/>
      <c r="Q25" s="145" t="n"/>
      <c r="R25" s="232">
        <f>IFERROR(N25/J25,"")</f>
        <v/>
      </c>
      <c r="S25" s="139" t="n"/>
      <c r="T25" s="233">
        <f>IFERROR(P25/L25,"")</f>
        <v/>
      </c>
      <c r="U25" s="139" t="n"/>
      <c r="V25" s="236" t="n"/>
      <c r="W25" s="145" t="n"/>
      <c r="X25" s="143" t="n"/>
      <c r="Y25" s="144" t="n"/>
      <c r="Z25" s="144" t="n"/>
      <c r="AA25" s="144" t="n"/>
      <c r="AB25" s="144" t="n"/>
      <c r="AC25" s="144" t="n"/>
      <c r="AD25" s="145" t="n"/>
      <c r="AE25" s="146" t="n"/>
      <c r="AF25" s="144" t="n"/>
      <c r="AG25" s="144" t="n"/>
      <c r="AH25" s="144" t="n"/>
      <c r="AI25" s="144" t="n"/>
      <c r="AJ25" s="144" t="n"/>
      <c r="AK25" s="144" t="n"/>
      <c r="AL25" s="144" t="n"/>
      <c r="AM25" s="144" t="n"/>
      <c r="AN25" s="144" t="n"/>
      <c r="AO25" s="145" t="n"/>
      <c r="AP25" s="30" t="n"/>
      <c r="AQ25" s="146" t="n"/>
      <c r="AR25" s="144" t="n"/>
      <c r="AS25" s="144" t="n"/>
      <c r="AT25" s="144" t="n"/>
      <c r="AU25" s="144" t="n"/>
      <c r="AV25" s="144" t="n"/>
      <c r="AW25" s="144" t="n"/>
      <c r="AX25" s="144" t="n"/>
      <c r="AY25" s="144" t="n"/>
      <c r="AZ25" s="144" t="n"/>
      <c r="BA25" s="145" t="n"/>
      <c r="BB25" s="36">
        <f>IF(D25="8_1630",6.5,0)+IF(OR(D25="9_1730",D25="9_19",D25="9_20",D25="8_1730",D25="830_1730"),7.5,0)+IF(D25="11_20",5.5,0)+IF(D25="13_22",4,0)+IF(D25="★830_17",7,0)+IF(D25="★10_1530",5.5,0)</f>
        <v/>
      </c>
      <c r="BC25" s="37">
        <f>IF(AND(B25&lt;&gt;"土",B25&lt;&gt;"日",C25&lt;&gt;"休・祝",D25&lt;&gt;"22_8",D25&lt;&gt;"公法"),VLOOKUP(D25,$BP$11:$BR$22,2,),"***")</f>
        <v/>
      </c>
      <c r="BD25" s="53">
        <f>IF(AND(B25&lt;&gt;"土",B25&lt;&gt;"日",C25&lt;&gt;"休・祝"),VLOOKUP(D25,$BP$11:$BT$22,3,),IF(AND(B25="土",C25&lt;&gt;"休・祝"),VLOOKUP(D25,$BP$11:$BT$22,4,),IF(OR(B25="日",C25="休・祝"),VLOOKUP(D25,$BP$11:$BT$22,5,),"***")))</f>
        <v/>
      </c>
      <c r="BE25" s="37">
        <f>IF(AND(B25&lt;&gt;"土",B25&lt;&gt;"日",C25&lt;&gt;"休・祝",D25&lt;&gt;"22_8",D25&lt;&gt;"公法"),P25-BC25,"***")</f>
        <v/>
      </c>
      <c r="BF25" s="53">
        <f>N25-BD25</f>
        <v/>
      </c>
      <c r="BG25" s="48" t="n"/>
      <c r="BH25" s="48" t="n"/>
      <c r="BI25" s="49" t="n"/>
      <c r="BJ25" s="235">
        <f>IFERROR((1/24)/((BG25+BH25+BI25)/N25),"")</f>
        <v/>
      </c>
      <c r="BK25" s="215" t="n"/>
      <c r="BL25" s="215" t="n"/>
      <c r="BM25" s="215" t="n"/>
      <c r="BP25" s="73" t="n"/>
      <c r="BQ25" s="73" t="n"/>
    </row>
    <row r="26" ht="51" customHeight="1" s="216">
      <c r="A26" s="7" t="n">
        <v>18</v>
      </c>
      <c r="B26" s="8">
        <f>IFERROR(TEXT(WEEKDAY($A$5&amp;"/"&amp;$A$6&amp;"/"&amp;A26,1),"aaa"),"")</f>
        <v/>
      </c>
      <c r="C26" s="19" t="n"/>
      <c r="D26" s="150" t="inlineStr">
        <is>
          <t>13_22</t>
        </is>
      </c>
      <c r="E26" s="145" t="n"/>
      <c r="F26" s="20" t="n"/>
      <c r="G26" s="21" t="n"/>
      <c r="H26" s="227" t="n"/>
      <c r="I26" s="152" t="n"/>
      <c r="J26" s="228" t="n"/>
      <c r="K26" s="144" t="n"/>
      <c r="L26" s="229" t="n"/>
      <c r="M26" s="145" t="n"/>
      <c r="N26" s="230" t="n"/>
      <c r="O26" s="145" t="n"/>
      <c r="P26" s="231" t="n"/>
      <c r="Q26" s="145" t="n"/>
      <c r="R26" s="232">
        <f>IFERROR(N26/J26,"")</f>
        <v/>
      </c>
      <c r="S26" s="139" t="n"/>
      <c r="T26" s="233">
        <f>IFERROR(P26/L26,"")</f>
        <v/>
      </c>
      <c r="U26" s="139" t="n"/>
      <c r="V26" s="236" t="n"/>
      <c r="W26" s="145" t="n"/>
      <c r="X26" s="143" t="n"/>
      <c r="Y26" s="144" t="n"/>
      <c r="Z26" s="144" t="n"/>
      <c r="AA26" s="144" t="n"/>
      <c r="AB26" s="144" t="n"/>
      <c r="AC26" s="144" t="n"/>
      <c r="AD26" s="145" t="n"/>
      <c r="AE26" s="146" t="n"/>
      <c r="AF26" s="144" t="n"/>
      <c r="AG26" s="144" t="n"/>
      <c r="AH26" s="144" t="n"/>
      <c r="AI26" s="144" t="n"/>
      <c r="AJ26" s="144" t="n"/>
      <c r="AK26" s="144" t="n"/>
      <c r="AL26" s="144" t="n"/>
      <c r="AM26" s="144" t="n"/>
      <c r="AN26" s="144" t="n"/>
      <c r="AO26" s="145" t="n"/>
      <c r="AP26" s="30" t="n"/>
      <c r="AQ26" s="146" t="n"/>
      <c r="AR26" s="144" t="n"/>
      <c r="AS26" s="144" t="n"/>
      <c r="AT26" s="144" t="n"/>
      <c r="AU26" s="144" t="n"/>
      <c r="AV26" s="144" t="n"/>
      <c r="AW26" s="144" t="n"/>
      <c r="AX26" s="144" t="n"/>
      <c r="AY26" s="144" t="n"/>
      <c r="AZ26" s="144" t="n"/>
      <c r="BA26" s="145" t="n"/>
      <c r="BB26" s="36">
        <f>IF(D26="8_1630",6.5,0)+IF(OR(D26="9_1730",D26="9_19",D26="9_20",D26="8_1730",D26="830_1730"),7.5,0)+IF(D26="11_20",5.5,0)+IF(D26="13_22",4,0)+IF(D26="★830_17",7,0)+IF(D26="★10_1530",5.5,0)</f>
        <v/>
      </c>
      <c r="BC26" s="37">
        <f>IF(AND(B26&lt;&gt;"土",B26&lt;&gt;"日",C26&lt;&gt;"休・祝",D26&lt;&gt;"22_8",D26&lt;&gt;"公法"),VLOOKUP(D26,$BP$11:$BR$22,2,),"***")</f>
        <v/>
      </c>
      <c r="BD26" s="53">
        <f>IF(AND(B26&lt;&gt;"土",B26&lt;&gt;"日",C26&lt;&gt;"休・祝"),VLOOKUP(D26,$BP$11:$BT$22,3,),IF(AND(B26="土",C26&lt;&gt;"休・祝"),VLOOKUP(D26,$BP$11:$BT$22,4,),IF(OR(B26="日",C26="休・祝"),VLOOKUP(D26,$BP$11:$BT$22,5,),"***")))</f>
        <v/>
      </c>
      <c r="BE26" s="37">
        <f>IF(AND(B26&lt;&gt;"土",B26&lt;&gt;"日",C26&lt;&gt;"休・祝",D26&lt;&gt;"22_8",D26&lt;&gt;"公法"),P26-BC26,"***")</f>
        <v/>
      </c>
      <c r="BF26" s="53">
        <f>N26-BD26</f>
        <v/>
      </c>
      <c r="BG26" s="48" t="n"/>
      <c r="BH26" s="48" t="n"/>
      <c r="BI26" s="49" t="n"/>
      <c r="BJ26" s="235">
        <f>IFERROR((1/24)/((BG26+BH26+BI26)/N26),"")</f>
        <v/>
      </c>
      <c r="BK26" s="215" t="n"/>
      <c r="BL26" s="215" t="n"/>
      <c r="BM26" s="215" t="n"/>
      <c r="BP26" s="73" t="n"/>
      <c r="BQ26" s="73" t="n"/>
    </row>
    <row r="27" ht="51" customHeight="1" s="216">
      <c r="A27" s="7" t="n">
        <v>19</v>
      </c>
      <c r="B27" s="8">
        <f>IFERROR(TEXT(WEEKDAY($A$5&amp;"/"&amp;$A$6&amp;"/"&amp;A27,1),"aaa"),"")</f>
        <v/>
      </c>
      <c r="C27" s="19" t="n"/>
      <c r="D27" s="150" t="inlineStr">
        <is>
          <t>13_22</t>
        </is>
      </c>
      <c r="E27" s="145" t="n"/>
      <c r="F27" s="20" t="n"/>
      <c r="G27" s="21" t="n"/>
      <c r="H27" s="227" t="n"/>
      <c r="I27" s="152" t="n"/>
      <c r="J27" s="228" t="n"/>
      <c r="K27" s="144" t="n"/>
      <c r="L27" s="229" t="n"/>
      <c r="M27" s="145" t="n"/>
      <c r="N27" s="230" t="n"/>
      <c r="O27" s="145" t="n"/>
      <c r="P27" s="231" t="n"/>
      <c r="Q27" s="145" t="n"/>
      <c r="R27" s="232">
        <f>IFERROR(N27/J27,"")</f>
        <v/>
      </c>
      <c r="S27" s="139" t="n"/>
      <c r="T27" s="233">
        <f>IFERROR(P27/L27,"")</f>
        <v/>
      </c>
      <c r="U27" s="139" t="n"/>
      <c r="V27" s="236" t="n"/>
      <c r="W27" s="145" t="n"/>
      <c r="X27" s="143" t="n"/>
      <c r="Y27" s="144" t="n"/>
      <c r="Z27" s="144" t="n"/>
      <c r="AA27" s="144" t="n"/>
      <c r="AB27" s="144" t="n"/>
      <c r="AC27" s="144" t="n"/>
      <c r="AD27" s="145" t="n"/>
      <c r="AE27" s="146" t="n"/>
      <c r="AF27" s="144" t="n"/>
      <c r="AG27" s="144" t="n"/>
      <c r="AH27" s="144" t="n"/>
      <c r="AI27" s="144" t="n"/>
      <c r="AJ27" s="144" t="n"/>
      <c r="AK27" s="144" t="n"/>
      <c r="AL27" s="144" t="n"/>
      <c r="AM27" s="144" t="n"/>
      <c r="AN27" s="144" t="n"/>
      <c r="AO27" s="145" t="n"/>
      <c r="AP27" s="30" t="n"/>
      <c r="AQ27" s="146" t="n"/>
      <c r="AR27" s="144" t="n"/>
      <c r="AS27" s="144" t="n"/>
      <c r="AT27" s="144" t="n"/>
      <c r="AU27" s="144" t="n"/>
      <c r="AV27" s="144" t="n"/>
      <c r="AW27" s="144" t="n"/>
      <c r="AX27" s="144" t="n"/>
      <c r="AY27" s="144" t="n"/>
      <c r="AZ27" s="144" t="n"/>
      <c r="BA27" s="145" t="n"/>
      <c r="BB27" s="36">
        <f>IF(D27="8_1630",6.5,0)+IF(OR(D27="9_1730",D27="9_19",D27="9_20",D27="8_1730",D27="830_1730"),7.5,0)+IF(D27="11_20",5.5,0)+IF(D27="13_22",4,0)+IF(D27="★830_17",7,0)+IF(D27="★10_1530",5.5,0)</f>
        <v/>
      </c>
      <c r="BC27" s="37">
        <f>IF(AND(B27&lt;&gt;"土",B27&lt;&gt;"日",C27&lt;&gt;"休・祝",D27&lt;&gt;"22_8",D27&lt;&gt;"公法"),VLOOKUP(D27,$BP$11:$BR$22,2,),"***")</f>
        <v/>
      </c>
      <c r="BD27" s="53">
        <f>IF(AND(B27&lt;&gt;"土",B27&lt;&gt;"日",C27&lt;&gt;"休・祝"),VLOOKUP(D27,$BP$11:$BT$22,3,),IF(AND(B27="土",C27&lt;&gt;"休・祝"),VLOOKUP(D27,$BP$11:$BT$22,4,),IF(OR(B27="日",C27="休・祝"),VLOOKUP(D27,$BP$11:$BT$22,5,),"***")))</f>
        <v/>
      </c>
      <c r="BE27" s="37">
        <f>IF(AND(B27&lt;&gt;"土",B27&lt;&gt;"日",C27&lt;&gt;"休・祝",D27&lt;&gt;"22_8",D27&lt;&gt;"公法"),P27-BC27,"***")</f>
        <v/>
      </c>
      <c r="BF27" s="53">
        <f>N27-BD27</f>
        <v/>
      </c>
      <c r="BG27" s="48" t="n"/>
      <c r="BH27" s="48" t="n"/>
      <c r="BI27" s="49" t="n"/>
      <c r="BJ27" s="235">
        <f>IFERROR((1/24)/((BG27+BH27+BI27)/N27),"")</f>
        <v/>
      </c>
      <c r="BK27" s="215" t="n"/>
      <c r="BL27" s="215" t="n"/>
      <c r="BM27" s="215" t="n"/>
      <c r="BP27" s="73" t="n"/>
      <c r="BQ27" s="73" t="n"/>
    </row>
    <row r="28" ht="51" customHeight="1" s="216">
      <c r="A28" s="7" t="n">
        <v>20</v>
      </c>
      <c r="B28" s="8">
        <f>IFERROR(TEXT(WEEKDAY($A$5&amp;"/"&amp;$A$6&amp;"/"&amp;A28,1),"aaa"),"")</f>
        <v/>
      </c>
      <c r="C28" s="19" t="n"/>
      <c r="D28" s="150" t="inlineStr">
        <is>
          <t>13_22</t>
        </is>
      </c>
      <c r="E28" s="145" t="n"/>
      <c r="F28" s="20" t="n"/>
      <c r="G28" s="21" t="n"/>
      <c r="H28" s="227" t="n"/>
      <c r="I28" s="152" t="n"/>
      <c r="J28" s="228" t="n"/>
      <c r="K28" s="144" t="n"/>
      <c r="L28" s="229" t="n"/>
      <c r="M28" s="145" t="n"/>
      <c r="N28" s="230" t="n"/>
      <c r="O28" s="145" t="n"/>
      <c r="P28" s="231" t="n"/>
      <c r="Q28" s="145" t="n"/>
      <c r="R28" s="232">
        <f>IFERROR(N28/J28,"")</f>
        <v/>
      </c>
      <c r="S28" s="139" t="n"/>
      <c r="T28" s="233">
        <f>IFERROR(P28/L28,"")</f>
        <v/>
      </c>
      <c r="U28" s="139" t="n"/>
      <c r="V28" s="236" t="n"/>
      <c r="W28" s="145" t="n"/>
      <c r="X28" s="143" t="n"/>
      <c r="Y28" s="144" t="n"/>
      <c r="Z28" s="144" t="n"/>
      <c r="AA28" s="144" t="n"/>
      <c r="AB28" s="144" t="n"/>
      <c r="AC28" s="144" t="n"/>
      <c r="AD28" s="145" t="n"/>
      <c r="AE28" s="146" t="n"/>
      <c r="AF28" s="144" t="n"/>
      <c r="AG28" s="144" t="n"/>
      <c r="AH28" s="144" t="n"/>
      <c r="AI28" s="144" t="n"/>
      <c r="AJ28" s="144" t="n"/>
      <c r="AK28" s="144" t="n"/>
      <c r="AL28" s="144" t="n"/>
      <c r="AM28" s="144" t="n"/>
      <c r="AN28" s="144" t="n"/>
      <c r="AO28" s="145" t="n"/>
      <c r="AP28" s="30" t="n"/>
      <c r="AQ28" s="146" t="n"/>
      <c r="AR28" s="144" t="n"/>
      <c r="AS28" s="144" t="n"/>
      <c r="AT28" s="144" t="n"/>
      <c r="AU28" s="144" t="n"/>
      <c r="AV28" s="144" t="n"/>
      <c r="AW28" s="144" t="n"/>
      <c r="AX28" s="144" t="n"/>
      <c r="AY28" s="144" t="n"/>
      <c r="AZ28" s="144" t="n"/>
      <c r="BA28" s="145" t="n"/>
      <c r="BB28" s="36">
        <f>IF(D28="8_1630",6.5,0)+IF(OR(D28="9_1730",D28="9_19",D28="9_20",D28="8_1730",D28="830_1730"),7.5,0)+IF(D28="11_20",5.5,0)+IF(D28="13_22",4,0)+IF(D28="★830_17",7,0)+IF(D28="★10_1530",5.5,0)</f>
        <v/>
      </c>
      <c r="BC28" s="37">
        <f>IF(AND(B28&lt;&gt;"土",B28&lt;&gt;"日",C28&lt;&gt;"休・祝",D28&lt;&gt;"22_8",D28&lt;&gt;"公法"),VLOOKUP(D28,$BP$11:$BR$22,2,),"***")</f>
        <v/>
      </c>
      <c r="BD28" s="53">
        <f>IF(AND(B28&lt;&gt;"土",B28&lt;&gt;"日",C28&lt;&gt;"休・祝"),VLOOKUP(D28,$BP$11:$BT$22,3,),IF(AND(B28="土",C28&lt;&gt;"休・祝"),VLOOKUP(D28,$BP$11:$BT$22,4,),IF(OR(B28="日",C28="休・祝"),VLOOKUP(D28,$BP$11:$BT$22,5,),"***")))</f>
        <v/>
      </c>
      <c r="BE28" s="37">
        <f>IF(AND(B28&lt;&gt;"土",B28&lt;&gt;"日",C28&lt;&gt;"休・祝",D28&lt;&gt;"22_8",D28&lt;&gt;"公法"),P28-BC28,"***")</f>
        <v/>
      </c>
      <c r="BF28" s="53">
        <f>N28-BD28</f>
        <v/>
      </c>
      <c r="BG28" s="48" t="n"/>
      <c r="BH28" s="48" t="n"/>
      <c r="BI28" s="49" t="n"/>
      <c r="BJ28" s="235">
        <f>IFERROR((1/24)/((BG28+BH28+BI28)/N28),"")</f>
        <v/>
      </c>
      <c r="BK28" s="215" t="n"/>
      <c r="BL28" s="215" t="n"/>
      <c r="BM28" s="215" t="n"/>
      <c r="BP28" s="73" t="n"/>
      <c r="BQ28" s="73" t="n"/>
    </row>
    <row r="29" ht="51" customHeight="1" s="216">
      <c r="A29" s="7" t="n">
        <v>21</v>
      </c>
      <c r="B29" s="8">
        <f>IFERROR(TEXT(WEEKDAY($A$5&amp;"/"&amp;$A$6&amp;"/"&amp;A29,1),"aaa"),"")</f>
        <v/>
      </c>
      <c r="C29" s="19" t="n"/>
      <c r="D29" s="150" t="inlineStr">
        <is>
          <t>公法</t>
        </is>
      </c>
      <c r="E29" s="145" t="n"/>
      <c r="F29" s="20" t="n"/>
      <c r="G29" s="21" t="n"/>
      <c r="H29" s="227" t="n"/>
      <c r="I29" s="152" t="n"/>
      <c r="J29" s="228" t="n"/>
      <c r="K29" s="144" t="n"/>
      <c r="L29" s="229" t="n"/>
      <c r="M29" s="145" t="n"/>
      <c r="N29" s="230" t="n"/>
      <c r="O29" s="145" t="n"/>
      <c r="P29" s="231" t="n"/>
      <c r="Q29" s="145" t="n"/>
      <c r="R29" s="232">
        <f>IFERROR(N29/J29,"")</f>
        <v/>
      </c>
      <c r="S29" s="139" t="n"/>
      <c r="T29" s="233">
        <f>IFERROR(P29/L29,"")</f>
        <v/>
      </c>
      <c r="U29" s="139" t="n"/>
      <c r="V29" s="236" t="n"/>
      <c r="W29" s="145" t="n"/>
      <c r="X29" s="143" t="n"/>
      <c r="Y29" s="144" t="n"/>
      <c r="Z29" s="144" t="n"/>
      <c r="AA29" s="144" t="n"/>
      <c r="AB29" s="144" t="n"/>
      <c r="AC29" s="144" t="n"/>
      <c r="AD29" s="145" t="n"/>
      <c r="AE29" s="146" t="n"/>
      <c r="AF29" s="144" t="n"/>
      <c r="AG29" s="144" t="n"/>
      <c r="AH29" s="144" t="n"/>
      <c r="AI29" s="144" t="n"/>
      <c r="AJ29" s="144" t="n"/>
      <c r="AK29" s="144" t="n"/>
      <c r="AL29" s="144" t="n"/>
      <c r="AM29" s="144" t="n"/>
      <c r="AN29" s="144" t="n"/>
      <c r="AO29" s="145" t="n"/>
      <c r="AP29" s="30" t="n"/>
      <c r="AQ29" s="146" t="n"/>
      <c r="AR29" s="144" t="n"/>
      <c r="AS29" s="144" t="n"/>
      <c r="AT29" s="144" t="n"/>
      <c r="AU29" s="144" t="n"/>
      <c r="AV29" s="144" t="n"/>
      <c r="AW29" s="144" t="n"/>
      <c r="AX29" s="144" t="n"/>
      <c r="AY29" s="144" t="n"/>
      <c r="AZ29" s="144" t="n"/>
      <c r="BA29" s="145" t="n"/>
      <c r="BB29" s="36">
        <f>IF(D29="8_1630",6.5,0)+IF(OR(D29="9_1730",D29="9_19",D29="9_20",D29="8_1730",D29="830_1730"),7.5,0)+IF(D29="11_20",5.5,0)+IF(D29="13_22",4,0)+IF(D29="★830_17",7,0)+IF(D29="★10_1530",5.5,0)</f>
        <v/>
      </c>
      <c r="BC29" s="37">
        <f>IF(AND(B29&lt;&gt;"土",B29&lt;&gt;"日",C29&lt;&gt;"休・祝",D29&lt;&gt;"22_8",D29&lt;&gt;"公法"),VLOOKUP(D29,$BP$11:$BR$22,2,),"***")</f>
        <v/>
      </c>
      <c r="BD29" s="53">
        <f>IF(AND(B29&lt;&gt;"土",B29&lt;&gt;"日",C29&lt;&gt;"休・祝"),VLOOKUP(D29,$BP$11:$BT$22,3,),IF(AND(B29="土",C29&lt;&gt;"休・祝"),VLOOKUP(D29,$BP$11:$BT$22,4,),IF(OR(B29="日",C29="休・祝"),VLOOKUP(D29,$BP$11:$BT$22,5,),"***")))</f>
        <v/>
      </c>
      <c r="BE29" s="37">
        <f>IF(AND(B29&lt;&gt;"土",B29&lt;&gt;"日",C29&lt;&gt;"休・祝",D29&lt;&gt;"22_8",D29&lt;&gt;"公法"),P29-BC29,"***")</f>
        <v/>
      </c>
      <c r="BF29" s="53">
        <f>N29-BD29</f>
        <v/>
      </c>
      <c r="BG29" s="48" t="n"/>
      <c r="BH29" s="48" t="n"/>
      <c r="BI29" s="49" t="n"/>
      <c r="BJ29" s="235">
        <f>IFERROR((1/24)/((BG29+BH29+BI29)/N29),"")</f>
        <v/>
      </c>
      <c r="BK29" s="215" t="n"/>
      <c r="BL29" s="215" t="n"/>
      <c r="BM29" s="215" t="n"/>
      <c r="BP29" s="73" t="n"/>
      <c r="BQ29" s="73" t="n"/>
    </row>
    <row r="30" ht="51" customHeight="1" s="216">
      <c r="A30" s="7" t="n">
        <v>22</v>
      </c>
      <c r="B30" s="8">
        <f>IFERROR(TEXT(WEEKDAY($A$5&amp;"/"&amp;$A$6&amp;"/"&amp;A30,1),"aaa"),"")</f>
        <v/>
      </c>
      <c r="C30" s="19" t="n"/>
      <c r="D30" s="150" t="inlineStr">
        <is>
          <t>公法</t>
        </is>
      </c>
      <c r="E30" s="145" t="n"/>
      <c r="F30" s="20" t="n"/>
      <c r="G30" s="21" t="n"/>
      <c r="H30" s="227" t="n"/>
      <c r="I30" s="152" t="n"/>
      <c r="J30" s="228" t="n"/>
      <c r="K30" s="144" t="n"/>
      <c r="L30" s="229" t="n"/>
      <c r="M30" s="145" t="n"/>
      <c r="N30" s="230" t="n"/>
      <c r="O30" s="145" t="n"/>
      <c r="P30" s="231" t="n"/>
      <c r="Q30" s="145" t="n"/>
      <c r="R30" s="232">
        <f>IFERROR(N30/J30,"")</f>
        <v/>
      </c>
      <c r="S30" s="139" t="n"/>
      <c r="T30" s="233">
        <f>IFERROR(P30/L30,"")</f>
        <v/>
      </c>
      <c r="U30" s="139" t="n"/>
      <c r="V30" s="236" t="n"/>
      <c r="W30" s="145" t="n"/>
      <c r="X30" s="143" t="n"/>
      <c r="Y30" s="144" t="n"/>
      <c r="Z30" s="144" t="n"/>
      <c r="AA30" s="144" t="n"/>
      <c r="AB30" s="144" t="n"/>
      <c r="AC30" s="144" t="n"/>
      <c r="AD30" s="145" t="n"/>
      <c r="AE30" s="146" t="n"/>
      <c r="AF30" s="144" t="n"/>
      <c r="AG30" s="144" t="n"/>
      <c r="AH30" s="144" t="n"/>
      <c r="AI30" s="144" t="n"/>
      <c r="AJ30" s="144" t="n"/>
      <c r="AK30" s="144" t="n"/>
      <c r="AL30" s="144" t="n"/>
      <c r="AM30" s="144" t="n"/>
      <c r="AN30" s="144" t="n"/>
      <c r="AO30" s="145" t="n"/>
      <c r="AP30" s="30" t="n"/>
      <c r="AQ30" s="146" t="n"/>
      <c r="AR30" s="144" t="n"/>
      <c r="AS30" s="144" t="n"/>
      <c r="AT30" s="144" t="n"/>
      <c r="AU30" s="144" t="n"/>
      <c r="AV30" s="144" t="n"/>
      <c r="AW30" s="144" t="n"/>
      <c r="AX30" s="144" t="n"/>
      <c r="AY30" s="144" t="n"/>
      <c r="AZ30" s="144" t="n"/>
      <c r="BA30" s="145" t="n"/>
      <c r="BB30" s="36">
        <f>IF(D30="8_1630",6.5,0)+IF(OR(D30="9_1730",D30="9_19",D30="9_20",D30="8_1730",D30="830_1730"),7.5,0)+IF(D30="11_20",5.5,0)+IF(D30="13_22",4,0)+IF(D30="★830_17",7,0)+IF(D30="★10_1530",5.5,0)</f>
        <v/>
      </c>
      <c r="BC30" s="37">
        <f>IF(AND(B30&lt;&gt;"土",B30&lt;&gt;"日",C30&lt;&gt;"休・祝",D30&lt;&gt;"22_8",D30&lt;&gt;"公法"),VLOOKUP(D30,$BP$11:$BR$22,2,),"***")</f>
        <v/>
      </c>
      <c r="BD30" s="53">
        <f>IF(AND(B30&lt;&gt;"土",B30&lt;&gt;"日",C30&lt;&gt;"休・祝"),VLOOKUP(D30,$BP$11:$BT$22,3,),IF(AND(B30="土",C30&lt;&gt;"休・祝"),VLOOKUP(D30,$BP$11:$BT$22,4,),IF(OR(B30="日",C30="休・祝"),VLOOKUP(D30,$BP$11:$BT$22,5,),"***")))</f>
        <v/>
      </c>
      <c r="BE30" s="37">
        <f>IF(AND(B30&lt;&gt;"土",B30&lt;&gt;"日",C30&lt;&gt;"休・祝",D30&lt;&gt;"22_8",D30&lt;&gt;"公法"),P30-BC30,"***")</f>
        <v/>
      </c>
      <c r="BF30" s="53">
        <f>N30-BD30</f>
        <v/>
      </c>
      <c r="BG30" s="48" t="n"/>
      <c r="BH30" s="48" t="n"/>
      <c r="BI30" s="49" t="n"/>
      <c r="BJ30" s="235">
        <f>IFERROR((1/24)/((BG30+BH30+BI30)/N30),"")</f>
        <v/>
      </c>
      <c r="BK30" s="215" t="n"/>
      <c r="BL30" s="215" t="n"/>
      <c r="BM30" s="215" t="n"/>
      <c r="BP30" s="73" t="n"/>
      <c r="BQ30" s="73" t="n"/>
    </row>
    <row r="31" ht="51" customHeight="1" s="216">
      <c r="A31" s="7" t="n">
        <v>23</v>
      </c>
      <c r="B31" s="8">
        <f>IFERROR(TEXT(WEEKDAY($A$5&amp;"/"&amp;$A$6&amp;"/"&amp;A31,1),"aaa"),"")</f>
        <v/>
      </c>
      <c r="C31" s="19" t="n"/>
      <c r="D31" s="150" t="inlineStr">
        <is>
          <t>9_20</t>
        </is>
      </c>
      <c r="E31" s="145" t="n"/>
      <c r="F31" s="20" t="n"/>
      <c r="G31" s="21" t="n"/>
      <c r="H31" s="227" t="n"/>
      <c r="I31" s="152" t="n"/>
      <c r="J31" s="228" t="n"/>
      <c r="K31" s="144" t="n"/>
      <c r="L31" s="229" t="n"/>
      <c r="M31" s="145" t="n"/>
      <c r="N31" s="230" t="n"/>
      <c r="O31" s="145" t="n"/>
      <c r="P31" s="231" t="n"/>
      <c r="Q31" s="145" t="n"/>
      <c r="R31" s="232">
        <f>IFERROR(N31/J31,"")</f>
        <v/>
      </c>
      <c r="S31" s="139" t="n"/>
      <c r="T31" s="233">
        <f>IFERROR(P31/L31,"")</f>
        <v/>
      </c>
      <c r="U31" s="139" t="n"/>
      <c r="V31" s="236" t="n"/>
      <c r="W31" s="145" t="n"/>
      <c r="X31" s="143" t="n"/>
      <c r="Y31" s="144" t="n"/>
      <c r="Z31" s="144" t="n"/>
      <c r="AA31" s="144" t="n"/>
      <c r="AB31" s="144" t="n"/>
      <c r="AC31" s="144" t="n"/>
      <c r="AD31" s="145" t="n"/>
      <c r="AE31" s="146" t="n"/>
      <c r="AF31" s="144" t="n"/>
      <c r="AG31" s="144" t="n"/>
      <c r="AH31" s="144" t="n"/>
      <c r="AI31" s="144" t="n"/>
      <c r="AJ31" s="144" t="n"/>
      <c r="AK31" s="144" t="n"/>
      <c r="AL31" s="144" t="n"/>
      <c r="AM31" s="144" t="n"/>
      <c r="AN31" s="144" t="n"/>
      <c r="AO31" s="145" t="n"/>
      <c r="AP31" s="30" t="n"/>
      <c r="AQ31" s="146" t="n"/>
      <c r="AR31" s="144" t="n"/>
      <c r="AS31" s="144" t="n"/>
      <c r="AT31" s="144" t="n"/>
      <c r="AU31" s="144" t="n"/>
      <c r="AV31" s="144" t="n"/>
      <c r="AW31" s="144" t="n"/>
      <c r="AX31" s="144" t="n"/>
      <c r="AY31" s="144" t="n"/>
      <c r="AZ31" s="144" t="n"/>
      <c r="BA31" s="145" t="n"/>
      <c r="BB31" s="36">
        <f>IF(D31="8_1630",6.5,0)+IF(OR(D31="9_1730",D31="9_19",D31="9_20",D31="8_1730",D31="830_1730"),7.5,0)+IF(D31="11_20",5.5,0)+IF(D31="13_22",4,0)+IF(D31="★830_17",7,0)+IF(D31="★10_1530",5.5,0)</f>
        <v/>
      </c>
      <c r="BC31" s="37">
        <f>IF(AND(B31&lt;&gt;"土",B31&lt;&gt;"日",C31&lt;&gt;"休・祝",D31&lt;&gt;"22_8",D31&lt;&gt;"公法"),VLOOKUP(D31,$BP$11:$BR$22,2,),"***")</f>
        <v/>
      </c>
      <c r="BD31" s="53">
        <f>IF(AND(B31&lt;&gt;"土",B31&lt;&gt;"日",C31&lt;&gt;"休・祝"),VLOOKUP(D31,$BP$11:$BT$22,3,),IF(AND(B31="土",C31&lt;&gt;"休・祝"),VLOOKUP(D31,$BP$11:$BT$22,4,),IF(OR(B31="日",C31="休・祝"),VLOOKUP(D31,$BP$11:$BT$22,5,),"***")))</f>
        <v/>
      </c>
      <c r="BE31" s="37">
        <f>IF(AND(B31&lt;&gt;"土",B31&lt;&gt;"日",C31&lt;&gt;"休・祝",D31&lt;&gt;"22_8",D31&lt;&gt;"公法"),P31-BC31,"***")</f>
        <v/>
      </c>
      <c r="BF31" s="53">
        <f>N31-BD31</f>
        <v/>
      </c>
      <c r="BG31" s="48" t="n"/>
      <c r="BH31" s="48" t="n"/>
      <c r="BI31" s="49" t="n"/>
      <c r="BJ31" s="235">
        <f>IFERROR((1/24)/((BG31+BH31+BI31)/N31),"")</f>
        <v/>
      </c>
      <c r="BK31" s="215" t="n"/>
      <c r="BL31" s="215" t="n"/>
      <c r="BM31" s="215" t="n"/>
      <c r="BP31" s="73" t="n"/>
      <c r="BQ31" s="73" t="n"/>
    </row>
    <row r="32" ht="51" customHeight="1" s="216">
      <c r="A32" s="7" t="n">
        <v>24</v>
      </c>
      <c r="B32" s="8">
        <f>IFERROR(TEXT(WEEKDAY($A$5&amp;"/"&amp;$A$6&amp;"/"&amp;A32,1),"aaa"),"")</f>
        <v/>
      </c>
      <c r="C32" s="19" t="n"/>
      <c r="D32" s="150" t="inlineStr">
        <is>
          <t>9_1730</t>
        </is>
      </c>
      <c r="E32" s="145" t="n"/>
      <c r="F32" s="20" t="n"/>
      <c r="G32" s="21" t="n"/>
      <c r="H32" s="227" t="n"/>
      <c r="I32" s="152" t="n"/>
      <c r="J32" s="228" t="n"/>
      <c r="K32" s="144" t="n"/>
      <c r="L32" s="229" t="n"/>
      <c r="M32" s="145" t="n"/>
      <c r="N32" s="230" t="n"/>
      <c r="O32" s="145" t="n"/>
      <c r="P32" s="231" t="n"/>
      <c r="Q32" s="145" t="n"/>
      <c r="R32" s="232">
        <f>IFERROR(N32/J32,"")</f>
        <v/>
      </c>
      <c r="S32" s="139" t="n"/>
      <c r="T32" s="233">
        <f>IFERROR(P32/L32,"")</f>
        <v/>
      </c>
      <c r="U32" s="139" t="n"/>
      <c r="V32" s="236" t="n"/>
      <c r="W32" s="145" t="n"/>
      <c r="X32" s="143" t="n"/>
      <c r="Y32" s="144" t="n"/>
      <c r="Z32" s="144" t="n"/>
      <c r="AA32" s="144" t="n"/>
      <c r="AB32" s="144" t="n"/>
      <c r="AC32" s="144" t="n"/>
      <c r="AD32" s="145" t="n"/>
      <c r="AE32" s="146" t="n"/>
      <c r="AF32" s="144" t="n"/>
      <c r="AG32" s="144" t="n"/>
      <c r="AH32" s="144" t="n"/>
      <c r="AI32" s="144" t="n"/>
      <c r="AJ32" s="144" t="n"/>
      <c r="AK32" s="144" t="n"/>
      <c r="AL32" s="144" t="n"/>
      <c r="AM32" s="144" t="n"/>
      <c r="AN32" s="144" t="n"/>
      <c r="AO32" s="145" t="n"/>
      <c r="AP32" s="30" t="n"/>
      <c r="AQ32" s="146" t="n"/>
      <c r="AR32" s="144" t="n"/>
      <c r="AS32" s="144" t="n"/>
      <c r="AT32" s="144" t="n"/>
      <c r="AU32" s="144" t="n"/>
      <c r="AV32" s="144" t="n"/>
      <c r="AW32" s="144" t="n"/>
      <c r="AX32" s="144" t="n"/>
      <c r="AY32" s="144" t="n"/>
      <c r="AZ32" s="144" t="n"/>
      <c r="BA32" s="145" t="n"/>
      <c r="BB32" s="36">
        <f>IF(D32="8_1630",6.5,0)+IF(OR(D32="9_1730",D32="9_19",D32="9_20",D32="8_1730",D32="830_1730"),7.5,0)+IF(D32="11_20",5.5,0)+IF(D32="13_22",4,0)+IF(D32="★830_17",7,0)+IF(D32="★10_1530",5.5,0)</f>
        <v/>
      </c>
      <c r="BC32" s="37">
        <f>IF(AND(B32&lt;&gt;"土",B32&lt;&gt;"日",C32&lt;&gt;"休・祝",D32&lt;&gt;"22_8",D32&lt;&gt;"公法"),VLOOKUP(D32,$BP$11:$BR$22,2,),"***")</f>
        <v/>
      </c>
      <c r="BD32" s="53">
        <f>IF(AND(B32&lt;&gt;"土",B32&lt;&gt;"日",C32&lt;&gt;"休・祝"),VLOOKUP(D32,$BP$11:$BT$22,3,),IF(AND(B32="土",C32&lt;&gt;"休・祝"),VLOOKUP(D32,$BP$11:$BT$22,4,),IF(OR(B32="日",C32="休・祝"),VLOOKUP(D32,$BP$11:$BT$22,5,),"***")))</f>
        <v/>
      </c>
      <c r="BE32" s="37">
        <f>IF(AND(B32&lt;&gt;"土",B32&lt;&gt;"日",C32&lt;&gt;"休・祝",D32&lt;&gt;"22_8",D32&lt;&gt;"公法"),P32-BC32,"***")</f>
        <v/>
      </c>
      <c r="BF32" s="53">
        <f>N32-BD32</f>
        <v/>
      </c>
      <c r="BG32" s="48" t="n"/>
      <c r="BH32" s="48" t="n"/>
      <c r="BI32" s="49" t="n"/>
      <c r="BJ32" s="235">
        <f>IFERROR((1/24)/((BG32+BH32+BI32)/N32),"")</f>
        <v/>
      </c>
      <c r="BK32" s="215" t="n"/>
      <c r="BL32" s="215" t="n"/>
      <c r="BM32" s="215" t="n"/>
      <c r="BP32" s="73" t="n"/>
      <c r="BQ32" s="73" t="n"/>
    </row>
    <row r="33" ht="51" customHeight="1" s="216">
      <c r="A33" s="7" t="n">
        <v>25</v>
      </c>
      <c r="B33" s="8">
        <f>IFERROR(TEXT(WEEKDAY($A$5&amp;"/"&amp;$A$6&amp;"/"&amp;A33,1),"aaa"),"")</f>
        <v/>
      </c>
      <c r="C33" s="19" t="n"/>
      <c r="D33" s="150" t="inlineStr">
        <is>
          <t>8_1730</t>
        </is>
      </c>
      <c r="E33" s="145" t="n"/>
      <c r="F33" s="20" t="n"/>
      <c r="G33" s="21" t="n"/>
      <c r="H33" s="227" t="n"/>
      <c r="I33" s="152" t="n"/>
      <c r="J33" s="228" t="n"/>
      <c r="K33" s="144" t="n"/>
      <c r="L33" s="229" t="n"/>
      <c r="M33" s="145" t="n"/>
      <c r="N33" s="230" t="n"/>
      <c r="O33" s="145" t="n"/>
      <c r="P33" s="231" t="n"/>
      <c r="Q33" s="145" t="n"/>
      <c r="R33" s="232">
        <f>IFERROR(N33/J33,"")</f>
        <v/>
      </c>
      <c r="S33" s="139" t="n"/>
      <c r="T33" s="233">
        <f>IFERROR(P33/L33,"")</f>
        <v/>
      </c>
      <c r="U33" s="139" t="n"/>
      <c r="V33" s="236" t="n"/>
      <c r="W33" s="145" t="n"/>
      <c r="X33" s="143" t="n"/>
      <c r="Y33" s="144" t="n"/>
      <c r="Z33" s="144" t="n"/>
      <c r="AA33" s="144" t="n"/>
      <c r="AB33" s="144" t="n"/>
      <c r="AC33" s="144" t="n"/>
      <c r="AD33" s="145" t="n"/>
      <c r="AE33" s="146" t="n"/>
      <c r="AF33" s="144" t="n"/>
      <c r="AG33" s="144" t="n"/>
      <c r="AH33" s="144" t="n"/>
      <c r="AI33" s="144" t="n"/>
      <c r="AJ33" s="144" t="n"/>
      <c r="AK33" s="144" t="n"/>
      <c r="AL33" s="144" t="n"/>
      <c r="AM33" s="144" t="n"/>
      <c r="AN33" s="144" t="n"/>
      <c r="AO33" s="145" t="n"/>
      <c r="AP33" s="30" t="n"/>
      <c r="AQ33" s="146" t="n"/>
      <c r="AR33" s="144" t="n"/>
      <c r="AS33" s="144" t="n"/>
      <c r="AT33" s="144" t="n"/>
      <c r="AU33" s="144" t="n"/>
      <c r="AV33" s="144" t="n"/>
      <c r="AW33" s="144" t="n"/>
      <c r="AX33" s="144" t="n"/>
      <c r="AY33" s="144" t="n"/>
      <c r="AZ33" s="144" t="n"/>
      <c r="BA33" s="145" t="n"/>
      <c r="BB33" s="36">
        <f>IF(D33="8_1630",6.5,0)+IF(OR(D33="9_1730",D33="9_19",D33="9_20",D33="8_1730",D33="830_1730"),7.5,0)+IF(D33="11_20",5.5,0)+IF(D33="13_22",4,0)+IF(D33="★830_17",7,0)+IF(D33="★10_1530",5.5,0)</f>
        <v/>
      </c>
      <c r="BC33" s="37">
        <f>IF(AND(B33&lt;&gt;"土",B33&lt;&gt;"日",C33&lt;&gt;"休・祝",D33&lt;&gt;"22_8",D33&lt;&gt;"公法"),VLOOKUP(D33,$BP$11:$BR$22,2,),"***")</f>
        <v/>
      </c>
      <c r="BD33" s="53">
        <f>IF(AND(B33&lt;&gt;"土",B33&lt;&gt;"日",C33&lt;&gt;"休・祝"),VLOOKUP(D33,$BP$11:$BT$22,3,),IF(AND(B33="土",C33&lt;&gt;"休・祝"),VLOOKUP(D33,$BP$11:$BT$22,4,),IF(OR(B33="日",C33="休・祝"),VLOOKUP(D33,$BP$11:$BT$22,5,),"***")))</f>
        <v/>
      </c>
      <c r="BE33" s="37">
        <f>IF(AND(B33&lt;&gt;"土",B33&lt;&gt;"日",C33&lt;&gt;"休・祝",D33&lt;&gt;"22_8",D33&lt;&gt;"公法"),P33-BC33,"***")</f>
        <v/>
      </c>
      <c r="BF33" s="53">
        <f>N33-BD33</f>
        <v/>
      </c>
      <c r="BG33" s="48" t="n"/>
      <c r="BH33" s="48" t="n"/>
      <c r="BI33" s="49" t="n"/>
      <c r="BJ33" s="235">
        <f>IFERROR((1/24)/((BG33+BH33+BI33)/N33),"")</f>
        <v/>
      </c>
      <c r="BK33" s="215" t="n"/>
      <c r="BL33" s="215" t="n"/>
      <c r="BM33" s="215" t="n"/>
      <c r="BP33" s="73" t="n"/>
      <c r="BQ33" s="73" t="n"/>
    </row>
    <row r="34" ht="51" customHeight="1" s="216">
      <c r="A34" s="7" t="n">
        <v>26</v>
      </c>
      <c r="B34" s="8">
        <f>IFERROR(TEXT(WEEKDAY($A$5&amp;"/"&amp;$A$6&amp;"/"&amp;A34,1),"aaa"),"")</f>
        <v/>
      </c>
      <c r="C34" s="19" t="n"/>
      <c r="D34" s="150" t="inlineStr">
        <is>
          <t>9_1730</t>
        </is>
      </c>
      <c r="E34" s="145" t="n"/>
      <c r="F34" s="20" t="n"/>
      <c r="G34" s="21" t="n"/>
      <c r="H34" s="227" t="n"/>
      <c r="I34" s="152" t="n"/>
      <c r="J34" s="228" t="n"/>
      <c r="K34" s="144" t="n"/>
      <c r="L34" s="229" t="n"/>
      <c r="M34" s="145" t="n"/>
      <c r="N34" s="230" t="n"/>
      <c r="O34" s="145" t="n"/>
      <c r="P34" s="231" t="n"/>
      <c r="Q34" s="145" t="n"/>
      <c r="R34" s="232">
        <f>IFERROR(N34/J34,"")</f>
        <v/>
      </c>
      <c r="S34" s="139" t="n"/>
      <c r="T34" s="233">
        <f>IFERROR(P34/L34,"")</f>
        <v/>
      </c>
      <c r="U34" s="139" t="n"/>
      <c r="V34" s="236" t="n"/>
      <c r="W34" s="145" t="n"/>
      <c r="X34" s="143" t="n"/>
      <c r="Y34" s="144" t="n"/>
      <c r="Z34" s="144" t="n"/>
      <c r="AA34" s="144" t="n"/>
      <c r="AB34" s="144" t="n"/>
      <c r="AC34" s="144" t="n"/>
      <c r="AD34" s="145" t="n"/>
      <c r="AE34" s="146" t="n"/>
      <c r="AF34" s="144" t="n"/>
      <c r="AG34" s="144" t="n"/>
      <c r="AH34" s="144" t="n"/>
      <c r="AI34" s="144" t="n"/>
      <c r="AJ34" s="144" t="n"/>
      <c r="AK34" s="144" t="n"/>
      <c r="AL34" s="144" t="n"/>
      <c r="AM34" s="144" t="n"/>
      <c r="AN34" s="144" t="n"/>
      <c r="AO34" s="145" t="n"/>
      <c r="AP34" s="30" t="n"/>
      <c r="AQ34" s="146" t="n"/>
      <c r="AR34" s="144" t="n"/>
      <c r="AS34" s="144" t="n"/>
      <c r="AT34" s="144" t="n"/>
      <c r="AU34" s="144" t="n"/>
      <c r="AV34" s="144" t="n"/>
      <c r="AW34" s="144" t="n"/>
      <c r="AX34" s="144" t="n"/>
      <c r="AY34" s="144" t="n"/>
      <c r="AZ34" s="144" t="n"/>
      <c r="BA34" s="145" t="n"/>
      <c r="BB34" s="36">
        <f>IF(D34="8_1630",6.5,0)+IF(OR(D34="9_1730",D34="9_19",D34="9_20",D34="8_1730",D34="830_1730"),7.5,0)+IF(D34="11_20",5.5,0)+IF(D34="13_22",4,0)+IF(D34="★830_17",7,0)+IF(D34="★10_1530",5.5,0)</f>
        <v/>
      </c>
      <c r="BC34" s="37">
        <f>IF(AND(B34&lt;&gt;"土",B34&lt;&gt;"日",C34&lt;&gt;"休・祝",D34&lt;&gt;"22_8",D34&lt;&gt;"公法"),VLOOKUP(D34,$BP$11:$BR$22,2,),"***")</f>
        <v/>
      </c>
      <c r="BD34" s="53">
        <f>IF(AND(B34&lt;&gt;"土",B34&lt;&gt;"日",C34&lt;&gt;"休・祝"),VLOOKUP(D34,$BP$11:$BT$22,3,),IF(AND(B34="土",C34&lt;&gt;"休・祝"),VLOOKUP(D34,$BP$11:$BT$22,4,),IF(OR(B34="日",C34="休・祝"),VLOOKUP(D34,$BP$11:$BT$22,5,),"***")))</f>
        <v/>
      </c>
      <c r="BE34" s="37">
        <f>IF(AND(B34&lt;&gt;"土",B34&lt;&gt;"日",C34&lt;&gt;"休・祝",D34&lt;&gt;"22_8",D34&lt;&gt;"公法"),P34-BC34,"***")</f>
        <v/>
      </c>
      <c r="BF34" s="53">
        <f>N34-BD34</f>
        <v/>
      </c>
      <c r="BG34" s="48" t="n"/>
      <c r="BH34" s="48" t="n"/>
      <c r="BI34" s="49" t="n"/>
      <c r="BJ34" s="235">
        <f>IFERROR((1/24)/((BG34+BH34+BI34)/N34),"")</f>
        <v/>
      </c>
      <c r="BK34" s="215" t="n"/>
      <c r="BL34" s="215" t="n"/>
      <c r="BM34" s="215" t="n"/>
      <c r="BP34" s="73" t="n"/>
      <c r="BQ34" s="73" t="n"/>
    </row>
    <row r="35" ht="51" customHeight="1" s="216">
      <c r="A35" s="7" t="n">
        <v>27</v>
      </c>
      <c r="B35" s="8">
        <f>IFERROR(TEXT(WEEKDAY($A$5&amp;"/"&amp;$A$6&amp;"/"&amp;A35,1),"aaa"),"")</f>
        <v/>
      </c>
      <c r="C35" s="19" t="n"/>
      <c r="D35" s="150" t="inlineStr">
        <is>
          <t>9_20</t>
        </is>
      </c>
      <c r="E35" s="145" t="n"/>
      <c r="F35" s="20" t="n"/>
      <c r="G35" s="21" t="n"/>
      <c r="H35" s="227" t="n"/>
      <c r="I35" s="152" t="n"/>
      <c r="J35" s="228" t="n"/>
      <c r="K35" s="144" t="n"/>
      <c r="L35" s="229" t="n"/>
      <c r="M35" s="145" t="n"/>
      <c r="N35" s="230" t="n"/>
      <c r="O35" s="145" t="n"/>
      <c r="P35" s="231" t="n"/>
      <c r="Q35" s="145" t="n"/>
      <c r="R35" s="232" t="n"/>
      <c r="S35" s="139" t="n"/>
      <c r="T35" s="233">
        <f>IFERROR(P35/L35,"")</f>
        <v/>
      </c>
      <c r="U35" s="139" t="n"/>
      <c r="V35" s="236" t="n"/>
      <c r="W35" s="145" t="n"/>
      <c r="X35" s="143" t="n"/>
      <c r="Y35" s="144" t="n"/>
      <c r="Z35" s="144" t="n"/>
      <c r="AA35" s="144" t="n"/>
      <c r="AB35" s="144" t="n"/>
      <c r="AC35" s="144" t="n"/>
      <c r="AD35" s="145" t="n"/>
      <c r="AE35" s="146" t="n"/>
      <c r="AF35" s="144" t="n"/>
      <c r="AG35" s="144" t="n"/>
      <c r="AH35" s="144" t="n"/>
      <c r="AI35" s="144" t="n"/>
      <c r="AJ35" s="144" t="n"/>
      <c r="AK35" s="144" t="n"/>
      <c r="AL35" s="144" t="n"/>
      <c r="AM35" s="144" t="n"/>
      <c r="AN35" s="144" t="n"/>
      <c r="AO35" s="145" t="n"/>
      <c r="AP35" s="30" t="n"/>
      <c r="AQ35" s="146" t="n"/>
      <c r="AR35" s="144" t="n"/>
      <c r="AS35" s="144" t="n"/>
      <c r="AT35" s="144" t="n"/>
      <c r="AU35" s="144" t="n"/>
      <c r="AV35" s="144" t="n"/>
      <c r="AW35" s="144" t="n"/>
      <c r="AX35" s="144" t="n"/>
      <c r="AY35" s="144" t="n"/>
      <c r="AZ35" s="144" t="n"/>
      <c r="BA35" s="145" t="n"/>
      <c r="BB35" s="36">
        <f>IF(D35="8_1630",6.5,0)+IF(OR(D35="9_1730",D35="9_19",D35="9_20",D35="8_1730",D35="830_1730"),7.5,0)+IF(D35="11_20",5.5,0)+IF(D35="13_22",4,0)+IF(D35="★830_17",7,0)+IF(D35="★10_1530",5.5,0)</f>
        <v/>
      </c>
      <c r="BC35" s="37">
        <f>IF(AND(B35&lt;&gt;"土",B35&lt;&gt;"日",C35&lt;&gt;"休・祝",D35&lt;&gt;"22_8",D35&lt;&gt;"公法"),VLOOKUP(D35,$BP$11:$BR$22,2,),"***")</f>
        <v/>
      </c>
      <c r="BD35" s="53">
        <f>IF(AND(B35&lt;&gt;"土",B35&lt;&gt;"日",C35&lt;&gt;"休・祝"),VLOOKUP(D35,$BP$11:$BT$22,3,),IF(AND(B35="土",C35&lt;&gt;"休・祝"),VLOOKUP(D35,$BP$11:$BT$22,4,),IF(OR(B35="日",C35="休・祝"),VLOOKUP(D35,$BP$11:$BT$22,5,),"***")))</f>
        <v/>
      </c>
      <c r="BE35" s="37">
        <f>IF(AND(B35&lt;&gt;"土",B35&lt;&gt;"日",C35&lt;&gt;"休・祝",D35&lt;&gt;"22_8",D35&lt;&gt;"公法"),P35-BC35,"***")</f>
        <v/>
      </c>
      <c r="BF35" s="53">
        <f>N35-BD35</f>
        <v/>
      </c>
      <c r="BG35" s="48" t="n"/>
      <c r="BH35" s="48" t="n"/>
      <c r="BI35" s="49" t="n"/>
      <c r="BJ35" s="235">
        <f>IFERROR((1/24)/((BG35+BH35+BI35)/N35),"")</f>
        <v/>
      </c>
      <c r="BK35" s="215" t="n"/>
      <c r="BL35" s="215" t="n"/>
      <c r="BM35" s="215" t="n"/>
      <c r="BP35" s="73" t="n"/>
      <c r="BQ35" s="73" t="n"/>
    </row>
    <row r="36" ht="51" customHeight="1" s="216">
      <c r="A36" s="7" t="n">
        <v>28</v>
      </c>
      <c r="B36" s="8">
        <f>IFERROR(TEXT(WEEKDAY($A$5&amp;"/"&amp;$A$6&amp;"/"&amp;A36,1),"aaa"),"")</f>
        <v/>
      </c>
      <c r="C36" s="19" t="n"/>
      <c r="D36" s="150" t="inlineStr">
        <is>
          <t>公法</t>
        </is>
      </c>
      <c r="E36" s="145" t="n"/>
      <c r="F36" s="20" t="n"/>
      <c r="G36" s="21" t="n"/>
      <c r="H36" s="227" t="n"/>
      <c r="I36" s="152" t="n"/>
      <c r="J36" s="228" t="n"/>
      <c r="K36" s="144" t="n"/>
      <c r="L36" s="229" t="n"/>
      <c r="M36" s="145" t="n"/>
      <c r="N36" s="230" t="n"/>
      <c r="O36" s="145" t="n"/>
      <c r="P36" s="231" t="n"/>
      <c r="Q36" s="145" t="n"/>
      <c r="R36" s="232" t="n"/>
      <c r="S36" s="139" t="n"/>
      <c r="T36" s="233">
        <f>IFERROR(P36/L36,"")</f>
        <v/>
      </c>
      <c r="U36" s="139" t="n"/>
      <c r="V36" s="236" t="n"/>
      <c r="W36" s="145" t="n"/>
      <c r="X36" s="143" t="n"/>
      <c r="Y36" s="144" t="n"/>
      <c r="Z36" s="144" t="n"/>
      <c r="AA36" s="144" t="n"/>
      <c r="AB36" s="144" t="n"/>
      <c r="AC36" s="144" t="n"/>
      <c r="AD36" s="145" t="n"/>
      <c r="AE36" s="146" t="n"/>
      <c r="AF36" s="144" t="n"/>
      <c r="AG36" s="144" t="n"/>
      <c r="AH36" s="144" t="n"/>
      <c r="AI36" s="144" t="n"/>
      <c r="AJ36" s="144" t="n"/>
      <c r="AK36" s="144" t="n"/>
      <c r="AL36" s="144" t="n"/>
      <c r="AM36" s="144" t="n"/>
      <c r="AN36" s="144" t="n"/>
      <c r="AO36" s="145" t="n"/>
      <c r="AP36" s="30" t="n"/>
      <c r="AQ36" s="146" t="n"/>
      <c r="AR36" s="144" t="n"/>
      <c r="AS36" s="144" t="n"/>
      <c r="AT36" s="144" t="n"/>
      <c r="AU36" s="144" t="n"/>
      <c r="AV36" s="144" t="n"/>
      <c r="AW36" s="144" t="n"/>
      <c r="AX36" s="144" t="n"/>
      <c r="AY36" s="144" t="n"/>
      <c r="AZ36" s="144" t="n"/>
      <c r="BA36" s="145" t="n"/>
      <c r="BB36" s="36">
        <f>IF(D36="8_1630",6.5,0)+IF(OR(D36="9_1730",D36="9_19",D36="9_20",D36="8_1730",D36="830_1730"),7.5,0)+IF(D36="11_20",5.5,0)+IF(D36="13_22",4,0)+IF(D36="★830_17",7,0)+IF(D36="★10_1530",5.5,0)</f>
        <v/>
      </c>
      <c r="BC36" s="37">
        <f>IF(AND(B36&lt;&gt;"土",B36&lt;&gt;"日",C36&lt;&gt;"休・祝",D36&lt;&gt;"22_8",D36&lt;&gt;"公法"),VLOOKUP(D36,$BP$11:$BR$22,2,),"***")</f>
        <v/>
      </c>
      <c r="BD36" s="53">
        <f>IF(AND(B36&lt;&gt;"土",B36&lt;&gt;"日",C36&lt;&gt;"休・祝"),VLOOKUP(D36,$BP$11:$BT$22,3,),IF(AND(B36="土",C36&lt;&gt;"休・祝"),VLOOKUP(D36,$BP$11:$BT$22,4,),IF(OR(B36="日",C36="休・祝"),VLOOKUP(D36,$BP$11:$BT$22,5,),"***")))</f>
        <v/>
      </c>
      <c r="BE36" s="37">
        <f>IF(AND(B36&lt;&gt;"土",B36&lt;&gt;"日",C36&lt;&gt;"休・祝",D36&lt;&gt;"22_8",D36&lt;&gt;"公法"),P36-BC36,"***")</f>
        <v/>
      </c>
      <c r="BF36" s="53">
        <f>N36-BD36</f>
        <v/>
      </c>
      <c r="BG36" s="48" t="n"/>
      <c r="BH36" s="48" t="n"/>
      <c r="BI36" s="49" t="n"/>
      <c r="BJ36" s="235">
        <f>IFERROR((1/24)/((BG36+BH36+BI36)/N36),"")</f>
        <v/>
      </c>
      <c r="BK36" s="215" t="n"/>
      <c r="BL36" s="215" t="n"/>
      <c r="BM36" s="215" t="n"/>
      <c r="BP36" s="73" t="n"/>
      <c r="BQ36" s="73" t="n"/>
    </row>
    <row r="37" ht="51" customHeight="1" s="216">
      <c r="A37" s="7" t="n">
        <v>29</v>
      </c>
      <c r="B37" s="8">
        <f>IFERROR(TEXT(WEEKDAY($A$5&amp;"/"&amp;$A$6&amp;"/"&amp;A37,1),"aaa"),"")</f>
        <v/>
      </c>
      <c r="C37" s="19" t="n"/>
      <c r="D37" s="150" t="inlineStr">
        <is>
          <t>公法</t>
        </is>
      </c>
      <c r="E37" s="145" t="n"/>
      <c r="F37" s="20" t="n"/>
      <c r="G37" s="21" t="n"/>
      <c r="H37" s="227" t="n"/>
      <c r="I37" s="152" t="n"/>
      <c r="J37" s="228" t="n"/>
      <c r="K37" s="144" t="n"/>
      <c r="L37" s="229" t="n"/>
      <c r="M37" s="145" t="n"/>
      <c r="N37" s="230" t="n"/>
      <c r="O37" s="145" t="n"/>
      <c r="P37" s="231" t="n"/>
      <c r="Q37" s="145" t="n"/>
      <c r="R37" s="232" t="n"/>
      <c r="S37" s="139" t="n"/>
      <c r="T37" s="233">
        <f>IFERROR(P37/L37,"")</f>
        <v/>
      </c>
      <c r="U37" s="139" t="n"/>
      <c r="V37" s="236" t="n"/>
      <c r="W37" s="145" t="n"/>
      <c r="X37" s="143" t="n"/>
      <c r="Y37" s="144" t="n"/>
      <c r="Z37" s="144" t="n"/>
      <c r="AA37" s="144" t="n"/>
      <c r="AB37" s="144" t="n"/>
      <c r="AC37" s="144" t="n"/>
      <c r="AD37" s="145" t="n"/>
      <c r="AE37" s="146" t="n"/>
      <c r="AF37" s="144" t="n"/>
      <c r="AG37" s="144" t="n"/>
      <c r="AH37" s="144" t="n"/>
      <c r="AI37" s="144" t="n"/>
      <c r="AJ37" s="144" t="n"/>
      <c r="AK37" s="144" t="n"/>
      <c r="AL37" s="144" t="n"/>
      <c r="AM37" s="144" t="n"/>
      <c r="AN37" s="144" t="n"/>
      <c r="AO37" s="145" t="n"/>
      <c r="AP37" s="30" t="n"/>
      <c r="AQ37" s="146" t="n"/>
      <c r="AR37" s="144" t="n"/>
      <c r="AS37" s="144" t="n"/>
      <c r="AT37" s="144" t="n"/>
      <c r="AU37" s="144" t="n"/>
      <c r="AV37" s="144" t="n"/>
      <c r="AW37" s="144" t="n"/>
      <c r="AX37" s="144" t="n"/>
      <c r="AY37" s="144" t="n"/>
      <c r="AZ37" s="144" t="n"/>
      <c r="BA37" s="145" t="n"/>
      <c r="BB37" s="36">
        <f>IF(D37="8_1630",6.5,0)+IF(OR(D37="9_1730",D37="9_19",D37="9_20",D37="8_1730",D37="830_1730"),7.5,0)+IF(D37="11_20",5.5,0)+IF(D37="13_22",4,0)+IF(D37="★830_17",7,0)+IF(D37="★10_1530",5.5,0)</f>
        <v/>
      </c>
      <c r="BC37" s="37">
        <f>IF(AND(B37&lt;&gt;"土",B37&lt;&gt;"日",C37&lt;&gt;"休・祝",D37&lt;&gt;"22_8",D37&lt;&gt;"公法"),VLOOKUP(D37,$BP$11:$BR$22,2,),"***")</f>
        <v/>
      </c>
      <c r="BD37" s="53">
        <f>IF(AND(B37&lt;&gt;"土",B37&lt;&gt;"日",C37&lt;&gt;"休・祝"),VLOOKUP(D37,$BP$11:$BT$22,3,),IF(AND(B37="土",C37&lt;&gt;"休・祝"),VLOOKUP(D37,$BP$11:$BT$22,4,),IF(OR(B37="日",C37="休・祝"),VLOOKUP(D37,$BP$11:$BT$22,5,),"***")))</f>
        <v/>
      </c>
      <c r="BE37" s="37">
        <f>IF(AND(B37&lt;&gt;"土",B37&lt;&gt;"日",C37&lt;&gt;"休・祝",D37&lt;&gt;"22_8",D37&lt;&gt;"公法"),P37-BC37,"***")</f>
        <v/>
      </c>
      <c r="BF37" s="53">
        <f>N37-BD37</f>
        <v/>
      </c>
      <c r="BG37" s="48" t="n"/>
      <c r="BH37" s="48" t="n"/>
      <c r="BI37" s="49" t="n"/>
      <c r="BJ37" s="235">
        <f>IFERROR((1/24)/((BG37+BH37+BI37)/N37),"")</f>
        <v/>
      </c>
      <c r="BK37" s="215" t="n"/>
      <c r="BL37" s="215" t="n"/>
      <c r="BM37" s="215" t="n"/>
      <c r="BP37" s="73" t="n"/>
      <c r="BQ37" s="73" t="n"/>
    </row>
    <row r="38" ht="51" customHeight="1" s="216">
      <c r="A38" s="7" t="n">
        <v>30</v>
      </c>
      <c r="B38" s="8">
        <f>IFERROR(TEXT(WEEKDAY($A$5&amp;"/"&amp;$A$6&amp;"/"&amp;A38,1),"aaa"),"")</f>
        <v/>
      </c>
      <c r="C38" s="19" t="n"/>
      <c r="D38" s="150" t="inlineStr">
        <is>
          <t>13_22</t>
        </is>
      </c>
      <c r="E38" s="145" t="n"/>
      <c r="F38" s="20" t="n"/>
      <c r="G38" s="21" t="n"/>
      <c r="H38" s="227" t="n"/>
      <c r="I38" s="152" t="n"/>
      <c r="J38" s="228" t="n"/>
      <c r="K38" s="144" t="n"/>
      <c r="L38" s="229" t="n"/>
      <c r="M38" s="145" t="n"/>
      <c r="N38" s="230" t="n"/>
      <c r="O38" s="145" t="n"/>
      <c r="P38" s="231" t="n"/>
      <c r="Q38" s="145" t="n"/>
      <c r="R38" s="232" t="n"/>
      <c r="S38" s="139" t="n"/>
      <c r="T38" s="233">
        <f>IFERROR(P38/L38,"")</f>
        <v/>
      </c>
      <c r="U38" s="139" t="n"/>
      <c r="V38" s="236" t="n"/>
      <c r="W38" s="145" t="n"/>
      <c r="X38" s="143" t="n"/>
      <c r="Y38" s="144" t="n"/>
      <c r="Z38" s="144" t="n"/>
      <c r="AA38" s="144" t="n"/>
      <c r="AB38" s="144" t="n"/>
      <c r="AC38" s="144" t="n"/>
      <c r="AD38" s="145" t="n"/>
      <c r="AE38" s="146" t="n"/>
      <c r="AF38" s="144" t="n"/>
      <c r="AG38" s="144" t="n"/>
      <c r="AH38" s="144" t="n"/>
      <c r="AI38" s="144" t="n"/>
      <c r="AJ38" s="144" t="n"/>
      <c r="AK38" s="144" t="n"/>
      <c r="AL38" s="144" t="n"/>
      <c r="AM38" s="144" t="n"/>
      <c r="AN38" s="144" t="n"/>
      <c r="AO38" s="145" t="n"/>
      <c r="AP38" s="30" t="n"/>
      <c r="AQ38" s="146" t="n"/>
      <c r="AR38" s="144" t="n"/>
      <c r="AS38" s="144" t="n"/>
      <c r="AT38" s="144" t="n"/>
      <c r="AU38" s="144" t="n"/>
      <c r="AV38" s="144" t="n"/>
      <c r="AW38" s="144" t="n"/>
      <c r="AX38" s="144" t="n"/>
      <c r="AY38" s="144" t="n"/>
      <c r="AZ38" s="144" t="n"/>
      <c r="BA38" s="145" t="n"/>
      <c r="BB38" s="36">
        <f>IF(D38="8_1630",6.5,0)+IF(OR(D38="9_1730",D38="9_19",D38="9_20",D38="8_1730",D38="830_1730"),7.5,0)+IF(D38="11_20",5.5,0)+IF(D38="13_22",4,0)+IF(D38="★830_17",7,0)+IF(D38="★10_1530",5.5,0)</f>
        <v/>
      </c>
      <c r="BC38" s="37">
        <f>IF(AND(B38&lt;&gt;"土",B38&lt;&gt;"日",C38&lt;&gt;"休・祝",D38&lt;&gt;"22_8",D38&lt;&gt;"公法"),VLOOKUP(D38,$BP$11:$BR$22,2,),"***")</f>
        <v/>
      </c>
      <c r="BD38" s="53">
        <f>IF(AND(B38&lt;&gt;"土",B38&lt;&gt;"日",C38&lt;&gt;"休・祝"),VLOOKUP(D38,$BP$11:$BT$22,3,),IF(AND(B38="土",C38&lt;&gt;"休・祝"),VLOOKUP(D38,$BP$11:$BT$22,4,),IF(OR(B38="日",C38="休・祝"),VLOOKUP(D38,$BP$11:$BT$22,5,),"***")))</f>
        <v/>
      </c>
      <c r="BE38" s="37">
        <f>IF(AND(B38&lt;&gt;"土",B38&lt;&gt;"日",C38&lt;&gt;"休・祝",D38&lt;&gt;"22_8",D38&lt;&gt;"公法"),P38-BC38,"***")</f>
        <v/>
      </c>
      <c r="BF38" s="53">
        <f>N38-BD38</f>
        <v/>
      </c>
      <c r="BG38" s="48" t="n"/>
      <c r="BH38" s="48" t="n"/>
      <c r="BI38" s="49" t="n"/>
      <c r="BJ38" s="235">
        <f>IFERROR((1/24)/((BG38+BH38+BI38)/N38),"")</f>
        <v/>
      </c>
      <c r="BK38" s="215" t="n"/>
      <c r="BL38" s="215" t="n"/>
      <c r="BM38" s="215" t="n"/>
      <c r="BP38" s="73" t="n"/>
      <c r="BQ38" s="73" t="n"/>
    </row>
    <row r="39" ht="51" customHeight="1" s="216" thickBot="1">
      <c r="A39" s="11" t="n">
        <v>31</v>
      </c>
      <c r="B39" s="12">
        <f>IFERROR(TEXT(WEEKDAY($A$5&amp;"/"&amp;$A$6&amp;"/"&amp;A39,1),"aaa"),"")</f>
        <v/>
      </c>
      <c r="C39" s="22" t="n"/>
      <c r="D39" s="140" t="n"/>
      <c r="E39" s="134" t="n"/>
      <c r="F39" s="23" t="n"/>
      <c r="G39" s="24" t="n"/>
      <c r="H39" s="237" t="n"/>
      <c r="I39" s="142" t="n"/>
      <c r="J39" s="238" t="n"/>
      <c r="K39" s="130" t="n"/>
      <c r="L39" s="239" t="n"/>
      <c r="M39" s="132" t="n"/>
      <c r="N39" s="240" t="n"/>
      <c r="O39" s="134" t="n"/>
      <c r="P39" s="241" t="n"/>
      <c r="Q39" s="134" t="n"/>
      <c r="R39" s="232">
        <f>IFERROR(N39/J39,"")</f>
        <v/>
      </c>
      <c r="S39" s="139" t="n"/>
      <c r="T39" s="242">
        <f>IFERROR(P39/L39,"")</f>
        <v/>
      </c>
      <c r="U39" s="137" t="n"/>
      <c r="V39" s="243" t="n"/>
      <c r="W39" s="134" t="n"/>
      <c r="X39" s="147" t="n"/>
      <c r="Y39" s="148" t="n"/>
      <c r="Z39" s="148" t="n"/>
      <c r="AA39" s="148" t="n"/>
      <c r="AB39" s="148" t="n"/>
      <c r="AC39" s="148" t="n"/>
      <c r="AD39" s="132" t="n"/>
      <c r="AE39" s="146" t="n"/>
      <c r="AF39" s="144" t="n"/>
      <c r="AG39" s="144" t="n"/>
      <c r="AH39" s="144" t="n"/>
      <c r="AI39" s="144" t="n"/>
      <c r="AJ39" s="144" t="n"/>
      <c r="AK39" s="144" t="n"/>
      <c r="AL39" s="144" t="n"/>
      <c r="AM39" s="144" t="n"/>
      <c r="AN39" s="144" t="n"/>
      <c r="AO39" s="145" t="n"/>
      <c r="AP39" s="31" t="n"/>
      <c r="AQ39" s="146" t="n"/>
      <c r="AR39" s="144" t="n"/>
      <c r="AS39" s="144" t="n"/>
      <c r="AT39" s="144" t="n"/>
      <c r="AU39" s="144" t="n"/>
      <c r="AV39" s="144" t="n"/>
      <c r="AW39" s="144" t="n"/>
      <c r="AX39" s="144" t="n"/>
      <c r="AY39" s="144" t="n"/>
      <c r="AZ39" s="144" t="n"/>
      <c r="BA39" s="145" t="n"/>
      <c r="BB39" s="44">
        <f>IF(D39="8_1630",6.5,0)+IF(OR(D39="9_1730",D39="9_19",D39="9_20",D39="8_1730",D39="830_1730"),7.5,0)+IF(D39="11_20",5.5,0)+IF(D39="13_22",4,0)+IF(D39="★830_17",7,0)+IF(D39="★10_1530",5.5,0)</f>
        <v/>
      </c>
      <c r="BC39" s="45">
        <f>IF(AND(B39&lt;&gt;"土",B39&lt;&gt;"日",C39&lt;&gt;"休・祝",D39&lt;&gt;"22_8",D39&lt;&gt;"公法"),VLOOKUP(D39,$BP$11:$BR$22,2,),"***")</f>
        <v/>
      </c>
      <c r="BD39" s="54">
        <f>IF(AND(B39&lt;&gt;"土",B39&lt;&gt;"日",C39&lt;&gt;"休・祝"),VLOOKUP(D39,$BP$11:$BT$22,3,),IF(AND(B39="土",C39&lt;&gt;"休・祝"),VLOOKUP(D39,$BP$11:$BT$22,4,),IF(OR(B39="日",C39="休・祝"),VLOOKUP(D39,$BP$11:$BT$22,5,),"***")))</f>
        <v/>
      </c>
      <c r="BE39" s="45">
        <f>IF(AND(B39&lt;&gt;"土",B39&lt;&gt;"日",C39&lt;&gt;"休・祝",D39&lt;&gt;"22_8",D39&lt;&gt;"公法"),P39-BC39,"***")</f>
        <v/>
      </c>
      <c r="BF39" s="54">
        <f>N39-BD39</f>
        <v/>
      </c>
      <c r="BG39" s="50" t="n"/>
      <c r="BH39" s="50" t="n"/>
      <c r="BI39" s="51" t="n"/>
      <c r="BJ39" s="244">
        <f>IFERROR((1/24)/((BG39+BH39+BI39)/N39),"")</f>
        <v/>
      </c>
      <c r="BK39" s="215" t="n"/>
      <c r="BL39" s="215" t="n"/>
      <c r="BM39" s="215" t="n"/>
      <c r="BP39" s="73" t="n"/>
      <c r="BQ39" s="73" t="n"/>
    </row>
    <row r="40" ht="51" customHeight="1" s="216" thickBot="1">
      <c r="A40" s="99" t="inlineStr">
        <is>
          <t>月計</t>
        </is>
      </c>
      <c r="B40" s="100" t="n"/>
      <c r="C40" s="100" t="n"/>
      <c r="D40" s="100" t="n"/>
      <c r="E40" s="98" t="n"/>
      <c r="F40" s="61">
        <f>COUNTIF(G9:G39,"全日休")</f>
        <v/>
      </c>
      <c r="G40" s="25" t="inlineStr">
        <is>
          <t>日</t>
        </is>
      </c>
      <c r="H40" s="245">
        <f>SUM(H9:H39)</f>
        <v/>
      </c>
      <c r="I40" s="88" t="n"/>
      <c r="J40" s="246">
        <f>SUM(J9:J39)</f>
        <v/>
      </c>
      <c r="K40" s="102" t="n"/>
      <c r="L40" s="247">
        <f>SUM(L9:L39)</f>
        <v/>
      </c>
      <c r="M40" s="102" t="n"/>
      <c r="N40" s="248">
        <f>SUM(N9:N39)</f>
        <v/>
      </c>
      <c r="O40" s="100" t="n"/>
      <c r="P40" s="249">
        <f>SUM(P9:P39)</f>
        <v/>
      </c>
      <c r="Q40" s="98" t="n"/>
      <c r="R40" s="250">
        <f>IFERROR(N40/J40,"")</f>
        <v/>
      </c>
      <c r="S40" s="98" t="n"/>
      <c r="T40" s="251">
        <f>IFERROR(P40/L40,"")</f>
        <v/>
      </c>
      <c r="U40" s="98" t="n"/>
      <c r="V40" s="252">
        <f>SUM(V9:V39)</f>
        <v/>
      </c>
      <c r="W40" s="98" t="n"/>
      <c r="X40" s="91" t="inlineStr">
        <is>
          <t>CPH月計用件数
（夜勤除く件数）</t>
        </is>
      </c>
      <c r="Y40" s="90" t="n"/>
      <c r="Z40" s="90" t="n"/>
      <c r="AA40" s="90" t="n"/>
      <c r="AB40" s="253">
        <f>SUMIF(D9:D39,"&lt;&gt;22_8",N9:N39)</f>
        <v/>
      </c>
      <c r="AC40" s="95" t="n"/>
      <c r="AD40" s="99" t="n"/>
      <c r="AE40" s="100" t="n"/>
      <c r="AF40" s="100" t="n"/>
      <c r="AG40" s="100" t="n"/>
      <c r="AH40" s="100" t="n"/>
      <c r="AI40" s="100" t="n"/>
      <c r="AJ40" s="100" t="n"/>
      <c r="AK40" s="100" t="n"/>
      <c r="AL40" s="100" t="n"/>
      <c r="AM40" s="100" t="n"/>
      <c r="AN40" s="100" t="n"/>
      <c r="AO40" s="100" t="n"/>
      <c r="AP40" s="100" t="n"/>
      <c r="AQ40" s="100" t="n"/>
      <c r="AR40" s="100" t="n"/>
      <c r="AS40" s="100" t="n"/>
      <c r="AT40" s="100" t="n"/>
      <c r="AU40" s="100" t="n"/>
      <c r="AV40" s="100" t="n"/>
      <c r="AW40" s="100" t="n"/>
      <c r="AX40" s="100" t="n"/>
      <c r="AY40" s="100" t="n"/>
      <c r="AZ40" s="100" t="n"/>
      <c r="BA40" s="98" t="n"/>
      <c r="BB40" s="38" t="n"/>
      <c r="BC40" s="39">
        <f>_xlfn.AGGREGATE(9,6,BC10:BC39)</f>
        <v/>
      </c>
      <c r="BD40" s="39">
        <f>_xlfn.AGGREGATE(9,6,BD10:BD39)</f>
        <v/>
      </c>
      <c r="BE40" s="39">
        <f>_xlfn.AGGREGATE(9,6,BE10:BE39)</f>
        <v/>
      </c>
      <c r="BF40" s="39">
        <f>_xlfn.AGGREGATE(9,6,BF10:BF39)</f>
        <v/>
      </c>
      <c r="BG40" s="40">
        <f>_xlfn.AGGREGATE(9,6,BG10:BG39)</f>
        <v/>
      </c>
      <c r="BH40" s="40">
        <f>_xlfn.AGGREGATE(9,6,BH10:BH39)</f>
        <v/>
      </c>
      <c r="BI40" s="41">
        <f>_xlfn.AGGREGATE(9,6,BI10:BI39)</f>
        <v/>
      </c>
      <c r="BJ40" s="254">
        <f>IFERROR((1/24)/((BG40+BH40+BI40)/AB40),"")</f>
        <v/>
      </c>
      <c r="BK40" s="215" t="n"/>
      <c r="BL40" s="215" t="n"/>
      <c r="BM40" s="215" t="n"/>
      <c r="BP40" s="73" t="n"/>
      <c r="BQ40" s="73" t="n"/>
    </row>
    <row r="41" ht="51" customHeight="1" s="216" thickBot="1">
      <c r="A41" s="126" t="inlineStr">
        <is>
          <t>平日</t>
        </is>
      </c>
      <c r="B41" s="90" t="n"/>
      <c r="C41" s="90" t="n"/>
      <c r="D41" s="90" t="n"/>
      <c r="E41" s="95" t="n"/>
      <c r="F41" s="28">
        <f>COUNTIFS(B9:B39,"&lt;&gt;土",B9:B39,"&lt;&gt;日",C9:C39,"&lt;&gt;休・祝",G9:G39,"=全日休")</f>
        <v/>
      </c>
      <c r="G41" s="15" t="inlineStr">
        <is>
          <t>日</t>
        </is>
      </c>
      <c r="H41" s="255">
        <f>SUMIFS(H9:H39,B9:B39,"&lt;&gt;土",B9:B39,"&lt;&gt;日",C9:C39,"&lt;&gt;休・祝")</f>
        <v/>
      </c>
      <c r="I41" s="90" t="n"/>
      <c r="J41" s="256">
        <f>SUMIFS(J9:J39,B9:B39,"&lt;&gt;土",B9:B39,"&lt;&gt;日",C9:C39,"&lt;&gt;休・祝")</f>
        <v/>
      </c>
      <c r="K41" s="88" t="n"/>
      <c r="L41" s="257">
        <f>SUMIFS(L9:L39,B9:B39,"&lt;&gt;土",B9:B39,"&lt;&gt;日",C9:C39,"&lt;&gt;休・祝")</f>
        <v/>
      </c>
      <c r="M41" s="88" t="n"/>
      <c r="N41" s="258">
        <f>SUMIFS(N9:N39,B9:B39,"&lt;&gt;土",B9:B39,"&lt;&gt;日",C9:C39,"&lt;&gt;休・祝")</f>
        <v/>
      </c>
      <c r="O41" s="95" t="n"/>
      <c r="P41" s="259">
        <f>SUMIFS(P9:P39,B9:B39,"&lt;&gt;土",B9:B39,"&lt;&gt;日",C9:C39,"&lt;&gt;休・祝")</f>
        <v/>
      </c>
      <c r="Q41" s="95" t="n"/>
      <c r="R41" s="260">
        <f>IFERROR(N41/J41,"")</f>
        <v/>
      </c>
      <c r="S41" s="95" t="n"/>
      <c r="T41" s="261">
        <f>IFERROR(P41/L41,"")</f>
        <v/>
      </c>
      <c r="U41" s="95" t="n"/>
      <c r="V41" s="262">
        <f>SUMIFS(V9:V39,B9:B39,"&lt;&gt;土",B9:B39,"&lt;&gt;日",C9:C39,"&lt;&gt;休・祝")</f>
        <v/>
      </c>
      <c r="W41" s="95" t="n"/>
      <c r="X41" s="119" t="inlineStr">
        <is>
          <t>コアタイム
対応目安
件数</t>
        </is>
      </c>
      <c r="Y41" s="95" t="n"/>
      <c r="Z41" s="263">
        <f>F42*BQ11+I42*BQ13+L42*BQ14+O42*BQ15+R42*BQ16+U42*BQ17+X42*BQ18+AA42*BQ19+AD42*BQ20+AG42*BQ21+AJ42*BQ12</f>
        <v/>
      </c>
      <c r="AA41" s="95" t="n"/>
      <c r="AB41" s="91" t="inlineStr">
        <is>
          <t>差異
件数</t>
        </is>
      </c>
      <c r="AC41" s="90" t="n"/>
      <c r="AD41" s="264">
        <f>P41-Z41</f>
        <v/>
      </c>
      <c r="AE41" s="90" t="n"/>
      <c r="AF41" s="93" t="inlineStr">
        <is>
          <t>達成率</t>
        </is>
      </c>
      <c r="AG41" s="90" t="n"/>
      <c r="AH41" s="265">
        <f>IFERROR(P41/Z41,"")</f>
        <v/>
      </c>
      <c r="AI41" s="95" t="n"/>
      <c r="AJ41" s="85" t="n"/>
      <c r="BA41" s="86" t="n"/>
      <c r="BC41" s="110" t="n"/>
      <c r="BD41" s="215" t="n"/>
      <c r="BE41" s="215" t="n"/>
      <c r="BF41" s="215" t="n"/>
      <c r="BG41" s="215" t="n"/>
      <c r="BH41" s="215" t="n"/>
      <c r="BI41" s="215" t="n"/>
      <c r="BJ41" s="215" t="n"/>
      <c r="BK41" s="215" t="n"/>
      <c r="BL41" s="215" t="n"/>
      <c r="BM41" s="215" t="n"/>
      <c r="BP41" s="73" t="n"/>
      <c r="BQ41" s="73" t="n"/>
    </row>
    <row r="42" ht="51" customHeight="1" s="216" thickBot="1">
      <c r="A42" s="124" t="inlineStr">
        <is>
          <t>平日勤務日数</t>
        </is>
      </c>
      <c r="D42" s="125" t="inlineStr">
        <is>
          <t>★830_17</t>
        </is>
      </c>
      <c r="E42" s="90" t="n"/>
      <c r="F42" s="110">
        <f>COUNTIFS($B$9:$B$39,"&lt;&gt;土",$B$9:$B$39,"&lt;&gt;日",$C$9:$C$39,"&lt;&gt;休・祝",$D$9:$D$39,D42)</f>
        <v/>
      </c>
      <c r="G42" s="109" t="inlineStr">
        <is>
          <t>8_1630</t>
        </is>
      </c>
      <c r="H42" s="100" t="n"/>
      <c r="I42" s="13">
        <f>COUNTIFS($B$9:$B$39,"&lt;&gt;土",$B$9:$B$39,"&lt;&gt;日",$C$9:$C$39,"&lt;&gt;休・祝",$D$9:$D$39,G42)</f>
        <v/>
      </c>
      <c r="J42" s="110" t="inlineStr">
        <is>
          <t>8_1730</t>
        </is>
      </c>
      <c r="L42" s="73">
        <f>COUNTIFS($B$9:$B$39,"&lt;&gt;土",$B$9:$B$39,"&lt;&gt;日",$C$9:$C$39,"&lt;&gt;休・祝",$D$9:$D$39,J42)</f>
        <v/>
      </c>
      <c r="M42" s="109" t="inlineStr">
        <is>
          <t>830_1730</t>
        </is>
      </c>
      <c r="N42" s="100" t="n"/>
      <c r="O42" s="13">
        <f>COUNTIFS($B$9:$B$39,"&lt;&gt;土",$B$9:$B$39,"&lt;&gt;日",$C$9:$C$39,"&lt;&gt;休・祝",$D$9:$D$39,M42)</f>
        <v/>
      </c>
      <c r="P42" s="110" t="inlineStr">
        <is>
          <t>9_1730</t>
        </is>
      </c>
      <c r="R42" s="73">
        <f>COUNTIFS($B$9:$B$39,"&lt;&gt;土",$B$9:$B$39,"&lt;&gt;日",$C$9:$C$39,"&lt;&gt;休・祝",$D$9:$D$39,P42)</f>
        <v/>
      </c>
      <c r="S42" s="109" t="inlineStr">
        <is>
          <t>9_19</t>
        </is>
      </c>
      <c r="T42" s="100" t="n"/>
      <c r="U42" s="13">
        <f>COUNTIFS($B$9:$B$39,"&lt;&gt;土",$B$9:$B$39,"&lt;&gt;日",$C$9:$C$39,"&lt;&gt;休・祝",$D$9:$D$39,S42)</f>
        <v/>
      </c>
      <c r="V42" s="110" t="inlineStr">
        <is>
          <t>9_20</t>
        </is>
      </c>
      <c r="X42" s="73">
        <f>COUNTIFS($B$9:$B$39,"&lt;&gt;土",$B$9:$B$39,"&lt;&gt;日",$C$9:$C$39,"&lt;&gt;休・祝",$D$9:$D$39,V42)</f>
        <v/>
      </c>
      <c r="Y42" s="111" t="inlineStr">
        <is>
          <t>11_20</t>
        </is>
      </c>
      <c r="AA42" s="14">
        <f>COUNTIFS($B$9:$B$39,"&lt;&gt;土",$B$9:$B$39,"&lt;&gt;日",$C$9:$C$39,"&lt;&gt;休・祝",$D$9:$D$39,Y42)</f>
        <v/>
      </c>
      <c r="AB42" s="110" t="inlineStr">
        <is>
          <t>13_22</t>
        </is>
      </c>
      <c r="AD42" s="73">
        <f>COUNTIFS($B$9:$B$39,"&lt;&gt;土",$B$9:$B$39,"&lt;&gt;日",$C$9:$C$39,"&lt;&gt;休・祝",$D$9:$D$39,AB42)</f>
        <v/>
      </c>
      <c r="AE42" s="111" t="inlineStr">
        <is>
          <t>22_8</t>
        </is>
      </c>
      <c r="AG42" s="14">
        <f>COUNTIFS($B$9:$B$39,"&lt;&gt;土",$B$9:$B$39,"&lt;&gt;日",$C$9:$C$39,"&lt;&gt;休・祝",$D$9:$D$39,AE42)</f>
        <v/>
      </c>
      <c r="AH42" s="96" t="inlineStr">
        <is>
          <t>★10_1630</t>
        </is>
      </c>
      <c r="AI42" s="90" t="n"/>
      <c r="AJ42" s="15">
        <f>COUNTIFS($B$9:$B$39,"&lt;&gt;土",$B$9:$B$39,"&lt;&gt;日",$C$9:$C$39,"&lt;&gt;休・祝",$D$9:$D$39,AH42)</f>
        <v/>
      </c>
      <c r="AK42" s="116" t="inlineStr">
        <is>
          <t>平日勤務計</t>
        </is>
      </c>
      <c r="AL42" s="90" t="n"/>
      <c r="AM42" s="16">
        <f>F42+I42+L42+O42+R42+U42+X42+AA42+AD42+AG42+AJ42</f>
        <v/>
      </c>
      <c r="AN42" s="91" t="inlineStr">
        <is>
          <t>土日祝
出勤</t>
        </is>
      </c>
      <c r="AO42" s="90" t="n"/>
      <c r="AP42" s="15">
        <f>COUNTIFS($B$9:$B$39,"土",$D$9:$D$39,"&lt;&gt;公法")+COUNTIFS($B$9:$B$39,"日",$D$9:$D$39,"&lt;&gt;公法")+COUNTIFS($B$9:$B$39,"&lt;&gt;土",$B$9:$B$39,"&lt;&gt;日",$C$9:$C$39,"=休・祝",$D$9:$D$39,"&lt;&gt;公法")</f>
        <v/>
      </c>
      <c r="AQ42" s="96" t="inlineStr">
        <is>
          <t>公・法</t>
        </is>
      </c>
      <c r="AR42" s="90" t="n"/>
      <c r="AS42" s="16">
        <f>COUNTIF(D9:D39,"公法")</f>
        <v/>
      </c>
      <c r="AT42" s="96" t="inlineStr">
        <is>
          <t>月日数</t>
        </is>
      </c>
      <c r="AU42" s="90" t="n"/>
      <c r="AV42" s="16">
        <f>AM42+AP42+AS42</f>
        <v/>
      </c>
      <c r="AW42" s="17" t="inlineStr">
        <is>
          <t>(日)</t>
        </is>
      </c>
      <c r="AX42" s="32" t="n"/>
      <c r="AY42" s="33" t="n"/>
      <c r="AZ42" s="33" t="n"/>
      <c r="BA42" s="34" t="n"/>
      <c r="BC42" s="110" t="n"/>
      <c r="BP42" s="73" t="n"/>
      <c r="BQ42" s="73" t="n"/>
    </row>
    <row r="43" ht="51" customHeight="1" s="216">
      <c r="A43" s="105" t="inlineStr">
        <is>
          <t>月次所感</t>
        </is>
      </c>
      <c r="B43" s="266" t="n"/>
      <c r="C43" s="77" t="n"/>
      <c r="D43" s="77" t="n"/>
      <c r="E43" s="77" t="n"/>
      <c r="F43" s="77" t="n"/>
      <c r="G43" s="77" t="n"/>
      <c r="H43" s="77" t="n"/>
      <c r="I43" s="77" t="n"/>
      <c r="J43" s="77" t="n"/>
      <c r="K43" s="77" t="n"/>
      <c r="L43" s="77" t="n"/>
      <c r="M43" s="77" t="n"/>
      <c r="N43" s="77" t="n"/>
      <c r="O43" s="77" t="n"/>
      <c r="P43" s="77" t="n"/>
      <c r="Q43" s="77" t="n"/>
      <c r="R43" s="77" t="n"/>
      <c r="S43" s="77" t="n"/>
      <c r="T43" s="77" t="n"/>
      <c r="U43" s="77" t="n"/>
      <c r="V43" s="77" t="n"/>
      <c r="W43" s="77" t="n"/>
      <c r="X43" s="77" t="n"/>
      <c r="Y43" s="77" t="n"/>
      <c r="Z43" s="77" t="n"/>
      <c r="AA43" s="78" t="n"/>
      <c r="AB43" s="267" t="inlineStr">
        <is>
          <t>月次上長コメント</t>
        </is>
      </c>
      <c r="AC43" s="266" t="n"/>
      <c r="AD43" s="77" t="n"/>
      <c r="AE43" s="77" t="n"/>
      <c r="AF43" s="77" t="n"/>
      <c r="AG43" s="77" t="n"/>
      <c r="AH43" s="77" t="n"/>
      <c r="AI43" s="77" t="n"/>
      <c r="AJ43" s="77" t="n"/>
      <c r="AK43" s="77" t="n"/>
      <c r="AL43" s="77" t="n"/>
      <c r="AM43" s="77" t="n"/>
      <c r="AN43" s="77" t="n"/>
      <c r="AO43" s="77" t="n"/>
      <c r="AP43" s="77" t="n"/>
      <c r="AQ43" s="77" t="n"/>
      <c r="AR43" s="77" t="n"/>
      <c r="AS43" s="77" t="n"/>
      <c r="AT43" s="77" t="n"/>
      <c r="AU43" s="77" t="n"/>
      <c r="AV43" s="77" t="n"/>
      <c r="AW43" s="77" t="n"/>
      <c r="AX43" s="77" t="n"/>
      <c r="AY43" s="77" t="n"/>
      <c r="AZ43" s="77" t="n"/>
      <c r="BA43" s="78" t="n"/>
      <c r="BB43" s="215" t="n"/>
      <c r="BP43" s="215" t="n"/>
      <c r="BQ43" s="73" t="n"/>
    </row>
    <row r="44" ht="51" customHeight="1" s="216">
      <c r="A44" s="106" t="n"/>
      <c r="B44" s="79" t="n"/>
      <c r="C44" s="80" t="n"/>
      <c r="D44" s="80" t="n"/>
      <c r="E44" s="80" t="n"/>
      <c r="F44" s="80" t="n"/>
      <c r="G44" s="80" t="n"/>
      <c r="H44" s="80" t="n"/>
      <c r="I44" s="80" t="n"/>
      <c r="J44" s="80" t="n"/>
      <c r="K44" s="80" t="n"/>
      <c r="L44" s="80" t="n"/>
      <c r="M44" s="80" t="n"/>
      <c r="N44" s="80" t="n"/>
      <c r="O44" s="80" t="n"/>
      <c r="P44" s="80" t="n"/>
      <c r="Q44" s="80" t="n"/>
      <c r="R44" s="80" t="n"/>
      <c r="S44" s="80" t="n"/>
      <c r="T44" s="80" t="n"/>
      <c r="U44" s="80" t="n"/>
      <c r="V44" s="80" t="n"/>
      <c r="W44" s="80" t="n"/>
      <c r="X44" s="80" t="n"/>
      <c r="Y44" s="80" t="n"/>
      <c r="Z44" s="80" t="n"/>
      <c r="AA44" s="81" t="n"/>
      <c r="AB44" s="106" t="n"/>
      <c r="AC44" s="79" t="n"/>
      <c r="AD44" s="80" t="n"/>
      <c r="AE44" s="80" t="n"/>
      <c r="AF44" s="80" t="n"/>
      <c r="AG44" s="80" t="n"/>
      <c r="AH44" s="80" t="n"/>
      <c r="AI44" s="80" t="n"/>
      <c r="AJ44" s="80" t="n"/>
      <c r="AK44" s="80" t="n"/>
      <c r="AL44" s="80" t="n"/>
      <c r="AM44" s="80" t="n"/>
      <c r="AN44" s="80" t="n"/>
      <c r="AO44" s="80" t="n"/>
      <c r="AP44" s="80" t="n"/>
      <c r="AQ44" s="80" t="n"/>
      <c r="AR44" s="80" t="n"/>
      <c r="AS44" s="80" t="n"/>
      <c r="AT44" s="80" t="n"/>
      <c r="AU44" s="80" t="n"/>
      <c r="AV44" s="80" t="n"/>
      <c r="AW44" s="80" t="n"/>
      <c r="AX44" s="80" t="n"/>
      <c r="AY44" s="80" t="n"/>
      <c r="AZ44" s="80" t="n"/>
      <c r="BA44" s="81" t="n"/>
      <c r="BB44" s="215" t="n"/>
      <c r="BP44" s="9" t="n"/>
      <c r="BQ44" s="73" t="n"/>
    </row>
    <row r="45" ht="51" customHeight="1" s="216">
      <c r="A45" s="106" t="n"/>
      <c r="B45" s="79" t="n"/>
      <c r="C45" s="80" t="n"/>
      <c r="D45" s="80" t="n"/>
      <c r="E45" s="80" t="n"/>
      <c r="F45" s="80" t="n"/>
      <c r="G45" s="80" t="n"/>
      <c r="H45" s="80" t="n"/>
      <c r="I45" s="80" t="n"/>
      <c r="J45" s="80" t="n"/>
      <c r="K45" s="80" t="n"/>
      <c r="L45" s="80" t="n"/>
      <c r="M45" s="80" t="n"/>
      <c r="N45" s="80" t="n"/>
      <c r="O45" s="80" t="n"/>
      <c r="P45" s="80" t="n"/>
      <c r="Q45" s="80" t="n"/>
      <c r="R45" s="80" t="n"/>
      <c r="S45" s="80" t="n"/>
      <c r="T45" s="80" t="n"/>
      <c r="U45" s="80" t="n"/>
      <c r="V45" s="80" t="n"/>
      <c r="W45" s="80" t="n"/>
      <c r="X45" s="80" t="n"/>
      <c r="Y45" s="80" t="n"/>
      <c r="Z45" s="80" t="n"/>
      <c r="AA45" s="81" t="n"/>
      <c r="AB45" s="106" t="n"/>
      <c r="AC45" s="79" t="n"/>
      <c r="AD45" s="80" t="n"/>
      <c r="AE45" s="80" t="n"/>
      <c r="AF45" s="80" t="n"/>
      <c r="AG45" s="80" t="n"/>
      <c r="AH45" s="80" t="n"/>
      <c r="AI45" s="80" t="n"/>
      <c r="AJ45" s="80" t="n"/>
      <c r="AK45" s="80" t="n"/>
      <c r="AL45" s="80" t="n"/>
      <c r="AM45" s="80" t="n"/>
      <c r="AN45" s="80" t="n"/>
      <c r="AO45" s="80" t="n"/>
      <c r="AP45" s="80" t="n"/>
      <c r="AQ45" s="80" t="n"/>
      <c r="AR45" s="80" t="n"/>
      <c r="AS45" s="80" t="n"/>
      <c r="AT45" s="80" t="n"/>
      <c r="AU45" s="80" t="n"/>
      <c r="AV45" s="80" t="n"/>
      <c r="AW45" s="80" t="n"/>
      <c r="AX45" s="80" t="n"/>
      <c r="AY45" s="80" t="n"/>
      <c r="AZ45" s="80" t="n"/>
      <c r="BA45" s="81" t="n"/>
      <c r="BB45" s="215" t="n"/>
      <c r="BP45" s="73" t="n"/>
      <c r="BQ45" s="73" t="n"/>
    </row>
    <row r="46" ht="51" customHeight="1" s="216">
      <c r="A46" s="106" t="n"/>
      <c r="B46" s="79" t="n"/>
      <c r="C46" s="80" t="n"/>
      <c r="D46" s="80" t="n"/>
      <c r="E46" s="80" t="n"/>
      <c r="F46" s="80" t="n"/>
      <c r="G46" s="80" t="n"/>
      <c r="H46" s="80" t="n"/>
      <c r="I46" s="80" t="n"/>
      <c r="J46" s="80" t="n"/>
      <c r="K46" s="80" t="n"/>
      <c r="L46" s="80" t="n"/>
      <c r="M46" s="80" t="n"/>
      <c r="N46" s="80" t="n"/>
      <c r="O46" s="80" t="n"/>
      <c r="P46" s="80" t="n"/>
      <c r="Q46" s="80" t="n"/>
      <c r="R46" s="80" t="n"/>
      <c r="S46" s="80" t="n"/>
      <c r="T46" s="80" t="n"/>
      <c r="U46" s="80" t="n"/>
      <c r="V46" s="80" t="n"/>
      <c r="W46" s="80" t="n"/>
      <c r="X46" s="80" t="n"/>
      <c r="Y46" s="80" t="n"/>
      <c r="Z46" s="80" t="n"/>
      <c r="AA46" s="81" t="n"/>
      <c r="AB46" s="106" t="n"/>
      <c r="AC46" s="79" t="n"/>
      <c r="AD46" s="80" t="n"/>
      <c r="AE46" s="80" t="n"/>
      <c r="AF46" s="80" t="n"/>
      <c r="AG46" s="80" t="n"/>
      <c r="AH46" s="80" t="n"/>
      <c r="AI46" s="80" t="n"/>
      <c r="AJ46" s="80" t="n"/>
      <c r="AK46" s="80" t="n"/>
      <c r="AL46" s="80" t="n"/>
      <c r="AM46" s="80" t="n"/>
      <c r="AN46" s="80" t="n"/>
      <c r="AO46" s="80" t="n"/>
      <c r="AP46" s="80" t="n"/>
      <c r="AQ46" s="80" t="n"/>
      <c r="AR46" s="80" t="n"/>
      <c r="AS46" s="80" t="n"/>
      <c r="AT46" s="80" t="n"/>
      <c r="AU46" s="80" t="n"/>
      <c r="AV46" s="80" t="n"/>
      <c r="AW46" s="80" t="n"/>
      <c r="AX46" s="80" t="n"/>
      <c r="AY46" s="80" t="n"/>
      <c r="AZ46" s="80" t="n"/>
      <c r="BA46" s="81" t="n"/>
      <c r="BB46" s="215" t="n"/>
      <c r="BP46" s="73" t="n"/>
      <c r="BQ46" s="73" t="n"/>
    </row>
    <row r="47" ht="51" customHeight="1" s="216" thickBot="1">
      <c r="A47" s="107" t="n"/>
      <c r="B47" s="82" t="n"/>
      <c r="C47" s="83" t="n"/>
      <c r="D47" s="83" t="n"/>
      <c r="E47" s="83" t="n"/>
      <c r="F47" s="83" t="n"/>
      <c r="G47" s="83" t="n"/>
      <c r="H47" s="83" t="n"/>
      <c r="I47" s="83" t="n"/>
      <c r="J47" s="83" t="n"/>
      <c r="K47" s="83" t="n"/>
      <c r="L47" s="83" t="n"/>
      <c r="M47" s="83" t="n"/>
      <c r="N47" s="83" t="n"/>
      <c r="O47" s="83" t="n"/>
      <c r="P47" s="83" t="n"/>
      <c r="Q47" s="83" t="n"/>
      <c r="R47" s="83" t="n"/>
      <c r="S47" s="83" t="n"/>
      <c r="T47" s="83" t="n"/>
      <c r="U47" s="83" t="n"/>
      <c r="V47" s="83" t="n"/>
      <c r="W47" s="83" t="n"/>
      <c r="X47" s="83" t="n"/>
      <c r="Y47" s="83" t="n"/>
      <c r="Z47" s="83" t="n"/>
      <c r="AA47" s="84" t="n"/>
      <c r="AB47" s="107" t="n"/>
      <c r="AC47" s="82" t="n"/>
      <c r="AD47" s="83" t="n"/>
      <c r="AE47" s="83" t="n"/>
      <c r="AF47" s="83" t="n"/>
      <c r="AG47" s="83" t="n"/>
      <c r="AH47" s="83" t="n"/>
      <c r="AI47" s="83" t="n"/>
      <c r="AJ47" s="83" t="n"/>
      <c r="AK47" s="83" t="n"/>
      <c r="AL47" s="83" t="n"/>
      <c r="AM47" s="83" t="n"/>
      <c r="AN47" s="83" t="n"/>
      <c r="AO47" s="83" t="n"/>
      <c r="AP47" s="83" t="n"/>
      <c r="AQ47" s="83" t="n"/>
      <c r="AR47" s="83" t="n"/>
      <c r="AS47" s="83" t="n"/>
      <c r="AT47" s="83" t="n"/>
      <c r="AU47" s="83" t="n"/>
      <c r="AV47" s="83" t="n"/>
      <c r="AW47" s="83" t="n"/>
      <c r="AX47" s="83" t="n"/>
      <c r="AY47" s="83" t="n"/>
      <c r="AZ47" s="83" t="n"/>
      <c r="BA47" s="84" t="n"/>
      <c r="BB47" s="215" t="n"/>
      <c r="BP47" s="73" t="n"/>
      <c r="BQ47" s="73" t="n"/>
    </row>
    <row r="48" ht="18" customHeight="1" s="216">
      <c r="BP48" s="73" t="n"/>
      <c r="BQ48" s="73" t="n"/>
    </row>
    <row r="49" ht="18" customHeight="1" s="216">
      <c r="BP49" s="10" t="n"/>
    </row>
    <row r="50" ht="18" customHeight="1" s="216">
      <c r="BP50" s="10" t="n"/>
    </row>
    <row r="51" ht="18" customHeight="1" s="216">
      <c r="BP51" s="73" t="n"/>
    </row>
    <row r="52" ht="18" customHeight="1" s="216">
      <c r="BP52" s="73" t="n"/>
    </row>
    <row r="54" ht="18" customHeight="1" s="216">
      <c r="D54" s="73" t="inlineStr">
        <is>
          <t>9_1730</t>
        </is>
      </c>
    </row>
  </sheetData>
  <mergeCells count="457">
    <mergeCell ref="X9:AD9"/>
    <mergeCell ref="X12:AD12"/>
    <mergeCell ref="AE12:AO12"/>
    <mergeCell ref="AQ12:BA12"/>
    <mergeCell ref="AE11:AO11"/>
    <mergeCell ref="AQ11:BA11"/>
    <mergeCell ref="X11:AD11"/>
    <mergeCell ref="X14:AD14"/>
    <mergeCell ref="AE14:AO14"/>
    <mergeCell ref="AQ14:BA14"/>
    <mergeCell ref="AE13:AO13"/>
    <mergeCell ref="AQ13:BA13"/>
    <mergeCell ref="X13:AD13"/>
    <mergeCell ref="BE7:BE8"/>
    <mergeCell ref="BF7:BF8"/>
    <mergeCell ref="BB7:BB8"/>
    <mergeCell ref="BC7:BC8"/>
    <mergeCell ref="BD7:BD8"/>
    <mergeCell ref="BG7:BG8"/>
    <mergeCell ref="AE10:AO10"/>
    <mergeCell ref="AQ10:BA10"/>
    <mergeCell ref="AE9:AO9"/>
    <mergeCell ref="AQ9:BA9"/>
    <mergeCell ref="BH7:BH8"/>
    <mergeCell ref="BI7:BI8"/>
    <mergeCell ref="BJ7:BJ8"/>
    <mergeCell ref="A1:BA2"/>
    <mergeCell ref="A7:A8"/>
    <mergeCell ref="B7:B8"/>
    <mergeCell ref="C7:C8"/>
    <mergeCell ref="D7:E8"/>
    <mergeCell ref="J7:M7"/>
    <mergeCell ref="AQ4:AR5"/>
    <mergeCell ref="AS4:AZ5"/>
    <mergeCell ref="A5:B5"/>
    <mergeCell ref="A6:B6"/>
    <mergeCell ref="AQ6:AS6"/>
    <mergeCell ref="AE7:AO8"/>
    <mergeCell ref="AP7:AP8"/>
    <mergeCell ref="AQ7:BA8"/>
    <mergeCell ref="H8:I8"/>
    <mergeCell ref="J8:K8"/>
    <mergeCell ref="L8:M8"/>
    <mergeCell ref="N8:O8"/>
    <mergeCell ref="P8:Q8"/>
    <mergeCell ref="F7:I7"/>
    <mergeCell ref="N7:Q7"/>
    <mergeCell ref="T7:U8"/>
    <mergeCell ref="R7:S8"/>
    <mergeCell ref="V7:AD7"/>
    <mergeCell ref="V8:W8"/>
    <mergeCell ref="X8:AD8"/>
    <mergeCell ref="D10:E10"/>
    <mergeCell ref="H10:I10"/>
    <mergeCell ref="V10:W10"/>
    <mergeCell ref="J10:K10"/>
    <mergeCell ref="L10:M10"/>
    <mergeCell ref="J9:K9"/>
    <mergeCell ref="L9:M9"/>
    <mergeCell ref="N9:O9"/>
    <mergeCell ref="P9:Q9"/>
    <mergeCell ref="T9:U9"/>
    <mergeCell ref="R9:S9"/>
    <mergeCell ref="D9:E9"/>
    <mergeCell ref="H9:I9"/>
    <mergeCell ref="V9:W9"/>
    <mergeCell ref="N10:O10"/>
    <mergeCell ref="P10:Q10"/>
    <mergeCell ref="T10:U10"/>
    <mergeCell ref="X10:AD10"/>
    <mergeCell ref="R10:S10"/>
    <mergeCell ref="D12:E12"/>
    <mergeCell ref="H12:I12"/>
    <mergeCell ref="V12:W12"/>
    <mergeCell ref="J12:K12"/>
    <mergeCell ref="L12:M12"/>
    <mergeCell ref="J11:K11"/>
    <mergeCell ref="L11:M11"/>
    <mergeCell ref="N11:O11"/>
    <mergeCell ref="P11:Q11"/>
    <mergeCell ref="T11:U11"/>
    <mergeCell ref="R11:S11"/>
    <mergeCell ref="D11:E11"/>
    <mergeCell ref="H11:I11"/>
    <mergeCell ref="V11:W11"/>
    <mergeCell ref="N12:O12"/>
    <mergeCell ref="P12:Q12"/>
    <mergeCell ref="T12:U12"/>
    <mergeCell ref="R12:S12"/>
    <mergeCell ref="D14:E14"/>
    <mergeCell ref="H14:I14"/>
    <mergeCell ref="V14:W14"/>
    <mergeCell ref="J14:K14"/>
    <mergeCell ref="L14:M14"/>
    <mergeCell ref="J13:K13"/>
    <mergeCell ref="L13:M13"/>
    <mergeCell ref="N13:O13"/>
    <mergeCell ref="P13:Q13"/>
    <mergeCell ref="T13:U13"/>
    <mergeCell ref="R13:S13"/>
    <mergeCell ref="D13:E13"/>
    <mergeCell ref="H13:I13"/>
    <mergeCell ref="V13:W13"/>
    <mergeCell ref="N14:O14"/>
    <mergeCell ref="P14:Q14"/>
    <mergeCell ref="T14:U14"/>
    <mergeCell ref="R14:S14"/>
    <mergeCell ref="D16:E16"/>
    <mergeCell ref="H16:I16"/>
    <mergeCell ref="V16:W16"/>
    <mergeCell ref="J16:K16"/>
    <mergeCell ref="L16:M16"/>
    <mergeCell ref="J15:K15"/>
    <mergeCell ref="L15:M15"/>
    <mergeCell ref="N15:O15"/>
    <mergeCell ref="P15:Q15"/>
    <mergeCell ref="T15:U15"/>
    <mergeCell ref="R15:S15"/>
    <mergeCell ref="D15:E15"/>
    <mergeCell ref="H15:I15"/>
    <mergeCell ref="V15:W15"/>
    <mergeCell ref="N16:O16"/>
    <mergeCell ref="P16:Q16"/>
    <mergeCell ref="T16:U16"/>
    <mergeCell ref="X16:AD16"/>
    <mergeCell ref="AE16:AO16"/>
    <mergeCell ref="AQ16:BA16"/>
    <mergeCell ref="R16:S16"/>
    <mergeCell ref="AE15:AO15"/>
    <mergeCell ref="AQ15:BA15"/>
    <mergeCell ref="X15:AD15"/>
    <mergeCell ref="D18:E18"/>
    <mergeCell ref="H18:I18"/>
    <mergeCell ref="V18:W18"/>
    <mergeCell ref="J18:K18"/>
    <mergeCell ref="L18:M18"/>
    <mergeCell ref="J17:K17"/>
    <mergeCell ref="L17:M17"/>
    <mergeCell ref="N17:O17"/>
    <mergeCell ref="P17:Q17"/>
    <mergeCell ref="T17:U17"/>
    <mergeCell ref="R17:S17"/>
    <mergeCell ref="D17:E17"/>
    <mergeCell ref="H17:I17"/>
    <mergeCell ref="V17:W17"/>
    <mergeCell ref="N18:O18"/>
    <mergeCell ref="P18:Q18"/>
    <mergeCell ref="T18:U18"/>
    <mergeCell ref="X18:AD18"/>
    <mergeCell ref="AE18:AO18"/>
    <mergeCell ref="AQ18:BA18"/>
    <mergeCell ref="R18:S18"/>
    <mergeCell ref="AE17:AO17"/>
    <mergeCell ref="AQ17:BA17"/>
    <mergeCell ref="X17:AD17"/>
    <mergeCell ref="D20:E20"/>
    <mergeCell ref="H20:I20"/>
    <mergeCell ref="V20:W20"/>
    <mergeCell ref="J20:K20"/>
    <mergeCell ref="L20:M20"/>
    <mergeCell ref="J19:K19"/>
    <mergeCell ref="L19:M19"/>
    <mergeCell ref="N19:O19"/>
    <mergeCell ref="P19:Q19"/>
    <mergeCell ref="T19:U19"/>
    <mergeCell ref="R19:S19"/>
    <mergeCell ref="D19:E19"/>
    <mergeCell ref="H19:I19"/>
    <mergeCell ref="V19:W19"/>
    <mergeCell ref="N20:O20"/>
    <mergeCell ref="P20:Q20"/>
    <mergeCell ref="T20:U20"/>
    <mergeCell ref="X20:AD20"/>
    <mergeCell ref="AE20:AO20"/>
    <mergeCell ref="AQ20:BA20"/>
    <mergeCell ref="R20:S20"/>
    <mergeCell ref="AE19:AO19"/>
    <mergeCell ref="AQ19:BA19"/>
    <mergeCell ref="X19:AD19"/>
    <mergeCell ref="D22:E22"/>
    <mergeCell ref="H22:I22"/>
    <mergeCell ref="V22:W22"/>
    <mergeCell ref="J22:K22"/>
    <mergeCell ref="L22:M22"/>
    <mergeCell ref="J21:K21"/>
    <mergeCell ref="L21:M21"/>
    <mergeCell ref="N21:O21"/>
    <mergeCell ref="P21:Q21"/>
    <mergeCell ref="T21:U21"/>
    <mergeCell ref="R21:S21"/>
    <mergeCell ref="D21:E21"/>
    <mergeCell ref="H21:I21"/>
    <mergeCell ref="V21:W21"/>
    <mergeCell ref="N22:O22"/>
    <mergeCell ref="P22:Q22"/>
    <mergeCell ref="T22:U22"/>
    <mergeCell ref="X22:AD22"/>
    <mergeCell ref="AE22:AO22"/>
    <mergeCell ref="AQ22:BA22"/>
    <mergeCell ref="R22:S22"/>
    <mergeCell ref="AE21:AO21"/>
    <mergeCell ref="AQ21:BA21"/>
    <mergeCell ref="X21:AD21"/>
    <mergeCell ref="D24:E24"/>
    <mergeCell ref="H24:I24"/>
    <mergeCell ref="V24:W24"/>
    <mergeCell ref="J24:K24"/>
    <mergeCell ref="L24:M24"/>
    <mergeCell ref="J23:K23"/>
    <mergeCell ref="L23:M23"/>
    <mergeCell ref="N23:O23"/>
    <mergeCell ref="P23:Q23"/>
    <mergeCell ref="T23:U23"/>
    <mergeCell ref="R23:S23"/>
    <mergeCell ref="D23:E23"/>
    <mergeCell ref="H23:I23"/>
    <mergeCell ref="V23:W23"/>
    <mergeCell ref="N24:O24"/>
    <mergeCell ref="P24:Q24"/>
    <mergeCell ref="T24:U24"/>
    <mergeCell ref="X24:AD24"/>
    <mergeCell ref="AE24:AO24"/>
    <mergeCell ref="AQ24:BA24"/>
    <mergeCell ref="R24:S24"/>
    <mergeCell ref="AE23:AO23"/>
    <mergeCell ref="AQ23:BA23"/>
    <mergeCell ref="X23:AD23"/>
    <mergeCell ref="D26:E26"/>
    <mergeCell ref="H26:I26"/>
    <mergeCell ref="V26:W26"/>
    <mergeCell ref="J26:K26"/>
    <mergeCell ref="L26:M26"/>
    <mergeCell ref="J25:K25"/>
    <mergeCell ref="L25:M25"/>
    <mergeCell ref="N25:O25"/>
    <mergeCell ref="P25:Q25"/>
    <mergeCell ref="T25:U25"/>
    <mergeCell ref="R25:S25"/>
    <mergeCell ref="D25:E25"/>
    <mergeCell ref="H25:I25"/>
    <mergeCell ref="V25:W25"/>
    <mergeCell ref="N26:O26"/>
    <mergeCell ref="P26:Q26"/>
    <mergeCell ref="T26:U26"/>
    <mergeCell ref="X26:AD26"/>
    <mergeCell ref="AE26:AO26"/>
    <mergeCell ref="AQ26:BA26"/>
    <mergeCell ref="R26:S26"/>
    <mergeCell ref="AE25:AO25"/>
    <mergeCell ref="AQ25:BA25"/>
    <mergeCell ref="X25:AD25"/>
    <mergeCell ref="D28:E28"/>
    <mergeCell ref="H28:I28"/>
    <mergeCell ref="V28:W28"/>
    <mergeCell ref="J28:K28"/>
    <mergeCell ref="L28:M28"/>
    <mergeCell ref="J27:K27"/>
    <mergeCell ref="L27:M27"/>
    <mergeCell ref="N27:O27"/>
    <mergeCell ref="P27:Q27"/>
    <mergeCell ref="T27:U27"/>
    <mergeCell ref="R27:S27"/>
    <mergeCell ref="D27:E27"/>
    <mergeCell ref="H27:I27"/>
    <mergeCell ref="V27:W27"/>
    <mergeCell ref="N28:O28"/>
    <mergeCell ref="P28:Q28"/>
    <mergeCell ref="T28:U28"/>
    <mergeCell ref="X28:AD28"/>
    <mergeCell ref="AE28:AO28"/>
    <mergeCell ref="AQ28:BA28"/>
    <mergeCell ref="R28:S28"/>
    <mergeCell ref="AE27:AO27"/>
    <mergeCell ref="AQ27:BA27"/>
    <mergeCell ref="X27:AD27"/>
    <mergeCell ref="D30:E30"/>
    <mergeCell ref="H30:I30"/>
    <mergeCell ref="V30:W30"/>
    <mergeCell ref="J30:K30"/>
    <mergeCell ref="L30:M30"/>
    <mergeCell ref="J29:K29"/>
    <mergeCell ref="L29:M29"/>
    <mergeCell ref="N29:O29"/>
    <mergeCell ref="P29:Q29"/>
    <mergeCell ref="T29:U29"/>
    <mergeCell ref="R29:S29"/>
    <mergeCell ref="D29:E29"/>
    <mergeCell ref="H29:I29"/>
    <mergeCell ref="V29:W29"/>
    <mergeCell ref="N30:O30"/>
    <mergeCell ref="P30:Q30"/>
    <mergeCell ref="T30:U30"/>
    <mergeCell ref="X30:AD30"/>
    <mergeCell ref="AE30:AO30"/>
    <mergeCell ref="AQ30:BA30"/>
    <mergeCell ref="R30:S30"/>
    <mergeCell ref="AE29:AO29"/>
    <mergeCell ref="AQ29:BA29"/>
    <mergeCell ref="X29:AD29"/>
    <mergeCell ref="D32:E32"/>
    <mergeCell ref="H32:I32"/>
    <mergeCell ref="V32:W32"/>
    <mergeCell ref="J32:K32"/>
    <mergeCell ref="L32:M32"/>
    <mergeCell ref="J31:K31"/>
    <mergeCell ref="L31:M31"/>
    <mergeCell ref="N31:O31"/>
    <mergeCell ref="P31:Q31"/>
    <mergeCell ref="T31:U31"/>
    <mergeCell ref="R31:S31"/>
    <mergeCell ref="D31:E31"/>
    <mergeCell ref="H31:I31"/>
    <mergeCell ref="V31:W31"/>
    <mergeCell ref="N32:O32"/>
    <mergeCell ref="P32:Q32"/>
    <mergeCell ref="T32:U32"/>
    <mergeCell ref="X32:AD32"/>
    <mergeCell ref="AE32:AO32"/>
    <mergeCell ref="AQ32:BA32"/>
    <mergeCell ref="R32:S32"/>
    <mergeCell ref="AE31:AO31"/>
    <mergeCell ref="AQ31:BA31"/>
    <mergeCell ref="X31:AD31"/>
    <mergeCell ref="D34:E34"/>
    <mergeCell ref="H34:I34"/>
    <mergeCell ref="V34:W34"/>
    <mergeCell ref="J34:K34"/>
    <mergeCell ref="L34:M34"/>
    <mergeCell ref="J33:K33"/>
    <mergeCell ref="L33:M33"/>
    <mergeCell ref="N33:O33"/>
    <mergeCell ref="P33:Q33"/>
    <mergeCell ref="T33:U33"/>
    <mergeCell ref="R33:S33"/>
    <mergeCell ref="D33:E33"/>
    <mergeCell ref="H33:I33"/>
    <mergeCell ref="V33:W33"/>
    <mergeCell ref="N34:O34"/>
    <mergeCell ref="P34:Q34"/>
    <mergeCell ref="T34:U34"/>
    <mergeCell ref="X34:AD34"/>
    <mergeCell ref="AE34:AO34"/>
    <mergeCell ref="AQ34:BA34"/>
    <mergeCell ref="R34:S34"/>
    <mergeCell ref="AE33:AO33"/>
    <mergeCell ref="AQ33:BA33"/>
    <mergeCell ref="X33:AD33"/>
    <mergeCell ref="D36:E36"/>
    <mergeCell ref="H36:I36"/>
    <mergeCell ref="V36:W36"/>
    <mergeCell ref="J36:K36"/>
    <mergeCell ref="L36:M36"/>
    <mergeCell ref="J35:K35"/>
    <mergeCell ref="L35:M35"/>
    <mergeCell ref="N35:O35"/>
    <mergeCell ref="P35:Q35"/>
    <mergeCell ref="T35:U35"/>
    <mergeCell ref="R35:S35"/>
    <mergeCell ref="D35:E35"/>
    <mergeCell ref="H35:I35"/>
    <mergeCell ref="V35:W35"/>
    <mergeCell ref="N36:O36"/>
    <mergeCell ref="P36:Q36"/>
    <mergeCell ref="T36:U36"/>
    <mergeCell ref="X36:AD36"/>
    <mergeCell ref="AE36:AO36"/>
    <mergeCell ref="AQ36:BA36"/>
    <mergeCell ref="R36:S36"/>
    <mergeCell ref="AE35:AO35"/>
    <mergeCell ref="AQ35:BA35"/>
    <mergeCell ref="X35:AD35"/>
    <mergeCell ref="D38:E38"/>
    <mergeCell ref="H38:I38"/>
    <mergeCell ref="V38:W38"/>
    <mergeCell ref="J38:K38"/>
    <mergeCell ref="L38:M38"/>
    <mergeCell ref="J37:K37"/>
    <mergeCell ref="L37:M37"/>
    <mergeCell ref="N37:O37"/>
    <mergeCell ref="P37:Q37"/>
    <mergeCell ref="T37:U37"/>
    <mergeCell ref="R37:S37"/>
    <mergeCell ref="D37:E37"/>
    <mergeCell ref="H37:I37"/>
    <mergeCell ref="V37:W37"/>
    <mergeCell ref="N38:O38"/>
    <mergeCell ref="P38:Q38"/>
    <mergeCell ref="T38:U38"/>
    <mergeCell ref="AE38:AO38"/>
    <mergeCell ref="AQ38:BA38"/>
    <mergeCell ref="R38:S38"/>
    <mergeCell ref="AE37:AO37"/>
    <mergeCell ref="AQ37:BA37"/>
    <mergeCell ref="X37:AD37"/>
    <mergeCell ref="AE39:AO39"/>
    <mergeCell ref="AQ39:BA39"/>
    <mergeCell ref="X39:AD39"/>
    <mergeCell ref="V39:W39"/>
    <mergeCell ref="J39:K39"/>
    <mergeCell ref="L39:M39"/>
    <mergeCell ref="N39:O39"/>
    <mergeCell ref="P39:Q39"/>
    <mergeCell ref="T39:U39"/>
    <mergeCell ref="R39:S39"/>
    <mergeCell ref="D39:E39"/>
    <mergeCell ref="H39:I39"/>
    <mergeCell ref="X38:AD38"/>
    <mergeCell ref="A42:C42"/>
    <mergeCell ref="D42:E42"/>
    <mergeCell ref="G42:H42"/>
    <mergeCell ref="J42:K42"/>
    <mergeCell ref="M42:N42"/>
    <mergeCell ref="P42:Q42"/>
    <mergeCell ref="A41:E41"/>
    <mergeCell ref="J41:K41"/>
    <mergeCell ref="L41:M41"/>
    <mergeCell ref="Y42:Z42"/>
    <mergeCell ref="AB42:AC42"/>
    <mergeCell ref="X40:AA40"/>
    <mergeCell ref="AB40:AC40"/>
    <mergeCell ref="T40:U40"/>
    <mergeCell ref="N41:O41"/>
    <mergeCell ref="P41:Q41"/>
    <mergeCell ref="AD40:BA40"/>
    <mergeCell ref="AK42:AL42"/>
    <mergeCell ref="T41:U41"/>
    <mergeCell ref="V41:W41"/>
    <mergeCell ref="X41:Y41"/>
    <mergeCell ref="Z41:AA41"/>
    <mergeCell ref="R41:S41"/>
    <mergeCell ref="P40:Q40"/>
    <mergeCell ref="R40:S40"/>
    <mergeCell ref="AE42:AF42"/>
    <mergeCell ref="BQ9:BR9"/>
    <mergeCell ref="BG6:BI6"/>
    <mergeCell ref="AC43:BA47"/>
    <mergeCell ref="B43:AA47"/>
    <mergeCell ref="AJ41:BA41"/>
    <mergeCell ref="H40:I40"/>
    <mergeCell ref="H41:I41"/>
    <mergeCell ref="AB41:AC41"/>
    <mergeCell ref="AD41:AE41"/>
    <mergeCell ref="AF41:AG41"/>
    <mergeCell ref="AH41:AI41"/>
    <mergeCell ref="AN42:AO42"/>
    <mergeCell ref="AQ42:AR42"/>
    <mergeCell ref="AT42:AU42"/>
    <mergeCell ref="V40:W40"/>
    <mergeCell ref="AH42:AI42"/>
    <mergeCell ref="A40:E40"/>
    <mergeCell ref="J40:K40"/>
    <mergeCell ref="L40:M40"/>
    <mergeCell ref="N40:O40"/>
    <mergeCell ref="A43:A47"/>
    <mergeCell ref="AB43:AB47"/>
    <mergeCell ref="S42:T42"/>
    <mergeCell ref="V42:W42"/>
  </mergeCells>
  <conditionalFormatting sqref="A37:BJ39">
    <cfRule type="expression" priority="3" dxfId="5">
      <formula>$B37:$B39=""</formula>
    </cfRule>
  </conditionalFormatting>
  <conditionalFormatting sqref="BQ13:BQ20">
    <cfRule type="cellIs" priority="1" operator="between" dxfId="4" stopIfTrue="1">
      <formula>98</formula>
      <formula>98</formula>
    </cfRule>
    <cfRule type="cellIs" priority="2" operator="between" dxfId="3" stopIfTrue="1">
      <formula>"H"</formula>
      <formula>"H"</formula>
    </cfRule>
  </conditionalFormatting>
  <conditionalFormatting sqref="A9:BJ39">
    <cfRule type="expression" priority="4" dxfId="1">
      <formula>$C9:$C39="休・祝"</formula>
    </cfRule>
    <cfRule type="expression" priority="5" dxfId="1">
      <formula>$B9:$B39="日"</formula>
    </cfRule>
    <cfRule type="expression" priority="6" dxfId="0">
      <formula>$B9:$B39="土"</formula>
    </cfRule>
  </conditionalFormatting>
  <dataValidations count="6">
    <dataValidation sqref="F9:F39" showErrorMessage="1" showInputMessage="1" allowBlank="1" type="list">
      <formula1>"事後,事前"</formula1>
    </dataValidation>
    <dataValidation sqref="C9:C39" showErrorMessage="1" showInputMessage="1" allowBlank="1" type="list">
      <formula1>" ,休・祝"</formula1>
    </dataValidation>
    <dataValidation sqref="G9:G39" showErrorMessage="1" showInputMessage="1" allowBlank="1" type="list">
      <formula1>"前半休,後半休,全日休,時間休"</formula1>
    </dataValidation>
    <dataValidation sqref="AC43:BA47 AQ9:BA39 AS4:AZ5 B43:AA47 X9:AO39" showErrorMessage="1" showInputMessage="1" allowBlank="1" imeMode="on"/>
    <dataValidation sqref="D9:E39" showErrorMessage="1" showInputMessage="1" allowBlank="1" type="list">
      <formula1>$BP$11:$BP$23</formula1>
    </dataValidation>
    <dataValidation sqref="H9:Q39 V9:W39" showErrorMessage="1" showInputMessage="1" allowBlank="1" imeMode="off"/>
  </dataValidations>
  <printOptions horizontalCentered="1"/>
  <pageMargins left="0.1968503937007874" right="0.1968503937007874" top="0.3937007874015748" bottom="0.1968503937007874" header="0" footer="0"/>
  <pageSetup orientation="portrait" paperSize="8" scale="59"/>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0241301 山口 大蔵</dc:creator>
  <dcterms:created xmlns:dcterms="http://purl.org/dc/terms/" xmlns:xsi="http://www.w3.org/2001/XMLSchema-instance" xsi:type="dcterms:W3CDTF">2019-02-26T08:23:56Z</dcterms:created>
  <dcterms:modified xmlns:dcterms="http://purl.org/dc/terms/" xmlns:xsi="http://www.w3.org/2001/XMLSchema-instance" xsi:type="dcterms:W3CDTF">2022-06-17T11:42:00Z</dcterms:modified>
  <cp:lastModifiedBy>0241203 是澤 英輔</cp:lastModifiedBy>
  <cp:lastPrinted>2019-04-03T08:50:00Z</cp:lastPrinted>
</cp:coreProperties>
</file>