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40" windowHeight="11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<sst xmlns="http://schemas.openxmlformats.org/spreadsheetml/2006/main" count="111" uniqueCount="55">
  <si>
    <t>C1</t>
  </si>
  <si>
    <t>C2</t>
  </si>
  <si>
    <t>C3</t>
  </si>
  <si>
    <t>C4</t>
  </si>
  <si>
    <t>Alternatif</t>
  </si>
  <si>
    <t>Tanaman</t>
  </si>
  <si>
    <t>A1</t>
  </si>
  <si>
    <t>Bambu Cina</t>
  </si>
  <si>
    <t>A2</t>
  </si>
  <si>
    <t>Bambu Kuning</t>
  </si>
  <si>
    <t>A3</t>
  </si>
  <si>
    <t>Kaktus Minima Blue</t>
  </si>
  <si>
    <t>A4</t>
  </si>
  <si>
    <t>Oxalis</t>
  </si>
  <si>
    <t>Ukuran</t>
  </si>
  <si>
    <t>Daya Tahan</t>
  </si>
  <si>
    <t>Pencahayaan</t>
  </si>
  <si>
    <t>Harga</t>
  </si>
  <si>
    <t>Matriks Pairwise Comparison Antar Kriteria</t>
  </si>
  <si>
    <t>l</t>
  </si>
  <si>
    <t>m</t>
  </si>
  <si>
    <t>u</t>
  </si>
  <si>
    <t>Fuzzy Tringular Number</t>
  </si>
  <si>
    <t>Nilai Sintesis Fuzzy Kriteria</t>
  </si>
  <si>
    <t>1. VC1</t>
  </si>
  <si>
    <t>3. VC3</t>
  </si>
  <si>
    <t>C1&gt;=C2</t>
  </si>
  <si>
    <t>C3&gt;=C1</t>
  </si>
  <si>
    <t>C1&gt;=C3</t>
  </si>
  <si>
    <t>C3&gt;=C2</t>
  </si>
  <si>
    <t>C1&gt;=C4</t>
  </si>
  <si>
    <t>C3&gt;=C4</t>
  </si>
  <si>
    <t>VC1 =</t>
  </si>
  <si>
    <t>VC3 =</t>
  </si>
  <si>
    <t>2. VC2</t>
  </si>
  <si>
    <t>4. VC4</t>
  </si>
  <si>
    <t>C2&gt;=C1</t>
  </si>
  <si>
    <t>C4&gt;=C1</t>
  </si>
  <si>
    <t>C2&gt;=C3</t>
  </si>
  <si>
    <t>C4&gt;=C2</t>
  </si>
  <si>
    <t>C2&gt;=C4</t>
  </si>
  <si>
    <t>C4&gt;=C3</t>
  </si>
  <si>
    <t>VC2 =</t>
  </si>
  <si>
    <t xml:space="preserve">VC4 = </t>
  </si>
  <si>
    <t>Normalisasi Bobot Vektor Untuk Kriteria</t>
  </si>
  <si>
    <t>Kriteria</t>
  </si>
  <si>
    <t>Total</t>
  </si>
  <si>
    <t>W\' =</t>
  </si>
  <si>
    <t xml:space="preserve">W = </t>
  </si>
  <si>
    <t>Nilai</t>
  </si>
  <si>
    <t xml:space="preserve">A1 </t>
  </si>
  <si>
    <t xml:space="preserve">A2 </t>
  </si>
  <si>
    <t xml:space="preserve">A3 </t>
  </si>
  <si>
    <t>Kualitas Tanaman Hias Terbaik Adalah Kaktus Minima Blue</t>
  </si>
  <si>
    <t xml:space="preserve">A4 </t>
  </si>
</sst>
</file>

<file path=xl/styles.xml><?xml version="1.0" encoding="utf-8"?>
<styleSheet xmlns="http://schemas.openxmlformats.org/spreadsheetml/2006/main">
  <numFmts count="9"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_ "/>
    <numFmt numFmtId="178" formatCode="_ * #,##0_ ;_ * \-#,##0_ ;_ * &quot;-&quot;_ ;_ @_ "/>
    <numFmt numFmtId="179" formatCode="0.0_ "/>
    <numFmt numFmtId="180" formatCode="0.000_ "/>
    <numFmt numFmtId="181" formatCode="_ * #,##0.00_ ;_ * \-#,##0.00_ ;_ * &quot;-&quot;??_ ;_ @_ "/>
    <numFmt numFmtId="182" formatCode="0.0000_ "/>
  </numFmts>
  <fonts count="2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sz val="12"/>
      <color rgb="FF3F3F3F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2" borderId="2" xfId="26" applyFont="1" applyFill="1" applyBorder="1" applyAlignment="1">
      <alignment horizontal="center"/>
    </xf>
    <xf numFmtId="0" fontId="5" fillId="2" borderId="2" xfId="26" applyFont="1" applyFill="1" applyBorder="1" applyAlignment="1">
      <alignment horizontal="center"/>
    </xf>
    <xf numFmtId="0" fontId="6" fillId="2" borderId="3" xfId="26" applyFont="1" applyFill="1" applyAlignment="1">
      <alignment horizontal="center"/>
    </xf>
    <xf numFmtId="182" fontId="5" fillId="2" borderId="3" xfId="26" applyNumberFormat="1" applyFont="1" applyFill="1" applyAlignment="1">
      <alignment horizont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>
      <alignment vertical="center"/>
    </xf>
    <xf numFmtId="180" fontId="6" fillId="2" borderId="4" xfId="26" applyNumberFormat="1" applyFont="1" applyFill="1" applyBorder="1" applyAlignment="1">
      <alignment horizontal="center"/>
    </xf>
    <xf numFmtId="180" fontId="5" fillId="2" borderId="4" xfId="26" applyNumberFormat="1" applyFont="1" applyFill="1" applyBorder="1" applyAlignment="1">
      <alignment horizontal="center"/>
    </xf>
    <xf numFmtId="180" fontId="6" fillId="2" borderId="3" xfId="26" applyNumberFormat="1" applyFont="1" applyFill="1" applyAlignment="1">
      <alignment horizontal="center"/>
    </xf>
    <xf numFmtId="180" fontId="5" fillId="2" borderId="3" xfId="26" applyNumberFormat="1" applyFont="1" applyFill="1" applyAlignment="1">
      <alignment horizontal="center"/>
    </xf>
    <xf numFmtId="177" fontId="7" fillId="0" borderId="0" xfId="0" applyNumberFormat="1" applyFont="1" applyFill="1" applyAlignment="1"/>
    <xf numFmtId="177" fontId="5" fillId="2" borderId="3" xfId="26" applyNumberFormat="1" applyFont="1" applyFill="1" applyAlignment="1">
      <alignment horizontal="center"/>
    </xf>
    <xf numFmtId="180" fontId="1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6" fillId="2" borderId="2" xfId="26" applyFont="1" applyFill="1" applyBorder="1" applyAlignment="1">
      <alignment horizontal="center"/>
    </xf>
    <xf numFmtId="0" fontId="6" fillId="2" borderId="3" xfId="26" applyFont="1" applyFill="1" applyAlignment="1">
      <alignment horizontal="center"/>
    </xf>
    <xf numFmtId="180" fontId="5" fillId="2" borderId="3" xfId="26" applyNumberFormat="1" applyFont="1" applyFill="1" applyAlignment="1">
      <alignment horizontal="center"/>
    </xf>
    <xf numFmtId="0" fontId="5" fillId="2" borderId="3" xfId="26" applyFont="1" applyFill="1" applyAlignment="1">
      <alignment horizontal="center"/>
    </xf>
    <xf numFmtId="0" fontId="9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180" fontId="6" fillId="2" borderId="5" xfId="26" applyNumberFormat="1" applyFont="1" applyFill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0" fontId="6" fillId="2" borderId="2" xfId="26" applyFont="1" applyFill="1" applyBorder="1" applyAlignment="1">
      <alignment horizontal="center"/>
    </xf>
    <xf numFmtId="0" fontId="5" fillId="2" borderId="3" xfId="26" applyFont="1" applyFill="1" applyAlignment="1">
      <alignment horizontal="center"/>
    </xf>
    <xf numFmtId="0" fontId="6" fillId="2" borderId="5" xfId="26" applyFont="1" applyFill="1" applyBorder="1" applyAlignment="1">
      <alignment horizontal="center"/>
    </xf>
    <xf numFmtId="0" fontId="6" fillId="2" borderId="1" xfId="26" applyFont="1" applyFill="1" applyBorder="1" applyAlignment="1">
      <alignment horizontal="center"/>
    </xf>
    <xf numFmtId="180" fontId="5" fillId="2" borderId="1" xfId="26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80" fontId="7" fillId="0" borderId="1" xfId="0" applyNumberFormat="1" applyFont="1" applyFill="1" applyBorder="1" applyAlignment="1">
      <alignment horizontal="center"/>
    </xf>
    <xf numFmtId="180" fontId="7" fillId="3" borderId="1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8"/>
  <sheetViews>
    <sheetView tabSelected="1" zoomScale="85" zoomScaleNormal="85" topLeftCell="A34" workbookViewId="0">
      <selection activeCell="H67" sqref="H67"/>
    </sheetView>
  </sheetViews>
  <sheetFormatPr defaultColWidth="10.375" defaultRowHeight="15"/>
  <cols>
    <col min="1" max="16384" width="10.375" style="1" customWidth="1"/>
  </cols>
  <sheetData>
    <row r="3" spans="1:9">
      <c r="A3" s="2"/>
      <c r="B3" s="3" t="s">
        <v>0</v>
      </c>
      <c r="C3" s="3" t="s">
        <v>1</v>
      </c>
      <c r="D3" s="3" t="s">
        <v>2</v>
      </c>
      <c r="E3" s="3" t="s">
        <v>3</v>
      </c>
      <c r="G3" s="4" t="s">
        <v>4</v>
      </c>
      <c r="H3" s="4" t="s">
        <v>5</v>
      </c>
      <c r="I3" s="2"/>
    </row>
    <row r="4" spans="1:9">
      <c r="A4" s="3" t="s">
        <v>0</v>
      </c>
      <c r="B4" s="2">
        <v>1</v>
      </c>
      <c r="C4" s="2">
        <v>5</v>
      </c>
      <c r="D4" s="2">
        <v>2</v>
      </c>
      <c r="E4" s="2">
        <v>3</v>
      </c>
      <c r="G4" s="4" t="s">
        <v>6</v>
      </c>
      <c r="H4" s="4" t="s">
        <v>7</v>
      </c>
      <c r="I4" s="2"/>
    </row>
    <row r="5" spans="1:9">
      <c r="A5" s="3" t="s">
        <v>1</v>
      </c>
      <c r="B5" s="2">
        <v>0</v>
      </c>
      <c r="C5" s="2">
        <v>1</v>
      </c>
      <c r="D5" s="2">
        <v>3</v>
      </c>
      <c r="E5" s="2">
        <v>7</v>
      </c>
      <c r="G5" s="4" t="s">
        <v>8</v>
      </c>
      <c r="H5" s="4" t="s">
        <v>9</v>
      </c>
      <c r="I5" s="2"/>
    </row>
    <row r="6" spans="1:9">
      <c r="A6" s="3" t="s">
        <v>2</v>
      </c>
      <c r="B6" s="2">
        <v>0</v>
      </c>
      <c r="C6" s="2">
        <v>0</v>
      </c>
      <c r="D6" s="2">
        <v>1</v>
      </c>
      <c r="E6" s="2">
        <v>3</v>
      </c>
      <c r="G6" s="4" t="s">
        <v>10</v>
      </c>
      <c r="H6" s="4" t="s">
        <v>11</v>
      </c>
      <c r="I6" s="2"/>
    </row>
    <row r="7" spans="1:9">
      <c r="A7" s="3" t="s">
        <v>3</v>
      </c>
      <c r="B7" s="2">
        <v>0</v>
      </c>
      <c r="C7" s="2">
        <v>0</v>
      </c>
      <c r="D7" s="2">
        <v>0</v>
      </c>
      <c r="E7" s="2">
        <v>1</v>
      </c>
      <c r="G7" s="4" t="s">
        <v>12</v>
      </c>
      <c r="H7" s="4" t="s">
        <v>13</v>
      </c>
      <c r="I7" s="2"/>
    </row>
    <row r="10" spans="1:5">
      <c r="A10" s="4" t="s">
        <v>4</v>
      </c>
      <c r="B10" s="4" t="s">
        <v>14</v>
      </c>
      <c r="C10" s="4" t="s">
        <v>15</v>
      </c>
      <c r="D10" s="4" t="s">
        <v>16</v>
      </c>
      <c r="E10" s="4" t="s">
        <v>17</v>
      </c>
    </row>
    <row r="11" spans="1:5">
      <c r="A11" s="3" t="s">
        <v>6</v>
      </c>
      <c r="B11" s="2">
        <v>3</v>
      </c>
      <c r="C11" s="2">
        <v>3</v>
      </c>
      <c r="D11" s="2">
        <v>2</v>
      </c>
      <c r="E11" s="2">
        <v>2</v>
      </c>
    </row>
    <row r="12" spans="1:5">
      <c r="A12" s="3" t="s">
        <v>8</v>
      </c>
      <c r="B12" s="2">
        <v>5</v>
      </c>
      <c r="C12" s="2">
        <v>3</v>
      </c>
      <c r="D12" s="2">
        <v>2</v>
      </c>
      <c r="E12" s="2">
        <v>2</v>
      </c>
    </row>
    <row r="13" spans="1:5">
      <c r="A13" s="3" t="s">
        <v>10</v>
      </c>
      <c r="B13" s="2">
        <v>1</v>
      </c>
      <c r="C13" s="2">
        <v>1</v>
      </c>
      <c r="D13" s="2">
        <v>3</v>
      </c>
      <c r="E13" s="2">
        <v>1</v>
      </c>
    </row>
    <row r="14" spans="1:5">
      <c r="A14" s="3" t="s">
        <v>12</v>
      </c>
      <c r="B14" s="2">
        <v>2</v>
      </c>
      <c r="C14" s="2">
        <v>1</v>
      </c>
      <c r="D14" s="2">
        <v>3</v>
      </c>
      <c r="E14" s="2">
        <v>1</v>
      </c>
    </row>
    <row r="18" spans="1:13">
      <c r="A18" s="5" t="s">
        <v>18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7"/>
      <c r="B19" s="8" t="s">
        <v>0</v>
      </c>
      <c r="C19" s="9"/>
      <c r="D19" s="9"/>
      <c r="E19" s="8" t="s">
        <v>1</v>
      </c>
      <c r="F19" s="9"/>
      <c r="G19" s="9"/>
      <c r="H19" s="8" t="s">
        <v>2</v>
      </c>
      <c r="I19" s="9"/>
      <c r="J19" s="9"/>
      <c r="K19" s="8" t="s">
        <v>3</v>
      </c>
      <c r="L19" s="9"/>
      <c r="M19" s="9"/>
    </row>
    <row r="20" spans="1:13">
      <c r="A20" s="7"/>
      <c r="B20" s="10" t="s">
        <v>19</v>
      </c>
      <c r="C20" s="10" t="s">
        <v>20</v>
      </c>
      <c r="D20" s="10" t="s">
        <v>21</v>
      </c>
      <c r="E20" s="10" t="s">
        <v>19</v>
      </c>
      <c r="F20" s="10" t="s">
        <v>20</v>
      </c>
      <c r="G20" s="10" t="s">
        <v>21</v>
      </c>
      <c r="H20" s="10" t="s">
        <v>19</v>
      </c>
      <c r="I20" s="10" t="s">
        <v>20</v>
      </c>
      <c r="J20" s="10" t="s">
        <v>21</v>
      </c>
      <c r="K20" s="10" t="s">
        <v>19</v>
      </c>
      <c r="L20" s="10" t="s">
        <v>20</v>
      </c>
      <c r="M20" s="10" t="s">
        <v>21</v>
      </c>
    </row>
    <row r="21" spans="1:13">
      <c r="A21" s="11" t="s">
        <v>0</v>
      </c>
      <c r="B21" s="12">
        <v>1</v>
      </c>
      <c r="C21" s="12">
        <v>1</v>
      </c>
      <c r="D21" s="12">
        <v>1</v>
      </c>
      <c r="E21" s="12">
        <v>2</v>
      </c>
      <c r="F21" s="12">
        <v>2.5</v>
      </c>
      <c r="G21" s="12">
        <v>3</v>
      </c>
      <c r="H21" s="12">
        <v>0.5</v>
      </c>
      <c r="I21" s="12">
        <v>1</v>
      </c>
      <c r="J21" s="12">
        <v>1.5</v>
      </c>
      <c r="K21" s="12">
        <v>1</v>
      </c>
      <c r="L21" s="12">
        <v>1.5</v>
      </c>
      <c r="M21" s="12">
        <v>2</v>
      </c>
    </row>
    <row r="22" spans="1:13">
      <c r="A22" s="11" t="s">
        <v>1</v>
      </c>
      <c r="B22" s="12">
        <v>0.5</v>
      </c>
      <c r="C22" s="13">
        <f>2/3</f>
        <v>0.666666666666667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1.5</v>
      </c>
      <c r="J22" s="12">
        <v>2</v>
      </c>
      <c r="K22" s="12">
        <v>3</v>
      </c>
      <c r="L22" s="12">
        <v>3.5</v>
      </c>
      <c r="M22" s="12">
        <v>4</v>
      </c>
    </row>
    <row r="23" spans="1:13">
      <c r="A23" s="11" t="s">
        <v>2</v>
      </c>
      <c r="B23" s="2">
        <v>0.25</v>
      </c>
      <c r="C23" s="14">
        <f>2/7</f>
        <v>0.285714285714286</v>
      </c>
      <c r="D23" s="14">
        <v>0.33333</v>
      </c>
      <c r="E23" s="15">
        <v>0.5</v>
      </c>
      <c r="F23" s="13">
        <f>2/3</f>
        <v>0.666666666666667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1.5</v>
      </c>
      <c r="M23" s="12">
        <v>2</v>
      </c>
    </row>
    <row r="24" spans="1:13">
      <c r="A24" s="11" t="s">
        <v>3</v>
      </c>
      <c r="B24" s="15">
        <v>0.5</v>
      </c>
      <c r="C24" s="13">
        <f>2/3</f>
        <v>0.666666666666667</v>
      </c>
      <c r="D24" s="12">
        <v>1</v>
      </c>
      <c r="E24" s="13">
        <f>2/3</f>
        <v>0.666666666666667</v>
      </c>
      <c r="F24" s="12">
        <v>1</v>
      </c>
      <c r="G24" s="12">
        <v>2</v>
      </c>
      <c r="H24" s="13">
        <f>1/3</f>
        <v>0.333333333333333</v>
      </c>
      <c r="I24" s="12">
        <f>2/5</f>
        <v>0.4</v>
      </c>
      <c r="J24" s="12">
        <v>0.5</v>
      </c>
      <c r="K24" s="12">
        <v>1</v>
      </c>
      <c r="L24" s="12">
        <v>1</v>
      </c>
      <c r="M24" s="12">
        <v>1</v>
      </c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3" t="s">
        <v>22</v>
      </c>
      <c r="C26" s="17"/>
      <c r="D26" s="17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4" t="s">
        <v>19</v>
      </c>
      <c r="C27" s="4" t="s">
        <v>20</v>
      </c>
      <c r="D27" s="4" t="s">
        <v>21</v>
      </c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2">
        <f>SUM(B21:B24)</f>
        <v>2.25</v>
      </c>
      <c r="C28" s="14">
        <f>SUM(C21:C24)</f>
        <v>2.61904761904762</v>
      </c>
      <c r="D28" s="14">
        <f>SUM(D21:D24)</f>
        <v>3.33333</v>
      </c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4">
        <f>SUM(E21:E24)</f>
        <v>4.16666666666667</v>
      </c>
      <c r="C29" s="14">
        <f>SUM(F21:F24)</f>
        <v>5.16666666666667</v>
      </c>
      <c r="D29" s="2">
        <f>SUM(G21:G24)</f>
        <v>7</v>
      </c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4">
        <f>SUM(H21:H24)</f>
        <v>2.83333333333333</v>
      </c>
      <c r="C30" s="2">
        <f>SUM(I21:I24)</f>
        <v>3.9</v>
      </c>
      <c r="D30" s="2">
        <f>SUM(J21:J24)</f>
        <v>5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3">
      <c r="A31" s="16"/>
      <c r="B31" s="2">
        <f>SUM(K21:K24)</f>
        <v>6</v>
      </c>
      <c r="C31" s="2">
        <f>SUM(L21:L24)</f>
        <v>7.5</v>
      </c>
      <c r="D31" s="2">
        <f>SUM(M21:M24)</f>
        <v>9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3">
      <c r="A32" s="16"/>
      <c r="B32" s="17">
        <f>SUM(B28:B31)</f>
        <v>15.25</v>
      </c>
      <c r="C32" s="18">
        <f>SUM(C28:C31)</f>
        <v>19.1857142857143</v>
      </c>
      <c r="D32" s="18">
        <f>SUM(D28:D31)</f>
        <v>24.33333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2:13">
      <c r="B34" s="2"/>
      <c r="C34" s="19" t="s">
        <v>23</v>
      </c>
      <c r="D34" s="19"/>
      <c r="E34" s="19"/>
      <c r="F34" s="16"/>
      <c r="G34" s="16"/>
      <c r="H34" s="16"/>
      <c r="I34" s="16"/>
      <c r="J34" s="16"/>
      <c r="K34" s="16"/>
      <c r="L34" s="16"/>
      <c r="M34" s="16"/>
    </row>
    <row r="35" spans="2:13">
      <c r="B35" s="20"/>
      <c r="C35" s="21" t="s">
        <v>19</v>
      </c>
      <c r="D35" s="21" t="s">
        <v>20</v>
      </c>
      <c r="E35" s="21" t="s">
        <v>21</v>
      </c>
      <c r="F35" s="16"/>
      <c r="G35" s="16"/>
      <c r="H35" s="16"/>
      <c r="I35" s="16"/>
      <c r="J35" s="16"/>
      <c r="K35" s="16"/>
      <c r="L35" s="16"/>
      <c r="M35" s="16"/>
    </row>
    <row r="36" spans="2:13">
      <c r="B36" s="22" t="s">
        <v>0</v>
      </c>
      <c r="C36" s="23">
        <f>B28*1/$D$32</f>
        <v>0.0924657660912008</v>
      </c>
      <c r="D36" s="23">
        <f>C28*1/C$32</f>
        <v>0.136510300322661</v>
      </c>
      <c r="E36" s="23">
        <f>D28*1/B$32</f>
        <v>0.218579016393443</v>
      </c>
      <c r="F36" s="16"/>
      <c r="G36" s="16"/>
      <c r="H36" s="16"/>
      <c r="I36" s="16"/>
      <c r="J36" s="16"/>
      <c r="K36" s="16"/>
      <c r="L36" s="16"/>
      <c r="M36" s="16"/>
    </row>
    <row r="37" spans="2:13">
      <c r="B37" s="22" t="s">
        <v>1</v>
      </c>
      <c r="C37" s="23">
        <f>B29*1/$D$32</f>
        <v>0.17123290016889</v>
      </c>
      <c r="D37" s="23">
        <f>C29*1/C$32</f>
        <v>0.269297592454703</v>
      </c>
      <c r="E37" s="23">
        <f>D29*1/B$32</f>
        <v>0.459016393442623</v>
      </c>
      <c r="F37" s="16"/>
      <c r="G37" s="16"/>
      <c r="H37" s="16"/>
      <c r="I37" s="16"/>
      <c r="J37" s="16"/>
      <c r="K37" s="16"/>
      <c r="L37" s="16"/>
      <c r="M37" s="16"/>
    </row>
    <row r="38" spans="2:13">
      <c r="B38" s="22" t="s">
        <v>2</v>
      </c>
      <c r="C38" s="23">
        <f>B30*1/$D$32</f>
        <v>0.116438372114846</v>
      </c>
      <c r="D38" s="23">
        <f>C30*1/C$32</f>
        <v>0.203276247207744</v>
      </c>
      <c r="E38" s="23">
        <f>D30*1/B$32</f>
        <v>0.327868852459016</v>
      </c>
      <c r="F38" s="16"/>
      <c r="G38" s="16"/>
      <c r="H38" s="16"/>
      <c r="I38" s="16"/>
      <c r="J38" s="16"/>
      <c r="K38" s="16"/>
      <c r="L38" s="16"/>
      <c r="M38" s="16"/>
    </row>
    <row r="39" spans="2:13">
      <c r="B39" s="22" t="s">
        <v>3</v>
      </c>
      <c r="C39" s="23">
        <f>B31*1/$D$32</f>
        <v>0.246575376243202</v>
      </c>
      <c r="D39" s="23">
        <f>C31*1/C$32</f>
        <v>0.390915860014892</v>
      </c>
      <c r="E39" s="23">
        <f>D31*1/B$32</f>
        <v>0.590163934426229</v>
      </c>
      <c r="F39" s="16"/>
      <c r="G39" s="16"/>
      <c r="H39" s="16"/>
      <c r="I39" s="16"/>
      <c r="J39" s="16"/>
      <c r="K39" s="16"/>
      <c r="L39" s="16"/>
      <c r="M39" s="16"/>
    </row>
    <row r="41" spans="2:6">
      <c r="B41" s="24" t="s">
        <v>24</v>
      </c>
      <c r="C41" s="25"/>
      <c r="D41" s="26"/>
      <c r="E41" s="24" t="s">
        <v>25</v>
      </c>
      <c r="F41" s="24"/>
    </row>
    <row r="42" spans="2:6">
      <c r="B42" s="27" t="s">
        <v>26</v>
      </c>
      <c r="C42" s="28">
        <f>IF($D$36&gt;=D37,1,IF($C$36&gt;=E37,0,$C$36-E37/(D37-E37)-($D$36-$C$36)))</f>
        <v>2.46787776991709</v>
      </c>
      <c r="E42" s="41" t="s">
        <v>27</v>
      </c>
      <c r="F42" s="32">
        <f>IF($D$38&gt;=D36,1,IF($C$38&gt;=E36,0,$C$38-E36/(D36-E36)-($D$38-$C$38)))</f>
        <v>1</v>
      </c>
    </row>
    <row r="43" spans="2:6">
      <c r="B43" s="29" t="s">
        <v>28</v>
      </c>
      <c r="C43" s="28">
        <f>IF($D$36&gt;=D38,1,IF($C$36&gt;=E38,0,$C$36-E38/(D38-E38)-($D$36-$C$36)))</f>
        <v>2.67994861502816</v>
      </c>
      <c r="E43" s="41" t="s">
        <v>29</v>
      </c>
      <c r="F43" s="30">
        <f>IF($D$38&gt;=D37,1,IF($C$38&gt;=E37,0,$C$38-E37/(D37-E37)-($D$38-$C$38)))</f>
        <v>2.4490570350793</v>
      </c>
    </row>
    <row r="44" spans="2:6">
      <c r="B44" s="29" t="s">
        <v>30</v>
      </c>
      <c r="C44" s="28">
        <f>IF($D$36&gt;=D39,1,IF($C$36&gt;=E39,0,$C$36-E39/(D39-E39)-($D$36-$C$36)))</f>
        <v>3.01037675474157</v>
      </c>
      <c r="E44" s="41" t="s">
        <v>31</v>
      </c>
      <c r="F44" s="30">
        <f>IF($D$38&gt;=D39,1,IF($C$38&gt;=E39,0,$C$38-E39/(D39-E39)-($D$38-$C$38)))</f>
        <v>2.99155601990377</v>
      </c>
    </row>
    <row r="45" spans="2:6">
      <c r="B45" s="29" t="s">
        <v>32</v>
      </c>
      <c r="C45" s="30">
        <f>MIN(C42:C44)</f>
        <v>2.46787776991709</v>
      </c>
      <c r="E45" s="41" t="s">
        <v>33</v>
      </c>
      <c r="F45" s="42">
        <f>MIN(F42:F44)</f>
        <v>1</v>
      </c>
    </row>
    <row r="46" spans="2:6">
      <c r="B46" s="24"/>
      <c r="C46" s="24"/>
      <c r="E46" s="24"/>
      <c r="F46" s="24"/>
    </row>
    <row r="47" spans="2:6">
      <c r="B47" s="24" t="s">
        <v>34</v>
      </c>
      <c r="C47" s="31"/>
      <c r="D47" s="26"/>
      <c r="E47" s="24" t="s">
        <v>35</v>
      </c>
      <c r="F47" s="24"/>
    </row>
    <row r="48" spans="2:6">
      <c r="B48" s="29" t="s">
        <v>36</v>
      </c>
      <c r="C48" s="32">
        <f>IF($D$37&gt;=D36,1,IF($C$37&gt;=E36,0,$C$37-E36/(D36-E36)-($D$37-$C$37)))</f>
        <v>1</v>
      </c>
      <c r="D48" s="33"/>
      <c r="E48" s="29" t="s">
        <v>37</v>
      </c>
      <c r="F48" s="32">
        <f>IF($D$39&gt;=D36,1,IF($C$39&gt;=E36,0,$C$39-E36/(D36-E36)-($D$39-$C$39)))</f>
        <v>1</v>
      </c>
    </row>
    <row r="49" spans="2:6">
      <c r="B49" s="29" t="s">
        <v>38</v>
      </c>
      <c r="C49" s="32">
        <f>IF($D$37&gt;=D37,1,IF($C$37&gt;=E37,0,$C$37-E37/(D37-E37)-($D$37-$C$37)))</f>
        <v>1</v>
      </c>
      <c r="D49" s="33"/>
      <c r="E49" s="29" t="s">
        <v>39</v>
      </c>
      <c r="F49" s="32">
        <f>IF($D$39&gt;=D37,1,IF($C$39&gt;=E37,0,$C$39-E37/(D37-E37)-($D$39-$C$39)))</f>
        <v>1</v>
      </c>
    </row>
    <row r="50" spans="2:6">
      <c r="B50" s="29" t="s">
        <v>40</v>
      </c>
      <c r="C50" s="30">
        <f>IF($D$37&gt;=D39,1,IF($C$37&gt;=E39,0,$C$37-E39/(D39-E39)-($D$37-$C$37)))</f>
        <v>3.0351237307649</v>
      </c>
      <c r="D50" s="33"/>
      <c r="E50" s="29" t="s">
        <v>41</v>
      </c>
      <c r="F50" s="32">
        <f>IF($D$39&gt;=D38,1,IF($C$39&gt;=E38,0,$C$39-E38/(D38-E38)-($D$39-$C$39)))</f>
        <v>1</v>
      </c>
    </row>
    <row r="51" spans="2:6">
      <c r="B51" s="29" t="s">
        <v>42</v>
      </c>
      <c r="C51" s="32">
        <f>MIN(C48:C50)</f>
        <v>1</v>
      </c>
      <c r="D51" s="33"/>
      <c r="E51" s="29" t="s">
        <v>43</v>
      </c>
      <c r="F51" s="32">
        <f>MIN(F48:F50)</f>
        <v>1</v>
      </c>
    </row>
    <row r="52" spans="2:3">
      <c r="B52" s="24"/>
      <c r="C52" s="24"/>
    </row>
    <row r="53" spans="2:7">
      <c r="B53" s="34" t="s">
        <v>44</v>
      </c>
      <c r="C53" s="34"/>
      <c r="D53" s="34"/>
      <c r="E53" s="34"/>
      <c r="F53" s="34"/>
      <c r="G53" s="34"/>
    </row>
    <row r="54" spans="2:7">
      <c r="B54" s="35" t="s">
        <v>45</v>
      </c>
      <c r="C54" s="35" t="s">
        <v>0</v>
      </c>
      <c r="D54" s="35" t="s">
        <v>1</v>
      </c>
      <c r="E54" s="35" t="s">
        <v>2</v>
      </c>
      <c r="F54" s="43" t="s">
        <v>3</v>
      </c>
      <c r="G54" s="43" t="s">
        <v>46</v>
      </c>
    </row>
    <row r="55" spans="2:7">
      <c r="B55" s="36" t="s">
        <v>47</v>
      </c>
      <c r="C55" s="37">
        <f>C45</f>
        <v>2.46787776991709</v>
      </c>
      <c r="D55" s="38">
        <f>C51</f>
        <v>1</v>
      </c>
      <c r="E55" s="38">
        <f>F45</f>
        <v>1</v>
      </c>
      <c r="F55" s="38">
        <f>F51</f>
        <v>1</v>
      </c>
      <c r="G55" s="30">
        <f t="shared" ref="G55:G62" si="0">SUM(C55:F55)</f>
        <v>5.46787776991709</v>
      </c>
    </row>
    <row r="56" spans="2:7">
      <c r="B56" s="22" t="s">
        <v>48</v>
      </c>
      <c r="C56" s="30">
        <f>(C55/G$55)</f>
        <v>0.451341063894066</v>
      </c>
      <c r="D56" s="30">
        <f>(D55/G$55)</f>
        <v>0.182886312035311</v>
      </c>
      <c r="E56" s="30">
        <f>(E55/G$55)</f>
        <v>0.182886312035311</v>
      </c>
      <c r="F56" s="30">
        <f>(F55/G$55)</f>
        <v>0.182886312035311</v>
      </c>
      <c r="G56" s="44">
        <f t="shared" si="0"/>
        <v>1</v>
      </c>
    </row>
    <row r="57" spans="2:7">
      <c r="B57" s="39"/>
      <c r="C57" s="39"/>
      <c r="D57" s="39"/>
      <c r="E57" s="39"/>
      <c r="F57" s="39"/>
      <c r="G57" s="39"/>
    </row>
    <row r="58" spans="2:7">
      <c r="B58" s="22" t="s">
        <v>4</v>
      </c>
      <c r="C58" s="22" t="s">
        <v>0</v>
      </c>
      <c r="D58" s="22" t="s">
        <v>1</v>
      </c>
      <c r="E58" s="22" t="s">
        <v>2</v>
      </c>
      <c r="F58" s="45" t="s">
        <v>3</v>
      </c>
      <c r="G58" s="46" t="s">
        <v>46</v>
      </c>
    </row>
    <row r="59" spans="2:7">
      <c r="B59" s="22" t="s">
        <v>6</v>
      </c>
      <c r="C59" s="30">
        <f>C$56/B11</f>
        <v>0.150447021298022</v>
      </c>
      <c r="D59" s="30">
        <f>D$56/C11</f>
        <v>0.0609621040117705</v>
      </c>
      <c r="E59" s="30">
        <f>E$56/D11</f>
        <v>0.0914431560176557</v>
      </c>
      <c r="F59" s="30">
        <f>F$56/E11</f>
        <v>0.0914431560176557</v>
      </c>
      <c r="G59" s="47">
        <f t="shared" si="0"/>
        <v>0.394295437345104</v>
      </c>
    </row>
    <row r="60" spans="2:7">
      <c r="B60" s="22" t="s">
        <v>8</v>
      </c>
      <c r="C60" s="30">
        <f>C$56/B12</f>
        <v>0.0902682127788131</v>
      </c>
      <c r="D60" s="30">
        <f>D$56/C12</f>
        <v>0.0609621040117705</v>
      </c>
      <c r="E60" s="30">
        <f>E$56/D12</f>
        <v>0.0914431560176557</v>
      </c>
      <c r="F60" s="30">
        <f>F$56/E12</f>
        <v>0.0914431560176557</v>
      </c>
      <c r="G60" s="47">
        <f t="shared" si="0"/>
        <v>0.334116628825895</v>
      </c>
    </row>
    <row r="61" spans="2:7">
      <c r="B61" s="22" t="s">
        <v>10</v>
      </c>
      <c r="C61" s="30">
        <f>C$56/B13</f>
        <v>0.451341063894066</v>
      </c>
      <c r="D61" s="30">
        <f>D$56/C13</f>
        <v>0.182886312035311</v>
      </c>
      <c r="E61" s="30">
        <f>E$56/D13</f>
        <v>0.0609621040117705</v>
      </c>
      <c r="F61" s="30">
        <f>F$56/E13</f>
        <v>0.182886312035311</v>
      </c>
      <c r="G61" s="47">
        <f t="shared" si="0"/>
        <v>0.878075791976459</v>
      </c>
    </row>
    <row r="62" spans="2:7">
      <c r="B62" s="22" t="s">
        <v>12</v>
      </c>
      <c r="C62" s="30">
        <f>C$56/B14</f>
        <v>0.225670531947033</v>
      </c>
      <c r="D62" s="30">
        <f>D$56/C14</f>
        <v>0.182886312035311</v>
      </c>
      <c r="E62" s="30">
        <f>E$56/D14</f>
        <v>0.0609621040117705</v>
      </c>
      <c r="F62" s="30">
        <f>F$56/E14</f>
        <v>0.182886312035311</v>
      </c>
      <c r="G62" s="47">
        <f t="shared" si="0"/>
        <v>0.652405260029426</v>
      </c>
    </row>
    <row r="64" spans="2:6">
      <c r="B64" s="40" t="s">
        <v>4</v>
      </c>
      <c r="C64" s="40" t="s">
        <v>5</v>
      </c>
      <c r="D64" s="40"/>
      <c r="E64" s="40"/>
      <c r="F64" s="40" t="s">
        <v>49</v>
      </c>
    </row>
    <row r="65" spans="2:6">
      <c r="B65" s="48" t="s">
        <v>50</v>
      </c>
      <c r="C65" s="48" t="s">
        <v>7</v>
      </c>
      <c r="D65" s="48"/>
      <c r="E65" s="48"/>
      <c r="F65" s="49">
        <f t="shared" ref="F65:F68" si="1">G59</f>
        <v>0.394295437345104</v>
      </c>
    </row>
    <row r="66" spans="2:6">
      <c r="B66" s="48" t="s">
        <v>51</v>
      </c>
      <c r="C66" s="48" t="s">
        <v>9</v>
      </c>
      <c r="D66" s="48"/>
      <c r="E66" s="48"/>
      <c r="F66" s="49">
        <f t="shared" si="1"/>
        <v>0.334116628825895</v>
      </c>
    </row>
    <row r="67" spans="2:7">
      <c r="B67" s="48" t="s">
        <v>52</v>
      </c>
      <c r="C67" s="48" t="s">
        <v>11</v>
      </c>
      <c r="D67" s="48"/>
      <c r="E67" s="48"/>
      <c r="F67" s="50">
        <f t="shared" si="1"/>
        <v>0.878075791976459</v>
      </c>
      <c r="G67" s="1" t="s">
        <v>53</v>
      </c>
    </row>
    <row r="68" spans="2:6">
      <c r="B68" s="48" t="s">
        <v>54</v>
      </c>
      <c r="C68" s="48" t="s">
        <v>13</v>
      </c>
      <c r="D68" s="48"/>
      <c r="E68" s="48"/>
      <c r="F68" s="49">
        <f>G62</f>
        <v>0.652405260029426</v>
      </c>
    </row>
  </sheetData>
  <mergeCells count="18">
    <mergeCell ref="H3:I3"/>
    <mergeCell ref="H4:I4"/>
    <mergeCell ref="H5:I5"/>
    <mergeCell ref="H6:I6"/>
    <mergeCell ref="H7:I7"/>
    <mergeCell ref="A18:M18"/>
    <mergeCell ref="B19:D19"/>
    <mergeCell ref="E19:G19"/>
    <mergeCell ref="H19:J19"/>
    <mergeCell ref="K19:M19"/>
    <mergeCell ref="B26:D26"/>
    <mergeCell ref="C34:E34"/>
    <mergeCell ref="B53:G53"/>
    <mergeCell ref="C64:E64"/>
    <mergeCell ref="C65:E65"/>
    <mergeCell ref="C66:E66"/>
    <mergeCell ref="C67:E67"/>
    <mergeCell ref="C68:E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ekseez</dc:creator>
  <cp:lastModifiedBy>ekseez</cp:lastModifiedBy>
  <dcterms:created xsi:type="dcterms:W3CDTF">2023-06-20T01:14:00Z</dcterms:created>
  <dcterms:modified xsi:type="dcterms:W3CDTF">2023-06-19T20:16:49Z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