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7.xml" ContentType="application/vnd.openxmlformats-officedocument.drawing+xml"/>
  <Override PartName="/xl/charts/chartEx1.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D:\Data Analytics\Financial Modelling\Pidilite\"/>
    </mc:Choice>
  </mc:AlternateContent>
  <xr:revisionPtr revIDLastSave="0" documentId="13_ncr:1_{B7792810-0A89-4771-B987-B5C7E0758A12}" xr6:coauthVersionLast="47" xr6:coauthVersionMax="47" xr10:uidLastSave="{00000000-0000-0000-0000-000000000000}"/>
  <bookViews>
    <workbookView xWindow="-108" yWindow="-108" windowWidth="23256" windowHeight="12456" tabRatio="954" firstSheet="1" activeTab="9" xr2:uid="{00000000-000D-0000-FFFF-FFFF00000000}"/>
  </bookViews>
  <sheets>
    <sheet name="Cover Page" sheetId="35" r:id="rId1"/>
    <sheet name="Content" sheetId="36" r:id="rId2"/>
    <sheet name="Data Room&gt;" sheetId="14" r:id="rId3"/>
    <sheet name="Data Sheet" sheetId="6" r:id="rId4"/>
    <sheet name="RawFS" sheetId="15" r:id="rId5"/>
    <sheet name="Comparable Comps Data" sheetId="22" r:id="rId6"/>
    <sheet name="Financial&gt;" sheetId="8" r:id="rId7"/>
    <sheet name="Historical" sheetId="7" r:id="rId8"/>
    <sheet name="Ratio Analysis" sheetId="11" r:id="rId9"/>
    <sheet name="Forcasting" sheetId="12" r:id="rId10"/>
    <sheet name="Common Size Statement" sheetId="13" r:id="rId11"/>
    <sheet name="DCF&gt;" sheetId="34" r:id="rId12"/>
    <sheet name="Beta Regression" sheetId="17" r:id="rId13"/>
    <sheet name="Return on Market" sheetId="18" r:id="rId14"/>
    <sheet name="WACC" sheetId="19" r:id="rId15"/>
    <sheet name="Intrinsic Growth" sheetId="16" r:id="rId16"/>
    <sheet name="Comparable Comps" sheetId="21" r:id="rId17"/>
    <sheet name="DCF" sheetId="20" r:id="rId18"/>
    <sheet name="Dupont Analysis" sheetId="28" r:id="rId19"/>
    <sheet name="Altman's Z score.." sheetId="37" r:id="rId20"/>
    <sheet name="VAR&gt;" sheetId="24" r:id="rId21"/>
    <sheet name="Historical Approach" sheetId="25" r:id="rId22"/>
    <sheet name="Monte Carlo Simulation" sheetId="39" r:id="rId23"/>
    <sheet name="List of Stocks" sheetId="30" r:id="rId24"/>
  </sheets>
  <definedNames>
    <definedName name="_xlnm._FilterDatabase" localSheetId="21" hidden="1">'Historical Approach'!$A$3:$E$5294</definedName>
    <definedName name="_xlnm._FilterDatabase" localSheetId="23" hidden="1">'List of Stocks'!$A$2:$D$5442</definedName>
    <definedName name="_xlnm._FilterDatabase" localSheetId="22" hidden="1">'Monte Carlo Simulation'!$A$3:$E$5294</definedName>
    <definedName name="_xlchart.v1.0" hidden="1">'Monte Carlo Simulation'!$H$4:$H$5003</definedName>
    <definedName name="Levered_Raw_Beta" localSheetId="12">'Beta Regression'!$J$6</definedName>
    <definedName name="Market_Beta" localSheetId="12">'Beta Regression'!$J$9</definedName>
    <definedName name="Market_Beta_weight" localSheetId="12">'Beta Regression'!$J$10</definedName>
    <definedName name="_xlnm.Print_Area" localSheetId="19">'Altman''s Z score..'!$A$3:$J$59</definedName>
    <definedName name="_xlnm.Print_Area" localSheetId="12">'Beta Regression'!$B$2:$J$112</definedName>
    <definedName name="_xlnm.Print_Area" localSheetId="10">'Common Size Statement'!$B$2:$L$35</definedName>
    <definedName name="_xlnm.Print_Area" localSheetId="17">DCF!$B$1:$J$46</definedName>
    <definedName name="_xlnm.Print_Area" localSheetId="18">'Dupont Analysis'!$A$3:$J$105</definedName>
    <definedName name="_xlnm.Print_Area" localSheetId="9">Forcasting!$B$1:$N$38,Forcasting!$P$1:$AA$39</definedName>
    <definedName name="_xlnm.Print_Area" localSheetId="8">'Ratio Analysis'!$B$2:$Q$40</definedName>
    <definedName name="_xlnm.Print_Area" localSheetId="13">'Return on Market'!$B$2:$N$33</definedName>
    <definedName name="_xlnm.Print_Area" localSheetId="14">WACC!$B$1:$K$45</definedName>
    <definedName name="Print_Area1">Historical!$B$2:$M$44</definedName>
    <definedName name="Raw_Beta_weight" localSheetId="12">'Beta Regression'!$J$7</definedName>
    <definedName name="solver_eng" localSheetId="12" hidden="1">1</definedName>
    <definedName name="solver_neg" localSheetId="12" hidden="1">1</definedName>
    <definedName name="solver_num" localSheetId="12" hidden="1">0</definedName>
    <definedName name="solver_opt" localSheetId="12" hidden="1">'Beta Regression'!$M$11</definedName>
    <definedName name="solver_typ" localSheetId="12" hidden="1">1</definedName>
    <definedName name="solver_val" localSheetId="12" hidden="1">0</definedName>
    <definedName name="solver_ver" localSheetId="12" hidden="1">3</definedName>
    <definedName name="UPDATE">'Data Sheet'!$E$1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R37" i="12" l="1"/>
  <c r="R36" i="12"/>
  <c r="R35" i="12"/>
  <c r="R34" i="12"/>
  <c r="R33" i="12"/>
  <c r="R18" i="12"/>
  <c r="R17" i="12"/>
  <c r="R16" i="12"/>
  <c r="R15" i="12"/>
  <c r="R14" i="12"/>
  <c r="B4" i="28"/>
  <c r="B5" i="28"/>
  <c r="B6" i="28"/>
  <c r="D15" i="19"/>
  <c r="D14" i="19"/>
  <c r="D13" i="19"/>
  <c r="D12" i="19"/>
  <c r="L72" i="7"/>
  <c r="K72" i="7"/>
  <c r="J72" i="7"/>
  <c r="I72" i="7"/>
  <c r="H72" i="7"/>
  <c r="G72" i="7"/>
  <c r="F72" i="7"/>
  <c r="E72" i="7"/>
  <c r="D72" i="7"/>
  <c r="C72" i="7"/>
  <c r="B71" i="7"/>
  <c r="B47" i="7"/>
  <c r="D36" i="20"/>
  <c r="D34" i="20"/>
  <c r="D33" i="20"/>
  <c r="F7" i="20"/>
  <c r="E7" i="20" s="1"/>
  <c r="I7" i="20"/>
  <c r="H7" i="20" s="1"/>
  <c r="G7" i="20" s="1"/>
  <c r="G46" i="16"/>
  <c r="H46" i="16" s="1"/>
  <c r="I46" i="16" s="1"/>
  <c r="J46" i="16" s="1"/>
  <c r="J15" i="16"/>
  <c r="I15" i="16"/>
  <c r="H15" i="16"/>
  <c r="G15" i="16"/>
  <c r="J14" i="16"/>
  <c r="I14" i="16"/>
  <c r="H14" i="16"/>
  <c r="G14" i="16"/>
  <c r="F15" i="16"/>
  <c r="F14" i="16"/>
  <c r="B15" i="16"/>
  <c r="B14" i="16"/>
  <c r="G15" i="19"/>
  <c r="G14" i="19"/>
  <c r="G13" i="19"/>
  <c r="G12" i="19"/>
  <c r="N17" i="39"/>
  <c r="D106" i="39"/>
  <c r="D105" i="39"/>
  <c r="D104" i="39"/>
  <c r="D103" i="39"/>
  <c r="D102" i="39"/>
  <c r="D101" i="39"/>
  <c r="D100" i="39"/>
  <c r="D99" i="39"/>
  <c r="D98" i="39"/>
  <c r="D97" i="39"/>
  <c r="D96" i="39"/>
  <c r="D95" i="39"/>
  <c r="D94" i="39"/>
  <c r="D93" i="39"/>
  <c r="D92" i="39"/>
  <c r="D91" i="39"/>
  <c r="D90" i="39"/>
  <c r="D89" i="39"/>
  <c r="D88" i="39"/>
  <c r="D87" i="39"/>
  <c r="D86" i="39"/>
  <c r="D85" i="39"/>
  <c r="D84" i="39"/>
  <c r="D83" i="39"/>
  <c r="D82" i="39"/>
  <c r="D81" i="39"/>
  <c r="D80" i="39"/>
  <c r="D79" i="39"/>
  <c r="D78" i="39"/>
  <c r="D77" i="39"/>
  <c r="D76" i="39"/>
  <c r="D75" i="39"/>
  <c r="D74" i="39"/>
  <c r="D73" i="39"/>
  <c r="D72" i="39"/>
  <c r="D71" i="39"/>
  <c r="D70" i="39"/>
  <c r="D69" i="39"/>
  <c r="D68" i="39"/>
  <c r="D67" i="39"/>
  <c r="D66" i="39"/>
  <c r="D65" i="39"/>
  <c r="D64" i="39"/>
  <c r="D63" i="39"/>
  <c r="D62" i="39"/>
  <c r="D61" i="39"/>
  <c r="D60" i="39"/>
  <c r="D59" i="39"/>
  <c r="D58" i="39"/>
  <c r="D57" i="39"/>
  <c r="D56" i="39"/>
  <c r="D55" i="39"/>
  <c r="D54" i="39"/>
  <c r="D53" i="39"/>
  <c r="D52" i="39"/>
  <c r="D51" i="39"/>
  <c r="D50" i="39"/>
  <c r="D49" i="39"/>
  <c r="D48" i="39"/>
  <c r="D47" i="39"/>
  <c r="D46" i="39"/>
  <c r="D45" i="39"/>
  <c r="D44" i="39"/>
  <c r="D43" i="39"/>
  <c r="D42" i="39"/>
  <c r="D41" i="39"/>
  <c r="D40" i="39"/>
  <c r="D39" i="39"/>
  <c r="D38" i="39"/>
  <c r="D37" i="39"/>
  <c r="D36" i="39"/>
  <c r="D35" i="39"/>
  <c r="D34" i="39"/>
  <c r="D33" i="39"/>
  <c r="D32" i="39"/>
  <c r="D31" i="39"/>
  <c r="D30" i="39"/>
  <c r="D29" i="39"/>
  <c r="D28" i="39"/>
  <c r="D27" i="39"/>
  <c r="D26" i="39"/>
  <c r="D25" i="39"/>
  <c r="D24" i="39"/>
  <c r="D23" i="39"/>
  <c r="D22" i="39"/>
  <c r="D21" i="39"/>
  <c r="D20" i="39"/>
  <c r="D19" i="39"/>
  <c r="D18" i="39"/>
  <c r="D17" i="39"/>
  <c r="D16" i="39"/>
  <c r="K23" i="39"/>
  <c r="D15" i="39"/>
  <c r="K22" i="39"/>
  <c r="D14" i="39"/>
  <c r="K21" i="39"/>
  <c r="D13" i="39"/>
  <c r="K20" i="39"/>
  <c r="D12" i="39"/>
  <c r="D11" i="39"/>
  <c r="D10" i="39"/>
  <c r="N10" i="39"/>
  <c r="D9" i="39"/>
  <c r="N9" i="39"/>
  <c r="D8" i="39"/>
  <c r="N8" i="39"/>
  <c r="D7" i="39"/>
  <c r="N7" i="39"/>
  <c r="D6" i="39"/>
  <c r="N6" i="39"/>
  <c r="D5" i="39"/>
  <c r="D4" i="39"/>
  <c r="I15" i="25"/>
  <c r="I14" i="25"/>
  <c r="I13" i="25"/>
  <c r="I12" i="25"/>
  <c r="K9" i="25"/>
  <c r="K8" i="25"/>
  <c r="K7" i="25"/>
  <c r="K6" i="25"/>
  <c r="K5" i="25"/>
  <c r="D19" i="25"/>
  <c r="D15" i="25"/>
  <c r="D29" i="25"/>
  <c r="D62" i="25"/>
  <c r="D60" i="25"/>
  <c r="D90" i="25"/>
  <c r="D49" i="25"/>
  <c r="D96" i="25"/>
  <c r="D54" i="25"/>
  <c r="D86" i="25"/>
  <c r="D50" i="25"/>
  <c r="D93" i="25"/>
  <c r="D38" i="25"/>
  <c r="D102" i="25"/>
  <c r="D24" i="25"/>
  <c r="D16" i="25"/>
  <c r="D58" i="25"/>
  <c r="D64" i="25"/>
  <c r="D17" i="25"/>
  <c r="D75" i="25"/>
  <c r="D39" i="25"/>
  <c r="D59" i="25"/>
  <c r="D34" i="25"/>
  <c r="D82" i="25"/>
  <c r="D20" i="25"/>
  <c r="D22" i="25"/>
  <c r="D57" i="25"/>
  <c r="D28" i="25"/>
  <c r="D77" i="25"/>
  <c r="D61" i="25"/>
  <c r="D65" i="25"/>
  <c r="D25" i="25"/>
  <c r="D32" i="25"/>
  <c r="D92" i="25"/>
  <c r="D46" i="25"/>
  <c r="D80" i="25"/>
  <c r="D69" i="25"/>
  <c r="D42" i="25"/>
  <c r="D101" i="25"/>
  <c r="D84" i="25"/>
  <c r="D41" i="25"/>
  <c r="D98" i="25"/>
  <c r="D70" i="25"/>
  <c r="D40" i="25"/>
  <c r="D48" i="25"/>
  <c r="D66" i="25"/>
  <c r="D78" i="25"/>
  <c r="D51" i="25"/>
  <c r="D81" i="25"/>
  <c r="D23" i="25"/>
  <c r="D68" i="25"/>
  <c r="D36" i="25"/>
  <c r="D85" i="25"/>
  <c r="D9" i="25"/>
  <c r="D11" i="25"/>
  <c r="D45" i="25"/>
  <c r="D35" i="25"/>
  <c r="D87" i="25"/>
  <c r="D12" i="25"/>
  <c r="D6" i="25"/>
  <c r="D56" i="25"/>
  <c r="D91" i="25"/>
  <c r="D33" i="25"/>
  <c r="D74" i="25"/>
  <c r="D63" i="25"/>
  <c r="D95" i="25"/>
  <c r="D18" i="25"/>
  <c r="D67" i="25"/>
  <c r="D30" i="25"/>
  <c r="D37" i="25"/>
  <c r="D14" i="25"/>
  <c r="D55" i="25"/>
  <c r="D31" i="25"/>
  <c r="D43" i="25"/>
  <c r="D104" i="25"/>
  <c r="D27" i="25"/>
  <c r="D97" i="25"/>
  <c r="D44" i="25"/>
  <c r="D105" i="25"/>
  <c r="D99" i="25"/>
  <c r="D83" i="25"/>
  <c r="D88" i="25"/>
  <c r="D100" i="25"/>
  <c r="D47" i="25"/>
  <c r="D7" i="25"/>
  <c r="D13" i="25"/>
  <c r="D76" i="25"/>
  <c r="D72" i="25"/>
  <c r="D71" i="25"/>
  <c r="D8" i="25"/>
  <c r="D4" i="25"/>
  <c r="D52" i="25"/>
  <c r="D89" i="25"/>
  <c r="D5" i="25"/>
  <c r="D79" i="25"/>
  <c r="D73" i="25"/>
  <c r="D26" i="25"/>
  <c r="D103" i="25"/>
  <c r="D94" i="25"/>
  <c r="D10" i="25"/>
  <c r="D21" i="25"/>
  <c r="D53" i="25"/>
  <c r="F29" i="16"/>
  <c r="G29" i="16"/>
  <c r="H29" i="16"/>
  <c r="I29" i="16"/>
  <c r="J29" i="16"/>
  <c r="F28" i="16"/>
  <c r="G28" i="16"/>
  <c r="H28" i="16"/>
  <c r="I28" i="16"/>
  <c r="J28" i="16"/>
  <c r="F27" i="16"/>
  <c r="G27" i="16"/>
  <c r="H27" i="16"/>
  <c r="I27" i="16"/>
  <c r="J27" i="16"/>
  <c r="F26" i="16"/>
  <c r="G26" i="16"/>
  <c r="H26" i="16"/>
  <c r="I26" i="16"/>
  <c r="J26" i="16"/>
  <c r="F25" i="16"/>
  <c r="G25" i="16"/>
  <c r="H25" i="16"/>
  <c r="I25" i="16"/>
  <c r="J25" i="16"/>
  <c r="F24" i="16"/>
  <c r="G24" i="16"/>
  <c r="H24" i="16"/>
  <c r="I24" i="16"/>
  <c r="J24" i="16"/>
  <c r="F23" i="16"/>
  <c r="G23" i="16"/>
  <c r="H23" i="16"/>
  <c r="I23" i="16"/>
  <c r="J23" i="16"/>
  <c r="J22" i="16"/>
  <c r="I22" i="16"/>
  <c r="H22" i="16"/>
  <c r="G22" i="16"/>
  <c r="F22" i="16"/>
  <c r="B29" i="16"/>
  <c r="B28" i="16"/>
  <c r="B27" i="16"/>
  <c r="B26" i="16"/>
  <c r="B25" i="16"/>
  <c r="B24" i="16"/>
  <c r="B23" i="16"/>
  <c r="B22" i="16"/>
  <c r="J16" i="16"/>
  <c r="I16" i="16"/>
  <c r="H16" i="16"/>
  <c r="G16" i="16"/>
  <c r="F16" i="16"/>
  <c r="J13" i="16"/>
  <c r="I13" i="16"/>
  <c r="H13" i="16"/>
  <c r="G13" i="16"/>
  <c r="F13" i="16"/>
  <c r="J9" i="16"/>
  <c r="I9" i="16"/>
  <c r="H9" i="16"/>
  <c r="G9" i="16"/>
  <c r="J8" i="16"/>
  <c r="I8" i="16"/>
  <c r="H8" i="16"/>
  <c r="G8" i="16"/>
  <c r="J7" i="16"/>
  <c r="I7" i="16"/>
  <c r="H7" i="16"/>
  <c r="G7" i="16"/>
  <c r="J6" i="16"/>
  <c r="I6" i="16"/>
  <c r="H6" i="16"/>
  <c r="G6" i="16"/>
  <c r="J10" i="16"/>
  <c r="I10" i="16"/>
  <c r="H10" i="16"/>
  <c r="F9" i="16"/>
  <c r="F8" i="16"/>
  <c r="F7" i="16"/>
  <c r="F6" i="16"/>
  <c r="B9" i="16"/>
  <c r="B8" i="16"/>
  <c r="B7" i="16"/>
  <c r="B6" i="16"/>
  <c r="N27" i="15"/>
  <c r="M27" i="15"/>
  <c r="L27" i="15"/>
  <c r="K27" i="15"/>
  <c r="J27" i="15"/>
  <c r="I27" i="15"/>
  <c r="H27" i="15"/>
  <c r="G27" i="15"/>
  <c r="F27" i="15"/>
  <c r="E27" i="15"/>
  <c r="D27" i="15"/>
  <c r="C27" i="15"/>
  <c r="N16" i="15"/>
  <c r="M16" i="15"/>
  <c r="L16" i="15"/>
  <c r="K16" i="15"/>
  <c r="J16" i="15"/>
  <c r="I16" i="15"/>
  <c r="H16" i="15"/>
  <c r="G16" i="15"/>
  <c r="F16" i="15"/>
  <c r="E16" i="15"/>
  <c r="D16" i="15"/>
  <c r="C16" i="15"/>
  <c r="E23" i="19"/>
  <c r="N9" i="17"/>
  <c r="F31" i="16" l="1"/>
  <c r="J31" i="16"/>
  <c r="J14" i="25"/>
  <c r="H31" i="16"/>
  <c r="G31" i="16"/>
  <c r="I31" i="16"/>
  <c r="H4408" i="39"/>
  <c r="H99" i="39"/>
  <c r="H227" i="39"/>
  <c r="H415" i="39"/>
  <c r="H742" i="39"/>
  <c r="H1138" i="39"/>
  <c r="H1650" i="39"/>
  <c r="H2162" i="39"/>
  <c r="H2824" i="39"/>
  <c r="H131" i="39"/>
  <c r="H259" i="39"/>
  <c r="H486" i="39"/>
  <c r="H827" i="39"/>
  <c r="H1266" i="39"/>
  <c r="H1778" i="39"/>
  <c r="H2290" i="39"/>
  <c r="H3120" i="39"/>
  <c r="H4579" i="39"/>
  <c r="H35" i="39"/>
  <c r="H163" i="39"/>
  <c r="H291" i="39"/>
  <c r="H571" i="39"/>
  <c r="H912" i="39"/>
  <c r="H1394" i="39"/>
  <c r="H1906" i="39"/>
  <c r="H2418" i="39"/>
  <c r="H3461" i="39"/>
  <c r="H67" i="39"/>
  <c r="H195" i="39"/>
  <c r="H351" i="39"/>
  <c r="H656" i="39"/>
  <c r="H1010" i="39"/>
  <c r="H1522" i="39"/>
  <c r="H2034" i="39"/>
  <c r="H2568" i="39"/>
  <c r="H3812" i="39"/>
  <c r="H11" i="39"/>
  <c r="H75" i="39"/>
  <c r="H139" i="39"/>
  <c r="H203" i="39"/>
  <c r="H267" i="39"/>
  <c r="H431" i="39"/>
  <c r="H592" i="39"/>
  <c r="H763" i="39"/>
  <c r="H934" i="39"/>
  <c r="H1170" i="39"/>
  <c r="H1426" i="39"/>
  <c r="H1682" i="39"/>
  <c r="H1810" i="39"/>
  <c r="H1938" i="39"/>
  <c r="H2194" i="39"/>
  <c r="H2450" i="39"/>
  <c r="H2888" i="39"/>
  <c r="H3940" i="39"/>
  <c r="H19" i="39"/>
  <c r="H51" i="39"/>
  <c r="H83" i="39"/>
  <c r="H115" i="39"/>
  <c r="H147" i="39"/>
  <c r="H179" i="39"/>
  <c r="H211" i="39"/>
  <c r="H243" i="39"/>
  <c r="H275" i="39"/>
  <c r="H319" i="39"/>
  <c r="H383" i="39"/>
  <c r="H447" i="39"/>
  <c r="H528" i="39"/>
  <c r="H614" i="39"/>
  <c r="H699" i="39"/>
  <c r="H784" i="39"/>
  <c r="H870" i="39"/>
  <c r="H955" i="39"/>
  <c r="H1074" i="39"/>
  <c r="H1202" i="39"/>
  <c r="H1330" i="39"/>
  <c r="H1458" i="39"/>
  <c r="H1586" i="39"/>
  <c r="H1714" i="39"/>
  <c r="H1842" i="39"/>
  <c r="H1970" i="39"/>
  <c r="H2098" i="39"/>
  <c r="H2226" i="39"/>
  <c r="H2354" i="39"/>
  <c r="H2482" i="39"/>
  <c r="H2696" i="39"/>
  <c r="H2952" i="39"/>
  <c r="H3291" i="39"/>
  <c r="H3632" i="39"/>
  <c r="H4152" i="39"/>
  <c r="H43" i="39"/>
  <c r="H107" i="39"/>
  <c r="H171" i="39"/>
  <c r="H235" i="39"/>
  <c r="H303" i="39"/>
  <c r="H367" i="39"/>
  <c r="H507" i="39"/>
  <c r="H678" i="39"/>
  <c r="H848" i="39"/>
  <c r="H1042" i="39"/>
  <c r="H1298" i="39"/>
  <c r="H1554" i="39"/>
  <c r="H2066" i="39"/>
  <c r="H2322" i="39"/>
  <c r="H2632" i="39"/>
  <c r="H3205" i="39"/>
  <c r="H3547" i="39"/>
  <c r="H27" i="39"/>
  <c r="H59" i="39"/>
  <c r="H91" i="39"/>
  <c r="H123" i="39"/>
  <c r="H155" i="39"/>
  <c r="H187" i="39"/>
  <c r="H219" i="39"/>
  <c r="H251" i="39"/>
  <c r="H283" i="39"/>
  <c r="H335" i="39"/>
  <c r="H399" i="39"/>
  <c r="H464" i="39"/>
  <c r="H550" i="39"/>
  <c r="H635" i="39"/>
  <c r="H720" i="39"/>
  <c r="H806" i="39"/>
  <c r="H891" i="39"/>
  <c r="H978" i="39"/>
  <c r="H1106" i="39"/>
  <c r="H1234" i="39"/>
  <c r="H1362" i="39"/>
  <c r="H1490" i="39"/>
  <c r="H1618" i="39"/>
  <c r="H1746" i="39"/>
  <c r="H1874" i="39"/>
  <c r="H2002" i="39"/>
  <c r="H2130" i="39"/>
  <c r="H2258" i="39"/>
  <c r="H2386" i="39"/>
  <c r="H2524" i="39"/>
  <c r="H2760" i="39"/>
  <c r="H3035" i="39"/>
  <c r="H3376" i="39"/>
  <c r="H3717" i="39"/>
  <c r="H4" i="39"/>
  <c r="H20" i="39"/>
  <c r="H36" i="39"/>
  <c r="H52" i="39"/>
  <c r="H68" i="39"/>
  <c r="H84" i="39"/>
  <c r="H100" i="39"/>
  <c r="H116" i="39"/>
  <c r="H132" i="39"/>
  <c r="H156" i="39"/>
  <c r="H172" i="39"/>
  <c r="H188" i="39"/>
  <c r="H204" i="39"/>
  <c r="H220" i="39"/>
  <c r="H236" i="39"/>
  <c r="H252" i="39"/>
  <c r="H268" i="39"/>
  <c r="H284" i="39"/>
  <c r="H307" i="39"/>
  <c r="H339" i="39"/>
  <c r="H371" i="39"/>
  <c r="H403" i="39"/>
  <c r="H435" i="39"/>
  <c r="H470" i="39"/>
  <c r="H512" i="39"/>
  <c r="H555" i="39"/>
  <c r="H598" i="39"/>
  <c r="H640" i="39"/>
  <c r="H683" i="39"/>
  <c r="H726" i="39"/>
  <c r="H768" i="39"/>
  <c r="H811" i="39"/>
  <c r="H854" i="39"/>
  <c r="H896" i="39"/>
  <c r="H939" i="39"/>
  <c r="H986" i="39"/>
  <c r="H1018" i="39"/>
  <c r="H1082" i="39"/>
  <c r="H1178" i="39"/>
  <c r="H1242" i="39"/>
  <c r="H1274" i="39"/>
  <c r="H1338" i="39"/>
  <c r="H1402" i="39"/>
  <c r="H1466" i="39"/>
  <c r="H1530" i="39"/>
  <c r="H1594" i="39"/>
  <c r="H1658" i="39"/>
  <c r="H1722" i="39"/>
  <c r="H1786" i="39"/>
  <c r="H1850" i="39"/>
  <c r="H1914" i="39"/>
  <c r="H1978" i="39"/>
  <c r="H2010" i="39"/>
  <c r="H2042" i="39"/>
  <c r="H2074" i="39"/>
  <c r="H2106" i="39"/>
  <c r="H2138" i="39"/>
  <c r="H2202" i="39"/>
  <c r="H2266" i="39"/>
  <c r="H2330" i="39"/>
  <c r="H2394" i="39"/>
  <c r="H2458" i="39"/>
  <c r="H2534" i="39"/>
  <c r="H2648" i="39"/>
  <c r="H2776" i="39"/>
  <c r="H2904" i="39"/>
  <c r="H3056" i="39"/>
  <c r="H3227" i="39"/>
  <c r="H3397" i="39"/>
  <c r="H3568" i="39"/>
  <c r="H3739" i="39"/>
  <c r="H3972" i="39"/>
  <c r="H4216" i="39"/>
  <c r="H7" i="39"/>
  <c r="H15" i="39"/>
  <c r="H23" i="39"/>
  <c r="H31" i="39"/>
  <c r="H39" i="39"/>
  <c r="H47" i="39"/>
  <c r="H55" i="39"/>
  <c r="H63" i="39"/>
  <c r="H71" i="39"/>
  <c r="H79" i="39"/>
  <c r="H87" i="39"/>
  <c r="H95" i="39"/>
  <c r="H103" i="39"/>
  <c r="H111" i="39"/>
  <c r="H119" i="39"/>
  <c r="H127" i="39"/>
  <c r="H135" i="39"/>
  <c r="H143" i="39"/>
  <c r="H151" i="39"/>
  <c r="H159" i="39"/>
  <c r="H167" i="39"/>
  <c r="H175" i="39"/>
  <c r="H183" i="39"/>
  <c r="H191" i="39"/>
  <c r="H199" i="39"/>
  <c r="H207" i="39"/>
  <c r="H215" i="39"/>
  <c r="H223" i="39"/>
  <c r="H231" i="39"/>
  <c r="H239" i="39"/>
  <c r="H247" i="39"/>
  <c r="H255" i="39"/>
  <c r="H263" i="39"/>
  <c r="H271" i="39"/>
  <c r="H279" i="39"/>
  <c r="H287" i="39"/>
  <c r="H296" i="39"/>
  <c r="H311" i="39"/>
  <c r="H327" i="39"/>
  <c r="H343" i="39"/>
  <c r="H359" i="39"/>
  <c r="H375" i="39"/>
  <c r="H391" i="39"/>
  <c r="H407" i="39"/>
  <c r="H423" i="39"/>
  <c r="H439" i="39"/>
  <c r="H455" i="39"/>
  <c r="H475" i="39"/>
  <c r="H496" i="39"/>
  <c r="H518" i="39"/>
  <c r="H539" i="39"/>
  <c r="H560" i="39"/>
  <c r="H582" i="39"/>
  <c r="H603" i="39"/>
  <c r="H624" i="39"/>
  <c r="H646" i="39"/>
  <c r="H667" i="39"/>
  <c r="H688" i="39"/>
  <c r="H710" i="39"/>
  <c r="H731" i="39"/>
  <c r="H752" i="39"/>
  <c r="H774" i="39"/>
  <c r="H795" i="39"/>
  <c r="H816" i="39"/>
  <c r="H838" i="39"/>
  <c r="H859" i="39"/>
  <c r="H880" i="39"/>
  <c r="H902" i="39"/>
  <c r="H923" i="39"/>
  <c r="H944" i="39"/>
  <c r="H966" i="39"/>
  <c r="H994" i="39"/>
  <c r="H1026" i="39"/>
  <c r="H1058" i="39"/>
  <c r="H1090" i="39"/>
  <c r="H1122" i="39"/>
  <c r="H1154" i="39"/>
  <c r="H1186" i="39"/>
  <c r="H1218" i="39"/>
  <c r="H1250" i="39"/>
  <c r="H1282" i="39"/>
  <c r="H1314" i="39"/>
  <c r="H1346" i="39"/>
  <c r="H1378" i="39"/>
  <c r="H1410" i="39"/>
  <c r="H1442" i="39"/>
  <c r="H1474" i="39"/>
  <c r="H1506" i="39"/>
  <c r="H1538" i="39"/>
  <c r="H1570" i="39"/>
  <c r="H1602" i="39"/>
  <c r="H1634" i="39"/>
  <c r="H1666" i="39"/>
  <c r="H1698" i="39"/>
  <c r="H1730" i="39"/>
  <c r="H1762" i="39"/>
  <c r="H1794" i="39"/>
  <c r="H1826" i="39"/>
  <c r="H1858" i="39"/>
  <c r="H1890" i="39"/>
  <c r="H1922" i="39"/>
  <c r="H1954" i="39"/>
  <c r="H1986" i="39"/>
  <c r="H2018" i="39"/>
  <c r="H2050" i="39"/>
  <c r="H2082" i="39"/>
  <c r="H2114" i="39"/>
  <c r="H2146" i="39"/>
  <c r="H2178" i="39"/>
  <c r="H2210" i="39"/>
  <c r="H2242" i="39"/>
  <c r="H2274" i="39"/>
  <c r="H2306" i="39"/>
  <c r="H2338" i="39"/>
  <c r="H2370" i="39"/>
  <c r="H2402" i="39"/>
  <c r="H2434" i="39"/>
  <c r="H2466" i="39"/>
  <c r="H2502" i="39"/>
  <c r="H2545" i="39"/>
  <c r="H2600" i="39"/>
  <c r="H2664" i="39"/>
  <c r="H2728" i="39"/>
  <c r="H2792" i="39"/>
  <c r="H2856" i="39"/>
  <c r="H2920" i="39"/>
  <c r="H2992" i="39"/>
  <c r="H3077" i="39"/>
  <c r="H3163" i="39"/>
  <c r="H3248" i="39"/>
  <c r="H3333" i="39"/>
  <c r="H3419" i="39"/>
  <c r="H3504" i="39"/>
  <c r="H3589" i="39"/>
  <c r="H3675" i="39"/>
  <c r="H3760" i="39"/>
  <c r="H3876" i="39"/>
  <c r="H4024" i="39"/>
  <c r="H4280" i="39"/>
  <c r="H4580" i="39"/>
  <c r="H4473" i="39"/>
  <c r="H4345" i="39"/>
  <c r="H4281" i="39"/>
  <c r="H4153" i="39"/>
  <c r="H4025" i="39"/>
  <c r="H3941" i="39"/>
  <c r="H3877" i="39"/>
  <c r="H3813" i="39"/>
  <c r="H3761" i="39"/>
  <c r="H3719" i="39"/>
  <c r="H3676" i="39"/>
  <c r="H3633" i="39"/>
  <c r="H3591" i="39"/>
  <c r="H3548" i="39"/>
  <c r="H3505" i="39"/>
  <c r="H3463" i="39"/>
  <c r="H3420" i="39"/>
  <c r="H3377" i="39"/>
  <c r="H3335" i="39"/>
  <c r="H3292" i="39"/>
  <c r="H3249" i="39"/>
  <c r="H3207" i="39"/>
  <c r="H3164" i="39"/>
  <c r="H3121" i="39"/>
  <c r="H3079" i="39"/>
  <c r="H3036" i="39"/>
  <c r="H2993" i="39"/>
  <c r="H2953" i="39"/>
  <c r="H2921" i="39"/>
  <c r="H2889" i="39"/>
  <c r="H2857" i="39"/>
  <c r="H2825" i="39"/>
  <c r="H2793" i="39"/>
  <c r="H2761" i="39"/>
  <c r="H2729" i="39"/>
  <c r="H2697" i="39"/>
  <c r="H2665" i="39"/>
  <c r="H2633" i="39"/>
  <c r="H2601" i="39"/>
  <c r="H2569" i="39"/>
  <c r="H2546" i="39"/>
  <c r="H2525" i="39"/>
  <c r="H2504" i="39"/>
  <c r="H2483" i="39"/>
  <c r="H2467" i="39"/>
  <c r="H2451" i="39"/>
  <c r="H2443" i="39"/>
  <c r="H2427" i="39"/>
  <c r="H2411" i="39"/>
  <c r="H2395" i="39"/>
  <c r="H2379" i="39"/>
  <c r="H2363" i="39"/>
  <c r="H2347" i="39"/>
  <c r="H2331" i="39"/>
  <c r="H2315" i="39"/>
  <c r="H2299" i="39"/>
  <c r="H2283" i="39"/>
  <c r="H2267" i="39"/>
  <c r="H2251" i="39"/>
  <c r="H2235" i="39"/>
  <c r="H2219" i="39"/>
  <c r="H2203" i="39"/>
  <c r="H2187" i="39"/>
  <c r="H2139" i="39"/>
  <c r="H2123" i="39"/>
  <c r="H2107" i="39"/>
  <c r="H2091" i="39"/>
  <c r="H2075" i="39"/>
  <c r="H2059" i="39"/>
  <c r="H2043" i="39"/>
  <c r="H2027" i="39"/>
  <c r="H2011" i="39"/>
  <c r="H1995" i="39"/>
  <c r="H1979" i="39"/>
  <c r="H1963" i="39"/>
  <c r="H1947" i="39"/>
  <c r="H1931" i="39"/>
  <c r="H1915" i="39"/>
  <c r="H1899" i="39"/>
  <c r="H1883" i="39"/>
  <c r="H1867" i="39"/>
  <c r="H1851" i="39"/>
  <c r="H1835" i="39"/>
  <c r="H1819" i="39"/>
  <c r="H1803" i="39"/>
  <c r="H1787" i="39"/>
  <c r="H1771" i="39"/>
  <c r="H1755" i="39"/>
  <c r="H1739" i="39"/>
  <c r="H1723" i="39"/>
  <c r="H1707" i="39"/>
  <c r="H1691" i="39"/>
  <c r="H1675" i="39"/>
  <c r="H1659" i="39"/>
  <c r="H1643" i="39"/>
  <c r="H1627" i="39"/>
  <c r="H1611" i="39"/>
  <c r="H1595" i="39"/>
  <c r="H1579" i="39"/>
  <c r="H1563" i="39"/>
  <c r="H1547" i="39"/>
  <c r="H1531" i="39"/>
  <c r="H1515" i="39"/>
  <c r="H1499" i="39"/>
  <c r="H1483" i="39"/>
  <c r="H1467" i="39"/>
  <c r="H1459" i="39"/>
  <c r="H1443" i="39"/>
  <c r="H1427" i="39"/>
  <c r="H1411" i="39"/>
  <c r="H1395" i="39"/>
  <c r="H1379" i="39"/>
  <c r="H1363" i="39"/>
  <c r="H1347" i="39"/>
  <c r="H1331" i="39"/>
  <c r="H1315" i="39"/>
  <c r="H1299" i="39"/>
  <c r="H1283" i="39"/>
  <c r="H1267" i="39"/>
  <c r="H1251" i="39"/>
  <c r="H1235" i="39"/>
  <c r="H1219" i="39"/>
  <c r="H1203" i="39"/>
  <c r="H1187" i="39"/>
  <c r="H1171" i="39"/>
  <c r="H1155" i="39"/>
  <c r="H1139" i="39"/>
  <c r="H1123" i="39"/>
  <c r="H1107" i="39"/>
  <c r="H1091" i="39"/>
  <c r="H1075" i="39"/>
  <c r="H1059" i="39"/>
  <c r="H1043" i="39"/>
  <c r="H1027" i="39"/>
  <c r="H1011" i="39"/>
  <c r="H995" i="39"/>
  <c r="H979" i="39"/>
  <c r="H967" i="39"/>
  <c r="H956" i="39"/>
  <c r="H946" i="39"/>
  <c r="H935" i="39"/>
  <c r="H924" i="39"/>
  <c r="H914" i="39"/>
  <c r="H903" i="39"/>
  <c r="H892" i="39"/>
  <c r="H882" i="39"/>
  <c r="H871" i="39"/>
  <c r="H860" i="39"/>
  <c r="H850" i="39"/>
  <c r="H839" i="39"/>
  <c r="H828" i="39"/>
  <c r="H818" i="39"/>
  <c r="H807" i="39"/>
  <c r="H796" i="39"/>
  <c r="H786" i="39"/>
  <c r="H775" i="39"/>
  <c r="H764" i="39"/>
  <c r="H754" i="39"/>
  <c r="H743" i="39"/>
  <c r="H732" i="39"/>
  <c r="H722" i="39"/>
  <c r="H711" i="39"/>
  <c r="H700" i="39"/>
  <c r="H690" i="39"/>
  <c r="H679" i="39"/>
  <c r="H668" i="39"/>
  <c r="H658" i="39"/>
  <c r="H647" i="39"/>
  <c r="H636" i="39"/>
  <c r="H626" i="39"/>
  <c r="H615" i="39"/>
  <c r="H604" i="39"/>
  <c r="H594" i="39"/>
  <c r="H583" i="39"/>
  <c r="H572" i="39"/>
  <c r="H562" i="39"/>
  <c r="H551" i="39"/>
  <c r="H540" i="39"/>
  <c r="H530" i="39"/>
  <c r="H519" i="39"/>
  <c r="H508" i="39"/>
  <c r="H498" i="39"/>
  <c r="H487" i="39"/>
  <c r="H476" i="39"/>
  <c r="H466" i="39"/>
  <c r="H460" i="39"/>
  <c r="H456" i="39"/>
  <c r="H452" i="39"/>
  <c r="H448" i="39"/>
  <c r="H444" i="39"/>
  <c r="H440" i="39"/>
  <c r="H436" i="39"/>
  <c r="H432" i="39"/>
  <c r="H428" i="39"/>
  <c r="H424" i="39"/>
  <c r="H420" i="39"/>
  <c r="H416" i="39"/>
  <c r="H412" i="39"/>
  <c r="H408" i="39"/>
  <c r="H404" i="39"/>
  <c r="H400" i="39"/>
  <c r="H396" i="39"/>
  <c r="H392" i="39"/>
  <c r="H388" i="39"/>
  <c r="H384" i="39"/>
  <c r="H380" i="39"/>
  <c r="H376" i="39"/>
  <c r="H368" i="39"/>
  <c r="H364" i="39"/>
  <c r="H356" i="39"/>
  <c r="H348" i="39"/>
  <c r="H340" i="39"/>
  <c r="H332" i="39"/>
  <c r="H324" i="39"/>
  <c r="H316" i="39"/>
  <c r="H308" i="39"/>
  <c r="H300" i="39"/>
  <c r="H292" i="39"/>
  <c r="H4748" i="39"/>
  <c r="H4409" i="39"/>
  <c r="H4217" i="39"/>
  <c r="H4089" i="39"/>
  <c r="H3973" i="39"/>
  <c r="H3909" i="39"/>
  <c r="H3845" i="39"/>
  <c r="H3783" i="39"/>
  <c r="H3740" i="39"/>
  <c r="H3697" i="39"/>
  <c r="H3655" i="39"/>
  <c r="H3612" i="39"/>
  <c r="H3569" i="39"/>
  <c r="H3527" i="39"/>
  <c r="H3484" i="39"/>
  <c r="H3441" i="39"/>
  <c r="H3399" i="39"/>
  <c r="H3356" i="39"/>
  <c r="H3313" i="39"/>
  <c r="H3271" i="39"/>
  <c r="H3228" i="39"/>
  <c r="H3185" i="39"/>
  <c r="H3143" i="39"/>
  <c r="H3100" i="39"/>
  <c r="H3057" i="39"/>
  <c r="H3015" i="39"/>
  <c r="H2972" i="39"/>
  <c r="H2937" i="39"/>
  <c r="H2905" i="39"/>
  <c r="H2873" i="39"/>
  <c r="H2841" i="39"/>
  <c r="H2809" i="39"/>
  <c r="H2777" i="39"/>
  <c r="H2745" i="39"/>
  <c r="H2713" i="39"/>
  <c r="H2681" i="39"/>
  <c r="H2649" i="39"/>
  <c r="H2617" i="39"/>
  <c r="H2585" i="39"/>
  <c r="H2557" i="39"/>
  <c r="H2536" i="39"/>
  <c r="H2514" i="39"/>
  <c r="H2493" i="39"/>
  <c r="H2475" i="39"/>
  <c r="H2459" i="39"/>
  <c r="H2435" i="39"/>
  <c r="H2419" i="39"/>
  <c r="H2403" i="39"/>
  <c r="H2387" i="39"/>
  <c r="H2371" i="39"/>
  <c r="H2355" i="39"/>
  <c r="H2339" i="39"/>
  <c r="H2323" i="39"/>
  <c r="H2307" i="39"/>
  <c r="H2291" i="39"/>
  <c r="H2275" i="39"/>
  <c r="H2259" i="39"/>
  <c r="H2243" i="39"/>
  <c r="H2227" i="39"/>
  <c r="H2211" i="39"/>
  <c r="H2195" i="39"/>
  <c r="H2179" i="39"/>
  <c r="H2171" i="39"/>
  <c r="H2163" i="39"/>
  <c r="H2155" i="39"/>
  <c r="H2147" i="39"/>
  <c r="H2131" i="39"/>
  <c r="H2115" i="39"/>
  <c r="H2099" i="39"/>
  <c r="H2083" i="39"/>
  <c r="H2067" i="39"/>
  <c r="H2051" i="39"/>
  <c r="H2035" i="39"/>
  <c r="H2019" i="39"/>
  <c r="H2003" i="39"/>
  <c r="H1987" i="39"/>
  <c r="H1971" i="39"/>
  <c r="H1955" i="39"/>
  <c r="H1939" i="39"/>
  <c r="H1923" i="39"/>
  <c r="H1907" i="39"/>
  <c r="H1891" i="39"/>
  <c r="H1875" i="39"/>
  <c r="H1859" i="39"/>
  <c r="H1843" i="39"/>
  <c r="H1827" i="39"/>
  <c r="H1811" i="39"/>
  <c r="H1795" i="39"/>
  <c r="H1779" i="39"/>
  <c r="H1763" i="39"/>
  <c r="H1747" i="39"/>
  <c r="H1731" i="39"/>
  <c r="H1715" i="39"/>
  <c r="H1699" i="39"/>
  <c r="H1683" i="39"/>
  <c r="H1667" i="39"/>
  <c r="H1651" i="39"/>
  <c r="H1635" i="39"/>
  <c r="H1619" i="39"/>
  <c r="H1603" i="39"/>
  <c r="H1587" i="39"/>
  <c r="H1571" i="39"/>
  <c r="H1555" i="39"/>
  <c r="H1539" i="39"/>
  <c r="H1523" i="39"/>
  <c r="H1507" i="39"/>
  <c r="H1491" i="39"/>
  <c r="H1475" i="39"/>
  <c r="H1451" i="39"/>
  <c r="H1435" i="39"/>
  <c r="H1419" i="39"/>
  <c r="H1403" i="39"/>
  <c r="H1387" i="39"/>
  <c r="H1371" i="39"/>
  <c r="H1355" i="39"/>
  <c r="H1339" i="39"/>
  <c r="H1323" i="39"/>
  <c r="H1307" i="39"/>
  <c r="H1291" i="39"/>
  <c r="H1275" i="39"/>
  <c r="H1259" i="39"/>
  <c r="H1243" i="39"/>
  <c r="H1227" i="39"/>
  <c r="H1211" i="39"/>
  <c r="H1195" i="39"/>
  <c r="H1179" i="39"/>
  <c r="H1163" i="39"/>
  <c r="H1147" i="39"/>
  <c r="H1131" i="39"/>
  <c r="H1115" i="39"/>
  <c r="H1099" i="39"/>
  <c r="H1083" i="39"/>
  <c r="H1067" i="39"/>
  <c r="H1051" i="39"/>
  <c r="H1035" i="39"/>
  <c r="H1019" i="39"/>
  <c r="H1003" i="39"/>
  <c r="H987" i="39"/>
  <c r="H972" i="39"/>
  <c r="H962" i="39"/>
  <c r="H951" i="39"/>
  <c r="H940" i="39"/>
  <c r="H930" i="39"/>
  <c r="H919" i="39"/>
  <c r="H908" i="39"/>
  <c r="H898" i="39"/>
  <c r="H887" i="39"/>
  <c r="H876" i="39"/>
  <c r="H866" i="39"/>
  <c r="H855" i="39"/>
  <c r="H844" i="39"/>
  <c r="H834" i="39"/>
  <c r="H823" i="39"/>
  <c r="H812" i="39"/>
  <c r="H802" i="39"/>
  <c r="H791" i="39"/>
  <c r="H780" i="39"/>
  <c r="H770" i="39"/>
  <c r="H759" i="39"/>
  <c r="H748" i="39"/>
  <c r="H738" i="39"/>
  <c r="H727" i="39"/>
  <c r="H716" i="39"/>
  <c r="H706" i="39"/>
  <c r="H695" i="39"/>
  <c r="H684" i="39"/>
  <c r="H674" i="39"/>
  <c r="H663" i="39"/>
  <c r="H652" i="39"/>
  <c r="H642" i="39"/>
  <c r="H631" i="39"/>
  <c r="H620" i="39"/>
  <c r="H610" i="39"/>
  <c r="H599" i="39"/>
  <c r="H588" i="39"/>
  <c r="H578" i="39"/>
  <c r="H567" i="39"/>
  <c r="H556" i="39"/>
  <c r="H546" i="39"/>
  <c r="H535" i="39"/>
  <c r="H524" i="39"/>
  <c r="H514" i="39"/>
  <c r="H503" i="39"/>
  <c r="H492" i="39"/>
  <c r="H482" i="39"/>
  <c r="H471" i="39"/>
  <c r="H372" i="39"/>
  <c r="H360" i="39"/>
  <c r="H352" i="39"/>
  <c r="H344" i="39"/>
  <c r="H336" i="39"/>
  <c r="H328" i="39"/>
  <c r="H320" i="39"/>
  <c r="H312" i="39"/>
  <c r="H304" i="39"/>
  <c r="H12" i="39"/>
  <c r="H28" i="39"/>
  <c r="H44" i="39"/>
  <c r="H60" i="39"/>
  <c r="H76" i="39"/>
  <c r="H92" i="39"/>
  <c r="H108" i="39"/>
  <c r="H124" i="39"/>
  <c r="H140" i="39"/>
  <c r="H148" i="39"/>
  <c r="H164" i="39"/>
  <c r="H180" i="39"/>
  <c r="H196" i="39"/>
  <c r="H212" i="39"/>
  <c r="H228" i="39"/>
  <c r="H244" i="39"/>
  <c r="H260" i="39"/>
  <c r="H276" i="39"/>
  <c r="H295" i="39"/>
  <c r="H323" i="39"/>
  <c r="H355" i="39"/>
  <c r="H387" i="39"/>
  <c r="H419" i="39"/>
  <c r="H451" i="39"/>
  <c r="H491" i="39"/>
  <c r="H534" i="39"/>
  <c r="H576" i="39"/>
  <c r="H619" i="39"/>
  <c r="H662" i="39"/>
  <c r="H704" i="39"/>
  <c r="H747" i="39"/>
  <c r="H790" i="39"/>
  <c r="H832" i="39"/>
  <c r="H875" i="39"/>
  <c r="H918" i="39"/>
  <c r="H960" i="39"/>
  <c r="H1050" i="39"/>
  <c r="H1114" i="39"/>
  <c r="H1146" i="39"/>
  <c r="H1210" i="39"/>
  <c r="H1306" i="39"/>
  <c r="H1370" i="39"/>
  <c r="H1434" i="39"/>
  <c r="H1498" i="39"/>
  <c r="H1562" i="39"/>
  <c r="H1626" i="39"/>
  <c r="H1690" i="39"/>
  <c r="H1754" i="39"/>
  <c r="H1818" i="39"/>
  <c r="H1882" i="39"/>
  <c r="H1946" i="39"/>
  <c r="H2170" i="39"/>
  <c r="H2234" i="39"/>
  <c r="H2298" i="39"/>
  <c r="H2362" i="39"/>
  <c r="H2426" i="39"/>
  <c r="H2492" i="39"/>
  <c r="H2584" i="39"/>
  <c r="H2712" i="39"/>
  <c r="H2840" i="39"/>
  <c r="H2971" i="39"/>
  <c r="H3141" i="39"/>
  <c r="H3312" i="39"/>
  <c r="H3483" i="39"/>
  <c r="H3653" i="39"/>
  <c r="H3844" i="39"/>
  <c r="H4472" i="39"/>
  <c r="H4873" i="39"/>
  <c r="H8" i="39"/>
  <c r="H16" i="39"/>
  <c r="H24" i="39"/>
  <c r="H32" i="39"/>
  <c r="H40" i="39"/>
  <c r="H48" i="39"/>
  <c r="H56" i="39"/>
  <c r="H64" i="39"/>
  <c r="H72" i="39"/>
  <c r="H80" i="39"/>
  <c r="H88" i="39"/>
  <c r="H96" i="39"/>
  <c r="H104" i="39"/>
  <c r="H112" i="39"/>
  <c r="H120" i="39"/>
  <c r="H128" i="39"/>
  <c r="H136" i="39"/>
  <c r="H144" i="39"/>
  <c r="H152" i="39"/>
  <c r="H160" i="39"/>
  <c r="H168" i="39"/>
  <c r="H176" i="39"/>
  <c r="H184" i="39"/>
  <c r="H192" i="39"/>
  <c r="H200" i="39"/>
  <c r="H208" i="39"/>
  <c r="H216" i="39"/>
  <c r="H224" i="39"/>
  <c r="H232" i="39"/>
  <c r="H240" i="39"/>
  <c r="H248" i="39"/>
  <c r="H256" i="39"/>
  <c r="H264" i="39"/>
  <c r="H272" i="39"/>
  <c r="H280" i="39"/>
  <c r="H288" i="39"/>
  <c r="H299" i="39"/>
  <c r="H315" i="39"/>
  <c r="H331" i="39"/>
  <c r="H347" i="39"/>
  <c r="H363" i="39"/>
  <c r="H379" i="39"/>
  <c r="H395" i="39"/>
  <c r="H411" i="39"/>
  <c r="H427" i="39"/>
  <c r="H443" i="39"/>
  <c r="H459" i="39"/>
  <c r="H480" i="39"/>
  <c r="H502" i="39"/>
  <c r="H523" i="39"/>
  <c r="H544" i="39"/>
  <c r="H566" i="39"/>
  <c r="H587" i="39"/>
  <c r="H608" i="39"/>
  <c r="H630" i="39"/>
  <c r="H651" i="39"/>
  <c r="H672" i="39"/>
  <c r="H694" i="39"/>
  <c r="H715" i="39"/>
  <c r="H736" i="39"/>
  <c r="H758" i="39"/>
  <c r="H779" i="39"/>
  <c r="H800" i="39"/>
  <c r="H822" i="39"/>
  <c r="H843" i="39"/>
  <c r="H864" i="39"/>
  <c r="H886" i="39"/>
  <c r="H907" i="39"/>
  <c r="H928" i="39"/>
  <c r="H950" i="39"/>
  <c r="H971" i="39"/>
  <c r="H1002" i="39"/>
  <c r="H1034" i="39"/>
  <c r="H1066" i="39"/>
  <c r="H1098" i="39"/>
  <c r="H1130" i="39"/>
  <c r="H1162" i="39"/>
  <c r="H1194" i="39"/>
  <c r="H1226" i="39"/>
  <c r="H1258" i="39"/>
  <c r="H1290" i="39"/>
  <c r="H1322" i="39"/>
  <c r="H1354" i="39"/>
  <c r="H1386" i="39"/>
  <c r="H1418" i="39"/>
  <c r="H1450" i="39"/>
  <c r="H1482" i="39"/>
  <c r="H1514" i="39"/>
  <c r="H1546" i="39"/>
  <c r="H1578" i="39"/>
  <c r="H1610" i="39"/>
  <c r="H1642" i="39"/>
  <c r="H1674" i="39"/>
  <c r="H1706" i="39"/>
  <c r="H1738" i="39"/>
  <c r="H1770" i="39"/>
  <c r="H1802" i="39"/>
  <c r="H1834" i="39"/>
  <c r="H1866" i="39"/>
  <c r="H1898" i="39"/>
  <c r="H1930" i="39"/>
  <c r="H1962" i="39"/>
  <c r="H1994" i="39"/>
  <c r="H2026" i="39"/>
  <c r="H2058" i="39"/>
  <c r="H2090" i="39"/>
  <c r="H2122" i="39"/>
  <c r="H2154" i="39"/>
  <c r="H2186" i="39"/>
  <c r="H2218" i="39"/>
  <c r="H2250" i="39"/>
  <c r="H2282" i="39"/>
  <c r="H2314" i="39"/>
  <c r="H2346" i="39"/>
  <c r="H2378" i="39"/>
  <c r="H2410" i="39"/>
  <c r="H2442" i="39"/>
  <c r="H2474" i="39"/>
  <c r="H2513" i="39"/>
  <c r="H2556" i="39"/>
  <c r="H2616" i="39"/>
  <c r="H2680" i="39"/>
  <c r="H2744" i="39"/>
  <c r="H2808" i="39"/>
  <c r="H2872" i="39"/>
  <c r="H2936" i="39"/>
  <c r="H3013" i="39"/>
  <c r="H3099" i="39"/>
  <c r="H3184" i="39"/>
  <c r="H3269" i="39"/>
  <c r="H3355" i="39"/>
  <c r="H3440" i="39"/>
  <c r="H3525" i="39"/>
  <c r="H3611" i="39"/>
  <c r="H3696" i="39"/>
  <c r="H3781" i="39"/>
  <c r="H3908" i="39"/>
  <c r="H4088" i="39"/>
  <c r="H4344" i="39"/>
  <c r="H4745" i="39"/>
  <c r="H5" i="39"/>
  <c r="H9" i="39"/>
  <c r="H13" i="39"/>
  <c r="H17" i="39"/>
  <c r="H21" i="39"/>
  <c r="H25" i="39"/>
  <c r="H29" i="39"/>
  <c r="H33" i="39"/>
  <c r="H37" i="39"/>
  <c r="H41" i="39"/>
  <c r="H45" i="39"/>
  <c r="H49" i="39"/>
  <c r="H53" i="39"/>
  <c r="H57" i="39"/>
  <c r="H61" i="39"/>
  <c r="H65" i="39"/>
  <c r="H69" i="39"/>
  <c r="H73" i="39"/>
  <c r="H77" i="39"/>
  <c r="H81" i="39"/>
  <c r="H85" i="39"/>
  <c r="H89" i="39"/>
  <c r="H93" i="39"/>
  <c r="H97" i="39"/>
  <c r="H101" i="39"/>
  <c r="H105" i="39"/>
  <c r="H109" i="39"/>
  <c r="H113" i="39"/>
  <c r="H117" i="39"/>
  <c r="H121" i="39"/>
  <c r="H125" i="39"/>
  <c r="H129" i="39"/>
  <c r="H133" i="39"/>
  <c r="H137" i="39"/>
  <c r="H141" i="39"/>
  <c r="H145" i="39"/>
  <c r="H149" i="39"/>
  <c r="H153" i="39"/>
  <c r="H157" i="39"/>
  <c r="H161" i="39"/>
  <c r="H165" i="39"/>
  <c r="H169" i="39"/>
  <c r="H173" i="39"/>
  <c r="H177" i="39"/>
  <c r="H181" i="39"/>
  <c r="H185" i="39"/>
  <c r="H189" i="39"/>
  <c r="H193" i="39"/>
  <c r="H197" i="39"/>
  <c r="H201" i="39"/>
  <c r="H205" i="39"/>
  <c r="H209" i="39"/>
  <c r="H213" i="39"/>
  <c r="H217" i="39"/>
  <c r="H221" i="39"/>
  <c r="H225" i="39"/>
  <c r="H229" i="39"/>
  <c r="H233" i="39"/>
  <c r="H237" i="39"/>
  <c r="H241" i="39"/>
  <c r="H245" i="39"/>
  <c r="H249" i="39"/>
  <c r="H253" i="39"/>
  <c r="H257" i="39"/>
  <c r="H261" i="39"/>
  <c r="H265" i="39"/>
  <c r="H269" i="39"/>
  <c r="H273" i="39"/>
  <c r="H277" i="39"/>
  <c r="H281" i="39"/>
  <c r="H285" i="39"/>
  <c r="H289" i="39"/>
  <c r="H293" i="39"/>
  <c r="H297" i="39"/>
  <c r="H301" i="39"/>
  <c r="H305" i="39"/>
  <c r="H309" i="39"/>
  <c r="H313" i="39"/>
  <c r="H317" i="39"/>
  <c r="H321" i="39"/>
  <c r="H325" i="39"/>
  <c r="H329" i="39"/>
  <c r="H333" i="39"/>
  <c r="H337" i="39"/>
  <c r="H341" i="39"/>
  <c r="H345" i="39"/>
  <c r="H349" i="39"/>
  <c r="H353" i="39"/>
  <c r="H357" i="39"/>
  <c r="H361" i="39"/>
  <c r="H365" i="39"/>
  <c r="H369" i="39"/>
  <c r="H373" i="39"/>
  <c r="H377" i="39"/>
  <c r="H381" i="39"/>
  <c r="H385" i="39"/>
  <c r="H389" i="39"/>
  <c r="H393" i="39"/>
  <c r="H397" i="39"/>
  <c r="H401" i="39"/>
  <c r="H405" i="39"/>
  <c r="H409" i="39"/>
  <c r="H413" i="39"/>
  <c r="H417" i="39"/>
  <c r="H421" i="39"/>
  <c r="H425" i="39"/>
  <c r="H429" i="39"/>
  <c r="H433" i="39"/>
  <c r="H437" i="39"/>
  <c r="H441" i="39"/>
  <c r="H445" i="39"/>
  <c r="H449" i="39"/>
  <c r="H453" i="39"/>
  <c r="H457" i="39"/>
  <c r="H462" i="39"/>
  <c r="H467" i="39"/>
  <c r="H472" i="39"/>
  <c r="H478" i="39"/>
  <c r="H483" i="39"/>
  <c r="H488" i="39"/>
  <c r="H494" i="39"/>
  <c r="H499" i="39"/>
  <c r="H504" i="39"/>
  <c r="H510" i="39"/>
  <c r="H515" i="39"/>
  <c r="H520" i="39"/>
  <c r="H526" i="39"/>
  <c r="H531" i="39"/>
  <c r="H536" i="39"/>
  <c r="H542" i="39"/>
  <c r="H547" i="39"/>
  <c r="H552" i="39"/>
  <c r="H558" i="39"/>
  <c r="H563" i="39"/>
  <c r="H568" i="39"/>
  <c r="H574" i="39"/>
  <c r="H579" i="39"/>
  <c r="H584" i="39"/>
  <c r="H590" i="39"/>
  <c r="H595" i="39"/>
  <c r="H600" i="39"/>
  <c r="H606" i="39"/>
  <c r="H611" i="39"/>
  <c r="H616" i="39"/>
  <c r="H622" i="39"/>
  <c r="H627" i="39"/>
  <c r="H632" i="39"/>
  <c r="H638" i="39"/>
  <c r="H643" i="39"/>
  <c r="H648" i="39"/>
  <c r="H654" i="39"/>
  <c r="H659" i="39"/>
  <c r="H664" i="39"/>
  <c r="H670" i="39"/>
  <c r="H675" i="39"/>
  <c r="H680" i="39"/>
  <c r="H686" i="39"/>
  <c r="H691" i="39"/>
  <c r="H696" i="39"/>
  <c r="H702" i="39"/>
  <c r="H707" i="39"/>
  <c r="H712" i="39"/>
  <c r="H718" i="39"/>
  <c r="H723" i="39"/>
  <c r="H728" i="39"/>
  <c r="H734" i="39"/>
  <c r="H739" i="39"/>
  <c r="H744" i="39"/>
  <c r="H750" i="39"/>
  <c r="H755" i="39"/>
  <c r="H760" i="39"/>
  <c r="H766" i="39"/>
  <c r="H771" i="39"/>
  <c r="H776" i="39"/>
  <c r="H782" i="39"/>
  <c r="H787" i="39"/>
  <c r="H792" i="39"/>
  <c r="H798" i="39"/>
  <c r="H803" i="39"/>
  <c r="H808" i="39"/>
  <c r="H814" i="39"/>
  <c r="H819" i="39"/>
  <c r="H824" i="39"/>
  <c r="H830" i="39"/>
  <c r="H835" i="39"/>
  <c r="H840" i="39"/>
  <c r="H846" i="39"/>
  <c r="H851" i="39"/>
  <c r="H856" i="39"/>
  <c r="H862" i="39"/>
  <c r="H867" i="39"/>
  <c r="H872" i="39"/>
  <c r="H878" i="39"/>
  <c r="H883" i="39"/>
  <c r="H888" i="39"/>
  <c r="H894" i="39"/>
  <c r="H899" i="39"/>
  <c r="H904" i="39"/>
  <c r="H910" i="39"/>
  <c r="H915" i="39"/>
  <c r="H920" i="39"/>
  <c r="H926" i="39"/>
  <c r="H931" i="39"/>
  <c r="H936" i="39"/>
  <c r="H942" i="39"/>
  <c r="H947" i="39"/>
  <c r="H952" i="39"/>
  <c r="H958" i="39"/>
  <c r="H963" i="39"/>
  <c r="H968" i="39"/>
  <c r="H974" i="39"/>
  <c r="H982" i="39"/>
  <c r="H990" i="39"/>
  <c r="H998" i="39"/>
  <c r="H1006" i="39"/>
  <c r="H1014" i="39"/>
  <c r="H1022" i="39"/>
  <c r="H1030" i="39"/>
  <c r="H1038" i="39"/>
  <c r="H1046" i="39"/>
  <c r="H1054" i="39"/>
  <c r="H1062" i="39"/>
  <c r="H1070" i="39"/>
  <c r="H1078" i="39"/>
  <c r="H1086" i="39"/>
  <c r="H1094" i="39"/>
  <c r="H1102" i="39"/>
  <c r="H1110" i="39"/>
  <c r="H1118" i="39"/>
  <c r="H1126" i="39"/>
  <c r="H1134" i="39"/>
  <c r="H1142" i="39"/>
  <c r="H1150" i="39"/>
  <c r="H1158" i="39"/>
  <c r="H1166" i="39"/>
  <c r="H1174" i="39"/>
  <c r="H1182" i="39"/>
  <c r="H1190" i="39"/>
  <c r="H1198" i="39"/>
  <c r="H1206" i="39"/>
  <c r="H1214" i="39"/>
  <c r="H1222" i="39"/>
  <c r="H1230" i="39"/>
  <c r="H1238" i="39"/>
  <c r="H1246" i="39"/>
  <c r="H1254" i="39"/>
  <c r="H1262" i="39"/>
  <c r="H1270" i="39"/>
  <c r="H1278" i="39"/>
  <c r="H1286" i="39"/>
  <c r="H1294" i="39"/>
  <c r="H1302" i="39"/>
  <c r="H1310" i="39"/>
  <c r="H1318" i="39"/>
  <c r="H1326" i="39"/>
  <c r="H1334" i="39"/>
  <c r="H1342" i="39"/>
  <c r="H1350" i="39"/>
  <c r="H1358" i="39"/>
  <c r="H1366" i="39"/>
  <c r="H1374" i="39"/>
  <c r="H1382" i="39"/>
  <c r="H1390" i="39"/>
  <c r="H1398" i="39"/>
  <c r="H1406" i="39"/>
  <c r="H1414" i="39"/>
  <c r="H1422" i="39"/>
  <c r="H1430" i="39"/>
  <c r="H1438" i="39"/>
  <c r="H1446" i="39"/>
  <c r="H1454" i="39"/>
  <c r="H1462" i="39"/>
  <c r="H1470" i="39"/>
  <c r="H1478" i="39"/>
  <c r="H1486" i="39"/>
  <c r="H1494" i="39"/>
  <c r="H1502" i="39"/>
  <c r="H1510" i="39"/>
  <c r="H1518" i="39"/>
  <c r="H1526" i="39"/>
  <c r="H1534" i="39"/>
  <c r="H1542" i="39"/>
  <c r="H1550" i="39"/>
  <c r="H1558" i="39"/>
  <c r="H1566" i="39"/>
  <c r="H1574" i="39"/>
  <c r="H1582" i="39"/>
  <c r="H1590" i="39"/>
  <c r="H1598" i="39"/>
  <c r="H1606" i="39"/>
  <c r="H1614" i="39"/>
  <c r="H1622" i="39"/>
  <c r="H1630" i="39"/>
  <c r="H1638" i="39"/>
  <c r="H1646" i="39"/>
  <c r="H1654" i="39"/>
  <c r="H1662" i="39"/>
  <c r="H1670" i="39"/>
  <c r="H1678" i="39"/>
  <c r="H1686" i="39"/>
  <c r="H1694" i="39"/>
  <c r="H1702" i="39"/>
  <c r="H1710" i="39"/>
  <c r="H1718" i="39"/>
  <c r="H1726" i="39"/>
  <c r="H1734" i="39"/>
  <c r="H1742" i="39"/>
  <c r="H1750" i="39"/>
  <c r="H1758" i="39"/>
  <c r="H1766" i="39"/>
  <c r="H1774" i="39"/>
  <c r="H1782" i="39"/>
  <c r="H1790" i="39"/>
  <c r="H1798" i="39"/>
  <c r="H1806" i="39"/>
  <c r="H1814" i="39"/>
  <c r="H1822" i="39"/>
  <c r="H1830" i="39"/>
  <c r="H1838" i="39"/>
  <c r="H1846" i="39"/>
  <c r="H1854" i="39"/>
  <c r="H1862" i="39"/>
  <c r="H1870" i="39"/>
  <c r="H1878" i="39"/>
  <c r="H1886" i="39"/>
  <c r="H1894" i="39"/>
  <c r="H1902" i="39"/>
  <c r="H1910" i="39"/>
  <c r="H1918" i="39"/>
  <c r="H1926" i="39"/>
  <c r="H1934" i="39"/>
  <c r="H1942" i="39"/>
  <c r="H1950" i="39"/>
  <c r="H1958" i="39"/>
  <c r="H1966" i="39"/>
  <c r="H1974" i="39"/>
  <c r="H1982" i="39"/>
  <c r="H1990" i="39"/>
  <c r="H1998" i="39"/>
  <c r="H2006" i="39"/>
  <c r="H2014" i="39"/>
  <c r="H2022" i="39"/>
  <c r="H2030" i="39"/>
  <c r="H2038" i="39"/>
  <c r="H2046" i="39"/>
  <c r="H2054" i="39"/>
  <c r="H2062" i="39"/>
  <c r="H2070" i="39"/>
  <c r="H2078" i="39"/>
  <c r="H2086" i="39"/>
  <c r="H2094" i="39"/>
  <c r="H2102" i="39"/>
  <c r="H2110" i="39"/>
  <c r="H2118" i="39"/>
  <c r="H2126" i="39"/>
  <c r="H2134" i="39"/>
  <c r="H2142" i="39"/>
  <c r="H2150" i="39"/>
  <c r="H2158" i="39"/>
  <c r="H2166" i="39"/>
  <c r="H2174" i="39"/>
  <c r="H2182" i="39"/>
  <c r="H2190" i="39"/>
  <c r="H2198" i="39"/>
  <c r="H2206" i="39"/>
  <c r="H2214" i="39"/>
  <c r="H2222" i="39"/>
  <c r="H2230" i="39"/>
  <c r="H2238" i="39"/>
  <c r="H2246" i="39"/>
  <c r="H2254" i="39"/>
  <c r="H2262" i="39"/>
  <c r="H2270" i="39"/>
  <c r="H2278" i="39"/>
  <c r="H2286" i="39"/>
  <c r="H2294" i="39"/>
  <c r="H2302" i="39"/>
  <c r="H2310" i="39"/>
  <c r="H2318" i="39"/>
  <c r="H2326" i="39"/>
  <c r="H2334" i="39"/>
  <c r="H2342" i="39"/>
  <c r="H2350" i="39"/>
  <c r="H2358" i="39"/>
  <c r="H2366" i="39"/>
  <c r="H2374" i="39"/>
  <c r="H2382" i="39"/>
  <c r="H2390" i="39"/>
  <c r="H2398" i="39"/>
  <c r="H2406" i="39"/>
  <c r="H2414" i="39"/>
  <c r="H2422" i="39"/>
  <c r="H2430" i="39"/>
  <c r="H2438" i="39"/>
  <c r="H2446" i="39"/>
  <c r="H2454" i="39"/>
  <c r="H2462" i="39"/>
  <c r="H2470" i="39"/>
  <c r="H2478" i="39"/>
  <c r="H2486" i="39"/>
  <c r="H2497" i="39"/>
  <c r="H2508" i="39"/>
  <c r="H2518" i="39"/>
  <c r="H2529" i="39"/>
  <c r="H2540" i="39"/>
  <c r="H2550" i="39"/>
  <c r="H2561" i="39"/>
  <c r="H2576" i="39"/>
  <c r="H2592" i="39"/>
  <c r="H2608" i="39"/>
  <c r="H2624" i="39"/>
  <c r="H2640" i="39"/>
  <c r="H2656" i="39"/>
  <c r="H2672" i="39"/>
  <c r="H2688" i="39"/>
  <c r="H2704" i="39"/>
  <c r="H2720" i="39"/>
  <c r="H2736" i="39"/>
  <c r="H2752" i="39"/>
  <c r="H2768" i="39"/>
  <c r="H2784" i="39"/>
  <c r="H2800" i="39"/>
  <c r="H2816" i="39"/>
  <c r="H2832" i="39"/>
  <c r="H2848" i="39"/>
  <c r="H2864" i="39"/>
  <c r="H2880" i="39"/>
  <c r="H2896" i="39"/>
  <c r="H2912" i="39"/>
  <c r="H2928" i="39"/>
  <c r="H2944" i="39"/>
  <c r="H2960" i="39"/>
  <c r="H2981" i="39"/>
  <c r="H3003" i="39"/>
  <c r="H3024" i="39"/>
  <c r="H3045" i="39"/>
  <c r="H3067" i="39"/>
  <c r="H3088" i="39"/>
  <c r="H3109" i="39"/>
  <c r="H3131" i="39"/>
  <c r="H3152" i="39"/>
  <c r="H3173" i="39"/>
  <c r="H3195" i="39"/>
  <c r="H3216" i="39"/>
  <c r="H3237" i="39"/>
  <c r="H3259" i="39"/>
  <c r="H3280" i="39"/>
  <c r="H3301" i="39"/>
  <c r="H3323" i="39"/>
  <c r="H3344" i="39"/>
  <c r="H3365" i="39"/>
  <c r="H3387" i="39"/>
  <c r="H3408" i="39"/>
  <c r="H3429" i="39"/>
  <c r="H3451" i="39"/>
  <c r="H3472" i="39"/>
  <c r="H3493" i="39"/>
  <c r="H3515" i="39"/>
  <c r="H3536" i="39"/>
  <c r="H3557" i="39"/>
  <c r="H3579" i="39"/>
  <c r="H3600" i="39"/>
  <c r="H3621" i="39"/>
  <c r="H3643" i="39"/>
  <c r="H3664" i="39"/>
  <c r="H3685" i="39"/>
  <c r="H3707" i="39"/>
  <c r="H3728" i="39"/>
  <c r="H3749" i="39"/>
  <c r="H3771" i="39"/>
  <c r="H3796" i="39"/>
  <c r="H3828" i="39"/>
  <c r="H3860" i="39"/>
  <c r="H3892" i="39"/>
  <c r="H3924" i="39"/>
  <c r="H3956" i="39"/>
  <c r="H3992" i="39"/>
  <c r="H4056" i="39"/>
  <c r="H4120" i="39"/>
  <c r="H4184" i="39"/>
  <c r="H4248" i="39"/>
  <c r="H4312" i="39"/>
  <c r="H4376" i="39"/>
  <c r="H4440" i="39"/>
  <c r="H4515" i="39"/>
  <c r="H4643" i="39"/>
  <c r="H5003" i="39"/>
  <c r="H4999" i="39"/>
  <c r="H4995" i="39"/>
  <c r="H4991" i="39"/>
  <c r="H4987" i="39"/>
  <c r="H4983" i="39"/>
  <c r="H4979" i="39"/>
  <c r="H4975" i="39"/>
  <c r="H4971" i="39"/>
  <c r="H4967" i="39"/>
  <c r="H4963" i="39"/>
  <c r="H4959" i="39"/>
  <c r="H4955" i="39"/>
  <c r="H4951" i="39"/>
  <c r="H4947" i="39"/>
  <c r="H4943" i="39"/>
  <c r="H4939" i="39"/>
  <c r="H4935" i="39"/>
  <c r="H4931" i="39"/>
  <c r="H4927" i="39"/>
  <c r="H4923" i="39"/>
  <c r="H4919" i="39"/>
  <c r="H4915" i="39"/>
  <c r="H4911" i="39"/>
  <c r="H4907" i="39"/>
  <c r="H4903" i="39"/>
  <c r="H4899" i="39"/>
  <c r="H4895" i="39"/>
  <c r="H4891" i="39"/>
  <c r="H4887" i="39"/>
  <c r="H4883" i="39"/>
  <c r="H4879" i="39"/>
  <c r="H4875" i="39"/>
  <c r="H4871" i="39"/>
  <c r="H4867" i="39"/>
  <c r="H4863" i="39"/>
  <c r="H4859" i="39"/>
  <c r="H4855" i="39"/>
  <c r="H4851" i="39"/>
  <c r="H4847" i="39"/>
  <c r="H4843" i="39"/>
  <c r="H4839" i="39"/>
  <c r="H4835" i="39"/>
  <c r="H4831" i="39"/>
  <c r="H4827" i="39"/>
  <c r="H4823" i="39"/>
  <c r="H4819" i="39"/>
  <c r="H4815" i="39"/>
  <c r="H4811" i="39"/>
  <c r="H4807" i="39"/>
  <c r="H4803" i="39"/>
  <c r="H4799" i="39"/>
  <c r="H4795" i="39"/>
  <c r="H4791" i="39"/>
  <c r="H4787" i="39"/>
  <c r="H4783" i="39"/>
  <c r="H4779" i="39"/>
  <c r="H4775" i="39"/>
  <c r="H4771" i="39"/>
  <c r="H4767" i="39"/>
  <c r="H4763" i="39"/>
  <c r="H4759" i="39"/>
  <c r="H4755" i="39"/>
  <c r="H4751" i="39"/>
  <c r="H4747" i="39"/>
  <c r="H4743" i="39"/>
  <c r="H4739" i="39"/>
  <c r="H4735" i="39"/>
  <c r="H4731" i="39"/>
  <c r="H4727" i="39"/>
  <c r="H4723" i="39"/>
  <c r="H4719" i="39"/>
  <c r="H4715" i="39"/>
  <c r="H4711" i="39"/>
  <c r="H4707" i="39"/>
  <c r="H4703" i="39"/>
  <c r="H4699" i="39"/>
  <c r="H4695" i="39"/>
  <c r="H4691" i="39"/>
  <c r="H4687" i="39"/>
  <c r="H4683" i="39"/>
  <c r="H4679" i="39"/>
  <c r="H4675" i="39"/>
  <c r="H4671" i="39"/>
  <c r="H4667" i="39"/>
  <c r="H5002" i="39"/>
  <c r="H4998" i="39"/>
  <c r="H4994" i="39"/>
  <c r="H4990" i="39"/>
  <c r="H4986" i="39"/>
  <c r="H4982" i="39"/>
  <c r="H4978" i="39"/>
  <c r="H4974" i="39"/>
  <c r="H4970" i="39"/>
  <c r="H4966" i="39"/>
  <c r="H4962" i="39"/>
  <c r="H4958" i="39"/>
  <c r="H4954" i="39"/>
  <c r="H4950" i="39"/>
  <c r="H4946" i="39"/>
  <c r="H4942" i="39"/>
  <c r="H4938" i="39"/>
  <c r="H4934" i="39"/>
  <c r="H4930" i="39"/>
  <c r="H4926" i="39"/>
  <c r="H4922" i="39"/>
  <c r="H4918" i="39"/>
  <c r="H4914" i="39"/>
  <c r="H4910" i="39"/>
  <c r="H4906" i="39"/>
  <c r="H4902" i="39"/>
  <c r="H4898" i="39"/>
  <c r="H4894" i="39"/>
  <c r="H4890" i="39"/>
  <c r="H4886" i="39"/>
  <c r="H4882" i="39"/>
  <c r="H4878" i="39"/>
  <c r="H4874" i="39"/>
  <c r="H4870" i="39"/>
  <c r="H4866" i="39"/>
  <c r="H4862" i="39"/>
  <c r="H4858" i="39"/>
  <c r="H4854" i="39"/>
  <c r="H4850" i="39"/>
  <c r="H4846" i="39"/>
  <c r="H4842" i="39"/>
  <c r="H4838" i="39"/>
  <c r="H4834" i="39"/>
  <c r="H4830" i="39"/>
  <c r="H4826" i="39"/>
  <c r="H4822" i="39"/>
  <c r="H4818" i="39"/>
  <c r="H4814" i="39"/>
  <c r="H4810" i="39"/>
  <c r="H4806" i="39"/>
  <c r="H4802" i="39"/>
  <c r="H4798" i="39"/>
  <c r="H4794" i="39"/>
  <c r="H4790" i="39"/>
  <c r="H4786" i="39"/>
  <c r="H4782" i="39"/>
  <c r="H4778" i="39"/>
  <c r="H4774" i="39"/>
  <c r="H4770" i="39"/>
  <c r="H4766" i="39"/>
  <c r="H4762" i="39"/>
  <c r="H4758" i="39"/>
  <c r="H4754" i="39"/>
  <c r="H4750" i="39"/>
  <c r="H4746" i="39"/>
  <c r="H4742" i="39"/>
  <c r="H4738" i="39"/>
  <c r="H4734" i="39"/>
  <c r="H4730" i="39"/>
  <c r="H4726" i="39"/>
  <c r="H4722" i="39"/>
  <c r="H4718" i="39"/>
  <c r="H4714" i="39"/>
  <c r="H4710" i="39"/>
  <c r="H4706" i="39"/>
  <c r="H4702" i="39"/>
  <c r="H4698" i="39"/>
  <c r="H4694" i="39"/>
  <c r="H4690" i="39"/>
  <c r="H4686" i="39"/>
  <c r="H4682" i="39"/>
  <c r="H4678" i="39"/>
  <c r="H4674" i="39"/>
  <c r="H5001" i="39"/>
  <c r="H5000" i="39"/>
  <c r="H4992" i="39"/>
  <c r="H4984" i="39"/>
  <c r="H4976" i="39"/>
  <c r="H4968" i="39"/>
  <c r="H4960" i="39"/>
  <c r="H4952" i="39"/>
  <c r="H4944" i="39"/>
  <c r="H4936" i="39"/>
  <c r="H4928" i="39"/>
  <c r="H4920" i="39"/>
  <c r="H4912" i="39"/>
  <c r="H4904" i="39"/>
  <c r="H4896" i="39"/>
  <c r="H4888" i="39"/>
  <c r="H4880" i="39"/>
  <c r="H4872" i="39"/>
  <c r="H4864" i="39"/>
  <c r="H4856" i="39"/>
  <c r="H4848" i="39"/>
  <c r="H4840" i="39"/>
  <c r="H4832" i="39"/>
  <c r="H4824" i="39"/>
  <c r="H4816" i="39"/>
  <c r="H4808" i="39"/>
  <c r="H4800" i="39"/>
  <c r="H4792" i="39"/>
  <c r="H4784" i="39"/>
  <c r="H4776" i="39"/>
  <c r="H4768" i="39"/>
  <c r="H4760" i="39"/>
  <c r="H4752" i="39"/>
  <c r="H4744" i="39"/>
  <c r="H4736" i="39"/>
  <c r="H4728" i="39"/>
  <c r="H4720" i="39"/>
  <c r="H4712" i="39"/>
  <c r="H4704" i="39"/>
  <c r="H4696" i="39"/>
  <c r="H4688" i="39"/>
  <c r="H4680" i="39"/>
  <c r="H4672" i="39"/>
  <c r="H4666" i="39"/>
  <c r="H4662" i="39"/>
  <c r="H4658" i="39"/>
  <c r="H4654" i="39"/>
  <c r="H4650" i="39"/>
  <c r="H4646" i="39"/>
  <c r="H4642" i="39"/>
  <c r="H4638" i="39"/>
  <c r="H4634" i="39"/>
  <c r="H4630" i="39"/>
  <c r="H4626" i="39"/>
  <c r="H4622" i="39"/>
  <c r="H4618" i="39"/>
  <c r="H4614" i="39"/>
  <c r="H4610" i="39"/>
  <c r="H4606" i="39"/>
  <c r="H4602" i="39"/>
  <c r="H4598" i="39"/>
  <c r="H4594" i="39"/>
  <c r="H4590" i="39"/>
  <c r="H4586" i="39"/>
  <c r="H4582" i="39"/>
  <c r="H4578" i="39"/>
  <c r="H4574" i="39"/>
  <c r="H4570" i="39"/>
  <c r="H4566" i="39"/>
  <c r="H4562" i="39"/>
  <c r="H4558" i="39"/>
  <c r="H4554" i="39"/>
  <c r="H4550" i="39"/>
  <c r="H4546" i="39"/>
  <c r="H4542" i="39"/>
  <c r="H4538" i="39"/>
  <c r="H4534" i="39"/>
  <c r="H4530" i="39"/>
  <c r="H4526" i="39"/>
  <c r="H4522" i="39"/>
  <c r="H4518" i="39"/>
  <c r="H4514" i="39"/>
  <c r="H4510" i="39"/>
  <c r="H4506" i="39"/>
  <c r="H4502" i="39"/>
  <c r="H4498" i="39"/>
  <c r="H4494" i="39"/>
  <c r="H4997" i="39"/>
  <c r="H4989" i="39"/>
  <c r="H4981" i="39"/>
  <c r="H4973" i="39"/>
  <c r="H4965" i="39"/>
  <c r="H4957" i="39"/>
  <c r="H4949" i="39"/>
  <c r="H4941" i="39"/>
  <c r="H4933" i="39"/>
  <c r="H4925" i="39"/>
  <c r="H4917" i="39"/>
  <c r="H4909" i="39"/>
  <c r="H4901" i="39"/>
  <c r="H4893" i="39"/>
  <c r="H4885" i="39"/>
  <c r="H4877" i="39"/>
  <c r="H4869" i="39"/>
  <c r="H4861" i="39"/>
  <c r="H4853" i="39"/>
  <c r="H4845" i="39"/>
  <c r="H4837" i="39"/>
  <c r="H4829" i="39"/>
  <c r="H4821" i="39"/>
  <c r="H4813" i="39"/>
  <c r="H4805" i="39"/>
  <c r="H4797" i="39"/>
  <c r="H4789" i="39"/>
  <c r="H4781" i="39"/>
  <c r="H4773" i="39"/>
  <c r="H4765" i="39"/>
  <c r="H4757" i="39"/>
  <c r="H4749" i="39"/>
  <c r="H4741" i="39"/>
  <c r="H4733" i="39"/>
  <c r="H4725" i="39"/>
  <c r="H4717" i="39"/>
  <c r="H4709" i="39"/>
  <c r="H4701" i="39"/>
  <c r="H4693" i="39"/>
  <c r="H4685" i="39"/>
  <c r="H4677" i="39"/>
  <c r="H4670" i="39"/>
  <c r="H4665" i="39"/>
  <c r="H4661" i="39"/>
  <c r="H4657" i="39"/>
  <c r="H4653" i="39"/>
  <c r="H4649" i="39"/>
  <c r="H4645" i="39"/>
  <c r="H4641" i="39"/>
  <c r="H4637" i="39"/>
  <c r="H4633" i="39"/>
  <c r="H4629" i="39"/>
  <c r="H4625" i="39"/>
  <c r="H4621" i="39"/>
  <c r="H4617" i="39"/>
  <c r="H4613" i="39"/>
  <c r="H4609" i="39"/>
  <c r="H4605" i="39"/>
  <c r="H4601" i="39"/>
  <c r="H4597" i="39"/>
  <c r="H4593" i="39"/>
  <c r="H4589" i="39"/>
  <c r="H4585" i="39"/>
  <c r="H4581" i="39"/>
  <c r="H4577" i="39"/>
  <c r="H4573" i="39"/>
  <c r="H4569" i="39"/>
  <c r="H4565" i="39"/>
  <c r="H4561" i="39"/>
  <c r="H4557" i="39"/>
  <c r="H4553" i="39"/>
  <c r="H4549" i="39"/>
  <c r="H4545" i="39"/>
  <c r="H4541" i="39"/>
  <c r="H4537" i="39"/>
  <c r="H4533" i="39"/>
  <c r="H4529" i="39"/>
  <c r="H4525" i="39"/>
  <c r="H4521" i="39"/>
  <c r="H4517" i="39"/>
  <c r="H4513" i="39"/>
  <c r="H4509" i="39"/>
  <c r="H4505" i="39"/>
  <c r="H4501" i="39"/>
  <c r="H4497" i="39"/>
  <c r="H4996" i="39"/>
  <c r="H4980" i="39"/>
  <c r="H4964" i="39"/>
  <c r="H4948" i="39"/>
  <c r="H4932" i="39"/>
  <c r="H4916" i="39"/>
  <c r="H4900" i="39"/>
  <c r="H4884" i="39"/>
  <c r="H4868" i="39"/>
  <c r="H4852" i="39"/>
  <c r="H4836" i="39"/>
  <c r="H4820" i="39"/>
  <c r="H4804" i="39"/>
  <c r="H4788" i="39"/>
  <c r="H4772" i="39"/>
  <c r="H4756" i="39"/>
  <c r="H4740" i="39"/>
  <c r="H4724" i="39"/>
  <c r="H4708" i="39"/>
  <c r="H4692" i="39"/>
  <c r="H4676" i="39"/>
  <c r="H4664" i="39"/>
  <c r="H4656" i="39"/>
  <c r="H4648" i="39"/>
  <c r="H4640" i="39"/>
  <c r="H4632" i="39"/>
  <c r="H4624" i="39"/>
  <c r="H4616" i="39"/>
  <c r="H4608" i="39"/>
  <c r="H4600" i="39"/>
  <c r="H4592" i="39"/>
  <c r="H4584" i="39"/>
  <c r="H4576" i="39"/>
  <c r="H4568" i="39"/>
  <c r="H4560" i="39"/>
  <c r="H4552" i="39"/>
  <c r="H4544" i="39"/>
  <c r="H4536" i="39"/>
  <c r="H4528" i="39"/>
  <c r="H4520" i="39"/>
  <c r="H4512" i="39"/>
  <c r="H4504" i="39"/>
  <c r="H4496" i="39"/>
  <c r="H4491" i="39"/>
  <c r="H4487" i="39"/>
  <c r="H4483" i="39"/>
  <c r="H4479" i="39"/>
  <c r="H4475" i="39"/>
  <c r="H4471" i="39"/>
  <c r="H4467" i="39"/>
  <c r="H4463" i="39"/>
  <c r="H4459" i="39"/>
  <c r="H4455" i="39"/>
  <c r="H4451" i="39"/>
  <c r="H4447" i="39"/>
  <c r="H4443" i="39"/>
  <c r="H4439" i="39"/>
  <c r="H4435" i="39"/>
  <c r="H4431" i="39"/>
  <c r="H4427" i="39"/>
  <c r="H4423" i="39"/>
  <c r="H4419" i="39"/>
  <c r="H4415" i="39"/>
  <c r="H4411" i="39"/>
  <c r="H4407" i="39"/>
  <c r="H4403" i="39"/>
  <c r="H4399" i="39"/>
  <c r="H4395" i="39"/>
  <c r="H4391" i="39"/>
  <c r="H4387" i="39"/>
  <c r="H4383" i="39"/>
  <c r="H4379" i="39"/>
  <c r="H4375" i="39"/>
  <c r="H4371" i="39"/>
  <c r="H4367" i="39"/>
  <c r="H4363" i="39"/>
  <c r="H4359" i="39"/>
  <c r="H4355" i="39"/>
  <c r="H4351" i="39"/>
  <c r="H4347" i="39"/>
  <c r="H4343" i="39"/>
  <c r="H4339" i="39"/>
  <c r="H4335" i="39"/>
  <c r="H4331" i="39"/>
  <c r="H4327" i="39"/>
  <c r="H4323" i="39"/>
  <c r="H4319" i="39"/>
  <c r="H4315" i="39"/>
  <c r="H4311" i="39"/>
  <c r="H4307" i="39"/>
  <c r="H4303" i="39"/>
  <c r="H4299" i="39"/>
  <c r="H4295" i="39"/>
  <c r="H4291" i="39"/>
  <c r="H4287" i="39"/>
  <c r="H4283" i="39"/>
  <c r="H4279" i="39"/>
  <c r="H4275" i="39"/>
  <c r="H4271" i="39"/>
  <c r="H4267" i="39"/>
  <c r="H4263" i="39"/>
  <c r="H4259" i="39"/>
  <c r="H4255" i="39"/>
  <c r="H4251" i="39"/>
  <c r="H4247" i="39"/>
  <c r="H4243" i="39"/>
  <c r="H4239" i="39"/>
  <c r="H4235" i="39"/>
  <c r="H4231" i="39"/>
  <c r="H4227" i="39"/>
  <c r="H4223" i="39"/>
  <c r="H4219" i="39"/>
  <c r="H4215" i="39"/>
  <c r="H4211" i="39"/>
  <c r="H4207" i="39"/>
  <c r="H4203" i="39"/>
  <c r="H4199" i="39"/>
  <c r="H4195" i="39"/>
  <c r="H4191" i="39"/>
  <c r="H4187" i="39"/>
  <c r="H4183" i="39"/>
  <c r="H4179" i="39"/>
  <c r="H4175" i="39"/>
  <c r="H4171" i="39"/>
  <c r="H4167" i="39"/>
  <c r="H4163" i="39"/>
  <c r="H4159" i="39"/>
  <c r="H4155" i="39"/>
  <c r="H4151" i="39"/>
  <c r="H4147" i="39"/>
  <c r="H4143" i="39"/>
  <c r="H4139" i="39"/>
  <c r="H4135" i="39"/>
  <c r="H4131" i="39"/>
  <c r="H4127" i="39"/>
  <c r="H4123" i="39"/>
  <c r="H4119" i="39"/>
  <c r="H4115" i="39"/>
  <c r="H4111" i="39"/>
  <c r="H4107" i="39"/>
  <c r="H4103" i="39"/>
  <c r="H4099" i="39"/>
  <c r="H4095" i="39"/>
  <c r="H4091" i="39"/>
  <c r="H4087" i="39"/>
  <c r="H4083" i="39"/>
  <c r="H4079" i="39"/>
  <c r="H4075" i="39"/>
  <c r="H4071" i="39"/>
  <c r="H4067" i="39"/>
  <c r="H4063" i="39"/>
  <c r="H4059" i="39"/>
  <c r="H4055" i="39"/>
  <c r="H4051" i="39"/>
  <c r="H4047" i="39"/>
  <c r="H4043" i="39"/>
  <c r="H4039" i="39"/>
  <c r="H4035" i="39"/>
  <c r="H4031" i="39"/>
  <c r="H4027" i="39"/>
  <c r="H4023" i="39"/>
  <c r="H4019" i="39"/>
  <c r="H4015" i="39"/>
  <c r="H4011" i="39"/>
  <c r="H4007" i="39"/>
  <c r="H4003" i="39"/>
  <c r="H3999" i="39"/>
  <c r="H3995" i="39"/>
  <c r="H3991" i="39"/>
  <c r="H3987" i="39"/>
  <c r="H4993" i="39"/>
  <c r="H4977" i="39"/>
  <c r="H4961" i="39"/>
  <c r="H4945" i="39"/>
  <c r="H4929" i="39"/>
  <c r="H4913" i="39"/>
  <c r="H4897" i="39"/>
  <c r="H4881" i="39"/>
  <c r="H4865" i="39"/>
  <c r="H4849" i="39"/>
  <c r="H4833" i="39"/>
  <c r="H4817" i="39"/>
  <c r="H4801" i="39"/>
  <c r="H4785" i="39"/>
  <c r="H4769" i="39"/>
  <c r="H4753" i="39"/>
  <c r="H4737" i="39"/>
  <c r="H4721" i="39"/>
  <c r="H4705" i="39"/>
  <c r="H4689" i="39"/>
  <c r="H4673" i="39"/>
  <c r="H4663" i="39"/>
  <c r="H4655" i="39"/>
  <c r="H4647" i="39"/>
  <c r="H4639" i="39"/>
  <c r="H4631" i="39"/>
  <c r="H4623" i="39"/>
  <c r="H4615" i="39"/>
  <c r="H4607" i="39"/>
  <c r="H4599" i="39"/>
  <c r="H4591" i="39"/>
  <c r="H4583" i="39"/>
  <c r="H4575" i="39"/>
  <c r="H4567" i="39"/>
  <c r="H4559" i="39"/>
  <c r="H4551" i="39"/>
  <c r="H4543" i="39"/>
  <c r="H4535" i="39"/>
  <c r="H4527" i="39"/>
  <c r="H4519" i="39"/>
  <c r="H4511" i="39"/>
  <c r="H4503" i="39"/>
  <c r="H4495" i="39"/>
  <c r="H4490" i="39"/>
  <c r="H4486" i="39"/>
  <c r="H4482" i="39"/>
  <c r="H4478" i="39"/>
  <c r="H4474" i="39"/>
  <c r="H4470" i="39"/>
  <c r="H4466" i="39"/>
  <c r="H4462" i="39"/>
  <c r="H4458" i="39"/>
  <c r="H4454" i="39"/>
  <c r="H4450" i="39"/>
  <c r="H4446" i="39"/>
  <c r="H4442" i="39"/>
  <c r="H4438" i="39"/>
  <c r="H4434" i="39"/>
  <c r="H4430" i="39"/>
  <c r="H4426" i="39"/>
  <c r="H4422" i="39"/>
  <c r="H4418" i="39"/>
  <c r="H4414" i="39"/>
  <c r="H4410" i="39"/>
  <c r="H4406" i="39"/>
  <c r="H4402" i="39"/>
  <c r="H4398" i="39"/>
  <c r="H4394" i="39"/>
  <c r="H4390" i="39"/>
  <c r="H4386" i="39"/>
  <c r="H4382" i="39"/>
  <c r="H4378" i="39"/>
  <c r="H4374" i="39"/>
  <c r="H4370" i="39"/>
  <c r="H4366" i="39"/>
  <c r="H4362" i="39"/>
  <c r="H4358" i="39"/>
  <c r="H4354" i="39"/>
  <c r="H4350" i="39"/>
  <c r="H4346" i="39"/>
  <c r="H4342" i="39"/>
  <c r="H4338" i="39"/>
  <c r="H4334" i="39"/>
  <c r="H4330" i="39"/>
  <c r="H4326" i="39"/>
  <c r="H4322" i="39"/>
  <c r="H4318" i="39"/>
  <c r="H4314" i="39"/>
  <c r="H4310" i="39"/>
  <c r="H4306" i="39"/>
  <c r="H4302" i="39"/>
  <c r="H4298" i="39"/>
  <c r="H4294" i="39"/>
  <c r="H4290" i="39"/>
  <c r="H4286" i="39"/>
  <c r="H4282" i="39"/>
  <c r="H4278" i="39"/>
  <c r="H4274" i="39"/>
  <c r="H4270" i="39"/>
  <c r="H4266" i="39"/>
  <c r="H4262" i="39"/>
  <c r="H4258" i="39"/>
  <c r="H4254" i="39"/>
  <c r="H4250" i="39"/>
  <c r="H4246" i="39"/>
  <c r="H4242" i="39"/>
  <c r="H4238" i="39"/>
  <c r="H4234" i="39"/>
  <c r="H4230" i="39"/>
  <c r="H4226" i="39"/>
  <c r="H4222" i="39"/>
  <c r="H4218" i="39"/>
  <c r="H4214" i="39"/>
  <c r="H4210" i="39"/>
  <c r="H4206" i="39"/>
  <c r="H4202" i="39"/>
  <c r="H4198" i="39"/>
  <c r="H4194" i="39"/>
  <c r="H4190" i="39"/>
  <c r="H4186" i="39"/>
  <c r="H4182" i="39"/>
  <c r="H4178" i="39"/>
  <c r="H4174" i="39"/>
  <c r="H4170" i="39"/>
  <c r="H4166" i="39"/>
  <c r="H4162" i="39"/>
  <c r="H4158" i="39"/>
  <c r="H4154" i="39"/>
  <c r="H4150" i="39"/>
  <c r="H4146" i="39"/>
  <c r="H4142" i="39"/>
  <c r="H4138" i="39"/>
  <c r="H4134" i="39"/>
  <c r="H4130" i="39"/>
  <c r="H4126" i="39"/>
  <c r="H4122" i="39"/>
  <c r="H4118" i="39"/>
  <c r="H4114" i="39"/>
  <c r="H4110" i="39"/>
  <c r="H4106" i="39"/>
  <c r="H4102" i="39"/>
  <c r="H4098" i="39"/>
  <c r="H4094" i="39"/>
  <c r="H4090" i="39"/>
  <c r="H4086" i="39"/>
  <c r="H4082" i="39"/>
  <c r="H4078" i="39"/>
  <c r="H4074" i="39"/>
  <c r="H4070" i="39"/>
  <c r="H4066" i="39"/>
  <c r="H4062" i="39"/>
  <c r="H4058" i="39"/>
  <c r="H4054" i="39"/>
  <c r="H4050" i="39"/>
  <c r="H4046" i="39"/>
  <c r="H4042" i="39"/>
  <c r="H4038" i="39"/>
  <c r="H4034" i="39"/>
  <c r="H4030" i="39"/>
  <c r="H4026" i="39"/>
  <c r="H4022" i="39"/>
  <c r="H4018" i="39"/>
  <c r="H4014" i="39"/>
  <c r="H4010" i="39"/>
  <c r="H4006" i="39"/>
  <c r="H4002" i="39"/>
  <c r="H3998" i="39"/>
  <c r="H3994" i="39"/>
  <c r="H3990" i="39"/>
  <c r="H3986" i="39"/>
  <c r="H4988" i="39"/>
  <c r="H4956" i="39"/>
  <c r="H4924" i="39"/>
  <c r="H4892" i="39"/>
  <c r="H4860" i="39"/>
  <c r="H4828" i="39"/>
  <c r="H4796" i="39"/>
  <c r="H4764" i="39"/>
  <c r="H4732" i="39"/>
  <c r="H4700" i="39"/>
  <c r="H4669" i="39"/>
  <c r="H4652" i="39"/>
  <c r="H4636" i="39"/>
  <c r="H4620" i="39"/>
  <c r="H4604" i="39"/>
  <c r="H4588" i="39"/>
  <c r="H4572" i="39"/>
  <c r="H4556" i="39"/>
  <c r="H4540" i="39"/>
  <c r="H4524" i="39"/>
  <c r="H4508" i="39"/>
  <c r="H4493" i="39"/>
  <c r="H4485" i="39"/>
  <c r="H4477" i="39"/>
  <c r="H4469" i="39"/>
  <c r="H4461" i="39"/>
  <c r="H4453" i="39"/>
  <c r="H4445" i="39"/>
  <c r="H4437" i="39"/>
  <c r="H4429" i="39"/>
  <c r="H4421" i="39"/>
  <c r="H4413" i="39"/>
  <c r="H4405" i="39"/>
  <c r="H4397" i="39"/>
  <c r="H4389" i="39"/>
  <c r="H4381" i="39"/>
  <c r="H4373" i="39"/>
  <c r="H4365" i="39"/>
  <c r="H4357" i="39"/>
  <c r="H4349" i="39"/>
  <c r="H4341" i="39"/>
  <c r="H4333" i="39"/>
  <c r="H4325" i="39"/>
  <c r="H4317" i="39"/>
  <c r="H4309" i="39"/>
  <c r="H4301" i="39"/>
  <c r="H4293" i="39"/>
  <c r="H4285" i="39"/>
  <c r="H4277" i="39"/>
  <c r="H4269" i="39"/>
  <c r="H4261" i="39"/>
  <c r="H4253" i="39"/>
  <c r="H4245" i="39"/>
  <c r="H4237" i="39"/>
  <c r="H4229" i="39"/>
  <c r="H4221" i="39"/>
  <c r="H4213" i="39"/>
  <c r="H4205" i="39"/>
  <c r="H4197" i="39"/>
  <c r="H4189" i="39"/>
  <c r="H4181" i="39"/>
  <c r="H4173" i="39"/>
  <c r="H4165" i="39"/>
  <c r="H4157" i="39"/>
  <c r="H4149" i="39"/>
  <c r="H4141" i="39"/>
  <c r="H4133" i="39"/>
  <c r="H4125" i="39"/>
  <c r="H4117" i="39"/>
  <c r="H4109" i="39"/>
  <c r="H4101" i="39"/>
  <c r="H4093" i="39"/>
  <c r="H4085" i="39"/>
  <c r="H4077" i="39"/>
  <c r="H4069" i="39"/>
  <c r="H4061" i="39"/>
  <c r="H4053" i="39"/>
  <c r="H4045" i="39"/>
  <c r="H4037" i="39"/>
  <c r="H4029" i="39"/>
  <c r="H4021" i="39"/>
  <c r="H4013" i="39"/>
  <c r="H4005" i="39"/>
  <c r="H3997" i="39"/>
  <c r="H3989" i="39"/>
  <c r="H3983" i="39"/>
  <c r="H3979" i="39"/>
  <c r="H3975" i="39"/>
  <c r="H3971" i="39"/>
  <c r="H3967" i="39"/>
  <c r="H3963" i="39"/>
  <c r="H3959" i="39"/>
  <c r="H3955" i="39"/>
  <c r="H3951" i="39"/>
  <c r="H3947" i="39"/>
  <c r="H3943" i="39"/>
  <c r="H3939" i="39"/>
  <c r="H3935" i="39"/>
  <c r="H3931" i="39"/>
  <c r="H3927" i="39"/>
  <c r="H3923" i="39"/>
  <c r="H3919" i="39"/>
  <c r="H3915" i="39"/>
  <c r="H3911" i="39"/>
  <c r="H3907" i="39"/>
  <c r="H3903" i="39"/>
  <c r="H3899" i="39"/>
  <c r="H3895" i="39"/>
  <c r="H3891" i="39"/>
  <c r="H3887" i="39"/>
  <c r="H3883" i="39"/>
  <c r="H3879" i="39"/>
  <c r="H3875" i="39"/>
  <c r="H3871" i="39"/>
  <c r="H3867" i="39"/>
  <c r="H3863" i="39"/>
  <c r="H3859" i="39"/>
  <c r="H3855" i="39"/>
  <c r="H3851" i="39"/>
  <c r="H3847" i="39"/>
  <c r="H3843" i="39"/>
  <c r="H3839" i="39"/>
  <c r="H3835" i="39"/>
  <c r="H3831" i="39"/>
  <c r="H3827" i="39"/>
  <c r="H3823" i="39"/>
  <c r="H3819" i="39"/>
  <c r="H3815" i="39"/>
  <c r="H3811" i="39"/>
  <c r="H3807" i="39"/>
  <c r="H3803" i="39"/>
  <c r="H3799" i="39"/>
  <c r="H3795" i="39"/>
  <c r="H3791" i="39"/>
  <c r="H3787" i="39"/>
  <c r="H4985" i="39"/>
  <c r="H4953" i="39"/>
  <c r="H4921" i="39"/>
  <c r="H4889" i="39"/>
  <c r="H4857" i="39"/>
  <c r="H4825" i="39"/>
  <c r="H4793" i="39"/>
  <c r="H4761" i="39"/>
  <c r="H4729" i="39"/>
  <c r="H4697" i="39"/>
  <c r="H4668" i="39"/>
  <c r="H4651" i="39"/>
  <c r="H4635" i="39"/>
  <c r="H4619" i="39"/>
  <c r="H4603" i="39"/>
  <c r="H4587" i="39"/>
  <c r="H4571" i="39"/>
  <c r="H4555" i="39"/>
  <c r="H4539" i="39"/>
  <c r="H4523" i="39"/>
  <c r="H4507" i="39"/>
  <c r="H4492" i="39"/>
  <c r="H4484" i="39"/>
  <c r="H4476" i="39"/>
  <c r="H4468" i="39"/>
  <c r="H4460" i="39"/>
  <c r="H4452" i="39"/>
  <c r="H4444" i="39"/>
  <c r="H4436" i="39"/>
  <c r="H4428" i="39"/>
  <c r="H4420" i="39"/>
  <c r="H4412" i="39"/>
  <c r="H4404" i="39"/>
  <c r="H4396" i="39"/>
  <c r="H4388" i="39"/>
  <c r="H4380" i="39"/>
  <c r="H4372" i="39"/>
  <c r="H4364" i="39"/>
  <c r="H4356" i="39"/>
  <c r="H4348" i="39"/>
  <c r="H4340" i="39"/>
  <c r="H4332" i="39"/>
  <c r="H4324" i="39"/>
  <c r="H4316" i="39"/>
  <c r="H4308" i="39"/>
  <c r="H4300" i="39"/>
  <c r="H4292" i="39"/>
  <c r="H4284" i="39"/>
  <c r="H4276" i="39"/>
  <c r="H4268" i="39"/>
  <c r="H4260" i="39"/>
  <c r="H4252" i="39"/>
  <c r="H4244" i="39"/>
  <c r="H4236" i="39"/>
  <c r="H4228" i="39"/>
  <c r="H4220" i="39"/>
  <c r="H4212" i="39"/>
  <c r="H4204" i="39"/>
  <c r="H4196" i="39"/>
  <c r="H4188" i="39"/>
  <c r="H4180" i="39"/>
  <c r="H4172" i="39"/>
  <c r="H4164" i="39"/>
  <c r="H4156" i="39"/>
  <c r="H4148" i="39"/>
  <c r="H4140" i="39"/>
  <c r="H4132" i="39"/>
  <c r="H4124" i="39"/>
  <c r="H4116" i="39"/>
  <c r="H4108" i="39"/>
  <c r="H4100" i="39"/>
  <c r="H4092" i="39"/>
  <c r="H4084" i="39"/>
  <c r="H4076" i="39"/>
  <c r="H4068" i="39"/>
  <c r="H4060" i="39"/>
  <c r="H4052" i="39"/>
  <c r="H4044" i="39"/>
  <c r="H4036" i="39"/>
  <c r="H4028" i="39"/>
  <c r="H4020" i="39"/>
  <c r="H4012" i="39"/>
  <c r="H4004" i="39"/>
  <c r="H3996" i="39"/>
  <c r="H3988" i="39"/>
  <c r="H3982" i="39"/>
  <c r="H3978" i="39"/>
  <c r="H3974" i="39"/>
  <c r="H3970" i="39"/>
  <c r="H3966" i="39"/>
  <c r="H3962" i="39"/>
  <c r="H3958" i="39"/>
  <c r="H3954" i="39"/>
  <c r="H3950" i="39"/>
  <c r="H3946" i="39"/>
  <c r="H3942" i="39"/>
  <c r="H3938" i="39"/>
  <c r="H3934" i="39"/>
  <c r="H3930" i="39"/>
  <c r="H3926" i="39"/>
  <c r="H3922" i="39"/>
  <c r="H3918" i="39"/>
  <c r="H3914" i="39"/>
  <c r="H3910" i="39"/>
  <c r="H3906" i="39"/>
  <c r="H3902" i="39"/>
  <c r="H3898" i="39"/>
  <c r="H3894" i="39"/>
  <c r="H3890" i="39"/>
  <c r="H3886" i="39"/>
  <c r="H3882" i="39"/>
  <c r="H3878" i="39"/>
  <c r="H3874" i="39"/>
  <c r="H3870" i="39"/>
  <c r="H3866" i="39"/>
  <c r="H3862" i="39"/>
  <c r="H3858" i="39"/>
  <c r="H3854" i="39"/>
  <c r="H3850" i="39"/>
  <c r="H3846" i="39"/>
  <c r="H3842" i="39"/>
  <c r="H3838" i="39"/>
  <c r="H3834" i="39"/>
  <c r="H3830" i="39"/>
  <c r="H3826" i="39"/>
  <c r="H3822" i="39"/>
  <c r="H3818" i="39"/>
  <c r="H3814" i="39"/>
  <c r="H3810" i="39"/>
  <c r="H3806" i="39"/>
  <c r="H3802" i="39"/>
  <c r="H3798" i="39"/>
  <c r="H3794" i="39"/>
  <c r="H3790" i="39"/>
  <c r="H3786" i="39"/>
  <c r="H3782" i="39"/>
  <c r="H3778" i="39"/>
  <c r="H3774" i="39"/>
  <c r="H3770" i="39"/>
  <c r="H3766" i="39"/>
  <c r="H3762" i="39"/>
  <c r="H3758" i="39"/>
  <c r="H3754" i="39"/>
  <c r="H3750" i="39"/>
  <c r="H3746" i="39"/>
  <c r="H3742" i="39"/>
  <c r="H3738" i="39"/>
  <c r="H3734" i="39"/>
  <c r="H3730" i="39"/>
  <c r="H3726" i="39"/>
  <c r="H3722" i="39"/>
  <c r="H3718" i="39"/>
  <c r="H3714" i="39"/>
  <c r="H3710" i="39"/>
  <c r="H3706" i="39"/>
  <c r="H3702" i="39"/>
  <c r="H3698" i="39"/>
  <c r="H3694" i="39"/>
  <c r="H3690" i="39"/>
  <c r="H3686" i="39"/>
  <c r="H3682" i="39"/>
  <c r="H3678" i="39"/>
  <c r="H3674" i="39"/>
  <c r="H3670" i="39"/>
  <c r="H3666" i="39"/>
  <c r="H3662" i="39"/>
  <c r="H3658" i="39"/>
  <c r="H3654" i="39"/>
  <c r="H3650" i="39"/>
  <c r="H3646" i="39"/>
  <c r="H3642" i="39"/>
  <c r="H3638" i="39"/>
  <c r="H3634" i="39"/>
  <c r="H3630" i="39"/>
  <c r="H3626" i="39"/>
  <c r="H3622" i="39"/>
  <c r="H3618" i="39"/>
  <c r="H3614" i="39"/>
  <c r="H3610" i="39"/>
  <c r="H3606" i="39"/>
  <c r="H3602" i="39"/>
  <c r="H3598" i="39"/>
  <c r="H3594" i="39"/>
  <c r="H3590" i="39"/>
  <c r="H3586" i="39"/>
  <c r="H3582" i="39"/>
  <c r="H3578" i="39"/>
  <c r="H3574" i="39"/>
  <c r="H3570" i="39"/>
  <c r="H3566" i="39"/>
  <c r="H3562" i="39"/>
  <c r="H3558" i="39"/>
  <c r="H3554" i="39"/>
  <c r="H3550" i="39"/>
  <c r="H3546" i="39"/>
  <c r="H3542" i="39"/>
  <c r="H3538" i="39"/>
  <c r="H3534" i="39"/>
  <c r="H3530" i="39"/>
  <c r="H3526" i="39"/>
  <c r="H3522" i="39"/>
  <c r="H3518" i="39"/>
  <c r="H3514" i="39"/>
  <c r="H3510" i="39"/>
  <c r="H3506" i="39"/>
  <c r="H3502" i="39"/>
  <c r="H3498" i="39"/>
  <c r="H3494" i="39"/>
  <c r="H3490" i="39"/>
  <c r="H3486" i="39"/>
  <c r="H3482" i="39"/>
  <c r="H3478" i="39"/>
  <c r="H3474" i="39"/>
  <c r="H3470" i="39"/>
  <c r="H3466" i="39"/>
  <c r="H3462" i="39"/>
  <c r="H3458" i="39"/>
  <c r="H3454" i="39"/>
  <c r="H3450" i="39"/>
  <c r="H3446" i="39"/>
  <c r="H3442" i="39"/>
  <c r="H3438" i="39"/>
  <c r="H3434" i="39"/>
  <c r="H3430" i="39"/>
  <c r="H3426" i="39"/>
  <c r="H3422" i="39"/>
  <c r="H3418" i="39"/>
  <c r="H3414" i="39"/>
  <c r="H3410" i="39"/>
  <c r="H3406" i="39"/>
  <c r="H3402" i="39"/>
  <c r="H3398" i="39"/>
  <c r="H3394" i="39"/>
  <c r="H3390" i="39"/>
  <c r="H3386" i="39"/>
  <c r="H3382" i="39"/>
  <c r="H3378" i="39"/>
  <c r="H3374" i="39"/>
  <c r="H3370" i="39"/>
  <c r="H3366" i="39"/>
  <c r="H3362" i="39"/>
  <c r="H3358" i="39"/>
  <c r="H3354" i="39"/>
  <c r="H3350" i="39"/>
  <c r="H3346" i="39"/>
  <c r="H3342" i="39"/>
  <c r="H3338" i="39"/>
  <c r="H3334" i="39"/>
  <c r="H3330" i="39"/>
  <c r="H3326" i="39"/>
  <c r="H3322" i="39"/>
  <c r="H3318" i="39"/>
  <c r="H3314" i="39"/>
  <c r="H3310" i="39"/>
  <c r="H3306" i="39"/>
  <c r="H3302" i="39"/>
  <c r="H3298" i="39"/>
  <c r="H3294" i="39"/>
  <c r="H3290" i="39"/>
  <c r="H3286" i="39"/>
  <c r="H3282" i="39"/>
  <c r="H3278" i="39"/>
  <c r="H3274" i="39"/>
  <c r="H3270" i="39"/>
  <c r="H3266" i="39"/>
  <c r="H3262" i="39"/>
  <c r="H3258" i="39"/>
  <c r="H3254" i="39"/>
  <c r="H3250" i="39"/>
  <c r="H3246" i="39"/>
  <c r="H3242" i="39"/>
  <c r="H3238" i="39"/>
  <c r="H3234" i="39"/>
  <c r="H3230" i="39"/>
  <c r="H3226" i="39"/>
  <c r="H3222" i="39"/>
  <c r="H3218" i="39"/>
  <c r="H3214" i="39"/>
  <c r="H3210" i="39"/>
  <c r="H3206" i="39"/>
  <c r="H3202" i="39"/>
  <c r="H3198" i="39"/>
  <c r="H3194" i="39"/>
  <c r="H3190" i="39"/>
  <c r="H3186" i="39"/>
  <c r="H3182" i="39"/>
  <c r="H3178" i="39"/>
  <c r="H3174" i="39"/>
  <c r="H3170" i="39"/>
  <c r="H3166" i="39"/>
  <c r="H3162" i="39"/>
  <c r="H3158" i="39"/>
  <c r="H3154" i="39"/>
  <c r="H3150" i="39"/>
  <c r="H3146" i="39"/>
  <c r="H3142" i="39"/>
  <c r="H3138" i="39"/>
  <c r="H3134" i="39"/>
  <c r="H3130" i="39"/>
  <c r="H3126" i="39"/>
  <c r="H3122" i="39"/>
  <c r="H3118" i="39"/>
  <c r="H3114" i="39"/>
  <c r="H3110" i="39"/>
  <c r="H3106" i="39"/>
  <c r="H3102" i="39"/>
  <c r="H3098" i="39"/>
  <c r="H3094" i="39"/>
  <c r="H3090" i="39"/>
  <c r="H3086" i="39"/>
  <c r="H3082" i="39"/>
  <c r="H3078" i="39"/>
  <c r="H3074" i="39"/>
  <c r="H3070" i="39"/>
  <c r="H3066" i="39"/>
  <c r="H3062" i="39"/>
  <c r="H3058" i="39"/>
  <c r="H3054" i="39"/>
  <c r="H3050" i="39"/>
  <c r="H3046" i="39"/>
  <c r="H3042" i="39"/>
  <c r="H3038" i="39"/>
  <c r="H3034" i="39"/>
  <c r="H3030" i="39"/>
  <c r="H3026" i="39"/>
  <c r="H3022" i="39"/>
  <c r="H3018" i="39"/>
  <c r="H3014" i="39"/>
  <c r="H3010" i="39"/>
  <c r="H3006" i="39"/>
  <c r="H3002" i="39"/>
  <c r="H2998" i="39"/>
  <c r="H2994" i="39"/>
  <c r="H2990" i="39"/>
  <c r="H2986" i="39"/>
  <c r="H2982" i="39"/>
  <c r="H2978" i="39"/>
  <c r="H2974" i="39"/>
  <c r="H2970" i="39"/>
  <c r="H2966" i="39"/>
  <c r="H2962" i="39"/>
  <c r="H4972" i="39"/>
  <c r="H4908" i="39"/>
  <c r="H4844" i="39"/>
  <c r="H4780" i="39"/>
  <c r="H4716" i="39"/>
  <c r="H4660" i="39"/>
  <c r="H4628" i="39"/>
  <c r="H4596" i="39"/>
  <c r="H4564" i="39"/>
  <c r="H4532" i="39"/>
  <c r="H4500" i="39"/>
  <c r="H4481" i="39"/>
  <c r="H4465" i="39"/>
  <c r="H4449" i="39"/>
  <c r="H4433" i="39"/>
  <c r="H4417" i="39"/>
  <c r="H4401" i="39"/>
  <c r="H4385" i="39"/>
  <c r="H4369" i="39"/>
  <c r="H4353" i="39"/>
  <c r="H4337" i="39"/>
  <c r="H4321" i="39"/>
  <c r="H4305" i="39"/>
  <c r="H4289" i="39"/>
  <c r="H4273" i="39"/>
  <c r="H4257" i="39"/>
  <c r="H4241" i="39"/>
  <c r="H4225" i="39"/>
  <c r="H4209" i="39"/>
  <c r="H4193" i="39"/>
  <c r="H4177" i="39"/>
  <c r="H4161" i="39"/>
  <c r="H4145" i="39"/>
  <c r="H4129" i="39"/>
  <c r="H4113" i="39"/>
  <c r="H4097" i="39"/>
  <c r="H4081" i="39"/>
  <c r="H4065" i="39"/>
  <c r="H4049" i="39"/>
  <c r="H4033" i="39"/>
  <c r="H4017" i="39"/>
  <c r="H4001" i="39"/>
  <c r="H3985" i="39"/>
  <c r="H3977" i="39"/>
  <c r="H3969" i="39"/>
  <c r="H3961" i="39"/>
  <c r="H3953" i="39"/>
  <c r="H3945" i="39"/>
  <c r="H3937" i="39"/>
  <c r="H3929" i="39"/>
  <c r="H3921" i="39"/>
  <c r="H3913" i="39"/>
  <c r="H3905" i="39"/>
  <c r="H3897" i="39"/>
  <c r="H3889" i="39"/>
  <c r="H3881" i="39"/>
  <c r="H3873" i="39"/>
  <c r="H3865" i="39"/>
  <c r="H3857" i="39"/>
  <c r="H3849" i="39"/>
  <c r="H3841" i="39"/>
  <c r="H3833" i="39"/>
  <c r="H3825" i="39"/>
  <c r="H3817" i="39"/>
  <c r="H3809" i="39"/>
  <c r="H3801" i="39"/>
  <c r="H3793" i="39"/>
  <c r="H3785" i="39"/>
  <c r="H3780" i="39"/>
  <c r="H3775" i="39"/>
  <c r="H3769" i="39"/>
  <c r="H3764" i="39"/>
  <c r="H3759" i="39"/>
  <c r="H3753" i="39"/>
  <c r="H3748" i="39"/>
  <c r="H3743" i="39"/>
  <c r="H3737" i="39"/>
  <c r="H3732" i="39"/>
  <c r="H3727" i="39"/>
  <c r="H3721" i="39"/>
  <c r="H3716" i="39"/>
  <c r="H3711" i="39"/>
  <c r="H3705" i="39"/>
  <c r="H3700" i="39"/>
  <c r="H3695" i="39"/>
  <c r="H3689" i="39"/>
  <c r="H3684" i="39"/>
  <c r="H3679" i="39"/>
  <c r="H3673" i="39"/>
  <c r="H3668" i="39"/>
  <c r="H3663" i="39"/>
  <c r="H3657" i="39"/>
  <c r="H3652" i="39"/>
  <c r="H3647" i="39"/>
  <c r="H3641" i="39"/>
  <c r="H3636" i="39"/>
  <c r="H3631" i="39"/>
  <c r="H3625" i="39"/>
  <c r="H3620" i="39"/>
  <c r="H3615" i="39"/>
  <c r="H3609" i="39"/>
  <c r="H3604" i="39"/>
  <c r="H3599" i="39"/>
  <c r="H3593" i="39"/>
  <c r="H3588" i="39"/>
  <c r="H3583" i="39"/>
  <c r="H3577" i="39"/>
  <c r="H3572" i="39"/>
  <c r="H3567" i="39"/>
  <c r="H3561" i="39"/>
  <c r="H3556" i="39"/>
  <c r="H3551" i="39"/>
  <c r="H3545" i="39"/>
  <c r="H3540" i="39"/>
  <c r="H3535" i="39"/>
  <c r="H3529" i="39"/>
  <c r="H3524" i="39"/>
  <c r="H3519" i="39"/>
  <c r="H3513" i="39"/>
  <c r="H3508" i="39"/>
  <c r="H3503" i="39"/>
  <c r="H3497" i="39"/>
  <c r="H3492" i="39"/>
  <c r="H3487" i="39"/>
  <c r="H3481" i="39"/>
  <c r="H3476" i="39"/>
  <c r="H3471" i="39"/>
  <c r="H3465" i="39"/>
  <c r="H3460" i="39"/>
  <c r="H3455" i="39"/>
  <c r="H3449" i="39"/>
  <c r="H3444" i="39"/>
  <c r="H3439" i="39"/>
  <c r="H3433" i="39"/>
  <c r="H3428" i="39"/>
  <c r="H3423" i="39"/>
  <c r="H3417" i="39"/>
  <c r="H3412" i="39"/>
  <c r="H3407" i="39"/>
  <c r="H3401" i="39"/>
  <c r="H3396" i="39"/>
  <c r="H3391" i="39"/>
  <c r="H3385" i="39"/>
  <c r="H3380" i="39"/>
  <c r="H3375" i="39"/>
  <c r="H3369" i="39"/>
  <c r="H3364" i="39"/>
  <c r="H3359" i="39"/>
  <c r="H3353" i="39"/>
  <c r="H3348" i="39"/>
  <c r="H3343" i="39"/>
  <c r="H3337" i="39"/>
  <c r="H3332" i="39"/>
  <c r="H3327" i="39"/>
  <c r="H3321" i="39"/>
  <c r="H3316" i="39"/>
  <c r="H3311" i="39"/>
  <c r="H3305" i="39"/>
  <c r="H3300" i="39"/>
  <c r="H3295" i="39"/>
  <c r="H3289" i="39"/>
  <c r="H3284" i="39"/>
  <c r="H3279" i="39"/>
  <c r="H3273" i="39"/>
  <c r="H3268" i="39"/>
  <c r="H3263" i="39"/>
  <c r="H3257" i="39"/>
  <c r="H3252" i="39"/>
  <c r="H3247" i="39"/>
  <c r="H3241" i="39"/>
  <c r="H3236" i="39"/>
  <c r="H3231" i="39"/>
  <c r="H3225" i="39"/>
  <c r="H3220" i="39"/>
  <c r="H3215" i="39"/>
  <c r="H3209" i="39"/>
  <c r="H3204" i="39"/>
  <c r="H3199" i="39"/>
  <c r="H3193" i="39"/>
  <c r="H3188" i="39"/>
  <c r="H3183" i="39"/>
  <c r="H3177" i="39"/>
  <c r="H3172" i="39"/>
  <c r="H3167" i="39"/>
  <c r="H3161" i="39"/>
  <c r="H3156" i="39"/>
  <c r="H3151" i="39"/>
  <c r="H3145" i="39"/>
  <c r="H3140" i="39"/>
  <c r="H3135" i="39"/>
  <c r="H3129" i="39"/>
  <c r="H3124" i="39"/>
  <c r="H3119" i="39"/>
  <c r="H3113" i="39"/>
  <c r="H3108" i="39"/>
  <c r="H3103" i="39"/>
  <c r="H3097" i="39"/>
  <c r="H3092" i="39"/>
  <c r="H3087" i="39"/>
  <c r="H3081" i="39"/>
  <c r="H3076" i="39"/>
  <c r="H3071" i="39"/>
  <c r="H3065" i="39"/>
  <c r="H3060" i="39"/>
  <c r="H3055" i="39"/>
  <c r="H3049" i="39"/>
  <c r="H3044" i="39"/>
  <c r="H3039" i="39"/>
  <c r="H3033" i="39"/>
  <c r="H3028" i="39"/>
  <c r="H3023" i="39"/>
  <c r="H3017" i="39"/>
  <c r="H3012" i="39"/>
  <c r="H3007" i="39"/>
  <c r="H3001" i="39"/>
  <c r="H2996" i="39"/>
  <c r="H2991" i="39"/>
  <c r="H2985" i="39"/>
  <c r="H2980" i="39"/>
  <c r="H2975" i="39"/>
  <c r="H2969" i="39"/>
  <c r="H2964" i="39"/>
  <c r="H2959" i="39"/>
  <c r="H2955" i="39"/>
  <c r="H2951" i="39"/>
  <c r="H2947" i="39"/>
  <c r="H2943" i="39"/>
  <c r="H2939" i="39"/>
  <c r="H2935" i="39"/>
  <c r="H2931" i="39"/>
  <c r="H2927" i="39"/>
  <c r="H2923" i="39"/>
  <c r="H2919" i="39"/>
  <c r="H2915" i="39"/>
  <c r="H2911" i="39"/>
  <c r="H2907" i="39"/>
  <c r="H2903" i="39"/>
  <c r="H2899" i="39"/>
  <c r="H2895" i="39"/>
  <c r="H2891" i="39"/>
  <c r="H2887" i="39"/>
  <c r="H2883" i="39"/>
  <c r="H2879" i="39"/>
  <c r="H2875" i="39"/>
  <c r="H2871" i="39"/>
  <c r="H2867" i="39"/>
  <c r="H2863" i="39"/>
  <c r="H2859" i="39"/>
  <c r="H2855" i="39"/>
  <c r="H2851" i="39"/>
  <c r="H2847" i="39"/>
  <c r="H2843" i="39"/>
  <c r="H2839" i="39"/>
  <c r="H2835" i="39"/>
  <c r="H2831" i="39"/>
  <c r="H2827" i="39"/>
  <c r="H2823" i="39"/>
  <c r="H2819" i="39"/>
  <c r="H2815" i="39"/>
  <c r="H2811" i="39"/>
  <c r="H2807" i="39"/>
  <c r="H2803" i="39"/>
  <c r="H2799" i="39"/>
  <c r="H2795" i="39"/>
  <c r="H2791" i="39"/>
  <c r="H2787" i="39"/>
  <c r="H2783" i="39"/>
  <c r="H2779" i="39"/>
  <c r="H2775" i="39"/>
  <c r="H2771" i="39"/>
  <c r="H2767" i="39"/>
  <c r="H2763" i="39"/>
  <c r="H2759" i="39"/>
  <c r="H2755" i="39"/>
  <c r="H2751" i="39"/>
  <c r="H2747" i="39"/>
  <c r="H2743" i="39"/>
  <c r="H2739" i="39"/>
  <c r="H2735" i="39"/>
  <c r="H2731" i="39"/>
  <c r="H2727" i="39"/>
  <c r="H2723" i="39"/>
  <c r="H2719" i="39"/>
  <c r="H2715" i="39"/>
  <c r="H2711" i="39"/>
  <c r="H2707" i="39"/>
  <c r="H2703" i="39"/>
  <c r="H2699" i="39"/>
  <c r="H2695" i="39"/>
  <c r="H2691" i="39"/>
  <c r="H2687" i="39"/>
  <c r="H2683" i="39"/>
  <c r="H2679" i="39"/>
  <c r="H2675" i="39"/>
  <c r="H2671" i="39"/>
  <c r="H2667" i="39"/>
  <c r="H2663" i="39"/>
  <c r="H2659" i="39"/>
  <c r="H2655" i="39"/>
  <c r="H2651" i="39"/>
  <c r="H2647" i="39"/>
  <c r="H2643" i="39"/>
  <c r="H2639" i="39"/>
  <c r="H2635" i="39"/>
  <c r="H2631" i="39"/>
  <c r="H2627" i="39"/>
  <c r="H2623" i="39"/>
  <c r="H2619" i="39"/>
  <c r="H2615" i="39"/>
  <c r="H2611" i="39"/>
  <c r="H2607" i="39"/>
  <c r="H2603" i="39"/>
  <c r="H2599" i="39"/>
  <c r="H2595" i="39"/>
  <c r="H2591" i="39"/>
  <c r="H2587" i="39"/>
  <c r="H2583" i="39"/>
  <c r="H2579" i="39"/>
  <c r="H2575" i="39"/>
  <c r="H2571" i="39"/>
  <c r="H2567" i="39"/>
  <c r="H2563" i="39"/>
  <c r="H2559" i="39"/>
  <c r="H2555" i="39"/>
  <c r="H2551" i="39"/>
  <c r="H2547" i="39"/>
  <c r="H2543" i="39"/>
  <c r="H2539" i="39"/>
  <c r="H2535" i="39"/>
  <c r="H2531" i="39"/>
  <c r="H2527" i="39"/>
  <c r="H2523" i="39"/>
  <c r="H2519" i="39"/>
  <c r="H2515" i="39"/>
  <c r="H2511" i="39"/>
  <c r="H2507" i="39"/>
  <c r="H2503" i="39"/>
  <c r="H2499" i="39"/>
  <c r="H2495" i="39"/>
  <c r="H2491" i="39"/>
  <c r="H2487" i="39"/>
  <c r="H4969" i="39"/>
  <c r="H4905" i="39"/>
  <c r="H4841" i="39"/>
  <c r="H4777" i="39"/>
  <c r="H4713" i="39"/>
  <c r="H4659" i="39"/>
  <c r="H4627" i="39"/>
  <c r="H4595" i="39"/>
  <c r="H4563" i="39"/>
  <c r="H4531" i="39"/>
  <c r="H4499" i="39"/>
  <c r="H4480" i="39"/>
  <c r="H4464" i="39"/>
  <c r="H4448" i="39"/>
  <c r="H4432" i="39"/>
  <c r="H4416" i="39"/>
  <c r="H4400" i="39"/>
  <c r="H4384" i="39"/>
  <c r="H4368" i="39"/>
  <c r="H4352" i="39"/>
  <c r="H4336" i="39"/>
  <c r="H4320" i="39"/>
  <c r="H4304" i="39"/>
  <c r="H4288" i="39"/>
  <c r="H4272" i="39"/>
  <c r="H4256" i="39"/>
  <c r="H4240" i="39"/>
  <c r="H4224" i="39"/>
  <c r="H4208" i="39"/>
  <c r="H4192" i="39"/>
  <c r="H4176" i="39"/>
  <c r="H4160" i="39"/>
  <c r="H4144" i="39"/>
  <c r="H4128" i="39"/>
  <c r="H4112" i="39"/>
  <c r="H4096" i="39"/>
  <c r="H4080" i="39"/>
  <c r="H4064" i="39"/>
  <c r="H4048" i="39"/>
  <c r="H4032" i="39"/>
  <c r="H4016" i="39"/>
  <c r="H4000" i="39"/>
  <c r="H3984" i="39"/>
  <c r="H3976" i="39"/>
  <c r="H3968" i="39"/>
  <c r="H3960" i="39"/>
  <c r="H3952" i="39"/>
  <c r="H3944" i="39"/>
  <c r="H3936" i="39"/>
  <c r="H3928" i="39"/>
  <c r="H3920" i="39"/>
  <c r="H3912" i="39"/>
  <c r="H3904" i="39"/>
  <c r="H3896" i="39"/>
  <c r="H3888" i="39"/>
  <c r="H3880" i="39"/>
  <c r="H3872" i="39"/>
  <c r="H3864" i="39"/>
  <c r="H3856" i="39"/>
  <c r="H3848" i="39"/>
  <c r="H3840" i="39"/>
  <c r="H3832" i="39"/>
  <c r="H3824" i="39"/>
  <c r="H3816" i="39"/>
  <c r="H3808" i="39"/>
  <c r="H3800" i="39"/>
  <c r="H3792" i="39"/>
  <c r="H3784" i="39"/>
  <c r="H3779" i="39"/>
  <c r="H3773" i="39"/>
  <c r="H3768" i="39"/>
  <c r="H3763" i="39"/>
  <c r="H3757" i="39"/>
  <c r="H3752" i="39"/>
  <c r="H3747" i="39"/>
  <c r="H3741" i="39"/>
  <c r="H3736" i="39"/>
  <c r="H3731" i="39"/>
  <c r="H3725" i="39"/>
  <c r="H3720" i="39"/>
  <c r="H3715" i="39"/>
  <c r="H3709" i="39"/>
  <c r="H3704" i="39"/>
  <c r="H3699" i="39"/>
  <c r="H3693" i="39"/>
  <c r="H3688" i="39"/>
  <c r="H3683" i="39"/>
  <c r="H3677" i="39"/>
  <c r="H3672" i="39"/>
  <c r="H3667" i="39"/>
  <c r="H3661" i="39"/>
  <c r="H3656" i="39"/>
  <c r="H3651" i="39"/>
  <c r="H3645" i="39"/>
  <c r="H3640" i="39"/>
  <c r="H3635" i="39"/>
  <c r="H3629" i="39"/>
  <c r="H3624" i="39"/>
  <c r="H3619" i="39"/>
  <c r="H3613" i="39"/>
  <c r="H3608" i="39"/>
  <c r="H3603" i="39"/>
  <c r="H3597" i="39"/>
  <c r="H3592" i="39"/>
  <c r="H3587" i="39"/>
  <c r="H3581" i="39"/>
  <c r="H3576" i="39"/>
  <c r="H3571" i="39"/>
  <c r="H3565" i="39"/>
  <c r="H3560" i="39"/>
  <c r="H3555" i="39"/>
  <c r="H3549" i="39"/>
  <c r="H3544" i="39"/>
  <c r="H3539" i="39"/>
  <c r="H3533" i="39"/>
  <c r="H3528" i="39"/>
  <c r="H3523" i="39"/>
  <c r="H3517" i="39"/>
  <c r="H3512" i="39"/>
  <c r="H3507" i="39"/>
  <c r="H3501" i="39"/>
  <c r="H3496" i="39"/>
  <c r="H3491" i="39"/>
  <c r="H3485" i="39"/>
  <c r="H3480" i="39"/>
  <c r="H3475" i="39"/>
  <c r="H3469" i="39"/>
  <c r="H3464" i="39"/>
  <c r="H3459" i="39"/>
  <c r="H3453" i="39"/>
  <c r="H3448" i="39"/>
  <c r="H3443" i="39"/>
  <c r="H3437" i="39"/>
  <c r="H3432" i="39"/>
  <c r="H3427" i="39"/>
  <c r="H3421" i="39"/>
  <c r="H3416" i="39"/>
  <c r="H3411" i="39"/>
  <c r="H3405" i="39"/>
  <c r="H3400" i="39"/>
  <c r="H3395" i="39"/>
  <c r="H3389" i="39"/>
  <c r="H3384" i="39"/>
  <c r="H3379" i="39"/>
  <c r="H3373" i="39"/>
  <c r="H3368" i="39"/>
  <c r="H3363" i="39"/>
  <c r="H3357" i="39"/>
  <c r="H3352" i="39"/>
  <c r="H3347" i="39"/>
  <c r="H3341" i="39"/>
  <c r="H3336" i="39"/>
  <c r="H3331" i="39"/>
  <c r="H3325" i="39"/>
  <c r="H3320" i="39"/>
  <c r="H3315" i="39"/>
  <c r="H3309" i="39"/>
  <c r="H3304" i="39"/>
  <c r="H3299" i="39"/>
  <c r="H3293" i="39"/>
  <c r="H3288" i="39"/>
  <c r="H3283" i="39"/>
  <c r="H3277" i="39"/>
  <c r="H3272" i="39"/>
  <c r="H3267" i="39"/>
  <c r="H3261" i="39"/>
  <c r="H3256" i="39"/>
  <c r="H3251" i="39"/>
  <c r="H3245" i="39"/>
  <c r="H3240" i="39"/>
  <c r="H3235" i="39"/>
  <c r="H3229" i="39"/>
  <c r="H3224" i="39"/>
  <c r="H3219" i="39"/>
  <c r="H3213" i="39"/>
  <c r="H3208" i="39"/>
  <c r="H3203" i="39"/>
  <c r="H3197" i="39"/>
  <c r="H3192" i="39"/>
  <c r="H3187" i="39"/>
  <c r="H3181" i="39"/>
  <c r="H3176" i="39"/>
  <c r="H3171" i="39"/>
  <c r="H3165" i="39"/>
  <c r="H3160" i="39"/>
  <c r="H3155" i="39"/>
  <c r="H3149" i="39"/>
  <c r="H3144" i="39"/>
  <c r="H3139" i="39"/>
  <c r="H3133" i="39"/>
  <c r="H3128" i="39"/>
  <c r="H3123" i="39"/>
  <c r="H3117" i="39"/>
  <c r="H3112" i="39"/>
  <c r="H3107" i="39"/>
  <c r="H3101" i="39"/>
  <c r="H3096" i="39"/>
  <c r="H3091" i="39"/>
  <c r="H3085" i="39"/>
  <c r="H3080" i="39"/>
  <c r="H3075" i="39"/>
  <c r="H3069" i="39"/>
  <c r="H3064" i="39"/>
  <c r="H3059" i="39"/>
  <c r="H3053" i="39"/>
  <c r="H3048" i="39"/>
  <c r="H3043" i="39"/>
  <c r="H3037" i="39"/>
  <c r="H3032" i="39"/>
  <c r="H3027" i="39"/>
  <c r="H3021" i="39"/>
  <c r="H3016" i="39"/>
  <c r="H3011" i="39"/>
  <c r="H3005" i="39"/>
  <c r="H3000" i="39"/>
  <c r="H2995" i="39"/>
  <c r="H2989" i="39"/>
  <c r="H2984" i="39"/>
  <c r="H2979" i="39"/>
  <c r="H2973" i="39"/>
  <c r="H2968" i="39"/>
  <c r="H2963" i="39"/>
  <c r="H2958" i="39"/>
  <c r="H2954" i="39"/>
  <c r="H2950" i="39"/>
  <c r="H2946" i="39"/>
  <c r="H2942" i="39"/>
  <c r="H2938" i="39"/>
  <c r="H2934" i="39"/>
  <c r="H2930" i="39"/>
  <c r="H2926" i="39"/>
  <c r="H2922" i="39"/>
  <c r="H2918" i="39"/>
  <c r="H2914" i="39"/>
  <c r="H2910" i="39"/>
  <c r="H2906" i="39"/>
  <c r="H2902" i="39"/>
  <c r="H2898" i="39"/>
  <c r="H2894" i="39"/>
  <c r="H2890" i="39"/>
  <c r="H2886" i="39"/>
  <c r="H2882" i="39"/>
  <c r="H2878" i="39"/>
  <c r="H2874" i="39"/>
  <c r="H2870" i="39"/>
  <c r="H2866" i="39"/>
  <c r="H2862" i="39"/>
  <c r="H2858" i="39"/>
  <c r="H2854" i="39"/>
  <c r="H2850" i="39"/>
  <c r="H2846" i="39"/>
  <c r="H2842" i="39"/>
  <c r="H2838" i="39"/>
  <c r="H2834" i="39"/>
  <c r="H2830" i="39"/>
  <c r="H2826" i="39"/>
  <c r="H2822" i="39"/>
  <c r="H2818" i="39"/>
  <c r="H2814" i="39"/>
  <c r="H2810" i="39"/>
  <c r="H2806" i="39"/>
  <c r="H2802" i="39"/>
  <c r="H2798" i="39"/>
  <c r="H2794" i="39"/>
  <c r="H2790" i="39"/>
  <c r="H2786" i="39"/>
  <c r="H2782" i="39"/>
  <c r="H2778" i="39"/>
  <c r="H2774" i="39"/>
  <c r="H2770" i="39"/>
  <c r="H2766" i="39"/>
  <c r="H2762" i="39"/>
  <c r="H2758" i="39"/>
  <c r="H2754" i="39"/>
  <c r="H2750" i="39"/>
  <c r="H2746" i="39"/>
  <c r="H2742" i="39"/>
  <c r="H2738" i="39"/>
  <c r="H2734" i="39"/>
  <c r="H2730" i="39"/>
  <c r="H2726" i="39"/>
  <c r="H2722" i="39"/>
  <c r="H2718" i="39"/>
  <c r="H2714" i="39"/>
  <c r="H2710" i="39"/>
  <c r="H2706" i="39"/>
  <c r="H2702" i="39"/>
  <c r="H2698" i="39"/>
  <c r="H2694" i="39"/>
  <c r="H2690" i="39"/>
  <c r="H2686" i="39"/>
  <c r="H2682" i="39"/>
  <c r="H2678" i="39"/>
  <c r="H2674" i="39"/>
  <c r="H2670" i="39"/>
  <c r="H2666" i="39"/>
  <c r="H2662" i="39"/>
  <c r="H2658" i="39"/>
  <c r="H2654" i="39"/>
  <c r="H2650" i="39"/>
  <c r="H2646" i="39"/>
  <c r="H2642" i="39"/>
  <c r="H2638" i="39"/>
  <c r="H2634" i="39"/>
  <c r="H2630" i="39"/>
  <c r="H2626" i="39"/>
  <c r="H2622" i="39"/>
  <c r="H2618" i="39"/>
  <c r="H2614" i="39"/>
  <c r="H2610" i="39"/>
  <c r="H2606" i="39"/>
  <c r="H2602" i="39"/>
  <c r="H2598" i="39"/>
  <c r="H2594" i="39"/>
  <c r="H2590" i="39"/>
  <c r="H2586" i="39"/>
  <c r="H2582" i="39"/>
  <c r="H2578" i="39"/>
  <c r="H2574" i="39"/>
  <c r="H2570" i="39"/>
  <c r="H2566" i="39"/>
  <c r="H4940" i="39"/>
  <c r="H4812" i="39"/>
  <c r="H4684" i="39"/>
  <c r="H4612" i="39"/>
  <c r="H4548" i="39"/>
  <c r="H4489" i="39"/>
  <c r="H4457" i="39"/>
  <c r="H4425" i="39"/>
  <c r="H4393" i="39"/>
  <c r="H4361" i="39"/>
  <c r="H4329" i="39"/>
  <c r="H4297" i="39"/>
  <c r="H4265" i="39"/>
  <c r="H4233" i="39"/>
  <c r="H4201" i="39"/>
  <c r="H4169" i="39"/>
  <c r="H4137" i="39"/>
  <c r="H4105" i="39"/>
  <c r="H4073" i="39"/>
  <c r="H4041" i="39"/>
  <c r="H4009" i="39"/>
  <c r="H3981" i="39"/>
  <c r="H3965" i="39"/>
  <c r="H3949" i="39"/>
  <c r="H3933" i="39"/>
  <c r="H3917" i="39"/>
  <c r="H3901" i="39"/>
  <c r="H3885" i="39"/>
  <c r="H3869" i="39"/>
  <c r="H3853" i="39"/>
  <c r="H3837" i="39"/>
  <c r="H3821" i="39"/>
  <c r="H3805" i="39"/>
  <c r="H3789" i="39"/>
  <c r="H3777" i="39"/>
  <c r="H3767" i="39"/>
  <c r="H3756" i="39"/>
  <c r="H3745" i="39"/>
  <c r="H3735" i="39"/>
  <c r="H3724" i="39"/>
  <c r="H3713" i="39"/>
  <c r="H3703" i="39"/>
  <c r="H3692" i="39"/>
  <c r="H3681" i="39"/>
  <c r="H3671" i="39"/>
  <c r="H3660" i="39"/>
  <c r="H3649" i="39"/>
  <c r="H3639" i="39"/>
  <c r="H3628" i="39"/>
  <c r="H3617" i="39"/>
  <c r="H3607" i="39"/>
  <c r="H3596" i="39"/>
  <c r="H3585" i="39"/>
  <c r="H3575" i="39"/>
  <c r="H3564" i="39"/>
  <c r="H3553" i="39"/>
  <c r="H3543" i="39"/>
  <c r="H3532" i="39"/>
  <c r="H3521" i="39"/>
  <c r="H3511" i="39"/>
  <c r="H3500" i="39"/>
  <c r="H3489" i="39"/>
  <c r="H3479" i="39"/>
  <c r="H3468" i="39"/>
  <c r="H3457" i="39"/>
  <c r="H3447" i="39"/>
  <c r="H3436" i="39"/>
  <c r="H3425" i="39"/>
  <c r="H3415" i="39"/>
  <c r="H3404" i="39"/>
  <c r="H3393" i="39"/>
  <c r="H3383" i="39"/>
  <c r="H3372" i="39"/>
  <c r="H3361" i="39"/>
  <c r="H3351" i="39"/>
  <c r="H3340" i="39"/>
  <c r="H3329" i="39"/>
  <c r="H3319" i="39"/>
  <c r="H3308" i="39"/>
  <c r="H3297" i="39"/>
  <c r="H3287" i="39"/>
  <c r="H3276" i="39"/>
  <c r="H3265" i="39"/>
  <c r="H3255" i="39"/>
  <c r="H3244" i="39"/>
  <c r="H3233" i="39"/>
  <c r="H3223" i="39"/>
  <c r="H3212" i="39"/>
  <c r="H3201" i="39"/>
  <c r="H3191" i="39"/>
  <c r="H3180" i="39"/>
  <c r="H3169" i="39"/>
  <c r="H3159" i="39"/>
  <c r="H3148" i="39"/>
  <c r="H3137" i="39"/>
  <c r="H3127" i="39"/>
  <c r="H3116" i="39"/>
  <c r="H3105" i="39"/>
  <c r="H3095" i="39"/>
  <c r="H3084" i="39"/>
  <c r="H3073" i="39"/>
  <c r="H3063" i="39"/>
  <c r="H3052" i="39"/>
  <c r="H3041" i="39"/>
  <c r="H3031" i="39"/>
  <c r="H3020" i="39"/>
  <c r="H3009" i="39"/>
  <c r="H2999" i="39"/>
  <c r="H2988" i="39"/>
  <c r="H2977" i="39"/>
  <c r="H2967" i="39"/>
  <c r="H2957" i="39"/>
  <c r="H2949" i="39"/>
  <c r="H2941" i="39"/>
  <c r="H2933" i="39"/>
  <c r="H2925" i="39"/>
  <c r="H2917" i="39"/>
  <c r="H2909" i="39"/>
  <c r="H2901" i="39"/>
  <c r="H2893" i="39"/>
  <c r="H2885" i="39"/>
  <c r="H2877" i="39"/>
  <c r="H2869" i="39"/>
  <c r="H2861" i="39"/>
  <c r="H2853" i="39"/>
  <c r="H2845" i="39"/>
  <c r="H2837" i="39"/>
  <c r="H2829" i="39"/>
  <c r="H2821" i="39"/>
  <c r="H2813" i="39"/>
  <c r="H2805" i="39"/>
  <c r="H2797" i="39"/>
  <c r="H2789" i="39"/>
  <c r="H2781" i="39"/>
  <c r="H2773" i="39"/>
  <c r="H2765" i="39"/>
  <c r="H2757" i="39"/>
  <c r="H2749" i="39"/>
  <c r="H2741" i="39"/>
  <c r="H2733" i="39"/>
  <c r="H2725" i="39"/>
  <c r="H2717" i="39"/>
  <c r="H2709" i="39"/>
  <c r="H2701" i="39"/>
  <c r="H2693" i="39"/>
  <c r="H2685" i="39"/>
  <c r="H2677" i="39"/>
  <c r="H2669" i="39"/>
  <c r="H2661" i="39"/>
  <c r="H2653" i="39"/>
  <c r="H2645" i="39"/>
  <c r="H2637" i="39"/>
  <c r="H2629" i="39"/>
  <c r="H2621" i="39"/>
  <c r="H2613" i="39"/>
  <c r="H2605" i="39"/>
  <c r="H2597" i="39"/>
  <c r="H2589" i="39"/>
  <c r="H2581" i="39"/>
  <c r="H2573" i="39"/>
  <c r="H2565" i="39"/>
  <c r="H2560" i="39"/>
  <c r="H2554" i="39"/>
  <c r="H2549" i="39"/>
  <c r="H2544" i="39"/>
  <c r="H2538" i="39"/>
  <c r="H2533" i="39"/>
  <c r="H2528" i="39"/>
  <c r="H2522" i="39"/>
  <c r="H2517" i="39"/>
  <c r="H2512" i="39"/>
  <c r="H2506" i="39"/>
  <c r="H2501" i="39"/>
  <c r="H2496" i="39"/>
  <c r="H2490" i="39"/>
  <c r="H2485" i="39"/>
  <c r="H2481" i="39"/>
  <c r="H2477" i="39"/>
  <c r="H2473" i="39"/>
  <c r="H2469" i="39"/>
  <c r="H2465" i="39"/>
  <c r="H2461" i="39"/>
  <c r="H2457" i="39"/>
  <c r="H2453" i="39"/>
  <c r="H2449" i="39"/>
  <c r="H2445" i="39"/>
  <c r="H2441" i="39"/>
  <c r="H2437" i="39"/>
  <c r="H2433" i="39"/>
  <c r="H2429" i="39"/>
  <c r="H2425" i="39"/>
  <c r="H2421" i="39"/>
  <c r="H2417" i="39"/>
  <c r="H2413" i="39"/>
  <c r="H2409" i="39"/>
  <c r="H2405" i="39"/>
  <c r="H2401" i="39"/>
  <c r="H2397" i="39"/>
  <c r="H2393" i="39"/>
  <c r="H2389" i="39"/>
  <c r="H2385" i="39"/>
  <c r="H2381" i="39"/>
  <c r="H2377" i="39"/>
  <c r="H2373" i="39"/>
  <c r="H2369" i="39"/>
  <c r="H2365" i="39"/>
  <c r="H2361" i="39"/>
  <c r="H2357" i="39"/>
  <c r="H2353" i="39"/>
  <c r="H2349" i="39"/>
  <c r="H2345" i="39"/>
  <c r="H2341" i="39"/>
  <c r="H2337" i="39"/>
  <c r="H2333" i="39"/>
  <c r="H2329" i="39"/>
  <c r="H2325" i="39"/>
  <c r="H2321" i="39"/>
  <c r="H2317" i="39"/>
  <c r="H2313" i="39"/>
  <c r="H2309" i="39"/>
  <c r="H2305" i="39"/>
  <c r="H2301" i="39"/>
  <c r="H2297" i="39"/>
  <c r="H2293" i="39"/>
  <c r="H2289" i="39"/>
  <c r="H2285" i="39"/>
  <c r="H2281" i="39"/>
  <c r="H2277" i="39"/>
  <c r="H2273" i="39"/>
  <c r="H2269" i="39"/>
  <c r="H2265" i="39"/>
  <c r="H2261" i="39"/>
  <c r="H2257" i="39"/>
  <c r="H2253" i="39"/>
  <c r="H2249" i="39"/>
  <c r="H2245" i="39"/>
  <c r="H2241" i="39"/>
  <c r="H2237" i="39"/>
  <c r="H2233" i="39"/>
  <c r="H2229" i="39"/>
  <c r="H2225" i="39"/>
  <c r="H2221" i="39"/>
  <c r="H2217" i="39"/>
  <c r="H2213" i="39"/>
  <c r="H2209" i="39"/>
  <c r="H2205" i="39"/>
  <c r="H2201" i="39"/>
  <c r="H2197" i="39"/>
  <c r="H2193" i="39"/>
  <c r="H2189" i="39"/>
  <c r="H2185" i="39"/>
  <c r="H2181" i="39"/>
  <c r="H2177" i="39"/>
  <c r="H2173" i="39"/>
  <c r="H2169" i="39"/>
  <c r="H2165" i="39"/>
  <c r="H2161" i="39"/>
  <c r="H2157" i="39"/>
  <c r="H2153" i="39"/>
  <c r="H2149" i="39"/>
  <c r="H2145" i="39"/>
  <c r="H2141" i="39"/>
  <c r="H2137" i="39"/>
  <c r="H2133" i="39"/>
  <c r="H2129" i="39"/>
  <c r="H2125" i="39"/>
  <c r="H2121" i="39"/>
  <c r="H2117" i="39"/>
  <c r="H2113" i="39"/>
  <c r="H2109" i="39"/>
  <c r="H2105" i="39"/>
  <c r="H2101" i="39"/>
  <c r="H2097" i="39"/>
  <c r="H2093" i="39"/>
  <c r="H2089" i="39"/>
  <c r="H2085" i="39"/>
  <c r="H2081" i="39"/>
  <c r="H2077" i="39"/>
  <c r="H2073" i="39"/>
  <c r="H2069" i="39"/>
  <c r="H2065" i="39"/>
  <c r="H2061" i="39"/>
  <c r="H2057" i="39"/>
  <c r="H2053" i="39"/>
  <c r="H2049" i="39"/>
  <c r="H2045" i="39"/>
  <c r="H2041" i="39"/>
  <c r="H2037" i="39"/>
  <c r="H2033" i="39"/>
  <c r="H2029" i="39"/>
  <c r="H2025" i="39"/>
  <c r="H2021" i="39"/>
  <c r="H2017" i="39"/>
  <c r="H2013" i="39"/>
  <c r="H2009" i="39"/>
  <c r="H2005" i="39"/>
  <c r="H2001" i="39"/>
  <c r="H1997" i="39"/>
  <c r="H1993" i="39"/>
  <c r="H1989" i="39"/>
  <c r="H1985" i="39"/>
  <c r="H1981" i="39"/>
  <c r="H1977" i="39"/>
  <c r="H1973" i="39"/>
  <c r="H1969" i="39"/>
  <c r="H1965" i="39"/>
  <c r="H1961" i="39"/>
  <c r="H1957" i="39"/>
  <c r="H1953" i="39"/>
  <c r="H1949" i="39"/>
  <c r="H1945" i="39"/>
  <c r="H1941" i="39"/>
  <c r="H1937" i="39"/>
  <c r="H1933" i="39"/>
  <c r="H1929" i="39"/>
  <c r="H1925" i="39"/>
  <c r="H1921" i="39"/>
  <c r="H1917" i="39"/>
  <c r="H1913" i="39"/>
  <c r="H1909" i="39"/>
  <c r="H1905" i="39"/>
  <c r="H1901" i="39"/>
  <c r="H1897" i="39"/>
  <c r="H1893" i="39"/>
  <c r="H1889" i="39"/>
  <c r="H1885" i="39"/>
  <c r="H1881" i="39"/>
  <c r="H1877" i="39"/>
  <c r="H1873" i="39"/>
  <c r="H1869" i="39"/>
  <c r="H1865" i="39"/>
  <c r="H1861" i="39"/>
  <c r="H1857" i="39"/>
  <c r="H1853" i="39"/>
  <c r="H1849" i="39"/>
  <c r="H1845" i="39"/>
  <c r="H1841" i="39"/>
  <c r="H1837" i="39"/>
  <c r="H1833" i="39"/>
  <c r="H1829" i="39"/>
  <c r="H1825" i="39"/>
  <c r="H1821" i="39"/>
  <c r="H1817" i="39"/>
  <c r="H1813" i="39"/>
  <c r="H1809" i="39"/>
  <c r="H1805" i="39"/>
  <c r="H1801" i="39"/>
  <c r="H1797" i="39"/>
  <c r="H1793" i="39"/>
  <c r="H1789" i="39"/>
  <c r="H1785" i="39"/>
  <c r="H1781" i="39"/>
  <c r="H1777" i="39"/>
  <c r="H1773" i="39"/>
  <c r="H1769" i="39"/>
  <c r="H1765" i="39"/>
  <c r="H1761" i="39"/>
  <c r="H1757" i="39"/>
  <c r="H1753" i="39"/>
  <c r="H1749" i="39"/>
  <c r="H1745" i="39"/>
  <c r="H1741" i="39"/>
  <c r="H1737" i="39"/>
  <c r="H1733" i="39"/>
  <c r="H1729" i="39"/>
  <c r="H1725" i="39"/>
  <c r="H1721" i="39"/>
  <c r="H1717" i="39"/>
  <c r="H1713" i="39"/>
  <c r="H1709" i="39"/>
  <c r="H1705" i="39"/>
  <c r="H1701" i="39"/>
  <c r="H1697" i="39"/>
  <c r="H1693" i="39"/>
  <c r="H1689" i="39"/>
  <c r="H1685" i="39"/>
  <c r="H1681" i="39"/>
  <c r="H1677" i="39"/>
  <c r="H1673" i="39"/>
  <c r="H1669" i="39"/>
  <c r="H1665" i="39"/>
  <c r="H1661" i="39"/>
  <c r="H1657" i="39"/>
  <c r="H1653" i="39"/>
  <c r="H1649" i="39"/>
  <c r="H1645" i="39"/>
  <c r="H1641" i="39"/>
  <c r="H1637" i="39"/>
  <c r="H1633" i="39"/>
  <c r="H1629" i="39"/>
  <c r="H1625" i="39"/>
  <c r="H1621" i="39"/>
  <c r="H1617" i="39"/>
  <c r="H1613" i="39"/>
  <c r="H1609" i="39"/>
  <c r="H1605" i="39"/>
  <c r="H1601" i="39"/>
  <c r="H1597" i="39"/>
  <c r="H1593" i="39"/>
  <c r="H1589" i="39"/>
  <c r="H1585" i="39"/>
  <c r="H1581" i="39"/>
  <c r="H1577" i="39"/>
  <c r="H1573" i="39"/>
  <c r="H1569" i="39"/>
  <c r="H1565" i="39"/>
  <c r="H1561" i="39"/>
  <c r="H1557" i="39"/>
  <c r="H1553" i="39"/>
  <c r="H1549" i="39"/>
  <c r="H1545" i="39"/>
  <c r="H1541" i="39"/>
  <c r="H1537" i="39"/>
  <c r="H1533" i="39"/>
  <c r="H1529" i="39"/>
  <c r="H1525" i="39"/>
  <c r="H1521" i="39"/>
  <c r="H1517" i="39"/>
  <c r="H1513" i="39"/>
  <c r="H1509" i="39"/>
  <c r="H1505" i="39"/>
  <c r="H1501" i="39"/>
  <c r="H1497" i="39"/>
  <c r="H1493" i="39"/>
  <c r="H1489" i="39"/>
  <c r="H1485" i="39"/>
  <c r="H1481" i="39"/>
  <c r="H1477" i="39"/>
  <c r="H1473" i="39"/>
  <c r="H1469" i="39"/>
  <c r="H1465" i="39"/>
  <c r="H1461" i="39"/>
  <c r="H1457" i="39"/>
  <c r="H1453" i="39"/>
  <c r="H1449" i="39"/>
  <c r="H1445" i="39"/>
  <c r="H1441" i="39"/>
  <c r="H1437" i="39"/>
  <c r="H1433" i="39"/>
  <c r="H1429" i="39"/>
  <c r="H1425" i="39"/>
  <c r="H1421" i="39"/>
  <c r="H1417" i="39"/>
  <c r="H1413" i="39"/>
  <c r="H1409" i="39"/>
  <c r="H1405" i="39"/>
  <c r="H1401" i="39"/>
  <c r="H1397" i="39"/>
  <c r="H1393" i="39"/>
  <c r="H1389" i="39"/>
  <c r="H1385" i="39"/>
  <c r="H1381" i="39"/>
  <c r="H1377" i="39"/>
  <c r="H1373" i="39"/>
  <c r="H1369" i="39"/>
  <c r="H1365" i="39"/>
  <c r="H1361" i="39"/>
  <c r="H1357" i="39"/>
  <c r="H1353" i="39"/>
  <c r="H1349" i="39"/>
  <c r="H1345" i="39"/>
  <c r="H1341" i="39"/>
  <c r="H1337" i="39"/>
  <c r="H1333" i="39"/>
  <c r="H1329" i="39"/>
  <c r="H1325" i="39"/>
  <c r="H1321" i="39"/>
  <c r="H1317" i="39"/>
  <c r="H1313" i="39"/>
  <c r="H1309" i="39"/>
  <c r="H1305" i="39"/>
  <c r="H1301" i="39"/>
  <c r="H1297" i="39"/>
  <c r="H1293" i="39"/>
  <c r="H1289" i="39"/>
  <c r="H1285" i="39"/>
  <c r="H1281" i="39"/>
  <c r="H1277" i="39"/>
  <c r="H1273" i="39"/>
  <c r="H1269" i="39"/>
  <c r="H1265" i="39"/>
  <c r="H1261" i="39"/>
  <c r="H1257" i="39"/>
  <c r="H1253" i="39"/>
  <c r="H1249" i="39"/>
  <c r="H1245" i="39"/>
  <c r="H1241" i="39"/>
  <c r="H1237" i="39"/>
  <c r="H1233" i="39"/>
  <c r="H1229" i="39"/>
  <c r="H1225" i="39"/>
  <c r="H1221" i="39"/>
  <c r="H1217" i="39"/>
  <c r="H1213" i="39"/>
  <c r="H1209" i="39"/>
  <c r="H1205" i="39"/>
  <c r="H1201" i="39"/>
  <c r="H1197" i="39"/>
  <c r="H1193" i="39"/>
  <c r="H1189" i="39"/>
  <c r="H1185" i="39"/>
  <c r="H1181" i="39"/>
  <c r="H1177" i="39"/>
  <c r="H1173" i="39"/>
  <c r="H1169" i="39"/>
  <c r="H1165" i="39"/>
  <c r="H1161" i="39"/>
  <c r="H1157" i="39"/>
  <c r="H1153" i="39"/>
  <c r="H1149" i="39"/>
  <c r="H1145" i="39"/>
  <c r="H1141" i="39"/>
  <c r="H1137" i="39"/>
  <c r="H1133" i="39"/>
  <c r="H1129" i="39"/>
  <c r="H1125" i="39"/>
  <c r="H1121" i="39"/>
  <c r="H1117" i="39"/>
  <c r="H1113" i="39"/>
  <c r="H1109" i="39"/>
  <c r="H1105" i="39"/>
  <c r="H1101" i="39"/>
  <c r="H1097" i="39"/>
  <c r="H1093" i="39"/>
  <c r="H1089" i="39"/>
  <c r="H1085" i="39"/>
  <c r="H1081" i="39"/>
  <c r="H1077" i="39"/>
  <c r="H1073" i="39"/>
  <c r="H1069" i="39"/>
  <c r="H1065" i="39"/>
  <c r="H1061" i="39"/>
  <c r="H1057" i="39"/>
  <c r="H1053" i="39"/>
  <c r="H1049" i="39"/>
  <c r="H1045" i="39"/>
  <c r="H1041" i="39"/>
  <c r="H1037" i="39"/>
  <c r="H1033" i="39"/>
  <c r="H1029" i="39"/>
  <c r="H1025" i="39"/>
  <c r="H1021" i="39"/>
  <c r="H1017" i="39"/>
  <c r="H1013" i="39"/>
  <c r="H1009" i="39"/>
  <c r="H1005" i="39"/>
  <c r="H1001" i="39"/>
  <c r="H997" i="39"/>
  <c r="H993" i="39"/>
  <c r="H989" i="39"/>
  <c r="H985" i="39"/>
  <c r="H981" i="39"/>
  <c r="H977" i="39"/>
  <c r="H973" i="39"/>
  <c r="H969" i="39"/>
  <c r="H965" i="39"/>
  <c r="H961" i="39"/>
  <c r="H957" i="39"/>
  <c r="H953" i="39"/>
  <c r="H949" i="39"/>
  <c r="H945" i="39"/>
  <c r="H941" i="39"/>
  <c r="H937" i="39"/>
  <c r="H933" i="39"/>
  <c r="H929" i="39"/>
  <c r="H925" i="39"/>
  <c r="H921" i="39"/>
  <c r="H917" i="39"/>
  <c r="H913" i="39"/>
  <c r="H909" i="39"/>
  <c r="H905" i="39"/>
  <c r="H901" i="39"/>
  <c r="H897" i="39"/>
  <c r="H893" i="39"/>
  <c r="H889" i="39"/>
  <c r="H885" i="39"/>
  <c r="H881" i="39"/>
  <c r="H877" i="39"/>
  <c r="H873" i="39"/>
  <c r="H869" i="39"/>
  <c r="H865" i="39"/>
  <c r="H861" i="39"/>
  <c r="H857" i="39"/>
  <c r="H853" i="39"/>
  <c r="H849" i="39"/>
  <c r="H845" i="39"/>
  <c r="H841" i="39"/>
  <c r="H837" i="39"/>
  <c r="H833" i="39"/>
  <c r="H829" i="39"/>
  <c r="H825" i="39"/>
  <c r="H821" i="39"/>
  <c r="H817" i="39"/>
  <c r="H813" i="39"/>
  <c r="H809" i="39"/>
  <c r="H805" i="39"/>
  <c r="H801" i="39"/>
  <c r="H797" i="39"/>
  <c r="H793" i="39"/>
  <c r="H789" i="39"/>
  <c r="H785" i="39"/>
  <c r="H781" i="39"/>
  <c r="H777" i="39"/>
  <c r="H773" i="39"/>
  <c r="H769" i="39"/>
  <c r="H765" i="39"/>
  <c r="H761" i="39"/>
  <c r="H757" i="39"/>
  <c r="H753" i="39"/>
  <c r="H749" i="39"/>
  <c r="H745" i="39"/>
  <c r="H741" i="39"/>
  <c r="H737" i="39"/>
  <c r="H733" i="39"/>
  <c r="H729" i="39"/>
  <c r="H725" i="39"/>
  <c r="H721" i="39"/>
  <c r="H717" i="39"/>
  <c r="H713" i="39"/>
  <c r="H709" i="39"/>
  <c r="H705" i="39"/>
  <c r="H701" i="39"/>
  <c r="H697" i="39"/>
  <c r="H693" i="39"/>
  <c r="H689" i="39"/>
  <c r="H685" i="39"/>
  <c r="H681" i="39"/>
  <c r="H677" i="39"/>
  <c r="H673" i="39"/>
  <c r="H669" i="39"/>
  <c r="H665" i="39"/>
  <c r="H661" i="39"/>
  <c r="H657" i="39"/>
  <c r="H653" i="39"/>
  <c r="H649" i="39"/>
  <c r="H645" i="39"/>
  <c r="H641" i="39"/>
  <c r="H637" i="39"/>
  <c r="H633" i="39"/>
  <c r="H629" i="39"/>
  <c r="H625" i="39"/>
  <c r="H621" i="39"/>
  <c r="H617" i="39"/>
  <c r="H613" i="39"/>
  <c r="H609" i="39"/>
  <c r="H605" i="39"/>
  <c r="H601" i="39"/>
  <c r="H597" i="39"/>
  <c r="H593" i="39"/>
  <c r="H589" i="39"/>
  <c r="H585" i="39"/>
  <c r="H581" i="39"/>
  <c r="H577" i="39"/>
  <c r="H573" i="39"/>
  <c r="H569" i="39"/>
  <c r="H565" i="39"/>
  <c r="H561" i="39"/>
  <c r="H557" i="39"/>
  <c r="H553" i="39"/>
  <c r="H549" i="39"/>
  <c r="H545" i="39"/>
  <c r="H541" i="39"/>
  <c r="H537" i="39"/>
  <c r="H533" i="39"/>
  <c r="H529" i="39"/>
  <c r="H525" i="39"/>
  <c r="H521" i="39"/>
  <c r="H517" i="39"/>
  <c r="H513" i="39"/>
  <c r="H509" i="39"/>
  <c r="H505" i="39"/>
  <c r="H501" i="39"/>
  <c r="H497" i="39"/>
  <c r="H493" i="39"/>
  <c r="H489" i="39"/>
  <c r="H485" i="39"/>
  <c r="H481" i="39"/>
  <c r="H477" i="39"/>
  <c r="H473" i="39"/>
  <c r="H469" i="39"/>
  <c r="H465" i="39"/>
  <c r="H461" i="39"/>
  <c r="H4937" i="39"/>
  <c r="H4809" i="39"/>
  <c r="H4681" i="39"/>
  <c r="H4611" i="39"/>
  <c r="H4547" i="39"/>
  <c r="H4488" i="39"/>
  <c r="H4456" i="39"/>
  <c r="H4424" i="39"/>
  <c r="H4392" i="39"/>
  <c r="H4360" i="39"/>
  <c r="H4328" i="39"/>
  <c r="H4296" i="39"/>
  <c r="H4264" i="39"/>
  <c r="H4232" i="39"/>
  <c r="H4200" i="39"/>
  <c r="H4168" i="39"/>
  <c r="H4136" i="39"/>
  <c r="H4104" i="39"/>
  <c r="H4072" i="39"/>
  <c r="H4040" i="39"/>
  <c r="H4008" i="39"/>
  <c r="H3980" i="39"/>
  <c r="H3964" i="39"/>
  <c r="H3948" i="39"/>
  <c r="H3932" i="39"/>
  <c r="H3916" i="39"/>
  <c r="H3900" i="39"/>
  <c r="H3884" i="39"/>
  <c r="H3868" i="39"/>
  <c r="H3852" i="39"/>
  <c r="H3836" i="39"/>
  <c r="H3820" i="39"/>
  <c r="H3804" i="39"/>
  <c r="H3788" i="39"/>
  <c r="H3776" i="39"/>
  <c r="H3765" i="39"/>
  <c r="H3755" i="39"/>
  <c r="H3744" i="39"/>
  <c r="H3733" i="39"/>
  <c r="H3723" i="39"/>
  <c r="H3712" i="39"/>
  <c r="H3701" i="39"/>
  <c r="H3691" i="39"/>
  <c r="H3680" i="39"/>
  <c r="H3669" i="39"/>
  <c r="H3659" i="39"/>
  <c r="H3648" i="39"/>
  <c r="H3637" i="39"/>
  <c r="H3627" i="39"/>
  <c r="H3616" i="39"/>
  <c r="H3605" i="39"/>
  <c r="H3595" i="39"/>
  <c r="H3584" i="39"/>
  <c r="H3573" i="39"/>
  <c r="H3563" i="39"/>
  <c r="H3552" i="39"/>
  <c r="H3541" i="39"/>
  <c r="H3531" i="39"/>
  <c r="H3520" i="39"/>
  <c r="H3509" i="39"/>
  <c r="H3499" i="39"/>
  <c r="H3488" i="39"/>
  <c r="H3477" i="39"/>
  <c r="H3467" i="39"/>
  <c r="H3456" i="39"/>
  <c r="H3445" i="39"/>
  <c r="H3435" i="39"/>
  <c r="H3424" i="39"/>
  <c r="H3413" i="39"/>
  <c r="H3403" i="39"/>
  <c r="H3392" i="39"/>
  <c r="H3381" i="39"/>
  <c r="H3371" i="39"/>
  <c r="H3360" i="39"/>
  <c r="H3349" i="39"/>
  <c r="H3339" i="39"/>
  <c r="H3328" i="39"/>
  <c r="H3317" i="39"/>
  <c r="H3307" i="39"/>
  <c r="H3296" i="39"/>
  <c r="H3285" i="39"/>
  <c r="H3275" i="39"/>
  <c r="H3264" i="39"/>
  <c r="H3253" i="39"/>
  <c r="H3243" i="39"/>
  <c r="H3232" i="39"/>
  <c r="H3221" i="39"/>
  <c r="H3211" i="39"/>
  <c r="H3200" i="39"/>
  <c r="H3189" i="39"/>
  <c r="H3179" i="39"/>
  <c r="H3168" i="39"/>
  <c r="H3157" i="39"/>
  <c r="H3147" i="39"/>
  <c r="H3136" i="39"/>
  <c r="H3125" i="39"/>
  <c r="H3115" i="39"/>
  <c r="H3104" i="39"/>
  <c r="H3093" i="39"/>
  <c r="H3083" i="39"/>
  <c r="H3072" i="39"/>
  <c r="H3061" i="39"/>
  <c r="H3051" i="39"/>
  <c r="H3040" i="39"/>
  <c r="H3029" i="39"/>
  <c r="H3019" i="39"/>
  <c r="H3008" i="39"/>
  <c r="H2997" i="39"/>
  <c r="H2987" i="39"/>
  <c r="H2976" i="39"/>
  <c r="H2965" i="39"/>
  <c r="H2956" i="39"/>
  <c r="H2948" i="39"/>
  <c r="H2940" i="39"/>
  <c r="H2932" i="39"/>
  <c r="H2924" i="39"/>
  <c r="H2916" i="39"/>
  <c r="H2908" i="39"/>
  <c r="H2900" i="39"/>
  <c r="H2892" i="39"/>
  <c r="H2884" i="39"/>
  <c r="H2876" i="39"/>
  <c r="H2868" i="39"/>
  <c r="H2860" i="39"/>
  <c r="H2852" i="39"/>
  <c r="H2844" i="39"/>
  <c r="H2836" i="39"/>
  <c r="H2828" i="39"/>
  <c r="H2820" i="39"/>
  <c r="H2812" i="39"/>
  <c r="H2804" i="39"/>
  <c r="H2796" i="39"/>
  <c r="H2788" i="39"/>
  <c r="H2780" i="39"/>
  <c r="H2772" i="39"/>
  <c r="H2764" i="39"/>
  <c r="H2756" i="39"/>
  <c r="H2748" i="39"/>
  <c r="H2740" i="39"/>
  <c r="H2732" i="39"/>
  <c r="H2724" i="39"/>
  <c r="H2716" i="39"/>
  <c r="H2708" i="39"/>
  <c r="H2700" i="39"/>
  <c r="H2692" i="39"/>
  <c r="H2684" i="39"/>
  <c r="H2676" i="39"/>
  <c r="H2668" i="39"/>
  <c r="H2660" i="39"/>
  <c r="H2652" i="39"/>
  <c r="H2644" i="39"/>
  <c r="H2636" i="39"/>
  <c r="H2628" i="39"/>
  <c r="H2620" i="39"/>
  <c r="H2612" i="39"/>
  <c r="H2604" i="39"/>
  <c r="H2596" i="39"/>
  <c r="H2588" i="39"/>
  <c r="H2580" i="39"/>
  <c r="H2572" i="39"/>
  <c r="H2564" i="39"/>
  <c r="H2558" i="39"/>
  <c r="H2553" i="39"/>
  <c r="H2548" i="39"/>
  <c r="H2542" i="39"/>
  <c r="H2537" i="39"/>
  <c r="H2532" i="39"/>
  <c r="H2526" i="39"/>
  <c r="H2521" i="39"/>
  <c r="H2516" i="39"/>
  <c r="H2510" i="39"/>
  <c r="H2505" i="39"/>
  <c r="H2500" i="39"/>
  <c r="H2494" i="39"/>
  <c r="H2489" i="39"/>
  <c r="H2484" i="39"/>
  <c r="H2480" i="39"/>
  <c r="H2476" i="39"/>
  <c r="H2472" i="39"/>
  <c r="H2468" i="39"/>
  <c r="H2464" i="39"/>
  <c r="H2460" i="39"/>
  <c r="H2456" i="39"/>
  <c r="H2452" i="39"/>
  <c r="H2448" i="39"/>
  <c r="H2444" i="39"/>
  <c r="H2440" i="39"/>
  <c r="H2436" i="39"/>
  <c r="H2432" i="39"/>
  <c r="H2428" i="39"/>
  <c r="H2424" i="39"/>
  <c r="H2420" i="39"/>
  <c r="H2416" i="39"/>
  <c r="H2412" i="39"/>
  <c r="H2408" i="39"/>
  <c r="H2404" i="39"/>
  <c r="H2400" i="39"/>
  <c r="H2396" i="39"/>
  <c r="H2392" i="39"/>
  <c r="H2388" i="39"/>
  <c r="H2384" i="39"/>
  <c r="H2380" i="39"/>
  <c r="H2376" i="39"/>
  <c r="H2372" i="39"/>
  <c r="H2368" i="39"/>
  <c r="H2364" i="39"/>
  <c r="H2360" i="39"/>
  <c r="H2356" i="39"/>
  <c r="H2352" i="39"/>
  <c r="H2348" i="39"/>
  <c r="H2344" i="39"/>
  <c r="H2340" i="39"/>
  <c r="H2336" i="39"/>
  <c r="H2332" i="39"/>
  <c r="H2328" i="39"/>
  <c r="H2324" i="39"/>
  <c r="H2320" i="39"/>
  <c r="H2316" i="39"/>
  <c r="H2312" i="39"/>
  <c r="H2308" i="39"/>
  <c r="H2304" i="39"/>
  <c r="H2300" i="39"/>
  <c r="H2296" i="39"/>
  <c r="H2292" i="39"/>
  <c r="H2288" i="39"/>
  <c r="H2284" i="39"/>
  <c r="H2280" i="39"/>
  <c r="H2276" i="39"/>
  <c r="H2272" i="39"/>
  <c r="H2268" i="39"/>
  <c r="H2264" i="39"/>
  <c r="H2260" i="39"/>
  <c r="H2256" i="39"/>
  <c r="H2252" i="39"/>
  <c r="H2248" i="39"/>
  <c r="H2244" i="39"/>
  <c r="H2240" i="39"/>
  <c r="H2236" i="39"/>
  <c r="H2232" i="39"/>
  <c r="H2228" i="39"/>
  <c r="H2224" i="39"/>
  <c r="H2220" i="39"/>
  <c r="H2216" i="39"/>
  <c r="H2212" i="39"/>
  <c r="H2208" i="39"/>
  <c r="H2204" i="39"/>
  <c r="H2200" i="39"/>
  <c r="H2196" i="39"/>
  <c r="H2192" i="39"/>
  <c r="H2188" i="39"/>
  <c r="H2184" i="39"/>
  <c r="H2180" i="39"/>
  <c r="H2176" i="39"/>
  <c r="H2172" i="39"/>
  <c r="H2168" i="39"/>
  <c r="H2164" i="39"/>
  <c r="H2160" i="39"/>
  <c r="H2156" i="39"/>
  <c r="H2152" i="39"/>
  <c r="H2148" i="39"/>
  <c r="H2144" i="39"/>
  <c r="H2140" i="39"/>
  <c r="H2136" i="39"/>
  <c r="H2132" i="39"/>
  <c r="H2128" i="39"/>
  <c r="H2124" i="39"/>
  <c r="H2120" i="39"/>
  <c r="H2116" i="39"/>
  <c r="H2112" i="39"/>
  <c r="H2108" i="39"/>
  <c r="H2104" i="39"/>
  <c r="H2100" i="39"/>
  <c r="H2096" i="39"/>
  <c r="H2092" i="39"/>
  <c r="H2088" i="39"/>
  <c r="H2084" i="39"/>
  <c r="H2080" i="39"/>
  <c r="H2076" i="39"/>
  <c r="H2072" i="39"/>
  <c r="H2068" i="39"/>
  <c r="H2064" i="39"/>
  <c r="H2060" i="39"/>
  <c r="H2056" i="39"/>
  <c r="H2052" i="39"/>
  <c r="H2048" i="39"/>
  <c r="H2044" i="39"/>
  <c r="H2040" i="39"/>
  <c r="H2036" i="39"/>
  <c r="H2032" i="39"/>
  <c r="H2028" i="39"/>
  <c r="H2024" i="39"/>
  <c r="H2020" i="39"/>
  <c r="H2016" i="39"/>
  <c r="H2012" i="39"/>
  <c r="H2008" i="39"/>
  <c r="H2004" i="39"/>
  <c r="H2000" i="39"/>
  <c r="H1996" i="39"/>
  <c r="H1992" i="39"/>
  <c r="H1988" i="39"/>
  <c r="H1984" i="39"/>
  <c r="H1980" i="39"/>
  <c r="H1976" i="39"/>
  <c r="H1972" i="39"/>
  <c r="H1968" i="39"/>
  <c r="H1964" i="39"/>
  <c r="H1960" i="39"/>
  <c r="H1956" i="39"/>
  <c r="H1952" i="39"/>
  <c r="H1948" i="39"/>
  <c r="H1944" i="39"/>
  <c r="H1940" i="39"/>
  <c r="H1936" i="39"/>
  <c r="H1932" i="39"/>
  <c r="H1928" i="39"/>
  <c r="H1924" i="39"/>
  <c r="H1920" i="39"/>
  <c r="H1916" i="39"/>
  <c r="H1912" i="39"/>
  <c r="H1908" i="39"/>
  <c r="H1904" i="39"/>
  <c r="H1900" i="39"/>
  <c r="H1896" i="39"/>
  <c r="H1892" i="39"/>
  <c r="H1888" i="39"/>
  <c r="H1884" i="39"/>
  <c r="H1880" i="39"/>
  <c r="H1876" i="39"/>
  <c r="H1872" i="39"/>
  <c r="H1868" i="39"/>
  <c r="H1864" i="39"/>
  <c r="H1860" i="39"/>
  <c r="H1856" i="39"/>
  <c r="H1852" i="39"/>
  <c r="H1848" i="39"/>
  <c r="H1844" i="39"/>
  <c r="H1840" i="39"/>
  <c r="H1836" i="39"/>
  <c r="H1832" i="39"/>
  <c r="H1828" i="39"/>
  <c r="H1824" i="39"/>
  <c r="H1820" i="39"/>
  <c r="H1816" i="39"/>
  <c r="H1812" i="39"/>
  <c r="H1808" i="39"/>
  <c r="H1804" i="39"/>
  <c r="H1800" i="39"/>
  <c r="H1796" i="39"/>
  <c r="H1792" i="39"/>
  <c r="H1788" i="39"/>
  <c r="H1784" i="39"/>
  <c r="H1780" i="39"/>
  <c r="H1776" i="39"/>
  <c r="H1772" i="39"/>
  <c r="H1768" i="39"/>
  <c r="H1764" i="39"/>
  <c r="H1760" i="39"/>
  <c r="H1756" i="39"/>
  <c r="H1752" i="39"/>
  <c r="H1748" i="39"/>
  <c r="H1744" i="39"/>
  <c r="H1740" i="39"/>
  <c r="H1736" i="39"/>
  <c r="H1732" i="39"/>
  <c r="H1728" i="39"/>
  <c r="H1724" i="39"/>
  <c r="H1720" i="39"/>
  <c r="H1716" i="39"/>
  <c r="H1712" i="39"/>
  <c r="H1708" i="39"/>
  <c r="H1704" i="39"/>
  <c r="H1700" i="39"/>
  <c r="H1696" i="39"/>
  <c r="H1692" i="39"/>
  <c r="H1688" i="39"/>
  <c r="H1684" i="39"/>
  <c r="H1680" i="39"/>
  <c r="H1676" i="39"/>
  <c r="H1672" i="39"/>
  <c r="H1668" i="39"/>
  <c r="H1664" i="39"/>
  <c r="H1660" i="39"/>
  <c r="H1656" i="39"/>
  <c r="H1652" i="39"/>
  <c r="H1648" i="39"/>
  <c r="H1644" i="39"/>
  <c r="H1640" i="39"/>
  <c r="H1636" i="39"/>
  <c r="H1632" i="39"/>
  <c r="H1628" i="39"/>
  <c r="H1624" i="39"/>
  <c r="H1620" i="39"/>
  <c r="H1616" i="39"/>
  <c r="H1612" i="39"/>
  <c r="H1608" i="39"/>
  <c r="H1604" i="39"/>
  <c r="H1600" i="39"/>
  <c r="H1596" i="39"/>
  <c r="H1592" i="39"/>
  <c r="H1588" i="39"/>
  <c r="H1584" i="39"/>
  <c r="H1580" i="39"/>
  <c r="H1576" i="39"/>
  <c r="H1572" i="39"/>
  <c r="H1568" i="39"/>
  <c r="H1564" i="39"/>
  <c r="H1560" i="39"/>
  <c r="H1556" i="39"/>
  <c r="H1552" i="39"/>
  <c r="H1548" i="39"/>
  <c r="H1544" i="39"/>
  <c r="H1540" i="39"/>
  <c r="H1536" i="39"/>
  <c r="H1532" i="39"/>
  <c r="H1528" i="39"/>
  <c r="H1524" i="39"/>
  <c r="H1520" i="39"/>
  <c r="H1516" i="39"/>
  <c r="H1512" i="39"/>
  <c r="H1508" i="39"/>
  <c r="H1504" i="39"/>
  <c r="H1500" i="39"/>
  <c r="H1496" i="39"/>
  <c r="H1492" i="39"/>
  <c r="H1488" i="39"/>
  <c r="H1484" i="39"/>
  <c r="H1480" i="39"/>
  <c r="H1476" i="39"/>
  <c r="H1472" i="39"/>
  <c r="H1468" i="39"/>
  <c r="H1464" i="39"/>
  <c r="H1460" i="39"/>
  <c r="H1456" i="39"/>
  <c r="H1452" i="39"/>
  <c r="H1448" i="39"/>
  <c r="H1444" i="39"/>
  <c r="H1440" i="39"/>
  <c r="H1436" i="39"/>
  <c r="H1432" i="39"/>
  <c r="H1428" i="39"/>
  <c r="H1424" i="39"/>
  <c r="H1420" i="39"/>
  <c r="H1416" i="39"/>
  <c r="H1412" i="39"/>
  <c r="H1408" i="39"/>
  <c r="H1404" i="39"/>
  <c r="H1400" i="39"/>
  <c r="H1396" i="39"/>
  <c r="H1392" i="39"/>
  <c r="H1388" i="39"/>
  <c r="H1384" i="39"/>
  <c r="H1380" i="39"/>
  <c r="H1376" i="39"/>
  <c r="H1372" i="39"/>
  <c r="H1368" i="39"/>
  <c r="H1364" i="39"/>
  <c r="H1360" i="39"/>
  <c r="H1356" i="39"/>
  <c r="H1352" i="39"/>
  <c r="H1348" i="39"/>
  <c r="H1344" i="39"/>
  <c r="H1340" i="39"/>
  <c r="H1336" i="39"/>
  <c r="H1332" i="39"/>
  <c r="H1328" i="39"/>
  <c r="H1324" i="39"/>
  <c r="H1320" i="39"/>
  <c r="H1316" i="39"/>
  <c r="H1312" i="39"/>
  <c r="H1308" i="39"/>
  <c r="H1304" i="39"/>
  <c r="H1300" i="39"/>
  <c r="H1296" i="39"/>
  <c r="H1292" i="39"/>
  <c r="H1288" i="39"/>
  <c r="H1284" i="39"/>
  <c r="H1280" i="39"/>
  <c r="H1276" i="39"/>
  <c r="H1272" i="39"/>
  <c r="H1268" i="39"/>
  <c r="H1264" i="39"/>
  <c r="H1260" i="39"/>
  <c r="H1256" i="39"/>
  <c r="H1252" i="39"/>
  <c r="H1248" i="39"/>
  <c r="H1244" i="39"/>
  <c r="H1240" i="39"/>
  <c r="H1236" i="39"/>
  <c r="H1232" i="39"/>
  <c r="H1228" i="39"/>
  <c r="H1224" i="39"/>
  <c r="H1220" i="39"/>
  <c r="H1216" i="39"/>
  <c r="H1212" i="39"/>
  <c r="H1208" i="39"/>
  <c r="H1204" i="39"/>
  <c r="H1200" i="39"/>
  <c r="H1196" i="39"/>
  <c r="H1192" i="39"/>
  <c r="H1188" i="39"/>
  <c r="H1184" i="39"/>
  <c r="H1180" i="39"/>
  <c r="H1176" i="39"/>
  <c r="H1172" i="39"/>
  <c r="H1168" i="39"/>
  <c r="H1164" i="39"/>
  <c r="H1160" i="39"/>
  <c r="H1156" i="39"/>
  <c r="H1152" i="39"/>
  <c r="H1148" i="39"/>
  <c r="H1144" i="39"/>
  <c r="H1140" i="39"/>
  <c r="H1136" i="39"/>
  <c r="H1132" i="39"/>
  <c r="H1128" i="39"/>
  <c r="H1124" i="39"/>
  <c r="H1120" i="39"/>
  <c r="H1116" i="39"/>
  <c r="H1112" i="39"/>
  <c r="H1108" i="39"/>
  <c r="H1104" i="39"/>
  <c r="H1100" i="39"/>
  <c r="H1096" i="39"/>
  <c r="H1092" i="39"/>
  <c r="H1088" i="39"/>
  <c r="H1084" i="39"/>
  <c r="H1080" i="39"/>
  <c r="H1076" i="39"/>
  <c r="H1072" i="39"/>
  <c r="H1068" i="39"/>
  <c r="H1064" i="39"/>
  <c r="H1060" i="39"/>
  <c r="H1056" i="39"/>
  <c r="H1052" i="39"/>
  <c r="H1048" i="39"/>
  <c r="H1044" i="39"/>
  <c r="H1040" i="39"/>
  <c r="H1036" i="39"/>
  <c r="H1032" i="39"/>
  <c r="H1028" i="39"/>
  <c r="H1024" i="39"/>
  <c r="H1020" i="39"/>
  <c r="H1016" i="39"/>
  <c r="H1012" i="39"/>
  <c r="H1008" i="39"/>
  <c r="H1004" i="39"/>
  <c r="H1000" i="39"/>
  <c r="H996" i="39"/>
  <c r="H992" i="39"/>
  <c r="H988" i="39"/>
  <c r="H984" i="39"/>
  <c r="H980" i="39"/>
  <c r="H976" i="39"/>
  <c r="H6" i="39"/>
  <c r="H10" i="39"/>
  <c r="H14" i="39"/>
  <c r="H18" i="39"/>
  <c r="H22" i="39"/>
  <c r="H26" i="39"/>
  <c r="H30" i="39"/>
  <c r="H34" i="39"/>
  <c r="H38" i="39"/>
  <c r="H42" i="39"/>
  <c r="H46" i="39"/>
  <c r="H50" i="39"/>
  <c r="H54" i="39"/>
  <c r="H58" i="39"/>
  <c r="H62" i="39"/>
  <c r="H66" i="39"/>
  <c r="H70" i="39"/>
  <c r="H74" i="39"/>
  <c r="H78" i="39"/>
  <c r="H82" i="39"/>
  <c r="H86" i="39"/>
  <c r="H90" i="39"/>
  <c r="H94" i="39"/>
  <c r="H98" i="39"/>
  <c r="H102" i="39"/>
  <c r="H106" i="39"/>
  <c r="H110" i="39"/>
  <c r="H114" i="39"/>
  <c r="H118" i="39"/>
  <c r="H122" i="39"/>
  <c r="H126" i="39"/>
  <c r="H130" i="39"/>
  <c r="H134" i="39"/>
  <c r="H138" i="39"/>
  <c r="H142" i="39"/>
  <c r="H146" i="39"/>
  <c r="H150" i="39"/>
  <c r="H154" i="39"/>
  <c r="H158" i="39"/>
  <c r="H162" i="39"/>
  <c r="H166" i="39"/>
  <c r="H170" i="39"/>
  <c r="H174" i="39"/>
  <c r="H178" i="39"/>
  <c r="H182" i="39"/>
  <c r="H186" i="39"/>
  <c r="H190" i="39"/>
  <c r="H194" i="39"/>
  <c r="H198" i="39"/>
  <c r="H202" i="39"/>
  <c r="H206" i="39"/>
  <c r="H210" i="39"/>
  <c r="H214" i="39"/>
  <c r="H218" i="39"/>
  <c r="H222" i="39"/>
  <c r="H226" i="39"/>
  <c r="H230" i="39"/>
  <c r="H234" i="39"/>
  <c r="H238" i="39"/>
  <c r="H242" i="39"/>
  <c r="H246" i="39"/>
  <c r="H250" i="39"/>
  <c r="H254" i="39"/>
  <c r="H258" i="39"/>
  <c r="H262" i="39"/>
  <c r="H266" i="39"/>
  <c r="H270" i="39"/>
  <c r="H274" i="39"/>
  <c r="H278" i="39"/>
  <c r="H282" i="39"/>
  <c r="H286" i="39"/>
  <c r="H290" i="39"/>
  <c r="H294" i="39"/>
  <c r="H298" i="39"/>
  <c r="H302" i="39"/>
  <c r="H306" i="39"/>
  <c r="H310" i="39"/>
  <c r="H314" i="39"/>
  <c r="H318" i="39"/>
  <c r="H322" i="39"/>
  <c r="H326" i="39"/>
  <c r="H330" i="39"/>
  <c r="H334" i="39"/>
  <c r="H338" i="39"/>
  <c r="H342" i="39"/>
  <c r="H346" i="39"/>
  <c r="H350" i="39"/>
  <c r="H354" i="39"/>
  <c r="H358" i="39"/>
  <c r="H362" i="39"/>
  <c r="H366" i="39"/>
  <c r="H370" i="39"/>
  <c r="H374" i="39"/>
  <c r="H378" i="39"/>
  <c r="H382" i="39"/>
  <c r="H386" i="39"/>
  <c r="H390" i="39"/>
  <c r="H394" i="39"/>
  <c r="H398" i="39"/>
  <c r="H402" i="39"/>
  <c r="H406" i="39"/>
  <c r="H410" i="39"/>
  <c r="H414" i="39"/>
  <c r="H418" i="39"/>
  <c r="H422" i="39"/>
  <c r="H426" i="39"/>
  <c r="H430" i="39"/>
  <c r="H434" i="39"/>
  <c r="H438" i="39"/>
  <c r="H442" i="39"/>
  <c r="H446" i="39"/>
  <c r="H450" i="39"/>
  <c r="H454" i="39"/>
  <c r="H458" i="39"/>
  <c r="H463" i="39"/>
  <c r="H468" i="39"/>
  <c r="H474" i="39"/>
  <c r="H479" i="39"/>
  <c r="H484" i="39"/>
  <c r="H490" i="39"/>
  <c r="H495" i="39"/>
  <c r="H500" i="39"/>
  <c r="H506" i="39"/>
  <c r="H511" i="39"/>
  <c r="H516" i="39"/>
  <c r="H522" i="39"/>
  <c r="H527" i="39"/>
  <c r="H532" i="39"/>
  <c r="H538" i="39"/>
  <c r="H543" i="39"/>
  <c r="H548" i="39"/>
  <c r="H554" i="39"/>
  <c r="H559" i="39"/>
  <c r="H564" i="39"/>
  <c r="H570" i="39"/>
  <c r="H575" i="39"/>
  <c r="H580" i="39"/>
  <c r="H586" i="39"/>
  <c r="H591" i="39"/>
  <c r="H596" i="39"/>
  <c r="H602" i="39"/>
  <c r="H607" i="39"/>
  <c r="H612" i="39"/>
  <c r="H618" i="39"/>
  <c r="H623" i="39"/>
  <c r="H628" i="39"/>
  <c r="H634" i="39"/>
  <c r="H639" i="39"/>
  <c r="H644" i="39"/>
  <c r="H650" i="39"/>
  <c r="H655" i="39"/>
  <c r="H660" i="39"/>
  <c r="H666" i="39"/>
  <c r="H671" i="39"/>
  <c r="H676" i="39"/>
  <c r="H682" i="39"/>
  <c r="H687" i="39"/>
  <c r="H692" i="39"/>
  <c r="H698" i="39"/>
  <c r="H703" i="39"/>
  <c r="H708" i="39"/>
  <c r="H714" i="39"/>
  <c r="H719" i="39"/>
  <c r="H724" i="39"/>
  <c r="H730" i="39"/>
  <c r="H735" i="39"/>
  <c r="H740" i="39"/>
  <c r="H746" i="39"/>
  <c r="H751" i="39"/>
  <c r="H756" i="39"/>
  <c r="H762" i="39"/>
  <c r="H767" i="39"/>
  <c r="H772" i="39"/>
  <c r="H778" i="39"/>
  <c r="H783" i="39"/>
  <c r="H788" i="39"/>
  <c r="H794" i="39"/>
  <c r="H799" i="39"/>
  <c r="H804" i="39"/>
  <c r="H810" i="39"/>
  <c r="H815" i="39"/>
  <c r="H820" i="39"/>
  <c r="H826" i="39"/>
  <c r="H831" i="39"/>
  <c r="H836" i="39"/>
  <c r="H842" i="39"/>
  <c r="H847" i="39"/>
  <c r="H852" i="39"/>
  <c r="H858" i="39"/>
  <c r="H863" i="39"/>
  <c r="H868" i="39"/>
  <c r="H874" i="39"/>
  <c r="H879" i="39"/>
  <c r="H884" i="39"/>
  <c r="H890" i="39"/>
  <c r="H895" i="39"/>
  <c r="H900" i="39"/>
  <c r="H906" i="39"/>
  <c r="H911" i="39"/>
  <c r="H916" i="39"/>
  <c r="H922" i="39"/>
  <c r="H927" i="39"/>
  <c r="H932" i="39"/>
  <c r="H938" i="39"/>
  <c r="H943" i="39"/>
  <c r="H948" i="39"/>
  <c r="H954" i="39"/>
  <c r="H959" i="39"/>
  <c r="H964" i="39"/>
  <c r="H970" i="39"/>
  <c r="H975" i="39"/>
  <c r="H983" i="39"/>
  <c r="H991" i="39"/>
  <c r="H999" i="39"/>
  <c r="H1007" i="39"/>
  <c r="H1015" i="39"/>
  <c r="H1023" i="39"/>
  <c r="H1031" i="39"/>
  <c r="H1039" i="39"/>
  <c r="H1047" i="39"/>
  <c r="H1055" i="39"/>
  <c r="H1063" i="39"/>
  <c r="H1071" i="39"/>
  <c r="H1079" i="39"/>
  <c r="H1087" i="39"/>
  <c r="H1095" i="39"/>
  <c r="H1103" i="39"/>
  <c r="H1111" i="39"/>
  <c r="H1119" i="39"/>
  <c r="H1127" i="39"/>
  <c r="H1135" i="39"/>
  <c r="H1143" i="39"/>
  <c r="H1151" i="39"/>
  <c r="H1159" i="39"/>
  <c r="H1167" i="39"/>
  <c r="H1175" i="39"/>
  <c r="H1183" i="39"/>
  <c r="H1191" i="39"/>
  <c r="H1199" i="39"/>
  <c r="H1207" i="39"/>
  <c r="H1215" i="39"/>
  <c r="H1223" i="39"/>
  <c r="H1231" i="39"/>
  <c r="H1239" i="39"/>
  <c r="H1247" i="39"/>
  <c r="H1255" i="39"/>
  <c r="H1263" i="39"/>
  <c r="H1271" i="39"/>
  <c r="H1279" i="39"/>
  <c r="H1287" i="39"/>
  <c r="H1295" i="39"/>
  <c r="H1303" i="39"/>
  <c r="H1311" i="39"/>
  <c r="H1319" i="39"/>
  <c r="H1327" i="39"/>
  <c r="H1335" i="39"/>
  <c r="H1343" i="39"/>
  <c r="H1351" i="39"/>
  <c r="H1359" i="39"/>
  <c r="H1367" i="39"/>
  <c r="H1375" i="39"/>
  <c r="H1383" i="39"/>
  <c r="H1391" i="39"/>
  <c r="H1399" i="39"/>
  <c r="H1407" i="39"/>
  <c r="H1415" i="39"/>
  <c r="H1423" i="39"/>
  <c r="H1431" i="39"/>
  <c r="H1439" i="39"/>
  <c r="H1447" i="39"/>
  <c r="H1455" i="39"/>
  <c r="H1463" i="39"/>
  <c r="H1471" i="39"/>
  <c r="H1479" i="39"/>
  <c r="H1487" i="39"/>
  <c r="H1495" i="39"/>
  <c r="H1503" i="39"/>
  <c r="H1511" i="39"/>
  <c r="H1519" i="39"/>
  <c r="H1527" i="39"/>
  <c r="H1535" i="39"/>
  <c r="H1543" i="39"/>
  <c r="H1551" i="39"/>
  <c r="H1559" i="39"/>
  <c r="H1567" i="39"/>
  <c r="H1575" i="39"/>
  <c r="H1583" i="39"/>
  <c r="H1591" i="39"/>
  <c r="H1599" i="39"/>
  <c r="H1607" i="39"/>
  <c r="H1615" i="39"/>
  <c r="H1623" i="39"/>
  <c r="H1631" i="39"/>
  <c r="H1639" i="39"/>
  <c r="H1647" i="39"/>
  <c r="H1655" i="39"/>
  <c r="H1663" i="39"/>
  <c r="H1671" i="39"/>
  <c r="H1679" i="39"/>
  <c r="H1687" i="39"/>
  <c r="H1695" i="39"/>
  <c r="H1703" i="39"/>
  <c r="H1711" i="39"/>
  <c r="H1719" i="39"/>
  <c r="H1727" i="39"/>
  <c r="H1735" i="39"/>
  <c r="H1743" i="39"/>
  <c r="H1751" i="39"/>
  <c r="H1759" i="39"/>
  <c r="H1767" i="39"/>
  <c r="H1775" i="39"/>
  <c r="H1783" i="39"/>
  <c r="H1791" i="39"/>
  <c r="H1799" i="39"/>
  <c r="H1807" i="39"/>
  <c r="H1815" i="39"/>
  <c r="H1823" i="39"/>
  <c r="H1831" i="39"/>
  <c r="H1839" i="39"/>
  <c r="H1847" i="39"/>
  <c r="H1855" i="39"/>
  <c r="H1863" i="39"/>
  <c r="H1871" i="39"/>
  <c r="H1879" i="39"/>
  <c r="H1887" i="39"/>
  <c r="H1895" i="39"/>
  <c r="H1903" i="39"/>
  <c r="H1911" i="39"/>
  <c r="H1919" i="39"/>
  <c r="H1927" i="39"/>
  <c r="H1935" i="39"/>
  <c r="H1943" i="39"/>
  <c r="H1951" i="39"/>
  <c r="H1959" i="39"/>
  <c r="H1967" i="39"/>
  <c r="H1975" i="39"/>
  <c r="H1983" i="39"/>
  <c r="H1991" i="39"/>
  <c r="H1999" i="39"/>
  <c r="H2007" i="39"/>
  <c r="H2015" i="39"/>
  <c r="H2023" i="39"/>
  <c r="H2031" i="39"/>
  <c r="H2039" i="39"/>
  <c r="H2047" i="39"/>
  <c r="H2055" i="39"/>
  <c r="H2063" i="39"/>
  <c r="H2071" i="39"/>
  <c r="H2079" i="39"/>
  <c r="H2087" i="39"/>
  <c r="H2095" i="39"/>
  <c r="H2103" i="39"/>
  <c r="H2111" i="39"/>
  <c r="H2119" i="39"/>
  <c r="H2127" i="39"/>
  <c r="H2135" i="39"/>
  <c r="H2143" i="39"/>
  <c r="H2151" i="39"/>
  <c r="H2159" i="39"/>
  <c r="H2167" i="39"/>
  <c r="H2175" i="39"/>
  <c r="H2183" i="39"/>
  <c r="H2191" i="39"/>
  <c r="H2199" i="39"/>
  <c r="H2207" i="39"/>
  <c r="H2215" i="39"/>
  <c r="H2223" i="39"/>
  <c r="H2231" i="39"/>
  <c r="H2239" i="39"/>
  <c r="H2247" i="39"/>
  <c r="H2255" i="39"/>
  <c r="H2263" i="39"/>
  <c r="H2271" i="39"/>
  <c r="H2279" i="39"/>
  <c r="H2287" i="39"/>
  <c r="H2295" i="39"/>
  <c r="H2303" i="39"/>
  <c r="H2311" i="39"/>
  <c r="H2319" i="39"/>
  <c r="H2327" i="39"/>
  <c r="H2335" i="39"/>
  <c r="H2343" i="39"/>
  <c r="H2351" i="39"/>
  <c r="H2359" i="39"/>
  <c r="H2367" i="39"/>
  <c r="H2375" i="39"/>
  <c r="H2383" i="39"/>
  <c r="H2391" i="39"/>
  <c r="H2399" i="39"/>
  <c r="H2407" i="39"/>
  <c r="H2415" i="39"/>
  <c r="H2423" i="39"/>
  <c r="H2431" i="39"/>
  <c r="H2439" i="39"/>
  <c r="H2447" i="39"/>
  <c r="H2455" i="39"/>
  <c r="H2463" i="39"/>
  <c r="H2471" i="39"/>
  <c r="H2479" i="39"/>
  <c r="H2488" i="39"/>
  <c r="H2498" i="39"/>
  <c r="H2509" i="39"/>
  <c r="H2520" i="39"/>
  <c r="H2530" i="39"/>
  <c r="H2541" i="39"/>
  <c r="H2552" i="39"/>
  <c r="H2562" i="39"/>
  <c r="H2577" i="39"/>
  <c r="H2593" i="39"/>
  <c r="H2609" i="39"/>
  <c r="H2625" i="39"/>
  <c r="H2641" i="39"/>
  <c r="H2657" i="39"/>
  <c r="H2673" i="39"/>
  <c r="H2689" i="39"/>
  <c r="H2705" i="39"/>
  <c r="H2721" i="39"/>
  <c r="H2737" i="39"/>
  <c r="H2753" i="39"/>
  <c r="H2769" i="39"/>
  <c r="H2785" i="39"/>
  <c r="H2801" i="39"/>
  <c r="H2817" i="39"/>
  <c r="H2833" i="39"/>
  <c r="H2849" i="39"/>
  <c r="H2865" i="39"/>
  <c r="H2881" i="39"/>
  <c r="H2897" i="39"/>
  <c r="H2913" i="39"/>
  <c r="H2929" i="39"/>
  <c r="H2945" i="39"/>
  <c r="H2961" i="39"/>
  <c r="H2983" i="39"/>
  <c r="H3004" i="39"/>
  <c r="H3025" i="39"/>
  <c r="H3047" i="39"/>
  <c r="H3068" i="39"/>
  <c r="H3089" i="39"/>
  <c r="H3111" i="39"/>
  <c r="H3132" i="39"/>
  <c r="H3153" i="39"/>
  <c r="H3175" i="39"/>
  <c r="H3196" i="39"/>
  <c r="H3217" i="39"/>
  <c r="H3239" i="39"/>
  <c r="H3260" i="39"/>
  <c r="H3281" i="39"/>
  <c r="H3303" i="39"/>
  <c r="H3324" i="39"/>
  <c r="H3345" i="39"/>
  <c r="H3367" i="39"/>
  <c r="H3388" i="39"/>
  <c r="H3409" i="39"/>
  <c r="H3431" i="39"/>
  <c r="H3452" i="39"/>
  <c r="H3473" i="39"/>
  <c r="H3495" i="39"/>
  <c r="H3516" i="39"/>
  <c r="H3537" i="39"/>
  <c r="H3559" i="39"/>
  <c r="H3580" i="39"/>
  <c r="H3601" i="39"/>
  <c r="H3623" i="39"/>
  <c r="H3644" i="39"/>
  <c r="H3665" i="39"/>
  <c r="H3687" i="39"/>
  <c r="H3708" i="39"/>
  <c r="H3729" i="39"/>
  <c r="H3751" i="39"/>
  <c r="H3772" i="39"/>
  <c r="H3797" i="39"/>
  <c r="H3829" i="39"/>
  <c r="H3861" i="39"/>
  <c r="H3893" i="39"/>
  <c r="H3925" i="39"/>
  <c r="H3957" i="39"/>
  <c r="H3993" i="39"/>
  <c r="H4057" i="39"/>
  <c r="H4121" i="39"/>
  <c r="H4185" i="39"/>
  <c r="H4249" i="39"/>
  <c r="H4313" i="39"/>
  <c r="H4377" i="39"/>
  <c r="H4441" i="39"/>
  <c r="H4516" i="39"/>
  <c r="H4644" i="39"/>
  <c r="H4876" i="39"/>
  <c r="G10" i="16"/>
  <c r="F10" i="16"/>
  <c r="L23" i="39" l="1"/>
  <c r="M23" i="39" s="1"/>
  <c r="N23" i="39" s="1"/>
  <c r="L22" i="39"/>
  <c r="M22" i="39" s="1"/>
  <c r="N22" i="39" s="1"/>
  <c r="L21" i="39"/>
  <c r="M21" i="39" s="1"/>
  <c r="N21" i="39" s="1"/>
  <c r="L20" i="39"/>
  <c r="M20" i="39" s="1"/>
  <c r="N20" i="39" s="1"/>
  <c r="N16" i="39"/>
  <c r="N15" i="39"/>
  <c r="N14" i="39"/>
  <c r="N13" i="39"/>
  <c r="B4" i="17" l="1"/>
  <c r="L17" i="21"/>
  <c r="L16" i="21"/>
  <c r="L15" i="21"/>
  <c r="L14" i="21"/>
  <c r="K17" i="21"/>
  <c r="K16" i="21"/>
  <c r="K15" i="21"/>
  <c r="K14" i="21"/>
  <c r="J17" i="21"/>
  <c r="J16" i="21"/>
  <c r="J15" i="21"/>
  <c r="J14" i="21"/>
  <c r="G17" i="21"/>
  <c r="G16" i="21"/>
  <c r="G15" i="21"/>
  <c r="G14" i="21"/>
  <c r="F17" i="21"/>
  <c r="H17" i="21" s="1"/>
  <c r="F16" i="21"/>
  <c r="H16" i="21" s="1"/>
  <c r="F15" i="21"/>
  <c r="H15" i="21" s="1"/>
  <c r="F14" i="21"/>
  <c r="H14" i="21" s="1"/>
  <c r="F13" i="21"/>
  <c r="F12" i="21"/>
  <c r="F11" i="21"/>
  <c r="F10" i="21"/>
  <c r="F9" i="21"/>
  <c r="F8" i="21"/>
  <c r="E17" i="21"/>
  <c r="E16" i="21"/>
  <c r="E15" i="21"/>
  <c r="E14" i="21"/>
  <c r="E13" i="21"/>
  <c r="E12" i="21"/>
  <c r="E11" i="21"/>
  <c r="E10" i="21"/>
  <c r="E9" i="21"/>
  <c r="E8" i="21"/>
  <c r="D17" i="21"/>
  <c r="D16" i="21"/>
  <c r="D15" i="21"/>
  <c r="D14" i="21"/>
  <c r="D13" i="21"/>
  <c r="D12" i="21"/>
  <c r="D11" i="21"/>
  <c r="D10" i="21"/>
  <c r="D9" i="21"/>
  <c r="D8" i="21"/>
  <c r="B17" i="21"/>
  <c r="B16" i="21"/>
  <c r="B15" i="21"/>
  <c r="B14" i="21"/>
  <c r="B13" i="21"/>
  <c r="B12" i="21"/>
  <c r="B11" i="21"/>
  <c r="B10" i="21"/>
  <c r="B9" i="21"/>
  <c r="B8" i="21"/>
  <c r="B26" i="21" s="1"/>
  <c r="N15" i="21" l="1"/>
  <c r="O15" i="21"/>
  <c r="P15" i="21"/>
  <c r="O16" i="21"/>
  <c r="P16" i="21"/>
  <c r="N16" i="21"/>
  <c r="O17" i="21"/>
  <c r="N17" i="21"/>
  <c r="P17" i="21"/>
  <c r="O14" i="21"/>
  <c r="P14" i="21"/>
  <c r="N14" i="21"/>
  <c r="H78" i="37"/>
  <c r="G78" i="37"/>
  <c r="F78" i="37"/>
  <c r="E78" i="37"/>
  <c r="D78" i="37"/>
  <c r="C78" i="37"/>
  <c r="I78" i="37"/>
  <c r="B6" i="37"/>
  <c r="B4" i="37"/>
  <c r="B5" i="37" s="1"/>
  <c r="L33" i="13"/>
  <c r="K33" i="13"/>
  <c r="J33" i="13"/>
  <c r="I33" i="13"/>
  <c r="H33" i="13"/>
  <c r="G33" i="13"/>
  <c r="F33" i="13"/>
  <c r="E33" i="13"/>
  <c r="D33" i="13"/>
  <c r="C33" i="13"/>
  <c r="L32" i="13"/>
  <c r="K32" i="13"/>
  <c r="J32" i="13"/>
  <c r="I32" i="13"/>
  <c r="H32" i="13"/>
  <c r="G32" i="13"/>
  <c r="F32" i="13"/>
  <c r="E32" i="13"/>
  <c r="D32" i="13"/>
  <c r="C32" i="13"/>
  <c r="B33" i="13"/>
  <c r="B32" i="13"/>
  <c r="P2" i="12"/>
  <c r="D4" i="12" a="1"/>
  <c r="D4" i="12" s="1"/>
  <c r="L106" i="7"/>
  <c r="K106" i="7"/>
  <c r="J106" i="7"/>
  <c r="I106" i="7"/>
  <c r="H106" i="7"/>
  <c r="G106" i="7"/>
  <c r="F106" i="7"/>
  <c r="E106" i="7"/>
  <c r="D106" i="7"/>
  <c r="C106" i="7"/>
  <c r="L96" i="7"/>
  <c r="K96" i="7"/>
  <c r="J96" i="7"/>
  <c r="I96" i="7"/>
  <c r="H96" i="7"/>
  <c r="G96" i="7"/>
  <c r="F96" i="7"/>
  <c r="E96" i="7"/>
  <c r="D96" i="7"/>
  <c r="C96" i="7"/>
  <c r="L83" i="7"/>
  <c r="L85" i="7" s="1"/>
  <c r="K83" i="7"/>
  <c r="K85" i="7" s="1"/>
  <c r="J83" i="7"/>
  <c r="J85" i="7" s="1"/>
  <c r="I83" i="7"/>
  <c r="I85" i="7" s="1"/>
  <c r="H83" i="7"/>
  <c r="H85" i="7" s="1"/>
  <c r="G83" i="7"/>
  <c r="G85" i="7" s="1"/>
  <c r="F83" i="7"/>
  <c r="F85" i="7" s="1"/>
  <c r="E83" i="7"/>
  <c r="E85" i="7" s="1"/>
  <c r="D83" i="7"/>
  <c r="D85" i="7" s="1"/>
  <c r="C83" i="7"/>
  <c r="C85" i="7" s="1"/>
  <c r="M64" i="7"/>
  <c r="L64" i="7"/>
  <c r="K64" i="7"/>
  <c r="J64" i="7"/>
  <c r="I64" i="7"/>
  <c r="H64" i="7"/>
  <c r="G64" i="7"/>
  <c r="F64" i="7"/>
  <c r="E64" i="7"/>
  <c r="D64" i="7"/>
  <c r="C64" i="7"/>
  <c r="B64" i="7"/>
  <c r="M9" i="7"/>
  <c r="L9" i="7"/>
  <c r="K9" i="7"/>
  <c r="J9" i="7"/>
  <c r="I9" i="7"/>
  <c r="H9" i="7"/>
  <c r="G9" i="7"/>
  <c r="F9" i="7"/>
  <c r="E9" i="7"/>
  <c r="D9" i="7"/>
  <c r="C9" i="7"/>
  <c r="D10" i="12" l="1"/>
  <c r="D6" i="12"/>
  <c r="D7" i="12"/>
  <c r="D13" i="12"/>
  <c r="D9" i="12"/>
  <c r="D5" i="12"/>
  <c r="D11" i="12"/>
  <c r="D12" i="12"/>
  <c r="D8" i="12"/>
  <c r="G5" i="18" l="1"/>
  <c r="G7" i="18" s="1"/>
  <c r="K24" i="19" s="1"/>
  <c r="E15" i="19"/>
  <c r="E14" i="19"/>
  <c r="E13" i="19"/>
  <c r="E12" i="19"/>
  <c r="E11" i="19"/>
  <c r="DQ9" i="17"/>
  <c r="DN6" i="17" s="1"/>
  <c r="DN12" i="17" s="1"/>
  <c r="CS9" i="17"/>
  <c r="CP6" i="17" s="1"/>
  <c r="CP12" i="17" s="1"/>
  <c r="DK110" i="17"/>
  <c r="DH110" i="17"/>
  <c r="DK109" i="17"/>
  <c r="DH109" i="17"/>
  <c r="DK108" i="17"/>
  <c r="DH108" i="17"/>
  <c r="DK107" i="17"/>
  <c r="DH107" i="17"/>
  <c r="DK106" i="17"/>
  <c r="DH106" i="17"/>
  <c r="DK105" i="17"/>
  <c r="DH105" i="17"/>
  <c r="DK104" i="17"/>
  <c r="DH104" i="17"/>
  <c r="DK103" i="17"/>
  <c r="DH103" i="17"/>
  <c r="DK102" i="17"/>
  <c r="DH102" i="17"/>
  <c r="DK101" i="17"/>
  <c r="DH101" i="17"/>
  <c r="DK100" i="17"/>
  <c r="DH100" i="17"/>
  <c r="DK99" i="17"/>
  <c r="DH99" i="17"/>
  <c r="DK98" i="17"/>
  <c r="DH98" i="17"/>
  <c r="DK97" i="17"/>
  <c r="DH97" i="17"/>
  <c r="DK96" i="17"/>
  <c r="DH96" i="17"/>
  <c r="DK95" i="17"/>
  <c r="DH95" i="17"/>
  <c r="DK94" i="17"/>
  <c r="DH94" i="17"/>
  <c r="DK93" i="17"/>
  <c r="DH93" i="17"/>
  <c r="DK92" i="17"/>
  <c r="DH92" i="17"/>
  <c r="DK91" i="17"/>
  <c r="DH91" i="17"/>
  <c r="DK90" i="17"/>
  <c r="DH90" i="17"/>
  <c r="DK89" i="17"/>
  <c r="DH89" i="17"/>
  <c r="DK88" i="17"/>
  <c r="DH88" i="17"/>
  <c r="DK87" i="17"/>
  <c r="DH87" i="17"/>
  <c r="DK86" i="17"/>
  <c r="DH86" i="17"/>
  <c r="DK85" i="17"/>
  <c r="DH85" i="17"/>
  <c r="DK84" i="17"/>
  <c r="DH84" i="17"/>
  <c r="DK83" i="17"/>
  <c r="DH83" i="17"/>
  <c r="DK82" i="17"/>
  <c r="DH82" i="17"/>
  <c r="DK81" i="17"/>
  <c r="DH81" i="17"/>
  <c r="DK80" i="17"/>
  <c r="DH80" i="17"/>
  <c r="DK79" i="17"/>
  <c r="DH79" i="17"/>
  <c r="DK78" i="17"/>
  <c r="DH78" i="17"/>
  <c r="DK77" i="17"/>
  <c r="DH77" i="17"/>
  <c r="DK76" i="17"/>
  <c r="DH76" i="17"/>
  <c r="DK75" i="17"/>
  <c r="DH75" i="17"/>
  <c r="DK74" i="17"/>
  <c r="DH74" i="17"/>
  <c r="DK73" i="17"/>
  <c r="DH73" i="17"/>
  <c r="DK72" i="17"/>
  <c r="DH72" i="17"/>
  <c r="DK71" i="17"/>
  <c r="DH71" i="17"/>
  <c r="DK70" i="17"/>
  <c r="DH70" i="17"/>
  <c r="DK69" i="17"/>
  <c r="DH69" i="17"/>
  <c r="DK68" i="17"/>
  <c r="DH68" i="17"/>
  <c r="DK67" i="17"/>
  <c r="DH67" i="17"/>
  <c r="DK66" i="17"/>
  <c r="DH66" i="17"/>
  <c r="DK65" i="17"/>
  <c r="DH65" i="17"/>
  <c r="DK64" i="17"/>
  <c r="DH64" i="17"/>
  <c r="DK63" i="17"/>
  <c r="DH63" i="17"/>
  <c r="DK62" i="17"/>
  <c r="DH62" i="17"/>
  <c r="DK61" i="17"/>
  <c r="DH61" i="17"/>
  <c r="DK60" i="17"/>
  <c r="DH60" i="17"/>
  <c r="DK59" i="17"/>
  <c r="DH59" i="17"/>
  <c r="DK58" i="17"/>
  <c r="DH58" i="17"/>
  <c r="DK57" i="17"/>
  <c r="DH57" i="17"/>
  <c r="DK56" i="17"/>
  <c r="DH56" i="17"/>
  <c r="DK55" i="17"/>
  <c r="DH55" i="17"/>
  <c r="DK54" i="17"/>
  <c r="DH54" i="17"/>
  <c r="DK53" i="17"/>
  <c r="DH53" i="17"/>
  <c r="DK52" i="17"/>
  <c r="DH52" i="17"/>
  <c r="DK51" i="17"/>
  <c r="DH51" i="17"/>
  <c r="DK50" i="17"/>
  <c r="DH50" i="17"/>
  <c r="DK49" i="17"/>
  <c r="DH49" i="17"/>
  <c r="DK48" i="17"/>
  <c r="DH48" i="17"/>
  <c r="DK47" i="17"/>
  <c r="DH47" i="17"/>
  <c r="DK46" i="17"/>
  <c r="DH46" i="17"/>
  <c r="DK45" i="17"/>
  <c r="DH45" i="17"/>
  <c r="DK44" i="17"/>
  <c r="DH44" i="17"/>
  <c r="DK43" i="17"/>
  <c r="DH43" i="17"/>
  <c r="DK42" i="17"/>
  <c r="DH42" i="17"/>
  <c r="DK41" i="17"/>
  <c r="DH41" i="17"/>
  <c r="DK40" i="17"/>
  <c r="DH40" i="17"/>
  <c r="DK39" i="17"/>
  <c r="DH39" i="17"/>
  <c r="DK38" i="17"/>
  <c r="DH38" i="17"/>
  <c r="DK37" i="17"/>
  <c r="DH37" i="17"/>
  <c r="DK36" i="17"/>
  <c r="DH36" i="17"/>
  <c r="DK35" i="17"/>
  <c r="DH35" i="17"/>
  <c r="DK34" i="17"/>
  <c r="DH34" i="17"/>
  <c r="DK33" i="17"/>
  <c r="DH33" i="17"/>
  <c r="DK32" i="17"/>
  <c r="DH32" i="17"/>
  <c r="DK31" i="17"/>
  <c r="DH31" i="17"/>
  <c r="DK30" i="17"/>
  <c r="DH30" i="17"/>
  <c r="DK29" i="17"/>
  <c r="DH29" i="17"/>
  <c r="DK28" i="17"/>
  <c r="DH28" i="17"/>
  <c r="DK27" i="17"/>
  <c r="DH27" i="17"/>
  <c r="DK26" i="17"/>
  <c r="DH26" i="17"/>
  <c r="DK25" i="17"/>
  <c r="DH25" i="17"/>
  <c r="DK24" i="17"/>
  <c r="DH24" i="17"/>
  <c r="DK23" i="17"/>
  <c r="DH23" i="17"/>
  <c r="DK22" i="17"/>
  <c r="DH22" i="17"/>
  <c r="DK21" i="17"/>
  <c r="DH21" i="17"/>
  <c r="DK20" i="17"/>
  <c r="DH20" i="17"/>
  <c r="DK19" i="17"/>
  <c r="DH19" i="17"/>
  <c r="DK18" i="17"/>
  <c r="DH18" i="17"/>
  <c r="DK17" i="17"/>
  <c r="DH17" i="17"/>
  <c r="DK16" i="17"/>
  <c r="DH16" i="17"/>
  <c r="DK15" i="17"/>
  <c r="DH15" i="17"/>
  <c r="DK14" i="17"/>
  <c r="DH14" i="17"/>
  <c r="DK13" i="17"/>
  <c r="DH13" i="17"/>
  <c r="DK12" i="17"/>
  <c r="DH12" i="17"/>
  <c r="DK11" i="17"/>
  <c r="DH11" i="17"/>
  <c r="DK10" i="17"/>
  <c r="DH10" i="17"/>
  <c r="DK9" i="17"/>
  <c r="DH9" i="17"/>
  <c r="DK8" i="17"/>
  <c r="DH8" i="17"/>
  <c r="CM110" i="17"/>
  <c r="CJ110" i="17"/>
  <c r="CM109" i="17"/>
  <c r="CJ109" i="17"/>
  <c r="CM108" i="17"/>
  <c r="CJ108" i="17"/>
  <c r="CM107" i="17"/>
  <c r="CJ107" i="17"/>
  <c r="CM106" i="17"/>
  <c r="CJ106" i="17"/>
  <c r="CM105" i="17"/>
  <c r="CJ105" i="17"/>
  <c r="CM104" i="17"/>
  <c r="CJ104" i="17"/>
  <c r="CM103" i="17"/>
  <c r="CJ103" i="17"/>
  <c r="CM102" i="17"/>
  <c r="CJ102" i="17"/>
  <c r="CM101" i="17"/>
  <c r="CJ101" i="17"/>
  <c r="CM100" i="17"/>
  <c r="CJ100" i="17"/>
  <c r="CM99" i="17"/>
  <c r="CJ99" i="17"/>
  <c r="CM98" i="17"/>
  <c r="CJ98" i="17"/>
  <c r="CM97" i="17"/>
  <c r="CJ97" i="17"/>
  <c r="CM96" i="17"/>
  <c r="CJ96" i="17"/>
  <c r="CM95" i="17"/>
  <c r="CJ95" i="17"/>
  <c r="CM94" i="17"/>
  <c r="CJ94" i="17"/>
  <c r="CM93" i="17"/>
  <c r="CJ93" i="17"/>
  <c r="CM92" i="17"/>
  <c r="CJ92" i="17"/>
  <c r="CM91" i="17"/>
  <c r="CJ91" i="17"/>
  <c r="CM90" i="17"/>
  <c r="CJ90" i="17"/>
  <c r="CM89" i="17"/>
  <c r="CJ89" i="17"/>
  <c r="CM88" i="17"/>
  <c r="CJ88" i="17"/>
  <c r="CM87" i="17"/>
  <c r="CJ87" i="17"/>
  <c r="CM86" i="17"/>
  <c r="CJ86" i="17"/>
  <c r="CM85" i="17"/>
  <c r="CJ85" i="17"/>
  <c r="CM84" i="17"/>
  <c r="CJ84" i="17"/>
  <c r="CM83" i="17"/>
  <c r="CJ83" i="17"/>
  <c r="CM82" i="17"/>
  <c r="CJ82" i="17"/>
  <c r="CM81" i="17"/>
  <c r="CJ81" i="17"/>
  <c r="CM80" i="17"/>
  <c r="CJ80" i="17"/>
  <c r="CM79" i="17"/>
  <c r="CJ79" i="17"/>
  <c r="CM78" i="17"/>
  <c r="CJ78" i="17"/>
  <c r="CM77" i="17"/>
  <c r="CJ77" i="17"/>
  <c r="CM76" i="17"/>
  <c r="CJ76" i="17"/>
  <c r="CM75" i="17"/>
  <c r="CJ75" i="17"/>
  <c r="CM74" i="17"/>
  <c r="CJ74" i="17"/>
  <c r="CM73" i="17"/>
  <c r="CJ73" i="17"/>
  <c r="CM72" i="17"/>
  <c r="CJ72" i="17"/>
  <c r="CM71" i="17"/>
  <c r="CJ71" i="17"/>
  <c r="CM70" i="17"/>
  <c r="CJ70" i="17"/>
  <c r="CM69" i="17"/>
  <c r="CJ69" i="17"/>
  <c r="CM68" i="17"/>
  <c r="CJ68" i="17"/>
  <c r="CM67" i="17"/>
  <c r="CJ67" i="17"/>
  <c r="CM66" i="17"/>
  <c r="CJ66" i="17"/>
  <c r="CM65" i="17"/>
  <c r="CJ65" i="17"/>
  <c r="CM64" i="17"/>
  <c r="CJ64" i="17"/>
  <c r="CM63" i="17"/>
  <c r="CJ63" i="17"/>
  <c r="CM62" i="17"/>
  <c r="CJ62" i="17"/>
  <c r="CM61" i="17"/>
  <c r="CJ61" i="17"/>
  <c r="CM60" i="17"/>
  <c r="CJ60" i="17"/>
  <c r="CM59" i="17"/>
  <c r="CJ59" i="17"/>
  <c r="CM58" i="17"/>
  <c r="CJ58" i="17"/>
  <c r="CM57" i="17"/>
  <c r="CJ57" i="17"/>
  <c r="CM56" i="17"/>
  <c r="CJ56" i="17"/>
  <c r="CM55" i="17"/>
  <c r="CJ55" i="17"/>
  <c r="CM54" i="17"/>
  <c r="CJ54" i="17"/>
  <c r="CM53" i="17"/>
  <c r="CJ53" i="17"/>
  <c r="CM52" i="17"/>
  <c r="CJ52" i="17"/>
  <c r="CM51" i="17"/>
  <c r="CJ51" i="17"/>
  <c r="CM50" i="17"/>
  <c r="CJ50" i="17"/>
  <c r="CM49" i="17"/>
  <c r="CJ49" i="17"/>
  <c r="CM48" i="17"/>
  <c r="CJ48" i="17"/>
  <c r="CM47" i="17"/>
  <c r="CJ47" i="17"/>
  <c r="CM46" i="17"/>
  <c r="CJ46" i="17"/>
  <c r="CM45" i="17"/>
  <c r="CJ45" i="17"/>
  <c r="CM44" i="17"/>
  <c r="CJ44" i="17"/>
  <c r="CM43" i="17"/>
  <c r="CJ43" i="17"/>
  <c r="CM42" i="17"/>
  <c r="CJ42" i="17"/>
  <c r="CM41" i="17"/>
  <c r="CJ41" i="17"/>
  <c r="CM40" i="17"/>
  <c r="CJ40" i="17"/>
  <c r="CM39" i="17"/>
  <c r="CJ39" i="17"/>
  <c r="CM38" i="17"/>
  <c r="CJ38" i="17"/>
  <c r="CM37" i="17"/>
  <c r="CJ37" i="17"/>
  <c r="CM36" i="17"/>
  <c r="CJ36" i="17"/>
  <c r="CM35" i="17"/>
  <c r="CJ35" i="17"/>
  <c r="CM34" i="17"/>
  <c r="CJ34" i="17"/>
  <c r="CM33" i="17"/>
  <c r="CJ33" i="17"/>
  <c r="CM32" i="17"/>
  <c r="CJ32" i="17"/>
  <c r="CM31" i="17"/>
  <c r="CJ31" i="17"/>
  <c r="CM30" i="17"/>
  <c r="CJ30" i="17"/>
  <c r="CM29" i="17"/>
  <c r="CJ29" i="17"/>
  <c r="CM28" i="17"/>
  <c r="CJ28" i="17"/>
  <c r="CM27" i="17"/>
  <c r="CJ27" i="17"/>
  <c r="CM26" i="17"/>
  <c r="CJ26" i="17"/>
  <c r="CM25" i="17"/>
  <c r="CJ25" i="17"/>
  <c r="CM24" i="17"/>
  <c r="CJ24" i="17"/>
  <c r="CM23" i="17"/>
  <c r="CJ23" i="17"/>
  <c r="CM22" i="17"/>
  <c r="CJ22" i="17"/>
  <c r="CM21" i="17"/>
  <c r="CJ21" i="17"/>
  <c r="CM20" i="17"/>
  <c r="CJ20" i="17"/>
  <c r="CM19" i="17"/>
  <c r="CJ19" i="17"/>
  <c r="CM18" i="17"/>
  <c r="CJ18" i="17"/>
  <c r="CM17" i="17"/>
  <c r="CJ17" i="17"/>
  <c r="CM16" i="17"/>
  <c r="CJ16" i="17"/>
  <c r="CM15" i="17"/>
  <c r="CJ15" i="17"/>
  <c r="CM14" i="17"/>
  <c r="CJ14" i="17"/>
  <c r="CM13" i="17"/>
  <c r="CJ13" i="17"/>
  <c r="CM12" i="17"/>
  <c r="CJ12" i="17"/>
  <c r="CM11" i="17"/>
  <c r="CJ11" i="17"/>
  <c r="CM10" i="17"/>
  <c r="CJ10" i="17"/>
  <c r="CM9" i="17"/>
  <c r="CJ9" i="17"/>
  <c r="CM8" i="17"/>
  <c r="CJ8" i="17"/>
  <c r="BX9" i="17"/>
  <c r="BU6" i="17" s="1"/>
  <c r="BU12" i="17" s="1"/>
  <c r="BR110" i="17"/>
  <c r="BO110" i="17"/>
  <c r="BR109" i="17"/>
  <c r="BO109" i="17"/>
  <c r="BR108" i="17"/>
  <c r="BO108" i="17"/>
  <c r="BR107" i="17"/>
  <c r="BO107" i="17"/>
  <c r="BR106" i="17"/>
  <c r="BO106" i="17"/>
  <c r="BR105" i="17"/>
  <c r="BO105" i="17"/>
  <c r="BR104" i="17"/>
  <c r="BO104" i="17"/>
  <c r="BR103" i="17"/>
  <c r="BO103" i="17"/>
  <c r="BR102" i="17"/>
  <c r="BO102" i="17"/>
  <c r="BR101" i="17"/>
  <c r="BO101" i="17"/>
  <c r="BR100" i="17"/>
  <c r="BO100" i="17"/>
  <c r="BR99" i="17"/>
  <c r="BO99" i="17"/>
  <c r="BR98" i="17"/>
  <c r="BO98" i="17"/>
  <c r="BR97" i="17"/>
  <c r="BO97" i="17"/>
  <c r="BR96" i="17"/>
  <c r="BO96" i="17"/>
  <c r="BR95" i="17"/>
  <c r="BO95" i="17"/>
  <c r="BR94" i="17"/>
  <c r="BO94" i="17"/>
  <c r="BR93" i="17"/>
  <c r="BO93" i="17"/>
  <c r="BR92" i="17"/>
  <c r="BO92" i="17"/>
  <c r="BR91" i="17"/>
  <c r="BO91" i="17"/>
  <c r="BR90" i="17"/>
  <c r="BO90" i="17"/>
  <c r="BR89" i="17"/>
  <c r="BO89" i="17"/>
  <c r="BR88" i="17"/>
  <c r="BO88" i="17"/>
  <c r="BR87" i="17"/>
  <c r="BO87" i="17"/>
  <c r="BR86" i="17"/>
  <c r="BO86" i="17"/>
  <c r="BR85" i="17"/>
  <c r="BO85" i="17"/>
  <c r="BR84" i="17"/>
  <c r="BO84" i="17"/>
  <c r="BR83" i="17"/>
  <c r="BO83" i="17"/>
  <c r="BR82" i="17"/>
  <c r="BO82" i="17"/>
  <c r="BR81" i="17"/>
  <c r="BO81" i="17"/>
  <c r="BR80" i="17"/>
  <c r="BO80" i="17"/>
  <c r="BR79" i="17"/>
  <c r="BO79" i="17"/>
  <c r="BR78" i="17"/>
  <c r="BO78" i="17"/>
  <c r="BR77" i="17"/>
  <c r="BO77" i="17"/>
  <c r="BR76" i="17"/>
  <c r="BO76" i="17"/>
  <c r="BR75" i="17"/>
  <c r="BO75" i="17"/>
  <c r="BR74" i="17"/>
  <c r="BO74" i="17"/>
  <c r="BR73" i="17"/>
  <c r="BO73" i="17"/>
  <c r="BR72" i="17"/>
  <c r="BO72" i="17"/>
  <c r="BR71" i="17"/>
  <c r="BO71" i="17"/>
  <c r="BR70" i="17"/>
  <c r="BO70" i="17"/>
  <c r="BR69" i="17"/>
  <c r="BO69" i="17"/>
  <c r="BR68" i="17"/>
  <c r="BO68" i="17"/>
  <c r="BR67" i="17"/>
  <c r="BO67" i="17"/>
  <c r="BR66" i="17"/>
  <c r="BO66" i="17"/>
  <c r="BR65" i="17"/>
  <c r="BO65" i="17"/>
  <c r="BR64" i="17"/>
  <c r="BO64" i="17"/>
  <c r="BR63" i="17"/>
  <c r="BO63" i="17"/>
  <c r="BR62" i="17"/>
  <c r="BO62" i="17"/>
  <c r="BR61" i="17"/>
  <c r="BO61" i="17"/>
  <c r="BR60" i="17"/>
  <c r="BO60" i="17"/>
  <c r="BR59" i="17"/>
  <c r="BO59" i="17"/>
  <c r="BR58" i="17"/>
  <c r="BO58" i="17"/>
  <c r="BR57" i="17"/>
  <c r="BO57" i="17"/>
  <c r="BR56" i="17"/>
  <c r="BO56" i="17"/>
  <c r="BR55" i="17"/>
  <c r="BO55" i="17"/>
  <c r="BR54" i="17"/>
  <c r="BO54" i="17"/>
  <c r="BR53" i="17"/>
  <c r="BO53" i="17"/>
  <c r="BR52" i="17"/>
  <c r="BO52" i="17"/>
  <c r="BR51" i="17"/>
  <c r="BO51" i="17"/>
  <c r="BR50" i="17"/>
  <c r="BO50" i="17"/>
  <c r="BR49" i="17"/>
  <c r="BO49" i="17"/>
  <c r="BR48" i="17"/>
  <c r="BO48" i="17"/>
  <c r="BR47" i="17"/>
  <c r="BO47" i="17"/>
  <c r="BR46" i="17"/>
  <c r="BO46" i="17"/>
  <c r="BR45" i="17"/>
  <c r="BO45" i="17"/>
  <c r="BR44" i="17"/>
  <c r="BO44" i="17"/>
  <c r="BR43" i="17"/>
  <c r="BO43" i="17"/>
  <c r="BR42" i="17"/>
  <c r="BO42" i="17"/>
  <c r="BR41" i="17"/>
  <c r="BO41" i="17"/>
  <c r="BR40" i="17"/>
  <c r="BO40" i="17"/>
  <c r="BR39" i="17"/>
  <c r="BO39" i="17"/>
  <c r="BR38" i="17"/>
  <c r="BO38" i="17"/>
  <c r="BR37" i="17"/>
  <c r="BO37" i="17"/>
  <c r="BR36" i="17"/>
  <c r="BO36" i="17"/>
  <c r="BR35" i="17"/>
  <c r="BO35" i="17"/>
  <c r="BR34" i="17"/>
  <c r="BO34" i="17"/>
  <c r="BR33" i="17"/>
  <c r="BO33" i="17"/>
  <c r="BR32" i="17"/>
  <c r="BO32" i="17"/>
  <c r="BR31" i="17"/>
  <c r="BO31" i="17"/>
  <c r="BR30" i="17"/>
  <c r="BO30" i="17"/>
  <c r="BR29" i="17"/>
  <c r="BO29" i="17"/>
  <c r="BR28" i="17"/>
  <c r="BO28" i="17"/>
  <c r="BR27" i="17"/>
  <c r="BO27" i="17"/>
  <c r="BR26" i="17"/>
  <c r="BO26" i="17"/>
  <c r="BR25" i="17"/>
  <c r="BO25" i="17"/>
  <c r="BR24" i="17"/>
  <c r="BO24" i="17"/>
  <c r="BR23" i="17"/>
  <c r="BO23" i="17"/>
  <c r="BR22" i="17"/>
  <c r="BO22" i="17"/>
  <c r="BR21" i="17"/>
  <c r="BO21" i="17"/>
  <c r="BR20" i="17"/>
  <c r="BO20" i="17"/>
  <c r="BR19" i="17"/>
  <c r="BO19" i="17"/>
  <c r="BR18" i="17"/>
  <c r="BO18" i="17"/>
  <c r="BR17" i="17"/>
  <c r="BO17" i="17"/>
  <c r="BR16" i="17"/>
  <c r="BO16" i="17"/>
  <c r="BR15" i="17"/>
  <c r="BO15" i="17"/>
  <c r="BR14" i="17"/>
  <c r="BO14" i="17"/>
  <c r="BR13" i="17"/>
  <c r="BO13" i="17"/>
  <c r="BR12" i="17"/>
  <c r="BO12" i="17"/>
  <c r="BR11" i="17"/>
  <c r="BO11" i="17"/>
  <c r="BR10" i="17"/>
  <c r="BO10" i="17"/>
  <c r="BR9" i="17"/>
  <c r="BO9" i="17"/>
  <c r="BR8" i="17"/>
  <c r="BO8" i="17"/>
  <c r="BD9" i="17"/>
  <c r="AZ6" i="17" s="1"/>
  <c r="AZ12" i="17" s="1"/>
  <c r="AW110" i="17"/>
  <c r="AT110" i="17"/>
  <c r="AW109" i="17"/>
  <c r="AT109" i="17"/>
  <c r="AW108" i="17"/>
  <c r="AT108" i="17"/>
  <c r="AW107" i="17"/>
  <c r="AT107" i="17"/>
  <c r="AW106" i="17"/>
  <c r="AT106" i="17"/>
  <c r="AW105" i="17"/>
  <c r="AT105" i="17"/>
  <c r="AW104" i="17"/>
  <c r="AT104" i="17"/>
  <c r="AW103" i="17"/>
  <c r="AT103" i="17"/>
  <c r="AW102" i="17"/>
  <c r="AT102" i="17"/>
  <c r="AW101" i="17"/>
  <c r="AT101" i="17"/>
  <c r="AW100" i="17"/>
  <c r="AT100" i="17"/>
  <c r="AW99" i="17"/>
  <c r="AT99" i="17"/>
  <c r="AW98" i="17"/>
  <c r="AT98" i="17"/>
  <c r="AW97" i="17"/>
  <c r="AT97" i="17"/>
  <c r="AW96" i="17"/>
  <c r="AT96" i="17"/>
  <c r="AW95" i="17"/>
  <c r="AT95" i="17"/>
  <c r="AW94" i="17"/>
  <c r="AT94" i="17"/>
  <c r="AW93" i="17"/>
  <c r="AT93" i="17"/>
  <c r="AW92" i="17"/>
  <c r="AT92" i="17"/>
  <c r="AW91" i="17"/>
  <c r="AT91" i="17"/>
  <c r="AW90" i="17"/>
  <c r="AT90" i="17"/>
  <c r="AW89" i="17"/>
  <c r="AT89" i="17"/>
  <c r="AW88" i="17"/>
  <c r="AT88" i="17"/>
  <c r="AW87" i="17"/>
  <c r="AT87" i="17"/>
  <c r="AW86" i="17"/>
  <c r="AT86" i="17"/>
  <c r="AW85" i="17"/>
  <c r="AT85" i="17"/>
  <c r="AW84" i="17"/>
  <c r="AT84" i="17"/>
  <c r="AW83" i="17"/>
  <c r="AT83" i="17"/>
  <c r="AW82" i="17"/>
  <c r="AT82" i="17"/>
  <c r="AW81" i="17"/>
  <c r="AT81" i="17"/>
  <c r="AW80" i="17"/>
  <c r="AT80" i="17"/>
  <c r="AW79" i="17"/>
  <c r="AT79" i="17"/>
  <c r="AW78" i="17"/>
  <c r="AT78" i="17"/>
  <c r="AW77" i="17"/>
  <c r="AT77" i="17"/>
  <c r="AW76" i="17"/>
  <c r="AT76" i="17"/>
  <c r="AW75" i="17"/>
  <c r="AT75" i="17"/>
  <c r="AW74" i="17"/>
  <c r="AT74" i="17"/>
  <c r="AW73" i="17"/>
  <c r="AT73" i="17"/>
  <c r="AW72" i="17"/>
  <c r="AT72" i="17"/>
  <c r="AW71" i="17"/>
  <c r="AT71" i="17"/>
  <c r="AW70" i="17"/>
  <c r="AT70" i="17"/>
  <c r="AW69" i="17"/>
  <c r="AT69" i="17"/>
  <c r="AW68" i="17"/>
  <c r="AT68" i="17"/>
  <c r="AW67" i="17"/>
  <c r="AT67" i="17"/>
  <c r="AW66" i="17"/>
  <c r="AT66" i="17"/>
  <c r="AW65" i="17"/>
  <c r="AT65" i="17"/>
  <c r="AW64" i="17"/>
  <c r="AT64" i="17"/>
  <c r="AW63" i="17"/>
  <c r="AT63" i="17"/>
  <c r="AW62" i="17"/>
  <c r="AT62" i="17"/>
  <c r="AW61" i="17"/>
  <c r="AT61" i="17"/>
  <c r="AW60" i="17"/>
  <c r="AT60" i="17"/>
  <c r="AW59" i="17"/>
  <c r="AT59" i="17"/>
  <c r="AW58" i="17"/>
  <c r="AT58" i="17"/>
  <c r="AW57" i="17"/>
  <c r="AT57" i="17"/>
  <c r="AW56" i="17"/>
  <c r="AT56" i="17"/>
  <c r="AW55" i="17"/>
  <c r="AT55" i="17"/>
  <c r="AW54" i="17"/>
  <c r="AT54" i="17"/>
  <c r="AW53" i="17"/>
  <c r="AT53" i="17"/>
  <c r="AW52" i="17"/>
  <c r="AT52" i="17"/>
  <c r="AW51" i="17"/>
  <c r="AT51" i="17"/>
  <c r="AW50" i="17"/>
  <c r="AT50" i="17"/>
  <c r="AW49" i="17"/>
  <c r="AT49" i="17"/>
  <c r="AW48" i="17"/>
  <c r="AT48" i="17"/>
  <c r="AW47" i="17"/>
  <c r="AT47" i="17"/>
  <c r="AW46" i="17"/>
  <c r="AT46" i="17"/>
  <c r="AW45" i="17"/>
  <c r="AT45" i="17"/>
  <c r="AW44" i="17"/>
  <c r="AT44" i="17"/>
  <c r="AW43" i="17"/>
  <c r="AT43" i="17"/>
  <c r="AW42" i="17"/>
  <c r="AT42" i="17"/>
  <c r="AW41" i="17"/>
  <c r="AT41" i="17"/>
  <c r="AW40" i="17"/>
  <c r="AT40" i="17"/>
  <c r="AW39" i="17"/>
  <c r="AT39" i="17"/>
  <c r="AW38" i="17"/>
  <c r="AT38" i="17"/>
  <c r="AW37" i="17"/>
  <c r="AT37" i="17"/>
  <c r="AW36" i="17"/>
  <c r="AT36" i="17"/>
  <c r="AW35" i="17"/>
  <c r="AT35" i="17"/>
  <c r="AW34" i="17"/>
  <c r="AT34" i="17"/>
  <c r="AW33" i="17"/>
  <c r="AT33" i="17"/>
  <c r="AW32" i="17"/>
  <c r="AT32" i="17"/>
  <c r="AW31" i="17"/>
  <c r="AT31" i="17"/>
  <c r="AW30" i="17"/>
  <c r="AT30" i="17"/>
  <c r="AW29" i="17"/>
  <c r="AT29" i="17"/>
  <c r="AW28" i="17"/>
  <c r="AT28" i="17"/>
  <c r="AW27" i="17"/>
  <c r="AT27" i="17"/>
  <c r="AW26" i="17"/>
  <c r="AT26" i="17"/>
  <c r="AW25" i="17"/>
  <c r="AT25" i="17"/>
  <c r="AW24" i="17"/>
  <c r="AT24" i="17"/>
  <c r="AW23" i="17"/>
  <c r="AT23" i="17"/>
  <c r="AW22" i="17"/>
  <c r="AT22" i="17"/>
  <c r="AW21" i="17"/>
  <c r="AT21" i="17"/>
  <c r="AW20" i="17"/>
  <c r="AT20" i="17"/>
  <c r="AW19" i="17"/>
  <c r="AT19" i="17"/>
  <c r="AW18" i="17"/>
  <c r="AT18" i="17"/>
  <c r="AW17" i="17"/>
  <c r="AT17" i="17"/>
  <c r="AW16" i="17"/>
  <c r="AT16" i="17"/>
  <c r="AW15" i="17"/>
  <c r="AT15" i="17"/>
  <c r="AW14" i="17"/>
  <c r="AT14" i="17"/>
  <c r="AW13" i="17"/>
  <c r="AT13" i="17"/>
  <c r="AW12" i="17"/>
  <c r="AT12" i="17"/>
  <c r="AW11" i="17"/>
  <c r="AT11" i="17"/>
  <c r="AW10" i="17"/>
  <c r="AT10" i="17"/>
  <c r="AW9" i="17"/>
  <c r="AT9" i="17"/>
  <c r="AW8" i="17"/>
  <c r="AT8" i="17"/>
  <c r="BD6" i="17" s="1"/>
  <c r="CS6" i="17" l="1"/>
  <c r="J14" i="19"/>
  <c r="BX7" i="17"/>
  <c r="J15" i="19"/>
  <c r="DQ7" i="17"/>
  <c r="J12" i="19"/>
  <c r="J13" i="19"/>
  <c r="BD7" i="17"/>
  <c r="DQ6" i="17"/>
  <c r="BX6" i="17"/>
  <c r="CS7" i="17"/>
  <c r="B15" i="19" l="1"/>
  <c r="B14" i="19"/>
  <c r="B13" i="19"/>
  <c r="B12" i="19"/>
  <c r="B11" i="19"/>
  <c r="J11" i="19"/>
  <c r="M65" i="7" l="1"/>
  <c r="M63" i="7"/>
  <c r="M60" i="7"/>
  <c r="M59" i="7"/>
  <c r="M58" i="7"/>
  <c r="M57" i="7"/>
  <c r="M54" i="7"/>
  <c r="M53" i="7"/>
  <c r="M52" i="7"/>
  <c r="M51" i="7"/>
  <c r="Q23" i="12"/>
  <c r="C23" i="12"/>
  <c r="Q4" i="12"/>
  <c r="D40" i="20"/>
  <c r="N58" i="15"/>
  <c r="M58" i="15"/>
  <c r="L58" i="15"/>
  <c r="K58" i="15"/>
  <c r="J58" i="15"/>
  <c r="I58" i="15"/>
  <c r="H58" i="15"/>
  <c r="G58" i="15"/>
  <c r="F58" i="15"/>
  <c r="E58" i="15"/>
  <c r="D58" i="15"/>
  <c r="C58" i="15"/>
  <c r="N52" i="15"/>
  <c r="N66" i="15" s="1"/>
  <c r="M52" i="15"/>
  <c r="M66" i="15" s="1"/>
  <c r="L52" i="15"/>
  <c r="K52" i="15"/>
  <c r="K66" i="15" s="1"/>
  <c r="J52" i="15"/>
  <c r="J66" i="15" s="1"/>
  <c r="I52" i="15"/>
  <c r="I66" i="15" s="1"/>
  <c r="H52" i="15"/>
  <c r="H66" i="15" s="1"/>
  <c r="G52" i="15"/>
  <c r="G66" i="15" s="1"/>
  <c r="F52" i="15"/>
  <c r="F66" i="15" s="1"/>
  <c r="E52" i="15"/>
  <c r="E66" i="15" s="1"/>
  <c r="D52" i="15"/>
  <c r="D66" i="15" s="1"/>
  <c r="C52" i="15"/>
  <c r="C66" i="15" s="1"/>
  <c r="L9" i="21"/>
  <c r="L8" i="21"/>
  <c r="K9" i="21"/>
  <c r="K8" i="21"/>
  <c r="J9" i="21"/>
  <c r="J8" i="21"/>
  <c r="G9" i="21"/>
  <c r="G8" i="21"/>
  <c r="F12" i="19"/>
  <c r="F11" i="19"/>
  <c r="L66" i="15" l="1"/>
  <c r="F108" i="7"/>
  <c r="I11" i="19"/>
  <c r="H11" i="19"/>
  <c r="J108" i="7"/>
  <c r="E108" i="7"/>
  <c r="I108" i="7"/>
  <c r="H108" i="7"/>
  <c r="L108" i="7"/>
  <c r="M55" i="7"/>
  <c r="M61" i="7"/>
  <c r="M66" i="7"/>
  <c r="J15" i="25"/>
  <c r="K15" i="25" s="1"/>
  <c r="H15" i="25"/>
  <c r="H14" i="25"/>
  <c r="H13" i="25"/>
  <c r="H12" i="25"/>
  <c r="K14" i="25"/>
  <c r="J13" i="25"/>
  <c r="K13" i="25" s="1"/>
  <c r="J12" i="25"/>
  <c r="K12" i="25" s="1"/>
  <c r="P31" i="21"/>
  <c r="L10" i="21"/>
  <c r="L11" i="21"/>
  <c r="L12" i="21"/>
  <c r="L13" i="21"/>
  <c r="K10" i="21"/>
  <c r="K11" i="21"/>
  <c r="K12" i="21"/>
  <c r="K13" i="21"/>
  <c r="J13" i="21"/>
  <c r="J12" i="21"/>
  <c r="J11" i="21"/>
  <c r="J10" i="21"/>
  <c r="G11" i="21"/>
  <c r="G13" i="21"/>
  <c r="N29" i="21"/>
  <c r="G10" i="21"/>
  <c r="G12" i="21"/>
  <c r="D22" i="20"/>
  <c r="G9" i="20"/>
  <c r="F5" i="20"/>
  <c r="G5" i="20" s="1"/>
  <c r="H5" i="20" s="1"/>
  <c r="I5" i="20" s="1"/>
  <c r="J5" i="20" s="1"/>
  <c r="M68" i="7" l="1"/>
  <c r="M70" i="7" s="1"/>
  <c r="K108" i="7"/>
  <c r="D108" i="7"/>
  <c r="G108" i="7"/>
  <c r="C108" i="7"/>
  <c r="H13" i="21"/>
  <c r="P13" i="21" s="1"/>
  <c r="H8" i="21"/>
  <c r="O8" i="21" s="1"/>
  <c r="O29" i="21"/>
  <c r="O31" i="21"/>
  <c r="P29" i="21"/>
  <c r="N31" i="21"/>
  <c r="H9" i="21"/>
  <c r="H9" i="20"/>
  <c r="I9" i="20" s="1"/>
  <c r="H11" i="21" l="1"/>
  <c r="F14" i="19"/>
  <c r="H10" i="21"/>
  <c r="O10" i="21" s="1"/>
  <c r="F13" i="19"/>
  <c r="O13" i="21"/>
  <c r="N13" i="21"/>
  <c r="H12" i="21"/>
  <c r="N12" i="21" s="1"/>
  <c r="F15" i="19"/>
  <c r="N8" i="21"/>
  <c r="P8" i="21"/>
  <c r="N11" i="21"/>
  <c r="O11" i="21"/>
  <c r="P11" i="21"/>
  <c r="O9" i="21"/>
  <c r="P9" i="21"/>
  <c r="N9" i="21"/>
  <c r="N10" i="21" l="1"/>
  <c r="N20" i="21" s="1"/>
  <c r="P10" i="21"/>
  <c r="P12" i="21"/>
  <c r="O12" i="21"/>
  <c r="O21" i="21" s="1"/>
  <c r="O22" i="21"/>
  <c r="O28" i="21" s="1"/>
  <c r="O30" i="21" s="1"/>
  <c r="O33" i="21" s="1"/>
  <c r="O36" i="21" s="1"/>
  <c r="N23" i="21"/>
  <c r="N21" i="21"/>
  <c r="N24" i="21"/>
  <c r="N19" i="21"/>
  <c r="N22" i="21"/>
  <c r="N28" i="21" s="1"/>
  <c r="N30" i="21" s="1"/>
  <c r="N33" i="21" s="1"/>
  <c r="N36" i="21" s="1"/>
  <c r="J9" i="20"/>
  <c r="P22" i="21" l="1"/>
  <c r="P30" i="21" s="1"/>
  <c r="P33" i="21" s="1"/>
  <c r="P36" i="21" s="1"/>
  <c r="P24" i="21"/>
  <c r="P20" i="21"/>
  <c r="P19" i="21"/>
  <c r="O20" i="21"/>
  <c r="P21" i="21"/>
  <c r="P23" i="21"/>
  <c r="O24" i="21"/>
  <c r="O19" i="21"/>
  <c r="O23" i="21"/>
  <c r="P28" i="21" l="1"/>
  <c r="G18" i="19"/>
  <c r="G17" i="19"/>
  <c r="I15" i="19"/>
  <c r="C33" i="19"/>
  <c r="G110" i="17"/>
  <c r="D110" i="17"/>
  <c r="G109" i="17"/>
  <c r="D109" i="17"/>
  <c r="G108" i="17"/>
  <c r="D108" i="17"/>
  <c r="G107" i="17"/>
  <c r="D107" i="17"/>
  <c r="G106" i="17"/>
  <c r="D106" i="17"/>
  <c r="G105" i="17"/>
  <c r="D105" i="17"/>
  <c r="G104" i="17"/>
  <c r="D104" i="17"/>
  <c r="G103" i="17"/>
  <c r="D103" i="17"/>
  <c r="G102" i="17"/>
  <c r="D102" i="17"/>
  <c r="G101" i="17"/>
  <c r="D101" i="17"/>
  <c r="G100" i="17"/>
  <c r="D100" i="17"/>
  <c r="G99" i="17"/>
  <c r="D99" i="17"/>
  <c r="G98" i="17"/>
  <c r="D98" i="17"/>
  <c r="G97" i="17"/>
  <c r="D97" i="17"/>
  <c r="G96" i="17"/>
  <c r="D96" i="17"/>
  <c r="G95" i="17"/>
  <c r="D95" i="17"/>
  <c r="G94" i="17"/>
  <c r="D94" i="17"/>
  <c r="G93" i="17"/>
  <c r="D93" i="17"/>
  <c r="G92" i="17"/>
  <c r="D92" i="17"/>
  <c r="G91" i="17"/>
  <c r="D91" i="17"/>
  <c r="G90" i="17"/>
  <c r="D90" i="17"/>
  <c r="G89" i="17"/>
  <c r="D89" i="17"/>
  <c r="G88" i="17"/>
  <c r="D88" i="17"/>
  <c r="G87" i="17"/>
  <c r="D87" i="17"/>
  <c r="G86" i="17"/>
  <c r="D86" i="17"/>
  <c r="G85" i="17"/>
  <c r="D85" i="17"/>
  <c r="G84" i="17"/>
  <c r="D84" i="17"/>
  <c r="G83" i="17"/>
  <c r="D83" i="17"/>
  <c r="G82" i="17"/>
  <c r="D82" i="17"/>
  <c r="G81" i="17"/>
  <c r="D81" i="17"/>
  <c r="G80" i="17"/>
  <c r="D80" i="17"/>
  <c r="G79" i="17"/>
  <c r="D79" i="17"/>
  <c r="G78" i="17"/>
  <c r="D78" i="17"/>
  <c r="G77" i="17"/>
  <c r="D77" i="17"/>
  <c r="G76" i="17"/>
  <c r="D76" i="17"/>
  <c r="G75" i="17"/>
  <c r="D75" i="17"/>
  <c r="G74" i="17"/>
  <c r="D74" i="17"/>
  <c r="G73" i="17"/>
  <c r="D73" i="17"/>
  <c r="G72" i="17"/>
  <c r="D72" i="17"/>
  <c r="G71" i="17"/>
  <c r="D71" i="17"/>
  <c r="G70" i="17"/>
  <c r="D70" i="17"/>
  <c r="G69" i="17"/>
  <c r="D69" i="17"/>
  <c r="G68" i="17"/>
  <c r="D68" i="17"/>
  <c r="G67" i="17"/>
  <c r="D67" i="17"/>
  <c r="G66" i="17"/>
  <c r="D66" i="17"/>
  <c r="G65" i="17"/>
  <c r="D65" i="17"/>
  <c r="G64" i="17"/>
  <c r="D64" i="17"/>
  <c r="G63" i="17"/>
  <c r="D63" i="17"/>
  <c r="G62" i="17"/>
  <c r="D62" i="17"/>
  <c r="G61" i="17"/>
  <c r="D61" i="17"/>
  <c r="G60" i="17"/>
  <c r="D60" i="17"/>
  <c r="G59" i="17"/>
  <c r="D59" i="17"/>
  <c r="G58" i="17"/>
  <c r="D58" i="17"/>
  <c r="G57" i="17"/>
  <c r="D57" i="17"/>
  <c r="G56" i="17"/>
  <c r="D56" i="17"/>
  <c r="G55" i="17"/>
  <c r="D55" i="17"/>
  <c r="G54" i="17"/>
  <c r="D54" i="17"/>
  <c r="G53" i="17"/>
  <c r="D53" i="17"/>
  <c r="G52" i="17"/>
  <c r="D52" i="17"/>
  <c r="G51" i="17"/>
  <c r="D51" i="17"/>
  <c r="G50" i="17"/>
  <c r="D50" i="17"/>
  <c r="G49" i="17"/>
  <c r="D49" i="17"/>
  <c r="G48" i="17"/>
  <c r="D48" i="17"/>
  <c r="G47" i="17"/>
  <c r="D47" i="17"/>
  <c r="G46" i="17"/>
  <c r="D46" i="17"/>
  <c r="G45" i="17"/>
  <c r="D45" i="17"/>
  <c r="G44" i="17"/>
  <c r="D44" i="17"/>
  <c r="G43" i="17"/>
  <c r="D43" i="17"/>
  <c r="G42" i="17"/>
  <c r="D42" i="17"/>
  <c r="G41" i="17"/>
  <c r="D41" i="17"/>
  <c r="G40" i="17"/>
  <c r="D40" i="17"/>
  <c r="G39" i="17"/>
  <c r="D39" i="17"/>
  <c r="G38" i="17"/>
  <c r="D38" i="17"/>
  <c r="G37" i="17"/>
  <c r="D37" i="17"/>
  <c r="G36" i="17"/>
  <c r="D36" i="17"/>
  <c r="G35" i="17"/>
  <c r="D35" i="17"/>
  <c r="G34" i="17"/>
  <c r="D34" i="17"/>
  <c r="G33" i="17"/>
  <c r="D33" i="17"/>
  <c r="G32" i="17"/>
  <c r="D32" i="17"/>
  <c r="G31" i="17"/>
  <c r="D31" i="17"/>
  <c r="G30" i="17"/>
  <c r="D30" i="17"/>
  <c r="G29" i="17"/>
  <c r="D29" i="17"/>
  <c r="G28" i="17"/>
  <c r="D28" i="17"/>
  <c r="G27" i="17"/>
  <c r="D27" i="17"/>
  <c r="G26" i="17"/>
  <c r="D26" i="17"/>
  <c r="G25" i="17"/>
  <c r="D25" i="17"/>
  <c r="G24" i="17"/>
  <c r="D24" i="17"/>
  <c r="G23" i="17"/>
  <c r="D23" i="17"/>
  <c r="G22" i="17"/>
  <c r="D22" i="17"/>
  <c r="G21" i="17"/>
  <c r="D21" i="17"/>
  <c r="G20" i="17"/>
  <c r="D20" i="17"/>
  <c r="G19" i="17"/>
  <c r="D19" i="17"/>
  <c r="G18" i="17"/>
  <c r="D18" i="17"/>
  <c r="G17" i="17"/>
  <c r="D17" i="17"/>
  <c r="G16" i="17"/>
  <c r="D16" i="17"/>
  <c r="G15" i="17"/>
  <c r="D15" i="17"/>
  <c r="G14" i="17"/>
  <c r="D14" i="17"/>
  <c r="G13" i="17"/>
  <c r="D13" i="17"/>
  <c r="G12" i="17"/>
  <c r="D12" i="17"/>
  <c r="G11" i="17"/>
  <c r="D11" i="17"/>
  <c r="G10" i="17"/>
  <c r="D10" i="17"/>
  <c r="J6" i="17"/>
  <c r="G9" i="17"/>
  <c r="D9" i="17"/>
  <c r="G8" i="17"/>
  <c r="D8" i="17"/>
  <c r="K33" i="19" l="1"/>
  <c r="E24" i="19"/>
  <c r="E25" i="19" s="1"/>
  <c r="K41" i="19" s="1"/>
  <c r="J12" i="17"/>
  <c r="J18" i="19"/>
  <c r="N6" i="17"/>
  <c r="N7" i="17"/>
  <c r="I14" i="19"/>
  <c r="I13" i="19"/>
  <c r="H12" i="19"/>
  <c r="K12" i="19" s="1"/>
  <c r="J17" i="19"/>
  <c r="H14" i="19"/>
  <c r="K14" i="19" s="1"/>
  <c r="I12" i="19"/>
  <c r="H13" i="19"/>
  <c r="K13" i="19" s="1"/>
  <c r="H15" i="19"/>
  <c r="K15" i="19" s="1"/>
  <c r="C32" i="19"/>
  <c r="I17" i="19" l="1"/>
  <c r="E32" i="19" s="1"/>
  <c r="I18" i="19"/>
  <c r="C34" i="19"/>
  <c r="D33" i="19" s="1"/>
  <c r="H18" i="19"/>
  <c r="H17" i="19"/>
  <c r="K11" i="19"/>
  <c r="K42" i="19" l="1"/>
  <c r="D32" i="19"/>
  <c r="D36" i="19" s="1"/>
  <c r="D34" i="19"/>
  <c r="E34" i="19" s="1"/>
  <c r="E33" i="19" s="1"/>
  <c r="E36" i="19" s="1"/>
  <c r="K18" i="19"/>
  <c r="K31" i="19" s="1"/>
  <c r="K17" i="19"/>
  <c r="K39" i="19" l="1"/>
  <c r="K32" i="19"/>
  <c r="K34" i="19" s="1"/>
  <c r="K25" i="19" s="1"/>
  <c r="K26" i="19" l="1"/>
  <c r="K38" i="19" s="1"/>
  <c r="K44" i="19" s="1"/>
  <c r="D16" i="20" s="1"/>
  <c r="F10" i="20" s="1"/>
  <c r="D3" i="12"/>
  <c r="E3" i="12" s="1"/>
  <c r="R22" i="12"/>
  <c r="S22" i="12" s="1"/>
  <c r="S3" i="12"/>
  <c r="D22" i="12"/>
  <c r="E22" i="12" s="1"/>
  <c r="P21" i="12"/>
  <c r="P24" i="12"/>
  <c r="P25" i="12" s="1"/>
  <c r="P26" i="12" s="1"/>
  <c r="P27" i="12" s="1"/>
  <c r="P28" i="12" s="1"/>
  <c r="P29" i="12" s="1"/>
  <c r="P30" i="12" s="1"/>
  <c r="P31" i="12" s="1"/>
  <c r="P32" i="12" s="1"/>
  <c r="P33" i="12" s="1"/>
  <c r="Q24" i="12"/>
  <c r="Q25" i="12" s="1"/>
  <c r="Q26" i="12" s="1"/>
  <c r="Q27" i="12" s="1"/>
  <c r="Q28" i="12" s="1"/>
  <c r="Q29" i="12" s="1"/>
  <c r="Q30" i="12" s="1"/>
  <c r="Q31" i="12" s="1"/>
  <c r="Q32" i="12" s="1"/>
  <c r="Q33" i="12" s="1"/>
  <c r="Q34" i="12" s="1"/>
  <c r="Q35" i="12" s="1"/>
  <c r="Q36" i="12" s="1"/>
  <c r="Q37" i="12" s="1"/>
  <c r="P5" i="12"/>
  <c r="P6" i="12" s="1"/>
  <c r="P7" i="12" s="1"/>
  <c r="P8" i="12" s="1"/>
  <c r="P9" i="12" s="1"/>
  <c r="P10" i="12" s="1"/>
  <c r="P11" i="12" s="1"/>
  <c r="P12" i="12" s="1"/>
  <c r="P13" i="12" s="1"/>
  <c r="P14" i="12" s="1"/>
  <c r="Q5" i="12"/>
  <c r="Q6" i="12" s="1"/>
  <c r="Q7" i="12" s="1"/>
  <c r="Q8" i="12" s="1"/>
  <c r="Q9" i="12" s="1"/>
  <c r="Q10" i="12" s="1"/>
  <c r="Q11" i="12" s="1"/>
  <c r="Q12" i="12" s="1"/>
  <c r="Q13" i="12" s="1"/>
  <c r="Q14" i="12" s="1"/>
  <c r="Q15" i="12" s="1"/>
  <c r="Q16" i="12" s="1"/>
  <c r="Q17" i="12" s="1"/>
  <c r="Q18" i="12" s="1"/>
  <c r="J58" i="16"/>
  <c r="I58" i="16"/>
  <c r="H58" i="16"/>
  <c r="G58" i="16"/>
  <c r="F58" i="16"/>
  <c r="F42" i="16"/>
  <c r="G42" i="16"/>
  <c r="H42" i="16"/>
  <c r="I42" i="16"/>
  <c r="J42" i="16"/>
  <c r="J40" i="16"/>
  <c r="I40" i="16"/>
  <c r="H40" i="16"/>
  <c r="G40" i="16"/>
  <c r="F40" i="16"/>
  <c r="F3" i="16"/>
  <c r="G3" i="16"/>
  <c r="H3" i="16"/>
  <c r="I3" i="16"/>
  <c r="J3" i="16"/>
  <c r="F32" i="16"/>
  <c r="G32" i="16"/>
  <c r="H32" i="16"/>
  <c r="I32" i="16"/>
  <c r="J32" i="16"/>
  <c r="B32" i="16"/>
  <c r="D29" i="15"/>
  <c r="D40" i="15" s="1"/>
  <c r="D42" i="15" s="1"/>
  <c r="E29" i="15"/>
  <c r="E40" i="15" s="1"/>
  <c r="E42" i="15" s="1"/>
  <c r="F29" i="15"/>
  <c r="F40" i="15" s="1"/>
  <c r="F42" i="15" s="1"/>
  <c r="G29" i="15"/>
  <c r="G40" i="15" s="1"/>
  <c r="G42" i="15" s="1"/>
  <c r="H29" i="15"/>
  <c r="H40" i="15" s="1"/>
  <c r="H42" i="15" s="1"/>
  <c r="I29" i="15"/>
  <c r="I40" i="15" s="1"/>
  <c r="I42" i="15" s="1"/>
  <c r="J29" i="15"/>
  <c r="J40" i="15" s="1"/>
  <c r="J42" i="15" s="1"/>
  <c r="K29" i="15"/>
  <c r="K40" i="15" s="1"/>
  <c r="K42" i="15" s="1"/>
  <c r="L29" i="15"/>
  <c r="L40" i="15" s="1"/>
  <c r="L42" i="15" s="1"/>
  <c r="M29" i="15"/>
  <c r="M40" i="15" s="1"/>
  <c r="M42" i="15" s="1"/>
  <c r="N29" i="15"/>
  <c r="N40" i="15" s="1"/>
  <c r="N42" i="15" s="1"/>
  <c r="C29" i="15"/>
  <c r="C40" i="15" s="1"/>
  <c r="C42" i="15" s="1"/>
  <c r="C74" i="6"/>
  <c r="D74" i="6"/>
  <c r="E31" i="13" s="1"/>
  <c r="E74" i="6"/>
  <c r="F74" i="6"/>
  <c r="G74" i="6"/>
  <c r="H74" i="6"/>
  <c r="I31" i="13" s="1"/>
  <c r="I74" i="6"/>
  <c r="J31" i="13" s="1"/>
  <c r="J74" i="6"/>
  <c r="K74" i="6"/>
  <c r="B74" i="6"/>
  <c r="C31" i="13" s="1"/>
  <c r="C75" i="6"/>
  <c r="D75" i="6"/>
  <c r="E75" i="6"/>
  <c r="F75" i="6"/>
  <c r="G30" i="13" s="1"/>
  <c r="G75" i="6"/>
  <c r="H75" i="6"/>
  <c r="I75" i="6"/>
  <c r="J75" i="6"/>
  <c r="K30" i="13" s="1"/>
  <c r="K75" i="6"/>
  <c r="B75" i="6"/>
  <c r="C34" i="13"/>
  <c r="D34" i="13"/>
  <c r="E34" i="13"/>
  <c r="F34" i="13"/>
  <c r="H34" i="13"/>
  <c r="I34" i="13"/>
  <c r="J34" i="13"/>
  <c r="L34" i="13"/>
  <c r="C30" i="13"/>
  <c r="D30" i="13"/>
  <c r="E30" i="13"/>
  <c r="F30" i="13"/>
  <c r="H30" i="13"/>
  <c r="I30" i="13"/>
  <c r="J30" i="13"/>
  <c r="L30" i="13"/>
  <c r="D29" i="13"/>
  <c r="E29" i="13"/>
  <c r="F29" i="13"/>
  <c r="H29" i="13"/>
  <c r="I29" i="13"/>
  <c r="J29" i="13"/>
  <c r="L29" i="13"/>
  <c r="C29" i="13"/>
  <c r="D28" i="13"/>
  <c r="E28" i="13"/>
  <c r="F28" i="13"/>
  <c r="G28" i="13"/>
  <c r="H28" i="13"/>
  <c r="I28" i="13"/>
  <c r="J28" i="13"/>
  <c r="K28" i="13"/>
  <c r="L28" i="13"/>
  <c r="C28" i="13"/>
  <c r="L26" i="13"/>
  <c r="K26" i="13"/>
  <c r="J26" i="13"/>
  <c r="I26" i="13"/>
  <c r="H26" i="13"/>
  <c r="G26" i="13"/>
  <c r="F26" i="13"/>
  <c r="E26" i="13"/>
  <c r="D26" i="13"/>
  <c r="C26" i="13"/>
  <c r="L25" i="13"/>
  <c r="K25" i="13"/>
  <c r="J25" i="13"/>
  <c r="I25" i="13"/>
  <c r="H25" i="13"/>
  <c r="G25" i="13"/>
  <c r="F25" i="13"/>
  <c r="E25" i="13"/>
  <c r="D25" i="13"/>
  <c r="C25" i="13"/>
  <c r="L24" i="13"/>
  <c r="K24" i="13"/>
  <c r="J24" i="13"/>
  <c r="I24" i="13"/>
  <c r="H24" i="13"/>
  <c r="G24" i="13"/>
  <c r="F24" i="13"/>
  <c r="E24" i="13"/>
  <c r="D24" i="13"/>
  <c r="C24" i="13"/>
  <c r="D23" i="13"/>
  <c r="E23" i="13"/>
  <c r="F23" i="13"/>
  <c r="G23" i="13"/>
  <c r="H23" i="13"/>
  <c r="I23" i="13"/>
  <c r="J23" i="13"/>
  <c r="K23" i="13"/>
  <c r="L23" i="13"/>
  <c r="C23" i="13"/>
  <c r="D22" i="13"/>
  <c r="E22" i="13"/>
  <c r="F22" i="13"/>
  <c r="G22" i="13"/>
  <c r="H22" i="13"/>
  <c r="I22" i="13"/>
  <c r="J22" i="13"/>
  <c r="K22" i="13"/>
  <c r="L22" i="13"/>
  <c r="C22" i="13"/>
  <c r="L20" i="13"/>
  <c r="K20" i="13"/>
  <c r="J20" i="13"/>
  <c r="I20" i="13"/>
  <c r="H20" i="13"/>
  <c r="G20" i="13"/>
  <c r="F20" i="13"/>
  <c r="E20" i="13"/>
  <c r="D20" i="13"/>
  <c r="C20" i="13"/>
  <c r="D4" i="13"/>
  <c r="E4" i="13"/>
  <c r="F4" i="13"/>
  <c r="G4" i="13"/>
  <c r="H4" i="13"/>
  <c r="I4" i="13"/>
  <c r="J4" i="13"/>
  <c r="K4" i="13"/>
  <c r="L4" i="13"/>
  <c r="C4" i="13"/>
  <c r="B24" i="13"/>
  <c r="B25" i="13"/>
  <c r="B26" i="13"/>
  <c r="B29" i="13"/>
  <c r="B30" i="13"/>
  <c r="B31" i="13"/>
  <c r="B34" i="13"/>
  <c r="B23" i="13"/>
  <c r="B18" i="13"/>
  <c r="C9" i="13"/>
  <c r="D9" i="13"/>
  <c r="E9" i="13"/>
  <c r="F9" i="13"/>
  <c r="G9" i="13"/>
  <c r="H9" i="13"/>
  <c r="I9" i="13"/>
  <c r="J9" i="13"/>
  <c r="K9" i="13"/>
  <c r="L9" i="13"/>
  <c r="C10" i="13"/>
  <c r="D10" i="13"/>
  <c r="E10" i="13"/>
  <c r="F10" i="13"/>
  <c r="G10" i="13"/>
  <c r="H10" i="13"/>
  <c r="I10" i="13"/>
  <c r="J10" i="13"/>
  <c r="K10" i="13"/>
  <c r="L10" i="13"/>
  <c r="C11" i="13"/>
  <c r="D11" i="13"/>
  <c r="E11" i="13"/>
  <c r="F11" i="13"/>
  <c r="G11" i="13"/>
  <c r="H11" i="13"/>
  <c r="I11" i="13"/>
  <c r="J11" i="13"/>
  <c r="K11" i="13"/>
  <c r="L11" i="13"/>
  <c r="C12" i="13"/>
  <c r="D12" i="13"/>
  <c r="E12" i="13"/>
  <c r="F12" i="13"/>
  <c r="G12" i="13"/>
  <c r="H12" i="13"/>
  <c r="I12" i="13"/>
  <c r="J12" i="13"/>
  <c r="K12" i="13"/>
  <c r="L12" i="13"/>
  <c r="C13" i="13"/>
  <c r="D13" i="13"/>
  <c r="E13" i="13"/>
  <c r="F13" i="13"/>
  <c r="G13" i="13"/>
  <c r="H13" i="13"/>
  <c r="I13" i="13"/>
  <c r="J13" i="13"/>
  <c r="K13" i="13"/>
  <c r="L13" i="13"/>
  <c r="C14" i="13"/>
  <c r="D14" i="13"/>
  <c r="E14" i="13"/>
  <c r="F14" i="13"/>
  <c r="G14" i="13"/>
  <c r="H14" i="13"/>
  <c r="I14" i="13"/>
  <c r="J14" i="13"/>
  <c r="K14" i="13"/>
  <c r="L14" i="13"/>
  <c r="C15" i="13"/>
  <c r="D15" i="13"/>
  <c r="E15" i="13"/>
  <c r="F15" i="13"/>
  <c r="G15" i="13"/>
  <c r="H15" i="13"/>
  <c r="I15" i="13"/>
  <c r="J15" i="13"/>
  <c r="K15" i="13"/>
  <c r="L15" i="13"/>
  <c r="D6" i="13"/>
  <c r="E6" i="13"/>
  <c r="F6" i="13"/>
  <c r="G6" i="13"/>
  <c r="H6" i="13"/>
  <c r="I6" i="13"/>
  <c r="J6" i="13"/>
  <c r="K6" i="13"/>
  <c r="L6" i="13"/>
  <c r="C6" i="13"/>
  <c r="B8" i="13"/>
  <c r="B9" i="13"/>
  <c r="B10" i="13"/>
  <c r="B11" i="13"/>
  <c r="B12" i="13"/>
  <c r="B13" i="13"/>
  <c r="B14" i="13"/>
  <c r="B15" i="13"/>
  <c r="B16" i="13"/>
  <c r="B6" i="13"/>
  <c r="B2" i="13"/>
  <c r="C33" i="6"/>
  <c r="D33" i="6"/>
  <c r="E33" i="6"/>
  <c r="F33" i="6"/>
  <c r="G33" i="6"/>
  <c r="H33" i="6"/>
  <c r="I33" i="6"/>
  <c r="J33" i="6"/>
  <c r="K33" i="6"/>
  <c r="B33" i="6"/>
  <c r="B24" i="12"/>
  <c r="B25" i="12" s="1"/>
  <c r="B26" i="12" s="1"/>
  <c r="B27" i="12" s="1"/>
  <c r="B28" i="12" s="1"/>
  <c r="B29" i="12" s="1"/>
  <c r="B30" i="12" s="1"/>
  <c r="B31" i="12" s="1"/>
  <c r="B32" i="12" s="1"/>
  <c r="B33" i="12" s="1"/>
  <c r="C24" i="12"/>
  <c r="C25" i="12" s="1"/>
  <c r="C26" i="12" s="1"/>
  <c r="C27" i="12" s="1"/>
  <c r="C28" i="12" s="1"/>
  <c r="C29" i="12" s="1"/>
  <c r="C30" i="12" s="1"/>
  <c r="C31" i="12" s="1"/>
  <c r="C32" i="12" s="1"/>
  <c r="C33" i="12" s="1"/>
  <c r="C34" i="12" s="1"/>
  <c r="C35" i="12" s="1"/>
  <c r="C36" i="12" s="1"/>
  <c r="C37" i="12" s="1"/>
  <c r="B21" i="12"/>
  <c r="B2" i="12"/>
  <c r="C4" i="12"/>
  <c r="C5" i="12" s="1"/>
  <c r="C6" i="12" s="1"/>
  <c r="C7" i="12" s="1"/>
  <c r="C8" i="12" s="1"/>
  <c r="C9" i="12" s="1"/>
  <c r="C10" i="12" s="1"/>
  <c r="C11" i="12" s="1"/>
  <c r="C12" i="12" s="1"/>
  <c r="C13" i="12" s="1"/>
  <c r="C14" i="12" s="1"/>
  <c r="C15" i="12" s="1"/>
  <c r="C16" i="12" s="1"/>
  <c r="C17" i="12" s="1"/>
  <c r="C18" i="12" s="1"/>
  <c r="B5" i="12"/>
  <c r="B6" i="12" s="1"/>
  <c r="B7" i="12" s="1"/>
  <c r="B8" i="12" s="1"/>
  <c r="B9" i="12" s="1"/>
  <c r="B10" i="12" s="1"/>
  <c r="B11" i="12" s="1"/>
  <c r="B12" i="12" s="1"/>
  <c r="B13" i="12" s="1"/>
  <c r="B14" i="12" s="1"/>
  <c r="B2" i="11"/>
  <c r="L3" i="11"/>
  <c r="K3" i="11"/>
  <c r="J3" i="11"/>
  <c r="I3" i="11"/>
  <c r="H3" i="11"/>
  <c r="G3" i="11"/>
  <c r="F3" i="11"/>
  <c r="E3" i="11"/>
  <c r="D3" i="11"/>
  <c r="C3" i="11"/>
  <c r="D60" i="7"/>
  <c r="E60" i="7"/>
  <c r="F60" i="7"/>
  <c r="G60" i="7"/>
  <c r="H60" i="7"/>
  <c r="I60" i="7"/>
  <c r="J60" i="7"/>
  <c r="K60" i="7"/>
  <c r="L60" i="7"/>
  <c r="C60" i="7"/>
  <c r="D65" i="7"/>
  <c r="E65" i="7"/>
  <c r="F65" i="7"/>
  <c r="G65" i="7"/>
  <c r="H65" i="7"/>
  <c r="I65" i="7"/>
  <c r="J65" i="7"/>
  <c r="K65" i="7"/>
  <c r="L65" i="7"/>
  <c r="D63" i="7"/>
  <c r="E63" i="7"/>
  <c r="F63" i="7"/>
  <c r="G63" i="7"/>
  <c r="H63" i="7"/>
  <c r="I63" i="7"/>
  <c r="J63" i="7"/>
  <c r="K63" i="7"/>
  <c r="L63" i="7"/>
  <c r="D59" i="7"/>
  <c r="E59" i="7"/>
  <c r="F59" i="7"/>
  <c r="G59" i="7"/>
  <c r="H59" i="7"/>
  <c r="I59" i="7"/>
  <c r="J59" i="7"/>
  <c r="K59" i="7"/>
  <c r="L59" i="7"/>
  <c r="D58" i="7"/>
  <c r="E58" i="7"/>
  <c r="F58" i="7"/>
  <c r="G58" i="7"/>
  <c r="H58" i="7"/>
  <c r="I58" i="7"/>
  <c r="J58" i="7"/>
  <c r="K58" i="7"/>
  <c r="L58" i="7"/>
  <c r="D57" i="7"/>
  <c r="E57" i="7"/>
  <c r="F57" i="7"/>
  <c r="G57" i="7"/>
  <c r="H57" i="7"/>
  <c r="I57" i="7"/>
  <c r="J57" i="7"/>
  <c r="K57" i="7"/>
  <c r="L57" i="7"/>
  <c r="D51" i="7"/>
  <c r="E51" i="7"/>
  <c r="F51" i="7"/>
  <c r="G51" i="7"/>
  <c r="H51" i="7"/>
  <c r="I51" i="7"/>
  <c r="J51" i="7"/>
  <c r="K51" i="7"/>
  <c r="L51" i="7"/>
  <c r="D52" i="7"/>
  <c r="E52" i="7"/>
  <c r="F52" i="7"/>
  <c r="G52" i="7"/>
  <c r="H52" i="7"/>
  <c r="I52" i="7"/>
  <c r="J52" i="7"/>
  <c r="K52" i="7"/>
  <c r="L52" i="7"/>
  <c r="D53" i="7"/>
  <c r="D40" i="11" s="1"/>
  <c r="E53" i="7"/>
  <c r="E40" i="11" s="1"/>
  <c r="F53" i="7"/>
  <c r="G53" i="7"/>
  <c r="H53" i="7"/>
  <c r="I53" i="7"/>
  <c r="J53" i="7"/>
  <c r="K53" i="7"/>
  <c r="L53" i="7"/>
  <c r="D54" i="7"/>
  <c r="E54" i="7"/>
  <c r="F54" i="7"/>
  <c r="G54" i="7"/>
  <c r="H54" i="7"/>
  <c r="I54" i="7"/>
  <c r="J54" i="7"/>
  <c r="K54" i="7"/>
  <c r="L54" i="7"/>
  <c r="C65" i="7"/>
  <c r="C63" i="7"/>
  <c r="C59" i="7"/>
  <c r="C58" i="7"/>
  <c r="C57" i="7"/>
  <c r="C54" i="7"/>
  <c r="C53" i="7"/>
  <c r="C40" i="11" s="1"/>
  <c r="C52" i="7"/>
  <c r="C51" i="7"/>
  <c r="C36" i="7"/>
  <c r="D36" i="7"/>
  <c r="D41" i="7" s="1"/>
  <c r="E36" i="7"/>
  <c r="E41" i="7" s="1"/>
  <c r="F36" i="7"/>
  <c r="G36" i="7"/>
  <c r="H36" i="7"/>
  <c r="I36" i="7"/>
  <c r="J36" i="7"/>
  <c r="K36" i="7"/>
  <c r="L36" i="7"/>
  <c r="M30" i="7"/>
  <c r="D30" i="7"/>
  <c r="E30" i="7"/>
  <c r="F30" i="7"/>
  <c r="G30" i="7"/>
  <c r="H30" i="7"/>
  <c r="I30" i="7"/>
  <c r="J30" i="7"/>
  <c r="K30" i="7"/>
  <c r="L30" i="7"/>
  <c r="C30" i="7"/>
  <c r="C24" i="7"/>
  <c r="M24" i="7"/>
  <c r="D24" i="7"/>
  <c r="E24" i="7"/>
  <c r="F24" i="7"/>
  <c r="G24" i="7"/>
  <c r="H24" i="7"/>
  <c r="I24" i="7"/>
  <c r="J24" i="7"/>
  <c r="K24" i="7"/>
  <c r="L24" i="7"/>
  <c r="M21" i="7"/>
  <c r="D21" i="7"/>
  <c r="E21" i="7"/>
  <c r="F21" i="7"/>
  <c r="G21" i="7"/>
  <c r="H21" i="7"/>
  <c r="I21" i="7"/>
  <c r="J21" i="7"/>
  <c r="K21" i="7"/>
  <c r="L21" i="7"/>
  <c r="C21" i="7"/>
  <c r="I40" i="11" l="1"/>
  <c r="F79" i="37"/>
  <c r="F80" i="37" s="1"/>
  <c r="H70" i="28"/>
  <c r="H84" i="28" s="1"/>
  <c r="D70" i="28"/>
  <c r="D84" i="28" s="1"/>
  <c r="K40" i="11"/>
  <c r="H79" i="37"/>
  <c r="H80" i="37" s="1"/>
  <c r="G40" i="11"/>
  <c r="D79" i="37"/>
  <c r="D80" i="37" s="1"/>
  <c r="F70" i="28"/>
  <c r="F84" i="28" s="1"/>
  <c r="J40" i="11"/>
  <c r="G79" i="37"/>
  <c r="G80" i="37" s="1"/>
  <c r="F40" i="11"/>
  <c r="C79" i="37"/>
  <c r="C80" i="37" s="1"/>
  <c r="I70" i="28"/>
  <c r="E70" i="28"/>
  <c r="E84" i="28" s="1"/>
  <c r="L40" i="11"/>
  <c r="I79" i="37"/>
  <c r="I80" i="37" s="1"/>
  <c r="H40" i="11"/>
  <c r="E79" i="37"/>
  <c r="E80" i="37" s="1"/>
  <c r="G70" i="28"/>
  <c r="G84" i="28" s="1"/>
  <c r="C70" i="28"/>
  <c r="H10" i="20"/>
  <c r="G10" i="20"/>
  <c r="B15" i="12"/>
  <c r="B16" i="12" s="1"/>
  <c r="B17" i="12" s="1"/>
  <c r="B18" i="12" s="1"/>
  <c r="D14" i="12"/>
  <c r="I84" i="28"/>
  <c r="D21" i="20"/>
  <c r="I10" i="20"/>
  <c r="J10" i="20"/>
  <c r="K16" i="13"/>
  <c r="J34" i="6"/>
  <c r="G16" i="13"/>
  <c r="F34" i="6"/>
  <c r="J16" i="13"/>
  <c r="I34" i="6"/>
  <c r="F16" i="13"/>
  <c r="E34" i="6"/>
  <c r="K34" i="13"/>
  <c r="G34" i="13"/>
  <c r="L31" i="13"/>
  <c r="H31" i="13"/>
  <c r="D31" i="13"/>
  <c r="C16" i="13"/>
  <c r="B34" i="6"/>
  <c r="I16" i="13"/>
  <c r="H34" i="6"/>
  <c r="E16" i="13"/>
  <c r="D34" i="6"/>
  <c r="K29" i="13"/>
  <c r="G29" i="13"/>
  <c r="K31" i="13"/>
  <c r="G31" i="13"/>
  <c r="L16" i="13"/>
  <c r="K34" i="6"/>
  <c r="H16" i="13"/>
  <c r="G34" i="6"/>
  <c r="D16" i="13"/>
  <c r="C34" i="6"/>
  <c r="F31" i="13"/>
  <c r="C84" i="28"/>
  <c r="L41" i="7"/>
  <c r="H41" i="7"/>
  <c r="K66" i="7"/>
  <c r="H62" i="37" s="1"/>
  <c r="K41" i="7"/>
  <c r="G41" i="7"/>
  <c r="I41" i="7"/>
  <c r="P34" i="12"/>
  <c r="P15" i="12"/>
  <c r="H17" i="16"/>
  <c r="F33" i="16"/>
  <c r="J33" i="16"/>
  <c r="H33" i="16"/>
  <c r="J17" i="16"/>
  <c r="G17" i="16"/>
  <c r="F17" i="16"/>
  <c r="I33" i="16"/>
  <c r="G33" i="16"/>
  <c r="I17" i="16"/>
  <c r="B34" i="12"/>
  <c r="E5" i="12"/>
  <c r="E7" i="12"/>
  <c r="E10" i="12"/>
  <c r="E8" i="12"/>
  <c r="E9" i="11"/>
  <c r="C55" i="7"/>
  <c r="C61" i="7"/>
  <c r="E55" i="7"/>
  <c r="L55" i="7"/>
  <c r="H55" i="7"/>
  <c r="D55" i="7"/>
  <c r="I61" i="7"/>
  <c r="E61" i="7"/>
  <c r="L66" i="7"/>
  <c r="I62" i="37" s="1"/>
  <c r="H66" i="7"/>
  <c r="E62" i="37" s="1"/>
  <c r="D66" i="7"/>
  <c r="I55" i="7"/>
  <c r="J55" i="7"/>
  <c r="F55" i="7"/>
  <c r="H61" i="7"/>
  <c r="D61" i="7"/>
  <c r="G66" i="7"/>
  <c r="D62" i="37" s="1"/>
  <c r="K55" i="7"/>
  <c r="G55" i="7"/>
  <c r="L61" i="7"/>
  <c r="C66" i="7"/>
  <c r="J66" i="7"/>
  <c r="G62" i="37" s="1"/>
  <c r="F66" i="7"/>
  <c r="C62" i="37" s="1"/>
  <c r="J61" i="7"/>
  <c r="F61" i="7"/>
  <c r="I66" i="7"/>
  <c r="F62" i="37" s="1"/>
  <c r="E66" i="7"/>
  <c r="K61" i="7"/>
  <c r="G61" i="7"/>
  <c r="M36" i="7"/>
  <c r="M41" i="7" s="1"/>
  <c r="C41" i="7"/>
  <c r="D9" i="11" s="1"/>
  <c r="J41" i="7"/>
  <c r="F41" i="7"/>
  <c r="D15" i="7"/>
  <c r="E15" i="7"/>
  <c r="E8" i="13" s="1"/>
  <c r="F15" i="7"/>
  <c r="G15" i="7"/>
  <c r="G8" i="13" s="1"/>
  <c r="H15" i="7"/>
  <c r="I15" i="7"/>
  <c r="I8" i="13" s="1"/>
  <c r="J15" i="7"/>
  <c r="K15" i="7"/>
  <c r="K8" i="13" s="1"/>
  <c r="L15" i="7"/>
  <c r="C15" i="7"/>
  <c r="C8" i="13" s="1"/>
  <c r="M6" i="7"/>
  <c r="D6" i="7"/>
  <c r="E6" i="7"/>
  <c r="F6" i="7"/>
  <c r="G6" i="7"/>
  <c r="H6" i="7"/>
  <c r="I6" i="7"/>
  <c r="J6" i="7"/>
  <c r="K6" i="7"/>
  <c r="L6" i="7"/>
  <c r="C6" i="7"/>
  <c r="D3" i="7"/>
  <c r="D47" i="7" s="1"/>
  <c r="E3" i="7"/>
  <c r="E47" i="7" s="1"/>
  <c r="F3" i="7"/>
  <c r="G3" i="7"/>
  <c r="H3" i="7"/>
  <c r="I3" i="7"/>
  <c r="J3" i="7"/>
  <c r="K3" i="7"/>
  <c r="L3" i="7"/>
  <c r="L47" i="7" s="1"/>
  <c r="C3" i="7"/>
  <c r="C47" i="7" s="1"/>
  <c r="B2" i="7"/>
  <c r="B46" i="7" s="1"/>
  <c r="B6" i="6"/>
  <c r="E1" i="6"/>
  <c r="C68" i="28" l="1"/>
  <c r="C61" i="37" s="1"/>
  <c r="C83" i="37" s="1"/>
  <c r="C89" i="37" s="1"/>
  <c r="F47" i="7"/>
  <c r="G68" i="28"/>
  <c r="G61" i="37" s="1"/>
  <c r="G83" i="37" s="1"/>
  <c r="G89" i="37" s="1"/>
  <c r="J47" i="7"/>
  <c r="F68" i="28"/>
  <c r="F61" i="37" s="1"/>
  <c r="F67" i="37" s="1"/>
  <c r="I47" i="7"/>
  <c r="E68" i="28"/>
  <c r="E61" i="37" s="1"/>
  <c r="E83" i="37" s="1"/>
  <c r="E89" i="37" s="1"/>
  <c r="H47" i="7"/>
  <c r="H68" i="28"/>
  <c r="H61" i="37" s="1"/>
  <c r="H67" i="37" s="1"/>
  <c r="K47" i="7"/>
  <c r="D68" i="28"/>
  <c r="D61" i="37" s="1"/>
  <c r="D83" i="37" s="1"/>
  <c r="D89" i="37" s="1"/>
  <c r="G47" i="7"/>
  <c r="L8" i="13"/>
  <c r="H8" i="13"/>
  <c r="D8" i="13"/>
  <c r="C38" i="11"/>
  <c r="C29" i="11"/>
  <c r="C35" i="11" s="1"/>
  <c r="C7" i="13"/>
  <c r="E38" i="11"/>
  <c r="E29" i="11"/>
  <c r="E35" i="11" s="1"/>
  <c r="E7" i="13"/>
  <c r="J38" i="11"/>
  <c r="J29" i="11"/>
  <c r="J35" i="11" s="1"/>
  <c r="G84" i="37"/>
  <c r="J7" i="13"/>
  <c r="F38" i="11"/>
  <c r="F29" i="11"/>
  <c r="F35" i="11" s="1"/>
  <c r="C84" i="37"/>
  <c r="F7" i="13"/>
  <c r="I38" i="11"/>
  <c r="F84" i="37"/>
  <c r="I29" i="11"/>
  <c r="I35" i="11" s="1"/>
  <c r="I7" i="13"/>
  <c r="L38" i="11"/>
  <c r="I84" i="37"/>
  <c r="L29" i="11"/>
  <c r="L35" i="11" s="1"/>
  <c r="L7" i="13"/>
  <c r="H38" i="11"/>
  <c r="E84" i="37"/>
  <c r="H29" i="11"/>
  <c r="H35" i="11" s="1"/>
  <c r="H7" i="13"/>
  <c r="D38" i="11"/>
  <c r="D29" i="11"/>
  <c r="D35" i="11" s="1"/>
  <c r="D7" i="13"/>
  <c r="K38" i="11"/>
  <c r="K29" i="11"/>
  <c r="K35" i="11" s="1"/>
  <c r="H84" i="37"/>
  <c r="K7" i="13"/>
  <c r="G38" i="11"/>
  <c r="D84" i="37"/>
  <c r="G7" i="13"/>
  <c r="G29" i="11"/>
  <c r="G35" i="11" s="1"/>
  <c r="J8" i="13"/>
  <c r="F8" i="13"/>
  <c r="K68" i="7"/>
  <c r="K39" i="11" s="1"/>
  <c r="L9" i="11"/>
  <c r="I68" i="28"/>
  <c r="I61" i="37" s="1"/>
  <c r="E2" i="20"/>
  <c r="F2" i="20" s="1"/>
  <c r="G2" i="20" s="1"/>
  <c r="H2" i="20" s="1"/>
  <c r="I2" i="20" s="1"/>
  <c r="J2" i="20" s="1"/>
  <c r="G76" i="28"/>
  <c r="C76" i="28"/>
  <c r="Q40" i="11"/>
  <c r="F76" i="28"/>
  <c r="I76" i="28"/>
  <c r="E76" i="28"/>
  <c r="H76" i="28"/>
  <c r="D76" i="28"/>
  <c r="E6" i="12"/>
  <c r="E9" i="12"/>
  <c r="I9" i="11"/>
  <c r="P40" i="11"/>
  <c r="H9" i="11"/>
  <c r="P35" i="12"/>
  <c r="P16" i="12"/>
  <c r="G19" i="16"/>
  <c r="H19" i="16"/>
  <c r="J19" i="16"/>
  <c r="I19" i="16"/>
  <c r="F19" i="16"/>
  <c r="E68" i="7"/>
  <c r="E39" i="11" s="1"/>
  <c r="H68" i="7"/>
  <c r="D16" i="12"/>
  <c r="E16" i="12" s="1"/>
  <c r="L68" i="7"/>
  <c r="I63" i="37" s="1"/>
  <c r="I69" i="37" s="1"/>
  <c r="I74" i="37" s="1"/>
  <c r="I85" i="37" s="1"/>
  <c r="D18" i="12"/>
  <c r="D15" i="12"/>
  <c r="E14" i="12"/>
  <c r="D17" i="12"/>
  <c r="B35" i="12"/>
  <c r="E12" i="12"/>
  <c r="E13" i="12"/>
  <c r="E11" i="12"/>
  <c r="D68" i="7"/>
  <c r="D39" i="11" s="1"/>
  <c r="I68" i="7"/>
  <c r="F63" i="37" s="1"/>
  <c r="F69" i="37" s="1"/>
  <c r="F74" i="37" s="1"/>
  <c r="F85" i="37" s="1"/>
  <c r="G68" i="7"/>
  <c r="D63" i="37" s="1"/>
  <c r="D69" i="37" s="1"/>
  <c r="D74" i="37" s="1"/>
  <c r="D85" i="37" s="1"/>
  <c r="F68" i="7"/>
  <c r="C68" i="7"/>
  <c r="C39" i="11" s="1"/>
  <c r="J22" i="7"/>
  <c r="J31" i="11"/>
  <c r="J30" i="11"/>
  <c r="J27" i="11"/>
  <c r="J33" i="11" s="1"/>
  <c r="J28" i="11"/>
  <c r="J34" i="11" s="1"/>
  <c r="F7" i="7"/>
  <c r="F5" i="11" s="1"/>
  <c r="F27" i="11"/>
  <c r="F33" i="11" s="1"/>
  <c r="F30" i="11"/>
  <c r="F31" i="11"/>
  <c r="F28" i="11"/>
  <c r="F34" i="11" s="1"/>
  <c r="G22" i="7"/>
  <c r="G28" i="11"/>
  <c r="G34" i="11" s="1"/>
  <c r="G30" i="11"/>
  <c r="G27" i="11"/>
  <c r="G33" i="11" s="1"/>
  <c r="G31" i="11"/>
  <c r="C25" i="7"/>
  <c r="C18" i="11" s="1"/>
  <c r="C28" i="11"/>
  <c r="C31" i="11"/>
  <c r="C27" i="11"/>
  <c r="C30" i="11"/>
  <c r="I22" i="7"/>
  <c r="I30" i="11"/>
  <c r="I27" i="11"/>
  <c r="I33" i="11" s="1"/>
  <c r="I31" i="11"/>
  <c r="I28" i="11"/>
  <c r="I34" i="11" s="1"/>
  <c r="E22" i="7"/>
  <c r="E30" i="11"/>
  <c r="E28" i="11"/>
  <c r="E34" i="11" s="1"/>
  <c r="E27" i="11"/>
  <c r="E33" i="11" s="1"/>
  <c r="E31" i="11"/>
  <c r="J68" i="7"/>
  <c r="G63" i="37" s="1"/>
  <c r="G69" i="37" s="1"/>
  <c r="G74" i="37" s="1"/>
  <c r="G85" i="37" s="1"/>
  <c r="K22" i="7"/>
  <c r="K28" i="11"/>
  <c r="K34" i="11" s="1"/>
  <c r="K30" i="11"/>
  <c r="K27" i="11"/>
  <c r="K33" i="11" s="1"/>
  <c r="K31" i="11"/>
  <c r="J9" i="11"/>
  <c r="K9" i="11"/>
  <c r="L12" i="7"/>
  <c r="L18" i="7" s="1"/>
  <c r="L27" i="11"/>
  <c r="L33" i="11" s="1"/>
  <c r="L31" i="11"/>
  <c r="L28" i="11"/>
  <c r="L34" i="11" s="1"/>
  <c r="L30" i="11"/>
  <c r="H25" i="7"/>
  <c r="H18" i="11" s="1"/>
  <c r="H27" i="11"/>
  <c r="H33" i="11" s="1"/>
  <c r="H31" i="11"/>
  <c r="H28" i="11"/>
  <c r="H34" i="11" s="1"/>
  <c r="H30" i="11"/>
  <c r="D22" i="7"/>
  <c r="D27" i="11"/>
  <c r="D33" i="11" s="1"/>
  <c r="D31" i="11"/>
  <c r="D28" i="11"/>
  <c r="D34" i="11" s="1"/>
  <c r="D30" i="11"/>
  <c r="F9" i="11"/>
  <c r="G9" i="11"/>
  <c r="M7" i="7"/>
  <c r="D16" i="7"/>
  <c r="D17" i="11" s="1"/>
  <c r="L10" i="7"/>
  <c r="H10" i="7"/>
  <c r="G25" i="7"/>
  <c r="G18" i="11" s="1"/>
  <c r="L7" i="7"/>
  <c r="L5" i="11" s="1"/>
  <c r="L22" i="7"/>
  <c r="D10" i="7"/>
  <c r="K16" i="7"/>
  <c r="K17" i="11" s="1"/>
  <c r="G16" i="7"/>
  <c r="G17" i="11" s="1"/>
  <c r="L16" i="7"/>
  <c r="L17" i="11" s="1"/>
  <c r="C10" i="7"/>
  <c r="I10" i="7"/>
  <c r="E10" i="7"/>
  <c r="J10" i="7"/>
  <c r="F10" i="7"/>
  <c r="I7" i="7"/>
  <c r="I5" i="11" s="1"/>
  <c r="M10" i="7"/>
  <c r="J16" i="7"/>
  <c r="J17" i="11" s="1"/>
  <c r="F16" i="7"/>
  <c r="F17" i="11" s="1"/>
  <c r="M25" i="7"/>
  <c r="H7" i="7"/>
  <c r="H5" i="11" s="1"/>
  <c r="C16" i="7"/>
  <c r="C17" i="11" s="1"/>
  <c r="I16" i="7"/>
  <c r="I17" i="11" s="1"/>
  <c r="E16" i="7"/>
  <c r="E17" i="11" s="1"/>
  <c r="H16" i="7"/>
  <c r="H17" i="11" s="1"/>
  <c r="L25" i="7"/>
  <c r="L18" i="11" s="1"/>
  <c r="G7" i="7"/>
  <c r="G5" i="11" s="1"/>
  <c r="E7" i="7"/>
  <c r="E5" i="11" s="1"/>
  <c r="K12" i="7"/>
  <c r="G12" i="7"/>
  <c r="H22" i="7"/>
  <c r="E25" i="7"/>
  <c r="E18" i="11" s="1"/>
  <c r="K7" i="7"/>
  <c r="K5" i="11" s="1"/>
  <c r="K10" i="7"/>
  <c r="G10" i="7"/>
  <c r="C12" i="7"/>
  <c r="I12" i="7"/>
  <c r="E12" i="7"/>
  <c r="K25" i="7"/>
  <c r="K18" i="11" s="1"/>
  <c r="I25" i="7"/>
  <c r="I18" i="11" s="1"/>
  <c r="D25" i="7"/>
  <c r="D18" i="11" s="1"/>
  <c r="F25" i="7"/>
  <c r="F18" i="11" s="1"/>
  <c r="J25" i="7"/>
  <c r="J18" i="11" s="1"/>
  <c r="M22" i="7"/>
  <c r="J12" i="7"/>
  <c r="F12" i="7"/>
  <c r="F22" i="7"/>
  <c r="D7" i="7"/>
  <c r="D5" i="11" s="1"/>
  <c r="J7" i="7"/>
  <c r="J5" i="11" s="1"/>
  <c r="H12" i="7"/>
  <c r="D12" i="7"/>
  <c r="M16" i="7"/>
  <c r="C22" i="7"/>
  <c r="M12" i="7"/>
  <c r="G86" i="37" l="1"/>
  <c r="D86" i="37"/>
  <c r="G74" i="28"/>
  <c r="D90" i="28"/>
  <c r="D96" i="28" s="1"/>
  <c r="E74" i="28"/>
  <c r="E67" i="37"/>
  <c r="H74" i="28"/>
  <c r="H83" i="37"/>
  <c r="H89" i="37" s="1"/>
  <c r="F90" i="28"/>
  <c r="F96" i="28" s="1"/>
  <c r="C67" i="37"/>
  <c r="F74" i="28"/>
  <c r="C90" i="28"/>
  <c r="C96" i="28" s="1"/>
  <c r="C74" i="28"/>
  <c r="H90" i="28"/>
  <c r="H96" i="28" s="1"/>
  <c r="G67" i="37"/>
  <c r="G90" i="28"/>
  <c r="G96" i="28" s="1"/>
  <c r="F83" i="37"/>
  <c r="F89" i="37" s="1"/>
  <c r="D74" i="28"/>
  <c r="E90" i="28"/>
  <c r="E96" i="28" s="1"/>
  <c r="D67" i="37"/>
  <c r="K70" i="7"/>
  <c r="H63" i="37"/>
  <c r="H69" i="37" s="1"/>
  <c r="H74" i="37" s="1"/>
  <c r="H85" i="37" s="1"/>
  <c r="H86" i="37" s="1"/>
  <c r="F86" i="37"/>
  <c r="I86" i="37"/>
  <c r="H39" i="11"/>
  <c r="E63" i="37"/>
  <c r="D64" i="37"/>
  <c r="F39" i="11"/>
  <c r="C63" i="37"/>
  <c r="I64" i="37"/>
  <c r="H64" i="37"/>
  <c r="F64" i="37"/>
  <c r="G64" i="37"/>
  <c r="I73" i="37"/>
  <c r="I75" i="37" s="1"/>
  <c r="I67" i="37"/>
  <c r="I83" i="37"/>
  <c r="I89" i="37" s="1"/>
  <c r="P5" i="11"/>
  <c r="P35" i="11"/>
  <c r="Q35" i="11"/>
  <c r="E4" i="20"/>
  <c r="L27" i="7"/>
  <c r="G70" i="7"/>
  <c r="G39" i="11"/>
  <c r="G80" i="28"/>
  <c r="G83" i="28" s="1"/>
  <c r="G102" i="28" s="1"/>
  <c r="J39" i="11"/>
  <c r="F80" i="28"/>
  <c r="F83" i="28" s="1"/>
  <c r="F85" i="28" s="1"/>
  <c r="I39" i="11"/>
  <c r="I80" i="28"/>
  <c r="I83" i="28" s="1"/>
  <c r="I92" i="28" s="1"/>
  <c r="L39" i="11"/>
  <c r="C80" i="28"/>
  <c r="C83" i="28" s="1"/>
  <c r="C85" i="28" s="1"/>
  <c r="Q38" i="11"/>
  <c r="P38" i="11"/>
  <c r="C79" i="28"/>
  <c r="C98" i="28"/>
  <c r="C101" i="28" s="1"/>
  <c r="H80" i="28"/>
  <c r="H83" i="28" s="1"/>
  <c r="H98" i="28"/>
  <c r="H101" i="28" s="1"/>
  <c r="H79" i="28"/>
  <c r="I98" i="28"/>
  <c r="I101" i="28" s="1"/>
  <c r="I79" i="28"/>
  <c r="D80" i="28"/>
  <c r="D83" i="28" s="1"/>
  <c r="G79" i="28"/>
  <c r="G98" i="28"/>
  <c r="G101" i="28" s="1"/>
  <c r="E80" i="28"/>
  <c r="E83" i="28" s="1"/>
  <c r="D98" i="28"/>
  <c r="D101" i="28" s="1"/>
  <c r="D79" i="28"/>
  <c r="E98" i="28"/>
  <c r="E101" i="28" s="1"/>
  <c r="E79" i="28"/>
  <c r="F98" i="28"/>
  <c r="F101" i="28" s="1"/>
  <c r="F79" i="28"/>
  <c r="I90" i="28"/>
  <c r="I96" i="28" s="1"/>
  <c r="I74" i="28"/>
  <c r="M13" i="7"/>
  <c r="M18" i="7"/>
  <c r="M27" i="7" s="1"/>
  <c r="E70" i="7"/>
  <c r="H70" i="7"/>
  <c r="J36" i="16"/>
  <c r="E18" i="12"/>
  <c r="E17" i="12"/>
  <c r="P36" i="12"/>
  <c r="P17" i="12"/>
  <c r="Q9" i="11"/>
  <c r="I35" i="16"/>
  <c r="I43" i="16"/>
  <c r="I49" i="16" s="1"/>
  <c r="J35" i="16"/>
  <c r="J43" i="16"/>
  <c r="J49" i="16" s="1"/>
  <c r="H35" i="16"/>
  <c r="H43" i="16"/>
  <c r="H49" i="16" s="1"/>
  <c r="F35" i="16"/>
  <c r="F49" i="16"/>
  <c r="G35" i="16"/>
  <c r="G43" i="16"/>
  <c r="G49" i="16" s="1"/>
  <c r="I70" i="7"/>
  <c r="C34" i="11"/>
  <c r="P28" i="11"/>
  <c r="Q28" i="11"/>
  <c r="Q30" i="11"/>
  <c r="P30" i="11"/>
  <c r="Q18" i="11"/>
  <c r="P18" i="11"/>
  <c r="F70" i="7"/>
  <c r="D70" i="7"/>
  <c r="P17" i="11"/>
  <c r="Q17" i="11"/>
  <c r="J70" i="7"/>
  <c r="Q31" i="11"/>
  <c r="P31" i="11"/>
  <c r="Q5" i="11"/>
  <c r="C70" i="7"/>
  <c r="C33" i="11"/>
  <c r="Q27" i="11"/>
  <c r="P27" i="11"/>
  <c r="E15" i="12"/>
  <c r="P9" i="11"/>
  <c r="L70" i="7"/>
  <c r="B36" i="12"/>
  <c r="J36" i="11"/>
  <c r="G36" i="11"/>
  <c r="L13" i="7"/>
  <c r="L11" i="11" s="1"/>
  <c r="D36" i="11"/>
  <c r="L36" i="11"/>
  <c r="L21" i="11"/>
  <c r="L25" i="11"/>
  <c r="L13" i="11"/>
  <c r="L19" i="11" s="1"/>
  <c r="L19" i="7"/>
  <c r="L12" i="11" s="1"/>
  <c r="L33" i="7"/>
  <c r="I69" i="28" s="1"/>
  <c r="K36" i="11"/>
  <c r="I36" i="11"/>
  <c r="H36" i="11"/>
  <c r="E36" i="11"/>
  <c r="F36" i="11"/>
  <c r="H18" i="7"/>
  <c r="H13" i="7"/>
  <c r="H11" i="11" s="1"/>
  <c r="F18" i="7"/>
  <c r="F13" i="7"/>
  <c r="F11" i="11" s="1"/>
  <c r="G18" i="7"/>
  <c r="G13" i="7"/>
  <c r="G11" i="11" s="1"/>
  <c r="D18" i="7"/>
  <c r="D13" i="7"/>
  <c r="D11" i="11" s="1"/>
  <c r="C18" i="7"/>
  <c r="C27" i="7" s="1"/>
  <c r="C13" i="7"/>
  <c r="C11" i="11" s="1"/>
  <c r="J18" i="7"/>
  <c r="J13" i="7"/>
  <c r="J11" i="11" s="1"/>
  <c r="E18" i="7"/>
  <c r="E13" i="7"/>
  <c r="E11" i="11" s="1"/>
  <c r="I18" i="7"/>
  <c r="I13" i="7"/>
  <c r="I11" i="11" s="1"/>
  <c r="K18" i="7"/>
  <c r="K13" i="7"/>
  <c r="K11" i="11" s="1"/>
  <c r="J45" i="16" l="1"/>
  <c r="J47" i="16" s="1"/>
  <c r="J38" i="16"/>
  <c r="E81" i="28"/>
  <c r="E69" i="37"/>
  <c r="E74" i="37" s="1"/>
  <c r="E85" i="37" s="1"/>
  <c r="E86" i="37" s="1"/>
  <c r="E64" i="37"/>
  <c r="C69" i="37"/>
  <c r="C74" i="37" s="1"/>
  <c r="C85" i="37" s="1"/>
  <c r="C86" i="37" s="1"/>
  <c r="C64" i="37"/>
  <c r="P11" i="11"/>
  <c r="E27" i="7"/>
  <c r="E31" i="7" s="1"/>
  <c r="E7" i="11"/>
  <c r="K27" i="7"/>
  <c r="K28" i="7" s="1"/>
  <c r="K14" i="11" s="1"/>
  <c r="H73" i="37"/>
  <c r="H75" i="37" s="1"/>
  <c r="K7" i="11"/>
  <c r="D73" i="37"/>
  <c r="D75" i="37" s="1"/>
  <c r="G7" i="11"/>
  <c r="H27" i="7"/>
  <c r="H28" i="7" s="1"/>
  <c r="H14" i="11" s="1"/>
  <c r="E73" i="37"/>
  <c r="H7" i="11"/>
  <c r="I27" i="7"/>
  <c r="I28" i="7" s="1"/>
  <c r="I14" i="11" s="1"/>
  <c r="F73" i="37"/>
  <c r="F75" i="37" s="1"/>
  <c r="I7" i="11"/>
  <c r="J27" i="7"/>
  <c r="J28" i="7" s="1"/>
  <c r="J14" i="11" s="1"/>
  <c r="G73" i="37"/>
  <c r="G75" i="37" s="1"/>
  <c r="J7" i="11"/>
  <c r="D27" i="7"/>
  <c r="D31" i="7" s="1"/>
  <c r="D7" i="11"/>
  <c r="C73" i="37"/>
  <c r="F7" i="11"/>
  <c r="L7" i="11"/>
  <c r="F92" i="28"/>
  <c r="F81" i="28"/>
  <c r="E6" i="20"/>
  <c r="F102" i="28"/>
  <c r="F103" i="28" s="1"/>
  <c r="G81" i="28"/>
  <c r="G92" i="28"/>
  <c r="J51" i="16"/>
  <c r="I85" i="28"/>
  <c r="F27" i="7"/>
  <c r="L28" i="7"/>
  <c r="L14" i="11" s="1"/>
  <c r="L31" i="7"/>
  <c r="E28" i="7"/>
  <c r="E14" i="11" s="1"/>
  <c r="C28" i="7"/>
  <c r="C14" i="11" s="1"/>
  <c r="C31" i="7"/>
  <c r="G19" i="7"/>
  <c r="G12" i="11" s="1"/>
  <c r="G27" i="7"/>
  <c r="M28" i="7"/>
  <c r="M31" i="7"/>
  <c r="G85" i="28"/>
  <c r="I81" i="28"/>
  <c r="D81" i="28"/>
  <c r="I102" i="28"/>
  <c r="I103" i="28" s="1"/>
  <c r="C102" i="28"/>
  <c r="C103" i="28" s="1"/>
  <c r="C81" i="28"/>
  <c r="C92" i="28"/>
  <c r="E85" i="28"/>
  <c r="E92" i="28"/>
  <c r="E102" i="28"/>
  <c r="E103" i="28" s="1"/>
  <c r="G103" i="28"/>
  <c r="H85" i="28"/>
  <c r="H102" i="28"/>
  <c r="H103" i="28" s="1"/>
  <c r="H92" i="28"/>
  <c r="D23" i="12" a="1"/>
  <c r="I75" i="28"/>
  <c r="I71" i="28"/>
  <c r="D102" i="28"/>
  <c r="D103" i="28" s="1"/>
  <c r="D85" i="28"/>
  <c r="D92" i="28"/>
  <c r="H81" i="28"/>
  <c r="M19" i="7"/>
  <c r="J61" i="16"/>
  <c r="I36" i="16"/>
  <c r="F36" i="16"/>
  <c r="F38" i="16" s="1"/>
  <c r="G36" i="16"/>
  <c r="H36" i="16"/>
  <c r="P37" i="12"/>
  <c r="P18" i="12"/>
  <c r="P33" i="11"/>
  <c r="Q33" i="11"/>
  <c r="P34" i="11"/>
  <c r="Q34" i="11"/>
  <c r="Q11" i="11"/>
  <c r="C36" i="11"/>
  <c r="Q39" i="11"/>
  <c r="P39" i="11"/>
  <c r="L6" i="11"/>
  <c r="E19" i="7"/>
  <c r="E12" i="11" s="1"/>
  <c r="C19" i="7"/>
  <c r="C12" i="11" s="1"/>
  <c r="B37" i="12"/>
  <c r="F19" i="7"/>
  <c r="F12" i="11" s="1"/>
  <c r="I6" i="11"/>
  <c r="I21" i="11"/>
  <c r="I25" i="11"/>
  <c r="I13" i="11"/>
  <c r="I19" i="11" s="1"/>
  <c r="F25" i="11"/>
  <c r="F13" i="11"/>
  <c r="F19" i="11" s="1"/>
  <c r="F6" i="11"/>
  <c r="F21" i="11"/>
  <c r="L23" i="11"/>
  <c r="J19" i="7"/>
  <c r="J12" i="11" s="1"/>
  <c r="J25" i="11"/>
  <c r="J13" i="11"/>
  <c r="J19" i="11" s="1"/>
  <c r="J21" i="11"/>
  <c r="J6" i="11"/>
  <c r="D21" i="11"/>
  <c r="D25" i="11"/>
  <c r="D13" i="11"/>
  <c r="D19" i="11" s="1"/>
  <c r="D6" i="11"/>
  <c r="I19" i="7"/>
  <c r="I12" i="11" s="1"/>
  <c r="D19" i="7"/>
  <c r="D12" i="11" s="1"/>
  <c r="K19" i="7"/>
  <c r="K12" i="11" s="1"/>
  <c r="K25" i="11"/>
  <c r="K13" i="11"/>
  <c r="K19" i="11" s="1"/>
  <c r="K21" i="11"/>
  <c r="K6" i="11"/>
  <c r="E6" i="11"/>
  <c r="E21" i="11"/>
  <c r="E25" i="11"/>
  <c r="E13" i="11"/>
  <c r="E19" i="11" s="1"/>
  <c r="C21" i="11"/>
  <c r="C25" i="11"/>
  <c r="C13" i="11"/>
  <c r="G25" i="11"/>
  <c r="G13" i="11"/>
  <c r="G19" i="11" s="1"/>
  <c r="G6" i="11"/>
  <c r="G21" i="11"/>
  <c r="H19" i="7"/>
  <c r="H12" i="11" s="1"/>
  <c r="H21" i="11"/>
  <c r="H13" i="11"/>
  <c r="H19" i="11" s="1"/>
  <c r="H25" i="11"/>
  <c r="H6" i="11"/>
  <c r="L38" i="7"/>
  <c r="L34" i="7"/>
  <c r="L15" i="11" s="1"/>
  <c r="H31" i="7" l="1"/>
  <c r="E75" i="37"/>
  <c r="G45" i="16"/>
  <c r="G47" i="16" s="1"/>
  <c r="G51" i="16" s="1"/>
  <c r="G60" i="16" s="1"/>
  <c r="G38" i="16"/>
  <c r="G61" i="16" s="1"/>
  <c r="H45" i="16"/>
  <c r="H47" i="16" s="1"/>
  <c r="H51" i="16" s="1"/>
  <c r="H38" i="16"/>
  <c r="H61" i="16" s="1"/>
  <c r="I45" i="16"/>
  <c r="I47" i="16" s="1"/>
  <c r="I51" i="16" s="1"/>
  <c r="I60" i="16" s="1"/>
  <c r="I38" i="16"/>
  <c r="I61" i="16" s="1"/>
  <c r="D28" i="7"/>
  <c r="D14" i="11" s="1"/>
  <c r="E33" i="7"/>
  <c r="E34" i="7" s="1"/>
  <c r="E15" i="11" s="1"/>
  <c r="C75" i="37"/>
  <c r="D33" i="7"/>
  <c r="D23" i="11" s="1"/>
  <c r="I31" i="7"/>
  <c r="K33" i="7"/>
  <c r="H69" i="28" s="1"/>
  <c r="H75" i="28" s="1"/>
  <c r="K31" i="7"/>
  <c r="J31" i="7"/>
  <c r="F45" i="16"/>
  <c r="F47" i="16" s="1"/>
  <c r="F61" i="16"/>
  <c r="Q13" i="11"/>
  <c r="P13" i="11"/>
  <c r="P12" i="11"/>
  <c r="Q12" i="11"/>
  <c r="P6" i="11"/>
  <c r="F28" i="7"/>
  <c r="F14" i="11" s="1"/>
  <c r="F31" i="7"/>
  <c r="G28" i="7"/>
  <c r="G14" i="11" s="1"/>
  <c r="G31" i="7"/>
  <c r="F33" i="7"/>
  <c r="C69" i="28" s="1"/>
  <c r="C71" i="28" s="1"/>
  <c r="H60" i="16"/>
  <c r="D23" i="12"/>
  <c r="D25" i="12"/>
  <c r="D28" i="12"/>
  <c r="D27" i="12"/>
  <c r="D26" i="12"/>
  <c r="D24" i="12"/>
  <c r="D29" i="12"/>
  <c r="D30" i="12"/>
  <c r="D32" i="12"/>
  <c r="D31" i="12"/>
  <c r="I91" i="28"/>
  <c r="I77" i="28"/>
  <c r="I87" i="28" s="1"/>
  <c r="C33" i="7"/>
  <c r="C38" i="7" s="1"/>
  <c r="J60" i="16"/>
  <c r="J63" i="16" s="1"/>
  <c r="M33" i="7"/>
  <c r="I33" i="7"/>
  <c r="F69" i="28" s="1"/>
  <c r="H33" i="7"/>
  <c r="E69" i="28" s="1"/>
  <c r="G33" i="7"/>
  <c r="D69" i="28" s="1"/>
  <c r="J33" i="7"/>
  <c r="G69" i="28" s="1"/>
  <c r="P21" i="11"/>
  <c r="Q21" i="11"/>
  <c r="C19" i="11"/>
  <c r="P7" i="11"/>
  <c r="Q7" i="11"/>
  <c r="P25" i="11"/>
  <c r="Q25" i="11"/>
  <c r="Q6" i="11"/>
  <c r="Q36" i="11"/>
  <c r="P36" i="11"/>
  <c r="E23" i="11"/>
  <c r="L42" i="7"/>
  <c r="L44" i="7" s="1"/>
  <c r="I68" i="37" s="1"/>
  <c r="I70" i="37" s="1"/>
  <c r="I90" i="37" s="1"/>
  <c r="I91" i="37" s="1"/>
  <c r="E38" i="7"/>
  <c r="H71" i="28" l="1"/>
  <c r="K38" i="7"/>
  <c r="K34" i="7"/>
  <c r="K15" i="11" s="1"/>
  <c r="L8" i="11"/>
  <c r="K23" i="11"/>
  <c r="F51" i="16"/>
  <c r="D38" i="7"/>
  <c r="E39" i="7" s="1"/>
  <c r="E8" i="11"/>
  <c r="F38" i="7"/>
  <c r="F39" i="7" s="1"/>
  <c r="F34" i="7"/>
  <c r="F15" i="11" s="1"/>
  <c r="D34" i="7"/>
  <c r="D15" i="11" s="1"/>
  <c r="F8" i="11"/>
  <c r="F23" i="11"/>
  <c r="G63" i="16"/>
  <c r="C75" i="28"/>
  <c r="C77" i="28" s="1"/>
  <c r="C87" i="28" s="1"/>
  <c r="I63" i="16"/>
  <c r="H63" i="16"/>
  <c r="I34" i="7"/>
  <c r="I15" i="11" s="1"/>
  <c r="I38" i="7"/>
  <c r="I42" i="7" s="1"/>
  <c r="I44" i="7" s="1"/>
  <c r="G23" i="11"/>
  <c r="G34" i="7"/>
  <c r="G15" i="11" s="1"/>
  <c r="I23" i="11"/>
  <c r="G38" i="7"/>
  <c r="G8" i="11"/>
  <c r="H38" i="7"/>
  <c r="H8" i="11"/>
  <c r="E26" i="12"/>
  <c r="H23" i="11"/>
  <c r="I8" i="11"/>
  <c r="J34" i="7"/>
  <c r="J15" i="11" s="1"/>
  <c r="H34" i="7"/>
  <c r="H15" i="11" s="1"/>
  <c r="C34" i="7"/>
  <c r="C15" i="11" s="1"/>
  <c r="D8" i="11"/>
  <c r="D75" i="28"/>
  <c r="D71" i="28"/>
  <c r="F75" i="28"/>
  <c r="F71" i="28"/>
  <c r="E8" i="20"/>
  <c r="R4" i="12" a="1"/>
  <c r="R23" i="12" a="1"/>
  <c r="C23" i="11"/>
  <c r="G71" i="28"/>
  <c r="G75" i="28"/>
  <c r="E75" i="28"/>
  <c r="E71" i="28"/>
  <c r="H91" i="28"/>
  <c r="H77" i="28"/>
  <c r="H87" i="28" s="1"/>
  <c r="I97" i="28"/>
  <c r="I99" i="28" s="1"/>
  <c r="I105" i="28" s="1"/>
  <c r="I93" i="28"/>
  <c r="M34" i="7"/>
  <c r="M38" i="7"/>
  <c r="K8" i="11"/>
  <c r="E28" i="12"/>
  <c r="E25" i="12"/>
  <c r="E29" i="12"/>
  <c r="L22" i="11"/>
  <c r="L24" i="11" s="1"/>
  <c r="L39" i="7"/>
  <c r="Q14" i="11"/>
  <c r="E32" i="12"/>
  <c r="E31" i="12"/>
  <c r="D34" i="12"/>
  <c r="D33" i="12"/>
  <c r="E33" i="12" s="1"/>
  <c r="D35" i="12"/>
  <c r="D36" i="12"/>
  <c r="D37" i="12"/>
  <c r="Q19" i="11"/>
  <c r="P19" i="11"/>
  <c r="J38" i="7"/>
  <c r="P14" i="11"/>
  <c r="E30" i="12"/>
  <c r="E24" i="12"/>
  <c r="E27" i="12"/>
  <c r="J23" i="11"/>
  <c r="J8" i="11"/>
  <c r="K42" i="7"/>
  <c r="K44" i="7" s="1"/>
  <c r="K22" i="11" s="1"/>
  <c r="K24" i="11" s="1"/>
  <c r="C42" i="7"/>
  <c r="C44" i="7" s="1"/>
  <c r="C22" i="11" s="1"/>
  <c r="D39" i="7"/>
  <c r="D42" i="7"/>
  <c r="D44" i="7" s="1"/>
  <c r="D22" i="11" s="1"/>
  <c r="D24" i="11" s="1"/>
  <c r="E42" i="7"/>
  <c r="E44" i="7" s="1"/>
  <c r="E22" i="11" s="1"/>
  <c r="E24" i="11" s="1"/>
  <c r="F42" i="7" l="1"/>
  <c r="F44" i="7" s="1"/>
  <c r="F22" i="11" s="1"/>
  <c r="G39" i="7"/>
  <c r="F60" i="16"/>
  <c r="F63" i="16" s="1"/>
  <c r="J66" i="16" s="1"/>
  <c r="J54" i="16"/>
  <c r="J53" i="16"/>
  <c r="C91" i="28"/>
  <c r="C97" i="28" s="1"/>
  <c r="C99" i="28" s="1"/>
  <c r="C105" i="28" s="1"/>
  <c r="F24" i="11"/>
  <c r="G42" i="7"/>
  <c r="G44" i="7" s="1"/>
  <c r="G22" i="11" s="1"/>
  <c r="G24" i="11" s="1"/>
  <c r="C68" i="37"/>
  <c r="C70" i="37" s="1"/>
  <c r="C90" i="37" s="1"/>
  <c r="C91" i="37" s="1"/>
  <c r="F68" i="37"/>
  <c r="F70" i="37" s="1"/>
  <c r="F90" i="37" s="1"/>
  <c r="F91" i="37" s="1"/>
  <c r="H39" i="7"/>
  <c r="H68" i="37"/>
  <c r="H70" i="37" s="1"/>
  <c r="H90" i="37" s="1"/>
  <c r="H91" i="37" s="1"/>
  <c r="H42" i="7"/>
  <c r="H44" i="7" s="1"/>
  <c r="H22" i="11" s="1"/>
  <c r="H24" i="11" s="1"/>
  <c r="I39" i="7"/>
  <c r="J39" i="7"/>
  <c r="Q23" i="11"/>
  <c r="P15" i="11"/>
  <c r="Q8" i="11"/>
  <c r="Q15" i="11"/>
  <c r="E91" i="28"/>
  <c r="E77" i="28"/>
  <c r="E87" i="28" s="1"/>
  <c r="H97" i="28"/>
  <c r="H99" i="28" s="1"/>
  <c r="H105" i="28" s="1"/>
  <c r="H93" i="28"/>
  <c r="G91" i="28"/>
  <c r="G77" i="28"/>
  <c r="G87" i="28" s="1"/>
  <c r="R4" i="12"/>
  <c r="R10" i="12"/>
  <c r="R5" i="12"/>
  <c r="R6" i="12"/>
  <c r="R11" i="12"/>
  <c r="R13" i="12"/>
  <c r="R12" i="12"/>
  <c r="R7" i="12"/>
  <c r="R9" i="12"/>
  <c r="R8" i="12"/>
  <c r="F91" i="28"/>
  <c r="F77" i="28"/>
  <c r="F87" i="28" s="1"/>
  <c r="R23" i="12"/>
  <c r="R32" i="12"/>
  <c r="R25" i="12"/>
  <c r="R28" i="12"/>
  <c r="R31" i="12"/>
  <c r="R30" i="12"/>
  <c r="R24" i="12"/>
  <c r="R27" i="12"/>
  <c r="R29" i="12"/>
  <c r="R26" i="12"/>
  <c r="D91" i="28"/>
  <c r="D77" i="28"/>
  <c r="D87" i="28" s="1"/>
  <c r="M42" i="7"/>
  <c r="M44" i="7" s="1"/>
  <c r="M39" i="7"/>
  <c r="S18" i="12"/>
  <c r="E35" i="12"/>
  <c r="S36" i="12"/>
  <c r="S15" i="12"/>
  <c r="K39" i="7"/>
  <c r="J42" i="7"/>
  <c r="J44" i="7" s="1"/>
  <c r="J22" i="11" s="1"/>
  <c r="J24" i="11" s="1"/>
  <c r="S35" i="12"/>
  <c r="I22" i="11"/>
  <c r="I24" i="11" s="1"/>
  <c r="E37" i="12"/>
  <c r="J65" i="16"/>
  <c r="S17" i="12"/>
  <c r="S34" i="12"/>
  <c r="S16" i="12"/>
  <c r="S37" i="12"/>
  <c r="P8" i="11"/>
  <c r="P23" i="11"/>
  <c r="E34" i="12"/>
  <c r="C24" i="11"/>
  <c r="E36" i="12"/>
  <c r="C93" i="28" l="1"/>
  <c r="D68" i="37"/>
  <c r="D70" i="37" s="1"/>
  <c r="D90" i="37" s="1"/>
  <c r="D91" i="37" s="1"/>
  <c r="E68" i="37"/>
  <c r="E70" i="37" s="1"/>
  <c r="E90" i="37" s="1"/>
  <c r="E91" i="37" s="1"/>
  <c r="F4" i="20"/>
  <c r="G68" i="37"/>
  <c r="G70" i="37" s="1"/>
  <c r="G90" i="37" s="1"/>
  <c r="G91" i="37" s="1"/>
  <c r="S7" i="12"/>
  <c r="S24" i="12"/>
  <c r="S12" i="12"/>
  <c r="S5" i="12"/>
  <c r="S8" i="12"/>
  <c r="S26" i="12"/>
  <c r="S30" i="12"/>
  <c r="S32" i="12"/>
  <c r="S13" i="12"/>
  <c r="S10" i="12"/>
  <c r="S27" i="12"/>
  <c r="S28" i="12"/>
  <c r="S6" i="12"/>
  <c r="S14" i="12"/>
  <c r="S25" i="12"/>
  <c r="F97" i="28"/>
  <c r="F99" i="28" s="1"/>
  <c r="F105" i="28" s="1"/>
  <c r="F93" i="28"/>
  <c r="G97" i="28"/>
  <c r="G99" i="28" s="1"/>
  <c r="G105" i="28" s="1"/>
  <c r="G93" i="28"/>
  <c r="D93" i="28"/>
  <c r="D97" i="28"/>
  <c r="D99" i="28" s="1"/>
  <c r="D105" i="28" s="1"/>
  <c r="E97" i="28"/>
  <c r="E99" i="28" s="1"/>
  <c r="E105" i="28" s="1"/>
  <c r="E93" i="28"/>
  <c r="S29" i="12"/>
  <c r="S31" i="12"/>
  <c r="S9" i="12"/>
  <c r="S11" i="12"/>
  <c r="S33" i="12"/>
  <c r="Q22" i="11"/>
  <c r="P22" i="11"/>
  <c r="P24" i="11"/>
  <c r="Q24" i="11"/>
  <c r="G4" i="20" l="1"/>
  <c r="F6" i="20"/>
  <c r="F8" i="20" s="1"/>
  <c r="F12" i="20" s="1"/>
  <c r="G6" i="20" l="1"/>
  <c r="G8" i="20" s="1"/>
  <c r="G12" i="20" s="1"/>
  <c r="H4" i="20"/>
  <c r="H6" i="20" l="1"/>
  <c r="H8" i="20" s="1"/>
  <c r="H12" i="20" s="1"/>
  <c r="I4" i="20"/>
  <c r="J4" i="20" l="1"/>
  <c r="J6" i="20" s="1"/>
  <c r="J8" i="20" s="1"/>
  <c r="I6" i="20"/>
  <c r="I8" i="20" s="1"/>
  <c r="I12" i="20" s="1"/>
  <c r="D20" i="20" l="1"/>
  <c r="D23" i="20" s="1"/>
  <c r="J12" i="20"/>
  <c r="D29" i="20" s="1"/>
  <c r="D30" i="20" l="1"/>
  <c r="D31" i="20" s="1"/>
  <c r="F18" i="20" s="1"/>
  <c r="D35" i="20" l="1"/>
  <c r="D38" i="20" s="1"/>
  <c r="D41" i="20" s="1"/>
</calcChain>
</file>

<file path=xl/sharedStrings.xml><?xml version="1.0" encoding="utf-8"?>
<sst xmlns="http://schemas.openxmlformats.org/spreadsheetml/2006/main" count="17398" uniqueCount="8681">
  <si>
    <t>COMPANY NAME</t>
  </si>
  <si>
    <t>Sales</t>
  </si>
  <si>
    <t>Expenses</t>
  </si>
  <si>
    <t>Operating Profit</t>
  </si>
  <si>
    <t>Other Income</t>
  </si>
  <si>
    <t>Depreciation</t>
  </si>
  <si>
    <t>Interest</t>
  </si>
  <si>
    <t>Profit before tax</t>
  </si>
  <si>
    <t>Tax</t>
  </si>
  <si>
    <t>Net profit</t>
  </si>
  <si>
    <t>Sales Growth</t>
  </si>
  <si>
    <t>Equity Share Capital</t>
  </si>
  <si>
    <t>Reserves</t>
  </si>
  <si>
    <t>Total</t>
  </si>
  <si>
    <t>Net Block</t>
  </si>
  <si>
    <t>Capital Work in Progress</t>
  </si>
  <si>
    <t>Investments</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</si>
  <si>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</si>
  <si>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</si>
  <si>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</si>
  <si>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</si>
  <si>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</si>
  <si>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</si>
  <si>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</si>
  <si>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</si>
  <si>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</si>
  <si>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</si>
  <si>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</si>
  <si>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</si>
  <si>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</si>
  <si>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Inventory</t>
  </si>
  <si>
    <t>LATEST VERSION</t>
  </si>
  <si>
    <t>CURRENT VERSION</t>
  </si>
  <si>
    <t>PIDILITE INDUSTRIES LTD</t>
  </si>
  <si>
    <t>META</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</si>
  <si>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</si>
  <si>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</si>
  <si>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</si>
  <si>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</si>
  <si>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</si>
  <si>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</si>
  <si>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</si>
  <si>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</si>
  <si>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</si>
  <si>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</si>
  <si>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</si>
  <si>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</si>
  <si>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</si>
  <si>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</si>
  <si>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</si>
  <si>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</si>
  <si>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</si>
  <si>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</si>
  <si>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</si>
  <si>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</si>
  <si>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Years</t>
  </si>
  <si>
    <t>LTM</t>
  </si>
  <si>
    <t>#</t>
  </si>
  <si>
    <t>Income Statement</t>
  </si>
  <si>
    <t>-</t>
  </si>
  <si>
    <t>COGS</t>
  </si>
  <si>
    <t>Gross Margin</t>
  </si>
  <si>
    <t>COGS % of Sales</t>
  </si>
  <si>
    <t>Gross Profit</t>
  </si>
  <si>
    <t>Selling &amp; General Expenses</t>
  </si>
  <si>
    <t>EBITDA</t>
  </si>
  <si>
    <t>EBITDA Margins</t>
  </si>
  <si>
    <t>Interest % of sales</t>
  </si>
  <si>
    <t>Depreciation % of sales</t>
  </si>
  <si>
    <t>S &amp; G Exp % of Sales</t>
  </si>
  <si>
    <t>EBT % of Sales</t>
  </si>
  <si>
    <t>Effective Tax Rate</t>
  </si>
  <si>
    <t>Net Profit</t>
  </si>
  <si>
    <t>Net Margins</t>
  </si>
  <si>
    <t>No. of Equity shares</t>
  </si>
  <si>
    <t>Earnings per Share</t>
  </si>
  <si>
    <t>Dividend per Share</t>
  </si>
  <si>
    <t>EPS Growth %</t>
  </si>
  <si>
    <t>Dividend Payout Ratio</t>
  </si>
  <si>
    <t>Retained Earnings</t>
  </si>
  <si>
    <t>Balance Sheet</t>
  </si>
  <si>
    <t>Total Liabilities</t>
  </si>
  <si>
    <t>Fixed Assets Net Block</t>
  </si>
  <si>
    <t>Total Assets</t>
  </si>
  <si>
    <t>Total Non current assets</t>
  </si>
  <si>
    <t>Total Current Assets</t>
  </si>
  <si>
    <t>Check</t>
  </si>
  <si>
    <t>Profit from operations</t>
  </si>
  <si>
    <t>Loans Advances</t>
  </si>
  <si>
    <t>Other WC items</t>
  </si>
  <si>
    <t>Working capital changes</t>
  </si>
  <si>
    <t>Direct taxes</t>
  </si>
  <si>
    <t>Fixed assets purchased</t>
  </si>
  <si>
    <t>Fixed assets sold</t>
  </si>
  <si>
    <t>Invest in subsidiaries</t>
  </si>
  <si>
    <t>Acquisition of companies</t>
  </si>
  <si>
    <t>Other investing items</t>
  </si>
  <si>
    <t>Proceeds from shares</t>
  </si>
  <si>
    <t>Redemption of debentures</t>
  </si>
  <si>
    <t>Proceeds from borrowings</t>
  </si>
  <si>
    <t>Repayment of borrowings</t>
  </si>
  <si>
    <t>Dividends paid</t>
  </si>
  <si>
    <t>Other financing items</t>
  </si>
  <si>
    <t>Cash Flow Statements</t>
  </si>
  <si>
    <t>EBITDA Growth</t>
  </si>
  <si>
    <t>EBIT Growth</t>
  </si>
  <si>
    <t>Net Profit Growth</t>
  </si>
  <si>
    <t>Dividend Growth</t>
  </si>
  <si>
    <t>EBT Margin</t>
  </si>
  <si>
    <t>EBITDA Margin</t>
  </si>
  <si>
    <t>EBIT Margin</t>
  </si>
  <si>
    <t>Net Profit Margin</t>
  </si>
  <si>
    <t>SalesExpenses%Sales</t>
  </si>
  <si>
    <t>Depreciation%Sales</t>
  </si>
  <si>
    <t>Operating Income%Sales</t>
  </si>
  <si>
    <t>Return on Capital Employed</t>
  </si>
  <si>
    <t>Retained Earnings %</t>
  </si>
  <si>
    <t>Return on Equity %</t>
  </si>
  <si>
    <t>Self Sustained Growth Rate</t>
  </si>
  <si>
    <t>Interest Coverage Ratio</t>
  </si>
  <si>
    <t>Debtor Turnover Ratio</t>
  </si>
  <si>
    <t>Creditor Turnover Ratio</t>
  </si>
  <si>
    <t>Fixed Asset Turnover</t>
  </si>
  <si>
    <t>Capital Turnover Ratio</t>
  </si>
  <si>
    <t>Debtor Days</t>
  </si>
  <si>
    <t>Payable Days</t>
  </si>
  <si>
    <t>Inventory Days</t>
  </si>
  <si>
    <t>CFO/Sales</t>
  </si>
  <si>
    <t>CFO/Total Assets</t>
  </si>
  <si>
    <t>CFO/Total Debt</t>
  </si>
  <si>
    <t>Cash Conversion Cycle in days</t>
  </si>
  <si>
    <t>Mean</t>
  </si>
  <si>
    <t>Median</t>
  </si>
  <si>
    <t>Trend</t>
  </si>
  <si>
    <t>Year Weight</t>
  </si>
  <si>
    <t>Year</t>
  </si>
  <si>
    <t>Particulars</t>
  </si>
  <si>
    <t>Equity Capital</t>
  </si>
  <si>
    <t xml:space="preserve">Reserves </t>
  </si>
  <si>
    <t>Other Borrowings</t>
  </si>
  <si>
    <t>Non controlling int</t>
  </si>
  <si>
    <t>Trade Payables</t>
  </si>
  <si>
    <t>Other liability items</t>
  </si>
  <si>
    <t xml:space="preserve">Total Liabilities </t>
  </si>
  <si>
    <t>Land</t>
  </si>
  <si>
    <t>Building</t>
  </si>
  <si>
    <t>Other fixed assets</t>
  </si>
  <si>
    <t>Gross Block</t>
  </si>
  <si>
    <t>Accumulated Depreciation</t>
  </si>
  <si>
    <t xml:space="preserve">CWIP </t>
  </si>
  <si>
    <t xml:space="preserve">Investments </t>
  </si>
  <si>
    <t>Cash Equivalents</t>
  </si>
  <si>
    <t>Other asset items</t>
  </si>
  <si>
    <t xml:space="preserve">Total Assets </t>
  </si>
  <si>
    <t>Fixed Assets</t>
  </si>
  <si>
    <t>Calculation of ROIC</t>
  </si>
  <si>
    <t>Current Assets</t>
  </si>
  <si>
    <t>Current Liabilities</t>
  </si>
  <si>
    <t>Total Current Liabilities</t>
  </si>
  <si>
    <t>Net Working Capital</t>
  </si>
  <si>
    <t>Non-Current Assets</t>
  </si>
  <si>
    <t>Net Non current Assest</t>
  </si>
  <si>
    <t>Invested Capital</t>
  </si>
  <si>
    <t>EBIT</t>
  </si>
  <si>
    <t>ROIC</t>
  </si>
  <si>
    <t>Calculation of Reinvestment Rate</t>
  </si>
  <si>
    <t xml:space="preserve">Net Cash Flow </t>
  </si>
  <si>
    <t>Cash from Operating Activities</t>
  </si>
  <si>
    <t>Cash from Investing Activities</t>
  </si>
  <si>
    <t>Cash from Financing Activities</t>
  </si>
  <si>
    <t>Net Capex</t>
  </si>
  <si>
    <t>Change in Working Capital</t>
  </si>
  <si>
    <t>Marginal Tax Rate</t>
  </si>
  <si>
    <t>Reinvestment</t>
  </si>
  <si>
    <t>EBIT(1-T)</t>
  </si>
  <si>
    <t>Reinvestment Rate</t>
  </si>
  <si>
    <t>Calculation of Growth Rate</t>
  </si>
  <si>
    <t xml:space="preserve">Intrinsic Growth </t>
  </si>
  <si>
    <t>5 Year Average</t>
  </si>
  <si>
    <t>5 Year Median</t>
  </si>
  <si>
    <t>EBT</t>
  </si>
  <si>
    <t>NIFTY Returns</t>
  </si>
  <si>
    <t>Beta Drifting</t>
  </si>
  <si>
    <t>Date</t>
  </si>
  <si>
    <t>Closing Price</t>
  </si>
  <si>
    <t>Returns</t>
  </si>
  <si>
    <t>Levered Raw Beta</t>
  </si>
  <si>
    <t>Beta 1</t>
  </si>
  <si>
    <t>Raw Beta weight</t>
  </si>
  <si>
    <t>Beta 2</t>
  </si>
  <si>
    <t>Market Beta</t>
  </si>
  <si>
    <t>Beta 3</t>
  </si>
  <si>
    <t>Market Beta weight</t>
  </si>
  <si>
    <t>SUMMARY OUTPUT</t>
  </si>
  <si>
    <t>Adjusted Beta</t>
  </si>
  <si>
    <t>Regression Statistics</t>
  </si>
  <si>
    <t>Multiple R</t>
  </si>
  <si>
    <t>R Square</t>
  </si>
  <si>
    <t>Adjusted R Square</t>
  </si>
  <si>
    <t>Standard Error</t>
  </si>
  <si>
    <t>Observations</t>
  </si>
  <si>
    <t>ANOVA</t>
  </si>
  <si>
    <t>df</t>
  </si>
  <si>
    <t>SS</t>
  </si>
  <si>
    <t>MS</t>
  </si>
  <si>
    <t>F</t>
  </si>
  <si>
    <t>Significance F</t>
  </si>
  <si>
    <t>Regression</t>
  </si>
  <si>
    <t>Residual</t>
  </si>
  <si>
    <t>Coefficients</t>
  </si>
  <si>
    <t>t Stat</t>
  </si>
  <si>
    <t>P-value</t>
  </si>
  <si>
    <t>Lower 95%</t>
  </si>
  <si>
    <t>Upper 95%</t>
  </si>
  <si>
    <t>Lower 95.0%</t>
  </si>
  <si>
    <t>Upper 95.0%</t>
  </si>
  <si>
    <t>Intercept</t>
  </si>
  <si>
    <t>Return on Markets</t>
  </si>
  <si>
    <t>Annual</t>
  </si>
  <si>
    <t>Average Return</t>
  </si>
  <si>
    <t>Dividend Yeild</t>
  </si>
  <si>
    <t>Total Market Return</t>
  </si>
  <si>
    <t>Weighted Average Cost of Capital</t>
  </si>
  <si>
    <t>All figures are in INR unless stated otherwise</t>
  </si>
  <si>
    <t>Peer Comps</t>
  </si>
  <si>
    <t>Debt /</t>
  </si>
  <si>
    <t xml:space="preserve">Levered </t>
  </si>
  <si>
    <t xml:space="preserve">Unlevered </t>
  </si>
  <si>
    <t>Name of the Comp</t>
  </si>
  <si>
    <t>Country</t>
  </si>
  <si>
    <t>Total Debt</t>
  </si>
  <si>
    <t>Total Equity</t>
  </si>
  <si>
    <r>
      <t xml:space="preserve">Tax Rate </t>
    </r>
    <r>
      <rPr>
        <vertAlign val="superscript"/>
        <sz val="11"/>
        <color theme="1"/>
        <rFont val="Calibri"/>
        <family val="2"/>
      </rPr>
      <t>1</t>
    </r>
  </si>
  <si>
    <t>Equity</t>
  </si>
  <si>
    <t>Capital</t>
  </si>
  <si>
    <r>
      <t xml:space="preserve">Beta </t>
    </r>
    <r>
      <rPr>
        <vertAlign val="superscript"/>
        <sz val="11"/>
        <color theme="1"/>
        <rFont val="Calibri"/>
        <family val="2"/>
      </rPr>
      <t>2</t>
    </r>
  </si>
  <si>
    <r>
      <t xml:space="preserve">Beta </t>
    </r>
    <r>
      <rPr>
        <vertAlign val="superscript"/>
        <sz val="11"/>
        <color theme="1"/>
        <rFont val="Calibri"/>
        <family val="2"/>
      </rPr>
      <t>3</t>
    </r>
  </si>
  <si>
    <t>India</t>
  </si>
  <si>
    <t>Average</t>
  </si>
  <si>
    <t>Cost of Debt</t>
  </si>
  <si>
    <t>Cost of Equity</t>
  </si>
  <si>
    <t>Pre-Tax Cost of Debt</t>
  </si>
  <si>
    <t>Risk Free Rate</t>
  </si>
  <si>
    <t>Tax Rate</t>
  </si>
  <si>
    <t>Equity Risk Premium</t>
  </si>
  <si>
    <t>PostTax Cost of Debt</t>
  </si>
  <si>
    <r>
      <t xml:space="preserve">Levered Beta </t>
    </r>
    <r>
      <rPr>
        <vertAlign val="superscript"/>
        <sz val="11"/>
        <color theme="1"/>
        <rFont val="Calibri"/>
        <family val="2"/>
      </rPr>
      <t>4</t>
    </r>
  </si>
  <si>
    <t>Capital Structure</t>
  </si>
  <si>
    <t>Levered Beta</t>
  </si>
  <si>
    <t>Current</t>
  </si>
  <si>
    <t>Target</t>
  </si>
  <si>
    <t>Comps Median Unlevered Beta</t>
  </si>
  <si>
    <t>Target Debt / Equity</t>
  </si>
  <si>
    <t>Total Capital</t>
  </si>
  <si>
    <t>Debt / Equity</t>
  </si>
  <si>
    <t>Notes:</t>
  </si>
  <si>
    <t>1.Tax Rate considered as Marginal Tax Rate for the country</t>
  </si>
  <si>
    <t>Equity Weight</t>
  </si>
  <si>
    <t>3.Unlevered Beta = Levered Beta/(1+(1-Tax Rate)*Debt/Equity)</t>
  </si>
  <si>
    <t>4.Levered Beta = Unlevered Beta*(1+(1-Tax Rate)*Debt/Equity)</t>
  </si>
  <si>
    <t>Debt Weight</t>
  </si>
  <si>
    <t>WACC</t>
  </si>
  <si>
    <t>Calculation of PV of FCFF</t>
  </si>
  <si>
    <t>EBIT(1-Tax)</t>
  </si>
  <si>
    <t>Less: Reinvestment Rate</t>
  </si>
  <si>
    <t>Free Cash Flow to Firm (FCFF)</t>
  </si>
  <si>
    <t>Mid Year Convention</t>
  </si>
  <si>
    <t>Discounting Factor</t>
  </si>
  <si>
    <t>PC of FCFF</t>
  </si>
  <si>
    <t>Expected Growth</t>
  </si>
  <si>
    <t>Terminal Growth</t>
  </si>
  <si>
    <t>Calculation of Terminal Value</t>
  </si>
  <si>
    <t>FCFF(n+1)</t>
  </si>
  <si>
    <t>Terminal Growth Rate</t>
  </si>
  <si>
    <t>Terminal Value</t>
  </si>
  <si>
    <t>Calculation of Equity Value per share</t>
  </si>
  <si>
    <t>PV of FCFF</t>
  </si>
  <si>
    <t>PV of Terminal Value</t>
  </si>
  <si>
    <t>Value of Operating Assets</t>
  </si>
  <si>
    <t>Add: Cash</t>
  </si>
  <si>
    <t>Less: Debt</t>
  </si>
  <si>
    <t>Value of Equity</t>
  </si>
  <si>
    <t>No. of Shares</t>
  </si>
  <si>
    <t>Equity Value per share</t>
  </si>
  <si>
    <t>Share Price</t>
  </si>
  <si>
    <t>Discount/Premiun</t>
  </si>
  <si>
    <t>Comparable Company Valuation</t>
  </si>
  <si>
    <t>Company</t>
  </si>
  <si>
    <t>Ticker</t>
  </si>
  <si>
    <t>Share Outstanding</t>
  </si>
  <si>
    <t>Equity Value</t>
  </si>
  <si>
    <t>Net Debt</t>
  </si>
  <si>
    <t>Enterprise Value</t>
  </si>
  <si>
    <t>Market Data</t>
  </si>
  <si>
    <t>Revenue</t>
  </si>
  <si>
    <t>Net Income</t>
  </si>
  <si>
    <t>Valuation</t>
  </si>
  <si>
    <t>Financials</t>
  </si>
  <si>
    <t xml:space="preserve">S.No. </t>
  </si>
  <si>
    <t xml:space="preserve">Name </t>
  </si>
  <si>
    <t xml:space="preserve">CMP Rs. </t>
  </si>
  <si>
    <t xml:space="preserve">No. Eq. Shares Cr. </t>
  </si>
  <si>
    <t xml:space="preserve">Debt Rs.Cr. </t>
  </si>
  <si>
    <t xml:space="preserve">Cash End Rs.Cr. </t>
  </si>
  <si>
    <t xml:space="preserve">Sales Rs.Cr. </t>
  </si>
  <si>
    <t xml:space="preserve">NP 12M Rs.Cr. </t>
  </si>
  <si>
    <t>Market Cap</t>
  </si>
  <si>
    <t>EV</t>
  </si>
  <si>
    <t>+</t>
  </si>
  <si>
    <t>EV/EBITDA</t>
  </si>
  <si>
    <t>EV/Revenue</t>
  </si>
  <si>
    <t>P/ E</t>
  </si>
  <si>
    <t>High</t>
  </si>
  <si>
    <t>75th Percentile</t>
  </si>
  <si>
    <t>25th Percentile</t>
  </si>
  <si>
    <t>Low</t>
  </si>
  <si>
    <t>Implied Enterprise Value</t>
  </si>
  <si>
    <t>Implied Market Value</t>
  </si>
  <si>
    <t>Shares Outstanding</t>
  </si>
  <si>
    <t>Implied Value per Share</t>
  </si>
  <si>
    <t>Source: The Valuation School, Screener.in</t>
  </si>
  <si>
    <t>Amount in Crores</t>
  </si>
  <si>
    <t>Sensitivity Analysis</t>
  </si>
  <si>
    <t>Adj Close</t>
  </si>
  <si>
    <t>Return</t>
  </si>
  <si>
    <t>Sorted Returns</t>
  </si>
  <si>
    <t>Std. Deviation</t>
  </si>
  <si>
    <t>Min</t>
  </si>
  <si>
    <t>Max</t>
  </si>
  <si>
    <t>Percentile</t>
  </si>
  <si>
    <t>VAR %</t>
  </si>
  <si>
    <t>CMP</t>
  </si>
  <si>
    <t>Stock Price</t>
  </si>
  <si>
    <t>VAR (INR)</t>
  </si>
  <si>
    <t>Confidence</t>
  </si>
  <si>
    <t>Replication</t>
  </si>
  <si>
    <t>Simulated Returns</t>
  </si>
  <si>
    <t>Monte Carlo Simulation</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</si>
  <si>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</si>
  <si>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</si>
  <si>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</si>
  <si>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</si>
  <si>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</si>
  <si>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</si>
  <si>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</si>
  <si>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</si>
  <si>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</si>
  <si>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</si>
  <si>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</si>
  <si>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</si>
  <si>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</si>
  <si>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</si>
  <si>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</si>
  <si>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</si>
  <si>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</si>
  <si>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</si>
  <si>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</si>
  <si>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</si>
  <si>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</si>
  <si>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</si>
  <si>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</si>
  <si>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</si>
  <si>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</si>
  <si>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</si>
  <si>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</si>
  <si>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</si>
  <si>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</si>
  <si>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</si>
  <si>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</si>
  <si>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</si>
  <si>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</si>
  <si>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</si>
  <si>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</si>
  <si>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</si>
  <si>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</si>
  <si>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</si>
  <si>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</si>
  <si>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</si>
  <si>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</si>
  <si>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</si>
  <si>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</si>
  <si>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</si>
  <si>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</si>
  <si>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</si>
  <si>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</si>
  <si>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</si>
  <si>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</si>
  <si>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</si>
  <si>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</si>
  <si>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</si>
  <si>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</si>
  <si>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</si>
  <si>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</si>
  <si>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</si>
  <si>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</si>
  <si>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</si>
  <si>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</si>
  <si>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</si>
  <si>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</si>
  <si>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</si>
  <si>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</si>
  <si>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</si>
  <si>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</si>
  <si>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</si>
  <si>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</si>
  <si>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</si>
  <si>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</si>
  <si>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</si>
  <si>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</si>
  <si>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</si>
  <si>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</si>
  <si>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</si>
  <si>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</si>
  <si>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</si>
  <si>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</si>
  <si>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</si>
  <si>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</si>
  <si>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</si>
  <si>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</si>
  <si>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</si>
  <si>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</si>
  <si>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</si>
  <si>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</si>
  <si>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</si>
  <si>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</si>
  <si>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</si>
  <si>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</si>
  <si>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</si>
  <si>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</si>
  <si>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</si>
  <si>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</si>
  <si>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</si>
  <si>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</si>
  <si>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</si>
  <si>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</si>
  <si>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</si>
  <si>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</si>
  <si>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</si>
  <si>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</si>
  <si>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</si>
  <si>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</si>
  <si>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</si>
  <si>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</si>
  <si>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</si>
  <si>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</si>
  <si>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</si>
  <si>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</si>
  <si>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</si>
  <si>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</si>
  <si>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</si>
  <si>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</si>
  <si>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</si>
  <si>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</si>
  <si>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</si>
  <si>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</si>
  <si>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</si>
  <si>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</si>
  <si>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</si>
  <si>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</si>
  <si>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</si>
  <si>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</si>
  <si>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</si>
  <si>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</si>
  <si>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</si>
  <si>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</si>
  <si>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</si>
  <si>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</si>
  <si>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</si>
  <si>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</si>
  <si>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</si>
  <si>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</si>
  <si>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</si>
  <si>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</si>
  <si>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</si>
  <si>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</si>
  <si>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</si>
  <si>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</si>
  <si>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</si>
  <si>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</si>
  <si>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</si>
  <si>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</si>
  <si>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</si>
  <si>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</si>
  <si>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</si>
  <si>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</si>
  <si>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</si>
  <si>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</si>
  <si>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</si>
  <si>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</si>
  <si>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</si>
  <si>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</si>
  <si>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</si>
  <si>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</si>
  <si>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</si>
  <si>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</si>
  <si>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</si>
  <si>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</si>
  <si>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</si>
  <si>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</si>
  <si>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</si>
  <si>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</si>
  <si>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</si>
  <si>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</si>
  <si>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</si>
  <si>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</si>
  <si>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</si>
  <si>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</si>
  <si>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</si>
  <si>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</si>
  <si>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</si>
  <si>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</si>
  <si>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</si>
  <si>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</si>
  <si>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</si>
  <si>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</si>
  <si>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</si>
  <si>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</si>
  <si>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</si>
  <si>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</si>
  <si>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</si>
  <si>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</si>
  <si>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</si>
  <si>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</si>
  <si>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</si>
  <si>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</si>
  <si>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</si>
  <si>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</si>
  <si>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</si>
  <si>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</si>
  <si>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</si>
  <si>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</si>
  <si>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</si>
  <si>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</si>
  <si>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</si>
  <si>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</si>
  <si>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</si>
  <si>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</si>
  <si>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</si>
  <si>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</si>
  <si>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</si>
  <si>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</si>
  <si>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</si>
  <si>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</si>
  <si>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</si>
  <si>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</si>
  <si>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</si>
  <si>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</si>
  <si>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</si>
  <si>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</si>
  <si>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</si>
  <si>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</si>
  <si>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</si>
  <si>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</si>
  <si>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</si>
  <si>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</si>
  <si>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</si>
  <si>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</si>
  <si>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</si>
  <si>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</si>
  <si>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</si>
  <si>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</si>
  <si>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</si>
  <si>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</si>
  <si>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</si>
  <si>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</si>
  <si>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</si>
  <si>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</si>
  <si>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</si>
  <si>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</si>
  <si>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</si>
  <si>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</si>
  <si>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</si>
  <si>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</si>
  <si>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</si>
  <si>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</si>
  <si>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</si>
  <si>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</si>
  <si>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</si>
  <si>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</si>
  <si>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</si>
  <si>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</si>
  <si>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</si>
  <si>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</si>
  <si>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</si>
  <si>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</si>
  <si>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</si>
  <si>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</si>
  <si>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</si>
  <si>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</si>
  <si>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</si>
  <si>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</si>
  <si>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</si>
  <si>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</si>
  <si>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</si>
  <si>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</si>
  <si>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</si>
  <si>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</si>
  <si>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</si>
  <si>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</si>
  <si>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</si>
  <si>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</si>
  <si>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</si>
  <si>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</si>
  <si>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</si>
  <si>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</si>
  <si>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</si>
  <si>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</si>
  <si>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</si>
  <si>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</si>
  <si>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</si>
  <si>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</si>
  <si>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</si>
  <si>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</si>
  <si>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</si>
  <si>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</si>
  <si>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</si>
  <si>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</si>
  <si>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</si>
  <si>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</si>
  <si>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</si>
  <si>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</si>
  <si>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</si>
  <si>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</si>
  <si>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</si>
  <si>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</si>
  <si>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</si>
  <si>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</si>
  <si>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</si>
  <si>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</si>
  <si>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</si>
  <si>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</si>
  <si>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</si>
  <si>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</si>
  <si>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</si>
  <si>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</si>
  <si>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</si>
  <si>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</si>
  <si>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</si>
  <si>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</si>
  <si>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</si>
  <si>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</si>
  <si>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</si>
  <si>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</si>
  <si>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</si>
  <si>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</si>
  <si>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</si>
  <si>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</si>
  <si>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</si>
  <si>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</si>
  <si>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</si>
  <si>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</si>
  <si>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</si>
  <si>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</si>
  <si>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</si>
  <si>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</si>
  <si>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</si>
  <si>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</si>
  <si>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</si>
  <si>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</si>
  <si>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</si>
  <si>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</si>
  <si>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</si>
  <si>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</si>
  <si>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</si>
  <si>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</si>
  <si>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</si>
  <si>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</si>
  <si>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</si>
  <si>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</si>
  <si>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</si>
  <si>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</si>
  <si>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</si>
  <si>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</si>
  <si>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</si>
  <si>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</si>
  <si>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</si>
  <si>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</si>
  <si>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</si>
  <si>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</si>
  <si>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</si>
  <si>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</si>
  <si>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</si>
  <si>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</si>
  <si>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</si>
  <si>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</si>
  <si>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</si>
  <si>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</si>
  <si>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</si>
  <si>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</si>
  <si>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</si>
  <si>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</si>
  <si>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</si>
  <si>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</si>
  <si>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</si>
  <si>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</si>
  <si>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</si>
  <si>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</si>
  <si>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</si>
  <si>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</si>
  <si>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</si>
  <si>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</si>
  <si>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</si>
  <si>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</si>
  <si>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</si>
  <si>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</si>
  <si>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</si>
  <si>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</si>
  <si>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</si>
  <si>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</si>
  <si>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</si>
  <si>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</si>
  <si>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</si>
  <si>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</si>
  <si>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</si>
  <si>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</si>
  <si>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</si>
  <si>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</si>
  <si>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</si>
  <si>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</si>
  <si>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</si>
  <si>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</si>
  <si>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</si>
  <si>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</si>
  <si>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</si>
  <si>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</si>
  <si>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</si>
  <si>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</si>
  <si>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</si>
  <si>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</si>
  <si>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</si>
  <si>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</si>
  <si>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</si>
  <si>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</si>
  <si>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</si>
  <si>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</si>
  <si>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</si>
  <si>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</si>
  <si>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</si>
  <si>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</si>
  <si>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</si>
  <si>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</si>
  <si>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</si>
  <si>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</si>
  <si>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</si>
  <si>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</si>
  <si>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</si>
  <si>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</si>
  <si>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</si>
  <si>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</si>
  <si>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</si>
  <si>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</si>
  <si>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</si>
  <si>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</si>
  <si>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</si>
  <si>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</si>
  <si>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</si>
  <si>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</si>
  <si>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</si>
  <si>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</si>
  <si>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</si>
  <si>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</si>
  <si>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</si>
  <si>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</si>
  <si>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</si>
  <si>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</si>
  <si>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</si>
  <si>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</si>
  <si>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</si>
  <si>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</si>
  <si>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</si>
  <si>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</si>
  <si>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</si>
  <si>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</si>
  <si>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</si>
  <si>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</si>
  <si>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</si>
  <si>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</si>
  <si>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</si>
  <si>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</si>
  <si>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</si>
  <si>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</si>
  <si>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</si>
  <si>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</si>
  <si>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</si>
  <si>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</si>
  <si>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</si>
  <si>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</si>
  <si>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</si>
  <si>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</si>
  <si>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</si>
  <si>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</si>
  <si>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</si>
  <si>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</si>
  <si>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</si>
  <si>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</si>
  <si>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</si>
  <si>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</si>
  <si>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</si>
  <si>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</si>
  <si>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</si>
  <si>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</si>
  <si>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</si>
  <si>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</si>
  <si>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</si>
  <si>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</si>
  <si>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</si>
  <si>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</si>
  <si>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</si>
  <si>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</si>
  <si>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</si>
  <si>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</si>
  <si>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</si>
  <si>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</si>
  <si>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</si>
  <si>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</si>
  <si>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</si>
  <si>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</si>
  <si>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</si>
  <si>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</si>
  <si>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</si>
  <si>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</si>
  <si>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</si>
  <si>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</si>
  <si>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</si>
  <si>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</si>
  <si>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</si>
  <si>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</si>
  <si>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</si>
  <si>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</si>
  <si>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</si>
  <si>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</si>
  <si>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</si>
  <si>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</si>
  <si>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</si>
  <si>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</si>
  <si>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</si>
  <si>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</si>
  <si>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</si>
  <si>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</si>
  <si>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</si>
  <si>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</si>
  <si>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</si>
  <si>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</si>
  <si>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</si>
  <si>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</si>
  <si>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</si>
  <si>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</si>
  <si>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</si>
  <si>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</si>
  <si>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</si>
  <si>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</si>
  <si>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</si>
  <si>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</si>
  <si>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</si>
  <si>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</si>
  <si>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</si>
  <si>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</si>
  <si>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</si>
  <si>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</si>
  <si>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</si>
  <si>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</si>
  <si>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</si>
  <si>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</si>
  <si>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</si>
  <si>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</si>
  <si>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</si>
  <si>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</si>
  <si>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</si>
  <si>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</si>
  <si>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</si>
  <si>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</si>
  <si>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</si>
  <si>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</si>
  <si>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</si>
  <si>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</si>
  <si>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</si>
  <si>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</si>
  <si>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</si>
  <si>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</si>
  <si>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</si>
  <si>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</si>
  <si>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</si>
  <si>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</si>
  <si>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</si>
  <si>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</si>
  <si>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</si>
  <si>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</si>
  <si>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</si>
  <si>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</si>
  <si>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</si>
  <si>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</si>
  <si>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</si>
  <si>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</si>
  <si>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</si>
  <si>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</si>
  <si>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</si>
  <si>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</si>
  <si>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</si>
  <si>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</si>
  <si>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</si>
  <si>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</si>
  <si>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</si>
  <si>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</si>
  <si>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</si>
  <si>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</si>
  <si>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</si>
  <si>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</si>
  <si>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</si>
  <si>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</si>
  <si>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</si>
  <si>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</si>
  <si>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</si>
  <si>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</si>
  <si>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</si>
  <si>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</si>
  <si>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</si>
  <si>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</si>
  <si>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</si>
  <si>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</si>
  <si>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</si>
  <si>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</si>
  <si>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</si>
  <si>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</si>
  <si>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</si>
  <si>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</si>
  <si>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</si>
  <si>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</si>
  <si>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</si>
  <si>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</si>
  <si>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</si>
  <si>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</si>
  <si>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</si>
  <si>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</si>
  <si>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</si>
  <si>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</si>
  <si>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</si>
  <si>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</si>
  <si>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</si>
  <si>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</si>
  <si>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</si>
  <si>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</si>
  <si>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</si>
  <si>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</si>
  <si>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</si>
  <si>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</si>
  <si>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</si>
  <si>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</si>
  <si>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</si>
  <si>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</si>
  <si>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</si>
  <si>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</si>
  <si>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</si>
  <si>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</si>
  <si>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</si>
  <si>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</si>
  <si>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</si>
  <si>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</si>
  <si>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</si>
  <si>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</si>
  <si>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</si>
  <si>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</si>
  <si>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</si>
  <si>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</si>
  <si>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</si>
  <si>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</si>
  <si>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</si>
  <si>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</si>
  <si>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</si>
  <si>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</si>
  <si>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</si>
  <si>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</si>
  <si>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</si>
  <si>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</si>
  <si>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</si>
  <si>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</si>
  <si>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</si>
  <si>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</si>
  <si>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</si>
  <si>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</si>
  <si>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</si>
  <si>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</si>
  <si>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</si>
  <si>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</si>
  <si>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</si>
  <si>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</si>
  <si>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</si>
  <si>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</si>
  <si>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</si>
  <si>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</si>
  <si>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</si>
  <si>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</si>
  <si>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</si>
  <si>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</si>
  <si>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</si>
  <si>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</si>
  <si>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</si>
  <si>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</si>
  <si>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</si>
  <si>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</si>
  <si>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</si>
  <si>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</si>
  <si>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</si>
  <si>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</si>
  <si>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</si>
  <si>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</si>
  <si>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</si>
  <si>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</si>
  <si>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</si>
  <si>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</si>
  <si>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</si>
  <si>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</si>
  <si>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</si>
  <si>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</si>
  <si>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</si>
  <si>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</si>
  <si>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</si>
  <si>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</si>
  <si>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</si>
  <si>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</si>
  <si>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</si>
  <si>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</si>
  <si>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</si>
  <si>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</si>
  <si>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</si>
  <si>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</si>
  <si>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</si>
  <si>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</si>
  <si>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</si>
  <si>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</si>
  <si>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</si>
  <si>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</si>
  <si>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</si>
  <si>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</si>
  <si>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</si>
  <si>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</si>
  <si>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</si>
  <si>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</si>
  <si>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</si>
  <si>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</si>
  <si>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</si>
  <si>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</si>
  <si>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</si>
  <si>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</si>
  <si>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</si>
  <si>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</si>
  <si>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</si>
  <si>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</si>
  <si>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</si>
  <si>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</si>
  <si>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</si>
  <si>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</si>
  <si>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</si>
  <si>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</si>
  <si>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</si>
  <si>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</si>
  <si>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</si>
  <si>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</si>
  <si>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</si>
  <si>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</si>
  <si>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</si>
  <si>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</si>
  <si>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</si>
  <si>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</si>
  <si>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</si>
  <si>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</si>
  <si>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</si>
  <si>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</si>
  <si>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</si>
  <si>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</si>
  <si>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</si>
  <si>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</si>
  <si>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</si>
  <si>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</si>
  <si>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</si>
  <si>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</si>
  <si>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</si>
  <si>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</si>
  <si>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</si>
  <si>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</si>
  <si>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</si>
  <si>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</si>
  <si>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</si>
  <si>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</si>
  <si>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</si>
  <si>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</si>
  <si>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</si>
  <si>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</si>
  <si>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</si>
  <si>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</si>
  <si>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</si>
  <si>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</si>
  <si>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</si>
  <si>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</si>
  <si>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</si>
  <si>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</si>
  <si>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</si>
  <si>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</si>
  <si>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</si>
  <si>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</si>
  <si>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</si>
  <si>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</si>
  <si>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</si>
  <si>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</si>
  <si>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</si>
  <si>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</si>
  <si>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</si>
  <si>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</si>
  <si>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</si>
  <si>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</si>
  <si>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</si>
  <si>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</si>
  <si>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</si>
  <si>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</si>
  <si>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</si>
  <si>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</si>
  <si>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</si>
  <si>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</si>
  <si>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</si>
  <si>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</si>
  <si>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</si>
  <si>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</si>
  <si>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</si>
  <si>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</si>
  <si>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</si>
  <si>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</si>
  <si>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</si>
  <si>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</si>
  <si>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</si>
  <si>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</si>
  <si>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</si>
  <si>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</si>
  <si>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</si>
  <si>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</si>
  <si>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</si>
  <si>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</si>
  <si>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</si>
  <si>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</si>
  <si>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</si>
  <si>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</si>
  <si>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</si>
  <si>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</si>
  <si>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</si>
  <si>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</si>
  <si>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</si>
  <si>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</si>
  <si>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</si>
  <si>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</si>
  <si>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</si>
  <si>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</si>
  <si>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</si>
  <si>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</si>
  <si>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</si>
  <si>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</si>
  <si>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</si>
  <si>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</si>
  <si>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</si>
  <si>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</si>
  <si>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</si>
  <si>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</si>
  <si>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</si>
  <si>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</si>
  <si>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</si>
  <si>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</si>
  <si>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</si>
  <si>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</si>
  <si>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</si>
  <si>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</si>
  <si>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</si>
  <si>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</si>
  <si>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</si>
  <si>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</si>
  <si>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</si>
  <si>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</si>
  <si>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</si>
  <si>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</si>
  <si>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</si>
  <si>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</si>
  <si>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</si>
  <si>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</si>
  <si>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</si>
  <si>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</si>
  <si>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</si>
  <si>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</si>
  <si>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</si>
  <si>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</si>
  <si>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</si>
  <si>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</si>
  <si>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</si>
  <si>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</si>
  <si>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</si>
  <si>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</si>
  <si>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</si>
  <si>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</si>
  <si>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</si>
  <si>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</si>
  <si>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</si>
  <si>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</si>
  <si>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</si>
  <si>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</si>
  <si>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</si>
  <si>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</si>
  <si>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</si>
  <si>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</si>
  <si>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</si>
  <si>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</si>
  <si>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</si>
  <si>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</si>
  <si>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</si>
  <si>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</si>
  <si>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</si>
  <si>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</si>
  <si>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</si>
  <si>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</si>
  <si>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</si>
  <si>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</si>
  <si>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</si>
  <si>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</si>
  <si>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</si>
  <si>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</si>
  <si>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</si>
  <si>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</si>
  <si>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</si>
  <si>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</si>
  <si>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</si>
  <si>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</si>
  <si>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</si>
  <si>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</si>
  <si>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</si>
  <si>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</si>
  <si>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</si>
  <si>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</si>
  <si>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</si>
  <si>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</si>
  <si>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</si>
  <si>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</si>
  <si>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</si>
  <si>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</si>
  <si>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</si>
  <si>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</si>
  <si>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</si>
  <si>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</si>
  <si>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</si>
  <si>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</si>
  <si>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</si>
  <si>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</si>
  <si>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</si>
  <si>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</si>
  <si>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</si>
  <si>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</si>
  <si>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</si>
  <si>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</si>
  <si>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</si>
  <si>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</si>
  <si>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</si>
  <si>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</si>
  <si>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</si>
  <si>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</si>
  <si>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</si>
  <si>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</si>
  <si>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</si>
  <si>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</si>
  <si>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</si>
  <si>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</si>
  <si>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</si>
  <si>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</si>
  <si>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</si>
  <si>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</si>
  <si>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</si>
  <si>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</si>
  <si>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</si>
  <si>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</si>
  <si>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</si>
  <si>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</si>
  <si>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</si>
  <si>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</si>
  <si>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</si>
  <si>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</si>
  <si>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</si>
  <si>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</si>
  <si>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</si>
  <si>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</si>
  <si>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</si>
  <si>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</si>
  <si>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</si>
  <si>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</si>
  <si>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</si>
  <si>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</si>
  <si>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</si>
  <si>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</si>
  <si>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</si>
  <si>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</si>
  <si>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</si>
  <si>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</si>
  <si>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</si>
  <si>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</si>
  <si>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</si>
  <si>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</si>
  <si>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</si>
  <si>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</si>
  <si>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</si>
  <si>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</si>
  <si>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</si>
  <si>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</si>
  <si>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</si>
  <si>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</si>
  <si>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</si>
  <si>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</si>
  <si>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</si>
  <si>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</si>
  <si>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</si>
  <si>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</si>
  <si>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</si>
  <si>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</si>
  <si>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</si>
  <si>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</si>
  <si>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</si>
  <si>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</si>
  <si>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</si>
  <si>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</si>
  <si>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</si>
  <si>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</si>
  <si>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</si>
  <si>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</si>
  <si>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</si>
  <si>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</si>
  <si>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</si>
  <si>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</si>
  <si>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</si>
  <si>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</si>
  <si>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</si>
  <si>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</si>
  <si>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</si>
  <si>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</si>
  <si>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</si>
  <si>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</si>
  <si>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</si>
  <si>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</si>
  <si>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</si>
  <si>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</si>
  <si>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</si>
  <si>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</si>
  <si>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</si>
  <si>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</si>
  <si>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</si>
  <si>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</si>
  <si>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</si>
  <si>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</si>
  <si>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</si>
  <si>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</si>
  <si>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</si>
  <si>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</si>
  <si>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</si>
  <si>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</si>
  <si>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</si>
  <si>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</si>
  <si>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</si>
  <si>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</si>
  <si>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</si>
  <si>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</si>
  <si>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</si>
  <si>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</si>
  <si>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</si>
  <si>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</si>
  <si>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</si>
  <si>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</si>
  <si>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</si>
  <si>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</si>
  <si>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</si>
  <si>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</si>
  <si>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</si>
  <si>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</si>
  <si>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</si>
  <si>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</si>
  <si>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</si>
  <si>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</si>
  <si>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</si>
  <si>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</si>
  <si>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</si>
  <si>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</si>
  <si>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</si>
  <si>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</si>
  <si>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</si>
  <si>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</si>
  <si>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</si>
  <si>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</si>
  <si>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</si>
  <si>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</si>
  <si>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</si>
  <si>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</si>
  <si>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</si>
  <si>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</si>
  <si>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</si>
  <si>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</si>
  <si>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</si>
  <si>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</si>
  <si>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</si>
  <si>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</si>
  <si>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</si>
  <si>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</si>
  <si>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</si>
  <si>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</si>
  <si>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</si>
  <si>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</si>
  <si>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</si>
  <si>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</si>
  <si>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</si>
  <si>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</si>
  <si>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</si>
  <si>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</si>
  <si>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</si>
  <si>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</si>
  <si>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</si>
  <si>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</si>
  <si>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</si>
  <si>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</si>
  <si>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</si>
  <si>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</si>
  <si>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</si>
  <si>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</si>
  <si>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</si>
  <si>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</si>
  <si>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</si>
  <si>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</si>
  <si>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</si>
  <si>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</si>
  <si>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</si>
  <si>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</si>
  <si>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</si>
  <si>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</si>
  <si>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</si>
  <si>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</si>
  <si>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</si>
  <si>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</si>
  <si>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</si>
  <si>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</si>
  <si>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</si>
  <si>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</si>
  <si>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</si>
  <si>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</si>
  <si>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</si>
  <si>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</si>
  <si>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</si>
  <si>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</si>
  <si>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</si>
  <si>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</si>
  <si>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</si>
  <si>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</si>
  <si>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</si>
  <si>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</si>
  <si>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</si>
  <si>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</si>
  <si>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</si>
  <si>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</si>
  <si>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</si>
  <si>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</si>
  <si>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</si>
  <si>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</si>
  <si>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</si>
  <si>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</si>
  <si>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</si>
  <si>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</si>
  <si>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</si>
  <si>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</si>
  <si>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</si>
  <si>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</si>
  <si>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</si>
  <si>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</si>
  <si>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</si>
  <si>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</si>
  <si>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</si>
  <si>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</si>
  <si>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</si>
  <si>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</si>
  <si>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</si>
  <si>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</si>
  <si>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</si>
  <si>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</si>
  <si>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</si>
  <si>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</si>
  <si>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</si>
  <si>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</si>
  <si>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</si>
  <si>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</si>
  <si>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</si>
  <si>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</si>
  <si>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</si>
  <si>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</si>
  <si>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</si>
  <si>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</si>
  <si>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</si>
  <si>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</si>
  <si>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</si>
  <si>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</si>
  <si>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</si>
  <si>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</si>
  <si>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</si>
  <si>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</si>
  <si>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</si>
  <si>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</si>
  <si>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</si>
  <si>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</si>
  <si>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</si>
  <si>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</si>
  <si>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</si>
  <si>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</si>
  <si>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</si>
  <si>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</si>
  <si>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</si>
  <si>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</si>
  <si>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</si>
  <si>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</si>
  <si>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</si>
  <si>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</si>
  <si>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</si>
  <si>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</si>
  <si>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</si>
  <si>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</si>
  <si>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</si>
  <si>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</si>
  <si>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</si>
  <si>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</si>
  <si>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</si>
  <si>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</si>
  <si>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</si>
  <si>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</si>
  <si>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</si>
  <si>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</si>
  <si>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</si>
  <si>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</si>
  <si>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</si>
  <si>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</si>
  <si>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</si>
  <si>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</si>
  <si>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</si>
  <si>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</si>
  <si>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</si>
  <si>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</si>
  <si>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</si>
  <si>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</si>
  <si>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</si>
  <si>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</si>
  <si>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</si>
  <si>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</si>
  <si>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</si>
  <si>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</si>
  <si>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</si>
  <si>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</si>
  <si>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</si>
  <si>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</si>
  <si>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</si>
  <si>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</si>
  <si>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</si>
  <si>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</si>
  <si>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</si>
  <si>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</si>
  <si>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</si>
  <si>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</si>
  <si>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</si>
  <si>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</si>
  <si>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</si>
  <si>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</si>
  <si>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</si>
  <si>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</si>
  <si>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</si>
  <si>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</si>
  <si>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</si>
  <si>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</si>
  <si>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</si>
  <si>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</si>
  <si>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</si>
  <si>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</si>
  <si>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</si>
  <si>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</si>
  <si>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</si>
  <si>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</si>
  <si>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</si>
  <si>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</si>
  <si>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</si>
  <si>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</si>
  <si>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</si>
  <si>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</si>
  <si>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</si>
  <si>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</si>
  <si>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</si>
  <si>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</si>
  <si>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</si>
  <si>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</si>
  <si>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</si>
  <si>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</si>
  <si>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</si>
  <si>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</si>
  <si>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</si>
  <si>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</si>
  <si>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</si>
  <si>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</si>
  <si>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</si>
  <si>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</si>
  <si>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</si>
  <si>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</si>
  <si>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</si>
  <si>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</si>
  <si>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</si>
  <si>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</si>
  <si>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</si>
  <si>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</si>
  <si>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</si>
  <si>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</si>
  <si>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</si>
  <si>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</si>
  <si>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</si>
  <si>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</si>
  <si>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</si>
  <si>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</si>
  <si>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</si>
  <si>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</si>
  <si>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</si>
  <si>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</si>
  <si>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</si>
  <si>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</si>
  <si>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</si>
  <si>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</si>
  <si>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</si>
  <si>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</si>
  <si>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</si>
  <si>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</si>
  <si>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</si>
  <si>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</si>
  <si>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</si>
  <si>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</si>
  <si>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</si>
  <si>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</si>
  <si>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</si>
  <si>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</si>
  <si>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</si>
  <si>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</si>
  <si>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</si>
  <si>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</si>
  <si>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</si>
  <si>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</si>
  <si>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</si>
  <si>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</si>
  <si>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</si>
  <si>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</si>
  <si>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</si>
  <si>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</si>
  <si>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</si>
  <si>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</si>
  <si>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</si>
  <si>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</si>
  <si>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</si>
  <si>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</si>
  <si>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</si>
  <si>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</si>
  <si>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</si>
  <si>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</si>
  <si>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</si>
  <si>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</si>
  <si>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</si>
  <si>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</si>
  <si>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</si>
  <si>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</si>
  <si>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</si>
  <si>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</si>
  <si>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</si>
  <si>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</si>
  <si>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</si>
  <si>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</si>
  <si>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</si>
  <si>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</si>
  <si>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</si>
  <si>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</si>
  <si>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</si>
  <si>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</si>
  <si>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</si>
  <si>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</si>
  <si>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</si>
  <si>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</si>
  <si>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</si>
  <si>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</si>
  <si>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</si>
  <si>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</si>
  <si>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</si>
  <si>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</si>
  <si>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</si>
  <si>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</si>
  <si>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</si>
  <si>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</si>
  <si>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</si>
  <si>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</si>
  <si>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</si>
  <si>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</si>
  <si>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</si>
  <si>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</si>
  <si>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</si>
  <si>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</si>
  <si>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</si>
  <si>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</si>
  <si>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</si>
  <si>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</si>
  <si>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</si>
  <si>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</si>
  <si>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</si>
  <si>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</si>
  <si>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</si>
  <si>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</si>
  <si>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</si>
  <si>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</si>
  <si>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</si>
  <si>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</si>
  <si>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</si>
  <si>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</si>
  <si>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</si>
  <si>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</si>
  <si>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</si>
  <si>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</si>
  <si>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</si>
  <si>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</si>
  <si>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</si>
  <si>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</si>
  <si>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</si>
  <si>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</si>
  <si>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</si>
  <si>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</si>
  <si>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</si>
  <si>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</si>
  <si>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</si>
  <si>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</si>
  <si>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</si>
  <si>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</si>
  <si>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</si>
  <si>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</si>
  <si>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</si>
  <si>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</si>
  <si>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</si>
  <si>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</si>
  <si>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</si>
  <si>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</si>
  <si>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</si>
  <si>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</si>
  <si>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</si>
  <si>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</si>
  <si>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</si>
  <si>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</si>
  <si>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</si>
  <si>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</si>
  <si>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</si>
  <si>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</si>
  <si>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</si>
  <si>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</si>
  <si>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</si>
  <si>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</si>
  <si>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</si>
  <si>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</si>
  <si>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</si>
  <si>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</si>
  <si>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</si>
  <si>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</si>
  <si>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</si>
  <si>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</si>
  <si>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</si>
  <si>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</si>
  <si>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</si>
  <si>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</si>
  <si>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</si>
  <si>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</si>
  <si>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</si>
  <si>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</si>
  <si>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</si>
  <si>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</si>
  <si>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</si>
  <si>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</si>
  <si>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</si>
  <si>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</si>
  <si>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</si>
  <si>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</si>
  <si>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</si>
  <si>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</si>
  <si>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</si>
  <si>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</si>
  <si>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</si>
  <si>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</si>
  <si>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</si>
  <si>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</si>
  <si>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</si>
  <si>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</si>
  <si>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</si>
  <si>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</si>
  <si>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</si>
  <si>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</si>
  <si>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</si>
  <si>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</si>
  <si>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</si>
  <si>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</si>
  <si>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</si>
  <si>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</si>
  <si>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</si>
  <si>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</si>
  <si>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</si>
  <si>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</si>
  <si>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</si>
  <si>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</si>
  <si>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</si>
  <si>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</si>
  <si>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</si>
  <si>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</si>
  <si>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</si>
  <si>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</si>
  <si>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</si>
  <si>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</si>
  <si>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</si>
  <si>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</si>
  <si>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</si>
  <si>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</si>
  <si>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</si>
  <si>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</si>
  <si>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</si>
  <si>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</si>
  <si>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</si>
  <si>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</si>
  <si>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</si>
  <si>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</si>
  <si>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</si>
  <si>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</si>
  <si>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</si>
  <si>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</si>
  <si>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</si>
  <si>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</si>
  <si>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</si>
  <si>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</si>
  <si>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</si>
  <si>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</si>
  <si>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</si>
  <si>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</si>
  <si>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</si>
  <si>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</si>
  <si>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</si>
  <si>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</si>
  <si>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</si>
  <si>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</si>
  <si>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</si>
  <si>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</si>
  <si>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</si>
  <si>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</si>
  <si>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</si>
  <si>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</si>
  <si>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</si>
  <si>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</si>
  <si>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</si>
  <si>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</si>
  <si>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</si>
  <si>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</si>
  <si>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</si>
  <si>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</si>
  <si>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</si>
  <si>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</si>
  <si>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</si>
  <si>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</si>
  <si>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</si>
  <si>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</si>
  <si>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</si>
  <si>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</si>
  <si>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</si>
  <si>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</si>
  <si>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</si>
  <si>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</si>
  <si>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</si>
  <si>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</si>
  <si>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</si>
  <si>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</si>
  <si>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</si>
  <si>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</si>
  <si>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</si>
  <si>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</si>
  <si>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</si>
  <si>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</si>
  <si>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</si>
  <si>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</si>
  <si>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</si>
  <si>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</si>
  <si>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</si>
  <si>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</si>
  <si>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</si>
  <si>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</si>
  <si>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</si>
  <si>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</si>
  <si>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</si>
  <si>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</si>
  <si>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</si>
  <si>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</si>
  <si>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</si>
  <si>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</si>
  <si>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</si>
  <si>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</si>
  <si>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</si>
  <si>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</si>
  <si>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</si>
  <si>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</si>
  <si>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</si>
  <si>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</si>
  <si>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</si>
  <si>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</si>
  <si>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</si>
  <si>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</si>
  <si>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</si>
  <si>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</si>
  <si>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</si>
  <si>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</si>
  <si>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</si>
  <si>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</si>
  <si>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</si>
  <si>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</si>
  <si>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</si>
  <si>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</si>
  <si>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</si>
  <si>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</si>
  <si>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</si>
  <si>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</si>
  <si>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</si>
  <si>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</si>
  <si>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</si>
  <si>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</si>
  <si>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</si>
  <si>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</si>
  <si>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</si>
  <si>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</si>
  <si>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</si>
  <si>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</si>
  <si>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</si>
  <si>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</si>
  <si>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</si>
  <si>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</si>
  <si>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</si>
  <si>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</si>
  <si>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</si>
  <si>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</si>
  <si>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</si>
  <si>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</si>
  <si>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</si>
  <si>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</si>
  <si>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</si>
  <si>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</si>
  <si>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</si>
  <si>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</si>
  <si>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</si>
  <si>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</si>
  <si>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</si>
  <si>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</si>
  <si>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</si>
  <si>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</si>
  <si>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</si>
  <si>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</si>
  <si>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</si>
  <si>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</si>
  <si>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</si>
  <si>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</si>
  <si>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</si>
  <si>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</si>
  <si>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</si>
  <si>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</si>
  <si>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</si>
  <si>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</si>
  <si>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</si>
  <si>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</si>
  <si>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</si>
  <si>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</si>
  <si>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</si>
  <si>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</si>
  <si>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</si>
  <si>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</si>
  <si>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</si>
  <si>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</si>
  <si>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</si>
  <si>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</si>
  <si>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</si>
  <si>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</si>
  <si>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</si>
  <si>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</si>
  <si>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</si>
  <si>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</si>
  <si>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</si>
  <si>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</si>
  <si>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</si>
  <si>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</si>
  <si>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</si>
  <si>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</si>
  <si>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</si>
  <si>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</si>
  <si>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</si>
  <si>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</si>
  <si>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</si>
  <si>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</si>
  <si>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</si>
  <si>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</si>
  <si>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</si>
  <si>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</si>
  <si>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</si>
  <si>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</si>
  <si>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</si>
  <si>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</si>
  <si>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</si>
  <si>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</si>
  <si>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</si>
  <si>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</si>
  <si>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</si>
  <si>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</si>
  <si>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</si>
  <si>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</si>
  <si>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</si>
  <si>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</si>
  <si>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</si>
  <si>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</si>
  <si>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</si>
  <si>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</si>
  <si>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</si>
  <si>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</si>
  <si>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</si>
  <si>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</si>
  <si>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</si>
  <si>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</si>
  <si>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</si>
  <si>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</si>
  <si>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</si>
  <si>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</si>
  <si>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</si>
  <si>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</si>
  <si>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</si>
  <si>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</si>
  <si>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</si>
  <si>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</si>
  <si>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</si>
  <si>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</si>
  <si>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</si>
  <si>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</si>
  <si>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</si>
  <si>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</si>
  <si>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</si>
  <si>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</si>
  <si>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</si>
  <si>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</si>
  <si>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</si>
  <si>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</si>
  <si>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</si>
  <si>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</si>
  <si>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</si>
  <si>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</si>
  <si>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</si>
  <si>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</si>
  <si>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</si>
  <si>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</si>
  <si>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</si>
  <si>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</si>
  <si>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</si>
  <si>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</si>
  <si>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</si>
  <si>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</si>
  <si>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</si>
  <si>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</si>
  <si>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</si>
  <si>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</si>
  <si>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</si>
  <si>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</si>
  <si>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</si>
  <si>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</si>
  <si>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</si>
  <si>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</si>
  <si>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</si>
  <si>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</si>
  <si>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</si>
  <si>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</si>
  <si>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</si>
  <si>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</si>
  <si>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</si>
  <si>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</si>
  <si>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</si>
  <si>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</si>
  <si>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</si>
  <si>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</si>
  <si>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</si>
  <si>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</si>
  <si>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</si>
  <si>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</si>
  <si>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</si>
  <si>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</si>
  <si>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</si>
  <si>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</si>
  <si>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</si>
  <si>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</si>
  <si>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</si>
  <si>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</si>
  <si>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</si>
  <si>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</si>
  <si>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</si>
  <si>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</si>
  <si>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</si>
  <si>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</si>
  <si>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</si>
  <si>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</si>
  <si>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</si>
  <si>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</si>
  <si>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</si>
  <si>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</si>
  <si>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</si>
  <si>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</si>
  <si>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</si>
  <si>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</si>
  <si>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</si>
  <si>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</si>
  <si>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</si>
  <si>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</si>
  <si>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</si>
  <si>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</si>
  <si>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</si>
  <si>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</si>
  <si>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</si>
  <si>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</si>
  <si>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</si>
  <si>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</si>
  <si>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</si>
  <si>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</si>
  <si>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</si>
  <si>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</si>
  <si>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</si>
  <si>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</si>
  <si>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</si>
  <si>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</si>
  <si>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</si>
  <si>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</si>
  <si>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</si>
  <si>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</si>
  <si>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</si>
  <si>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</si>
  <si>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</si>
  <si>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</si>
  <si>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</si>
  <si>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</si>
  <si>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</si>
  <si>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</si>
  <si>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</si>
  <si>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</si>
  <si>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</si>
  <si>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</si>
  <si>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</si>
  <si>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</si>
  <si>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</si>
  <si>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</si>
  <si>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</si>
  <si>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</si>
  <si>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</si>
  <si>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</si>
  <si>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</si>
  <si>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</si>
  <si>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</si>
  <si>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</si>
  <si>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</si>
  <si>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</si>
  <si>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</si>
  <si>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</si>
  <si>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</si>
  <si>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</si>
  <si>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</si>
  <si>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</si>
  <si>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</si>
  <si>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</si>
  <si>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</si>
  <si>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</si>
  <si>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</si>
  <si>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</si>
  <si>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</si>
  <si>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</si>
  <si>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</si>
  <si>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</si>
  <si>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</si>
  <si>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</si>
  <si>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</si>
  <si>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</si>
  <si>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</si>
  <si>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</si>
  <si>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</si>
  <si>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</si>
  <si>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</si>
  <si>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</si>
  <si>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</si>
  <si>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</si>
  <si>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</si>
  <si>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</si>
  <si>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</si>
  <si>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</si>
  <si>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</si>
  <si>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</si>
  <si>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</si>
  <si>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</si>
  <si>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</si>
  <si>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</si>
  <si>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</si>
  <si>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</si>
  <si>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</si>
  <si>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</si>
  <si>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</si>
  <si>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</si>
  <si>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</si>
  <si>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</si>
  <si>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</si>
  <si>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</si>
  <si>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</si>
  <si>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</si>
  <si>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</si>
  <si>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</si>
  <si>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</si>
  <si>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</si>
  <si>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</si>
  <si>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</si>
  <si>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</si>
  <si>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</si>
  <si>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</si>
  <si>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</si>
  <si>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</si>
  <si>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</si>
  <si>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</si>
  <si>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</si>
  <si>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</si>
  <si>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</si>
  <si>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</si>
  <si>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</si>
  <si>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</si>
  <si>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</si>
  <si>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</si>
  <si>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</si>
  <si>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</si>
  <si>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</si>
  <si>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</si>
  <si>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</si>
  <si>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</si>
  <si>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</si>
  <si>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</si>
  <si>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</si>
  <si>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</si>
  <si>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</si>
  <si>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</si>
  <si>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</si>
  <si>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</si>
  <si>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</si>
  <si>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</si>
  <si>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</si>
  <si>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</si>
  <si>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</si>
  <si>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</si>
  <si>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</si>
  <si>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</si>
  <si>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</si>
  <si>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</si>
  <si>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</si>
  <si>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</si>
  <si>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</si>
  <si>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</si>
  <si>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</si>
  <si>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</si>
  <si>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</si>
  <si>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</si>
  <si>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</si>
  <si>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</si>
  <si>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</si>
  <si>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</si>
  <si>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</si>
  <si>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</si>
  <si>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</si>
  <si>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</si>
  <si>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</si>
  <si>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</si>
  <si>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</si>
  <si>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</si>
  <si>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</si>
  <si>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</si>
  <si>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</si>
  <si>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</si>
  <si>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</si>
  <si>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</si>
  <si>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</si>
  <si>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</si>
  <si>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</si>
  <si>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</si>
  <si>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</si>
  <si>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</si>
  <si>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</si>
  <si>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</si>
  <si>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</si>
  <si>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</si>
  <si>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</si>
  <si>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</si>
  <si>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</si>
  <si>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</si>
  <si>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</si>
  <si>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</si>
  <si>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</si>
  <si>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</si>
  <si>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</si>
  <si>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</si>
  <si>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</si>
  <si>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</si>
  <si>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</si>
  <si>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</si>
  <si>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</si>
  <si>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</si>
  <si>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</si>
  <si>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</si>
  <si>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</si>
  <si>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</si>
  <si>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</si>
  <si>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</si>
  <si>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</si>
  <si>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</si>
  <si>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</si>
  <si>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</si>
  <si>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</si>
  <si>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</si>
  <si>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</si>
  <si>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</si>
  <si>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</si>
  <si>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</si>
  <si>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</si>
  <si>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</si>
  <si>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</si>
  <si>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</si>
  <si>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</si>
  <si>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</si>
  <si>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</si>
  <si>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</si>
  <si>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</si>
  <si>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</si>
  <si>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</si>
  <si>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</si>
  <si>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</si>
  <si>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</si>
  <si>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</si>
  <si>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</si>
  <si>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</si>
  <si>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</si>
  <si>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</si>
  <si>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</si>
  <si>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</si>
  <si>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</si>
  <si>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</si>
  <si>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</si>
  <si>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</si>
  <si>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</si>
  <si>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</si>
  <si>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</si>
  <si>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</si>
  <si>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</si>
  <si>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</si>
  <si>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</si>
  <si>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</si>
  <si>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</si>
  <si>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</si>
  <si>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</si>
  <si>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</si>
  <si>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</si>
  <si>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</si>
  <si>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</si>
  <si>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</si>
  <si>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</si>
  <si>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</si>
  <si>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</si>
  <si>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</si>
  <si>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</si>
  <si>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</si>
  <si>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</si>
  <si>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</si>
  <si>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</si>
  <si>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</si>
  <si>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</si>
  <si>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</si>
  <si>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</si>
  <si>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</si>
  <si>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</si>
  <si>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</si>
  <si>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</si>
  <si>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</si>
  <si>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</si>
  <si>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</si>
  <si>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</si>
  <si>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</si>
  <si>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</si>
  <si>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</si>
  <si>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</si>
  <si>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</si>
  <si>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</si>
  <si>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</si>
  <si>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</si>
  <si>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</si>
  <si>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</si>
  <si>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</si>
  <si>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</si>
  <si>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</si>
  <si>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</si>
  <si>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</si>
  <si>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</si>
  <si>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</si>
  <si>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</si>
  <si>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</si>
  <si>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</si>
  <si>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</si>
  <si>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</si>
  <si>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</si>
  <si>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</si>
  <si>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</si>
  <si>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</si>
  <si>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</si>
  <si>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</si>
  <si>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</si>
  <si>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</si>
  <si>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</si>
  <si>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</si>
  <si>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</si>
  <si>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</si>
  <si>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</si>
  <si>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</si>
  <si>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</si>
  <si>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</si>
  <si>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</si>
  <si>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</si>
  <si>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</si>
  <si>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</si>
  <si>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</si>
  <si>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</si>
  <si>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</si>
  <si>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</si>
  <si>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</si>
  <si>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</si>
  <si>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</si>
  <si>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</si>
  <si>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</si>
  <si>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</si>
  <si>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</si>
  <si>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</si>
  <si>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</si>
  <si>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</si>
  <si>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</si>
  <si>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</si>
  <si>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</si>
  <si>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</si>
  <si>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</si>
  <si>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</si>
  <si>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</si>
  <si>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</si>
  <si>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</si>
  <si>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</si>
  <si>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</si>
  <si>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</si>
  <si>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</si>
  <si>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</si>
  <si>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</si>
  <si>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</si>
  <si>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</si>
  <si>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</si>
  <si>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</si>
  <si>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</si>
  <si>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</si>
  <si>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</si>
  <si>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</si>
  <si>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</si>
  <si>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</si>
  <si>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</si>
  <si>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</si>
  <si>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</si>
  <si>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</si>
  <si>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</si>
  <si>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</si>
  <si>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</si>
  <si>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</si>
  <si>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</si>
  <si>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</si>
  <si>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</si>
  <si>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</si>
  <si>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</si>
  <si>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</si>
  <si>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</si>
  <si>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</si>
  <si>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</si>
  <si>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</si>
  <si>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</si>
  <si>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</si>
  <si>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</si>
  <si>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</si>
  <si>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</si>
  <si>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</si>
  <si>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</si>
  <si>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</si>
  <si>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</si>
  <si>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</si>
  <si>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</si>
  <si>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</si>
  <si>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</si>
  <si>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</si>
  <si>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</si>
  <si>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</si>
  <si>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</si>
  <si>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</si>
  <si>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</si>
  <si>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</si>
  <si>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</si>
  <si>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</si>
  <si>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</si>
  <si>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</si>
  <si>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</si>
  <si>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</si>
  <si>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</si>
  <si>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</si>
  <si>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</si>
  <si>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</si>
  <si>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</si>
  <si>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</si>
  <si>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</si>
  <si>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</si>
  <si>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</si>
  <si>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</si>
  <si>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</si>
  <si>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</si>
  <si>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</si>
  <si>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</si>
  <si>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</si>
  <si>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</si>
  <si>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</si>
  <si>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</si>
  <si>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</si>
  <si>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</si>
  <si>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</si>
  <si>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</si>
  <si>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</si>
  <si>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</si>
  <si>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</si>
  <si>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</si>
  <si>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</si>
  <si>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</si>
  <si>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</si>
  <si>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</si>
  <si>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</si>
  <si>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</si>
  <si>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</si>
  <si>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</si>
  <si>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</si>
  <si>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</si>
  <si>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</si>
  <si>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</si>
  <si>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</si>
  <si>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</si>
  <si>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</si>
  <si>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</si>
  <si>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</si>
  <si>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</si>
  <si>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</si>
  <si>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</si>
  <si>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</si>
  <si>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</si>
  <si>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</si>
  <si>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</si>
  <si>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</si>
  <si>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</si>
  <si>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</si>
  <si>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</si>
  <si>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</si>
  <si>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</si>
  <si>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</si>
  <si>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</si>
  <si>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</si>
  <si>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</si>
  <si>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</si>
  <si>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</si>
  <si>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</si>
  <si>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</si>
  <si>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</si>
  <si>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</si>
  <si>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</si>
  <si>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</si>
  <si>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</si>
  <si>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</si>
  <si>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</si>
  <si>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</si>
  <si>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</si>
  <si>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</si>
  <si>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</si>
  <si>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</si>
  <si>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</si>
  <si>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</si>
  <si>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</si>
  <si>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</si>
  <si>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</si>
  <si>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</si>
  <si>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</si>
  <si>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</si>
  <si>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</si>
  <si>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</si>
  <si>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</si>
  <si>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</si>
  <si>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</si>
  <si>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</si>
  <si>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</si>
  <si>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</si>
  <si>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</si>
  <si>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</si>
  <si>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</si>
  <si>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</si>
  <si>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</si>
  <si>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</si>
  <si>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</si>
  <si>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</si>
  <si>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</si>
  <si>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</si>
  <si>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</si>
  <si>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</si>
  <si>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</si>
  <si>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</si>
  <si>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</si>
  <si>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</si>
  <si>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</si>
  <si>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</si>
  <si>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</si>
  <si>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</si>
  <si>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</si>
  <si>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</si>
  <si>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</si>
  <si>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</si>
  <si>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</si>
  <si>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</si>
  <si>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</si>
  <si>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</si>
  <si>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</si>
  <si>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</si>
  <si>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</si>
  <si>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</si>
  <si>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</si>
  <si>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</si>
  <si>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</si>
  <si>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</si>
  <si>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</si>
  <si>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</si>
  <si>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</si>
  <si>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</si>
  <si>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</si>
  <si>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</si>
  <si>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</si>
  <si>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</si>
  <si>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</si>
  <si>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</si>
  <si>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</si>
  <si>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</si>
  <si>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</si>
  <si>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</si>
  <si>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</si>
  <si>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</si>
  <si>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</si>
  <si>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</si>
  <si>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</si>
  <si>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</si>
  <si>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</si>
  <si>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</si>
  <si>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</si>
  <si>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</si>
  <si>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</si>
  <si>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</si>
  <si>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</si>
  <si>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</si>
  <si>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</si>
  <si>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</si>
  <si>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</si>
  <si>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</si>
  <si>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</si>
  <si>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</si>
  <si>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</si>
  <si>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</si>
  <si>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</si>
  <si>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</si>
  <si>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</si>
  <si>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</si>
  <si>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</si>
  <si>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</si>
  <si>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</si>
  <si>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</si>
  <si>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</si>
  <si>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</si>
  <si>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</si>
  <si>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</si>
  <si>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</si>
  <si>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</si>
  <si>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</si>
  <si>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</si>
  <si>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</si>
  <si>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</si>
  <si>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</si>
  <si>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</si>
  <si>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</si>
  <si>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</si>
  <si>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</si>
  <si>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</si>
  <si>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</si>
  <si>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</si>
  <si>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</si>
  <si>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</si>
  <si>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</si>
  <si>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</si>
  <si>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</si>
  <si>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</si>
  <si>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</si>
  <si>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</si>
  <si>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</si>
  <si>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</si>
  <si>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</si>
  <si>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</si>
  <si>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</si>
  <si>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</si>
  <si>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</si>
  <si>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</si>
  <si>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</si>
  <si>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</si>
  <si>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</si>
  <si>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</si>
  <si>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</si>
  <si>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</si>
  <si>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</si>
  <si>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</si>
  <si>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</si>
  <si>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</si>
  <si>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</si>
  <si>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</si>
  <si>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</si>
  <si>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</si>
  <si>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</si>
  <si>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</si>
  <si>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</si>
  <si>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</si>
  <si>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</si>
  <si>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</si>
  <si>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</si>
  <si>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</si>
  <si>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</si>
  <si>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</si>
  <si>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</si>
  <si>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</si>
  <si>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</si>
  <si>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</si>
  <si>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</si>
  <si>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</si>
  <si>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</si>
  <si>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</si>
  <si>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</si>
  <si>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</si>
  <si>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</si>
  <si>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</si>
  <si>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</si>
  <si>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</si>
  <si>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</si>
  <si>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</si>
  <si>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</si>
  <si>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</si>
  <si>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</si>
  <si>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</si>
  <si>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</si>
  <si>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</si>
  <si>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</si>
  <si>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</si>
  <si>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</si>
  <si>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</si>
  <si>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</si>
  <si>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</si>
  <si>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</si>
  <si>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</si>
  <si>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</si>
  <si>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</si>
  <si>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</si>
  <si>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</si>
  <si>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</si>
  <si>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</si>
  <si>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</si>
  <si>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</si>
  <si>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</si>
  <si>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</si>
  <si>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</si>
  <si>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</si>
  <si>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</si>
  <si>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</si>
  <si>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</si>
  <si>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</si>
  <si>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</si>
  <si>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</si>
  <si>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</si>
  <si>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</si>
  <si>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</si>
  <si>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</si>
  <si>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</si>
  <si>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</si>
  <si>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</si>
  <si>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</si>
  <si>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</si>
  <si>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</si>
  <si>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</si>
  <si>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</si>
  <si>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</si>
  <si>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</si>
  <si>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</si>
  <si>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</si>
  <si>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</si>
  <si>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</si>
  <si>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</si>
  <si>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</si>
  <si>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</si>
  <si>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</si>
  <si>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</si>
  <si>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</si>
  <si>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</si>
  <si>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</si>
  <si>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</si>
  <si>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</si>
  <si>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</si>
  <si>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</si>
  <si>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</si>
  <si>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</si>
  <si>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</si>
  <si>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</si>
  <si>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</si>
  <si>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</si>
  <si>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</si>
  <si>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</si>
  <si>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</si>
  <si>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</si>
  <si>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</si>
  <si>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</si>
  <si>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</si>
  <si>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</si>
  <si>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</si>
  <si>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</si>
  <si>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</si>
  <si>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</si>
  <si>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</si>
  <si>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</si>
  <si>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</si>
  <si>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</si>
  <si>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</si>
  <si>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</si>
  <si>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</si>
  <si>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</si>
  <si>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</si>
  <si>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</si>
  <si>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</si>
  <si>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</si>
  <si>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</si>
  <si>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</si>
  <si>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</si>
  <si>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</si>
  <si>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</si>
  <si>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</si>
  <si>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</si>
  <si>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</si>
  <si>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</si>
  <si>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</si>
  <si>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</si>
  <si>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</si>
  <si>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</si>
  <si>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</si>
  <si>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</si>
  <si>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</si>
  <si>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</si>
  <si>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</si>
  <si>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</si>
  <si>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</si>
  <si>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</si>
  <si>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</si>
  <si>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</si>
  <si>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</si>
  <si>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</si>
  <si>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</si>
  <si>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</si>
  <si>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</si>
  <si>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</si>
  <si>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</si>
  <si>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</si>
  <si>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</si>
  <si>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</si>
  <si>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</si>
  <si>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</si>
  <si>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</si>
  <si>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</si>
  <si>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</si>
  <si>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</si>
  <si>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</si>
  <si>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</si>
  <si>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</si>
  <si>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</si>
  <si>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</si>
  <si>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</si>
  <si>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</si>
  <si>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</si>
  <si>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</si>
  <si>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</si>
  <si>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</si>
  <si>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</si>
  <si>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</si>
  <si>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</si>
  <si>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</si>
  <si>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</si>
  <si>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</si>
  <si>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</si>
  <si>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</si>
  <si>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</si>
  <si>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</si>
  <si>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</si>
  <si>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</si>
  <si>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</si>
  <si>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</si>
  <si>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</si>
  <si>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</si>
  <si>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</si>
  <si>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</si>
  <si>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</si>
  <si>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</si>
  <si>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</si>
  <si>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</si>
  <si>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</si>
  <si>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</si>
  <si>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</si>
  <si>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</si>
  <si>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</si>
  <si>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</si>
  <si>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</si>
  <si>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</si>
  <si>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</si>
  <si>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</si>
  <si>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</si>
  <si>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</si>
  <si>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</si>
  <si>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</si>
  <si>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</si>
  <si>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</si>
  <si>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</si>
  <si>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</si>
  <si>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</si>
  <si>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</si>
  <si>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</si>
  <si>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</si>
  <si>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</si>
  <si>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</si>
  <si>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</si>
  <si>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</si>
  <si>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</si>
  <si>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</si>
  <si>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</si>
  <si>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</si>
  <si>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</si>
  <si>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</si>
  <si>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</si>
  <si>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</si>
  <si>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</si>
  <si>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</si>
  <si>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</si>
  <si>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</si>
  <si>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</si>
  <si>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</si>
  <si>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</si>
  <si>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</si>
  <si>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</si>
  <si>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</si>
  <si>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</si>
  <si>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</si>
  <si>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</si>
  <si>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</si>
  <si>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</si>
  <si>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</si>
  <si>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</si>
  <si>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</si>
  <si>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</si>
  <si>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</si>
  <si>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</si>
  <si>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</si>
  <si>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</si>
  <si>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</si>
  <si>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</si>
  <si>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</si>
  <si>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</si>
  <si>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</si>
  <si>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</si>
  <si>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</si>
  <si>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</si>
  <si>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</si>
  <si>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</si>
  <si>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</si>
  <si>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</si>
  <si>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</si>
  <si>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</si>
  <si>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</si>
  <si>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</si>
  <si>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</si>
  <si>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</si>
  <si>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</si>
  <si>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</si>
  <si>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</si>
  <si>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</si>
  <si>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</si>
  <si>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</si>
  <si>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</si>
  <si>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</si>
  <si>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</si>
  <si>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</si>
  <si>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</si>
  <si>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</si>
  <si>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</si>
  <si>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</si>
  <si>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</si>
  <si>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</si>
  <si>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</si>
  <si>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</si>
  <si>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</si>
  <si>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</si>
  <si>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</si>
  <si>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</si>
  <si>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</si>
  <si>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</si>
  <si>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</si>
  <si>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</si>
  <si>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</si>
  <si>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</si>
  <si>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</si>
  <si>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</si>
  <si>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</si>
  <si>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</si>
  <si>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</si>
  <si>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</si>
  <si>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</si>
  <si>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</si>
  <si>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</si>
  <si>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</si>
  <si>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</si>
  <si>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</si>
  <si>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</si>
  <si>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</si>
  <si>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</si>
  <si>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</si>
  <si>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</si>
  <si>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</si>
  <si>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</si>
  <si>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</si>
  <si>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</si>
  <si>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</si>
  <si>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</si>
  <si>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</si>
  <si>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</si>
  <si>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</si>
  <si>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</si>
  <si>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</si>
  <si>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</si>
  <si>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</si>
  <si>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</si>
  <si>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</si>
  <si>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</si>
  <si>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</si>
  <si>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</si>
  <si>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</si>
  <si>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</si>
  <si>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</si>
  <si>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</si>
  <si>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</si>
  <si>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</si>
  <si>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</si>
  <si>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</si>
  <si>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</si>
  <si>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</si>
  <si>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</si>
  <si>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</si>
  <si>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</si>
  <si>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</si>
  <si>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</si>
  <si>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</si>
  <si>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</si>
  <si>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</si>
  <si>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</si>
  <si>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</si>
  <si>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</si>
  <si>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</si>
  <si>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</si>
  <si>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</si>
  <si>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</si>
  <si>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</si>
  <si>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</si>
  <si>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</si>
  <si>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</si>
  <si>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</si>
  <si>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</si>
  <si>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</si>
  <si>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</si>
  <si>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</si>
  <si>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</si>
  <si>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</si>
  <si>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</si>
  <si>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</si>
  <si>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</si>
  <si>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</si>
  <si>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</si>
  <si>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</si>
  <si>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</si>
  <si>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</si>
  <si>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</si>
  <si>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</si>
  <si>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</si>
  <si>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</si>
  <si>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</si>
  <si>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</si>
  <si>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</si>
  <si>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</si>
  <si>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</si>
  <si>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</si>
  <si>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</si>
  <si>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</si>
  <si>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</si>
  <si>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</si>
  <si>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</si>
  <si>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</si>
  <si>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</si>
  <si>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</si>
  <si>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</si>
  <si>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</si>
  <si>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</si>
  <si>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</si>
  <si>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</si>
  <si>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</si>
  <si>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</si>
  <si>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</si>
  <si>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</si>
  <si>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</si>
  <si>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</si>
  <si>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</si>
  <si>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</si>
  <si>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</si>
  <si>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</si>
  <si>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</si>
  <si>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</si>
  <si>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</si>
  <si>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</si>
  <si>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</si>
  <si>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</si>
  <si>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</si>
  <si>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</si>
  <si>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</si>
  <si>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</si>
  <si>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</si>
  <si>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</si>
  <si>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</si>
  <si>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</si>
  <si>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</si>
  <si>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</si>
  <si>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</si>
  <si>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</si>
  <si>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</si>
  <si>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</si>
  <si>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</si>
  <si>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</si>
  <si>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</si>
  <si>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</si>
  <si>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</si>
  <si>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</si>
  <si>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</si>
  <si>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</si>
  <si>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</si>
  <si>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</si>
  <si>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</si>
  <si>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</si>
  <si>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</si>
  <si>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</si>
  <si>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</si>
  <si>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</si>
  <si>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</si>
  <si>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</si>
  <si>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</si>
  <si>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</si>
  <si>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</si>
  <si>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</si>
  <si>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</si>
  <si>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</si>
  <si>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</si>
  <si>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</si>
  <si>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</si>
  <si>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</si>
  <si>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</si>
  <si>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</si>
  <si>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</si>
  <si>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</si>
  <si>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</si>
  <si>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</si>
  <si>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</si>
  <si>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</si>
  <si>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</si>
  <si>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</si>
  <si>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</si>
  <si>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</si>
  <si>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</si>
  <si>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</si>
  <si>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</si>
  <si>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</si>
  <si>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</si>
  <si>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</si>
  <si>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</si>
  <si>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</si>
  <si>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</si>
  <si>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</si>
  <si>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</si>
  <si>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</si>
  <si>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</si>
  <si>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</si>
  <si>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</si>
  <si>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</si>
  <si>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</si>
  <si>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</si>
  <si>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</si>
  <si>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</si>
  <si>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</si>
  <si>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</si>
  <si>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</si>
  <si>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</si>
  <si>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</si>
  <si>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</si>
  <si>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</si>
  <si>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</si>
  <si>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</si>
  <si>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</si>
  <si>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</si>
  <si>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</si>
  <si>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</si>
  <si>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</si>
  <si>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</si>
  <si>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</si>
  <si>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</si>
  <si>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</si>
  <si>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</si>
  <si>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</si>
  <si>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</si>
  <si>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</si>
  <si>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</si>
  <si>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</si>
  <si>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</si>
  <si>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</si>
  <si>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</si>
  <si>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</si>
  <si>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</si>
  <si>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</si>
  <si>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</si>
  <si>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</si>
  <si>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</si>
  <si>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</si>
  <si>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</si>
  <si>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</si>
  <si>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</si>
  <si>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</si>
  <si>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</si>
  <si>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</si>
  <si>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</si>
  <si>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</si>
  <si>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</si>
  <si>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</si>
  <si>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</si>
  <si>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</si>
  <si>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</si>
  <si>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</si>
  <si>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</si>
  <si>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</si>
  <si>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</si>
  <si>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</si>
  <si>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</si>
  <si>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</si>
  <si>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</si>
  <si>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</si>
  <si>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</si>
  <si>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</si>
  <si>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</si>
  <si>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</si>
  <si>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</si>
  <si>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</si>
  <si>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</si>
  <si>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</si>
  <si>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</si>
  <si>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</si>
  <si>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</si>
  <si>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</si>
  <si>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</si>
  <si>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</si>
  <si>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</si>
  <si>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</si>
  <si>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</si>
  <si>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</si>
  <si>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</si>
  <si>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</si>
  <si>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</si>
  <si>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</si>
  <si>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</si>
  <si>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</si>
  <si>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</si>
  <si>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</si>
  <si>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</si>
  <si>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</si>
  <si>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</si>
  <si>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</si>
  <si>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</si>
  <si>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</si>
  <si>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</si>
  <si>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</si>
  <si>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</si>
  <si>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</si>
  <si>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</si>
  <si>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</si>
  <si>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</si>
  <si>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</si>
  <si>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</si>
  <si>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</si>
  <si>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</si>
  <si>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</si>
  <si>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</si>
  <si>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</si>
  <si>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</si>
  <si>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</si>
  <si>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</si>
  <si>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</si>
  <si>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</si>
  <si>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</si>
  <si>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</si>
  <si>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</si>
  <si>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</si>
  <si>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</si>
  <si>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</si>
  <si>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</si>
  <si>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</si>
  <si>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</si>
  <si>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</si>
  <si>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</si>
  <si>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</si>
  <si>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</si>
  <si>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</si>
  <si>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</si>
  <si>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</si>
  <si>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</si>
  <si>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</si>
  <si>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</si>
  <si>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</si>
  <si>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</si>
  <si>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</si>
  <si>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</si>
  <si>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</si>
  <si>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</si>
  <si>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</si>
  <si>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</si>
  <si>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</si>
  <si>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</si>
  <si>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</si>
  <si>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</si>
  <si>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</si>
  <si>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</si>
  <si>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</si>
  <si>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</si>
  <si>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</si>
  <si>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</si>
  <si>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</si>
  <si>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</si>
  <si>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</si>
  <si>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</si>
  <si>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</si>
  <si>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</si>
  <si>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</si>
  <si>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</si>
  <si>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</si>
  <si>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</si>
  <si>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</si>
  <si>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</si>
  <si>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</si>
  <si>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</si>
  <si>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</si>
  <si>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</si>
  <si>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</si>
  <si>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</si>
  <si>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</si>
  <si>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</si>
  <si>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</si>
  <si>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</si>
  <si>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</si>
  <si>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</si>
  <si>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</si>
  <si>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</si>
  <si>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</si>
  <si>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</si>
  <si>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</si>
  <si>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</si>
  <si>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</si>
  <si>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</si>
  <si>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</si>
  <si>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</si>
  <si>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</si>
  <si>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</si>
  <si>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</si>
  <si>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</si>
  <si>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</si>
  <si>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</si>
  <si>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</si>
  <si>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</si>
  <si>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</si>
  <si>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</si>
  <si>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</si>
  <si>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</si>
  <si>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</si>
  <si>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</si>
  <si>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</si>
  <si>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</si>
  <si>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</si>
  <si>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</si>
  <si>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</si>
  <si>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</si>
  <si>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</si>
  <si>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</si>
  <si>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</si>
  <si>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</si>
  <si>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</si>
  <si>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</si>
  <si>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</si>
  <si>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</si>
  <si>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</si>
  <si>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</si>
  <si>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</si>
  <si>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</si>
  <si>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</si>
  <si>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</si>
  <si>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</si>
  <si>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</si>
  <si>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</si>
  <si>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</si>
  <si>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</si>
  <si>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</si>
  <si>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</si>
  <si>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</si>
  <si>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</si>
  <si>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</si>
  <si>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</si>
  <si>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</si>
  <si>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</si>
  <si>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</si>
  <si>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</si>
  <si>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</si>
  <si>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</si>
  <si>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</si>
  <si>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</si>
  <si>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</si>
  <si>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</si>
  <si>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</si>
  <si>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</si>
  <si>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</si>
  <si>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</si>
  <si>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</si>
  <si>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</si>
  <si>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</si>
  <si>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</si>
  <si>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</si>
  <si>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</si>
  <si>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</si>
  <si>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</si>
  <si>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</si>
  <si>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</si>
  <si>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</si>
  <si>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</si>
  <si>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</si>
  <si>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</si>
  <si>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</si>
  <si>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</si>
  <si>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</si>
  <si>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</si>
  <si>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</si>
  <si>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</si>
  <si>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</si>
  <si>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</si>
  <si>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</si>
  <si>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</si>
  <si>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</si>
  <si>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</si>
  <si>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</si>
  <si>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</si>
  <si>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</si>
  <si>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</si>
  <si>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</si>
  <si>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</si>
  <si>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</si>
  <si>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</si>
  <si>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</si>
  <si>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</si>
  <si>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</si>
  <si>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</si>
  <si>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</si>
  <si>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</si>
  <si>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</si>
  <si>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</si>
  <si>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</si>
  <si>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</si>
  <si>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</si>
  <si>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</si>
  <si>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</si>
  <si>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</si>
  <si>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</si>
  <si>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</si>
  <si>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</si>
  <si>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</si>
  <si>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</si>
  <si>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</si>
  <si>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</si>
  <si>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</si>
  <si>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</si>
  <si>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</si>
  <si>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</si>
  <si>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</si>
  <si>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</si>
  <si>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</si>
  <si>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</si>
  <si>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</si>
  <si>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</si>
  <si>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</si>
  <si>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</si>
  <si>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</si>
  <si>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</si>
  <si>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</si>
  <si>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</si>
  <si>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</si>
  <si>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</si>
  <si>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</si>
  <si>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</si>
  <si>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</si>
  <si>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</si>
  <si>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</si>
  <si>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</si>
  <si>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</si>
  <si>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</si>
  <si>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</si>
  <si>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</si>
  <si>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</si>
  <si>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</si>
  <si>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</si>
  <si>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</si>
  <si>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</si>
  <si>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</si>
  <si>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</si>
  <si>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</si>
  <si>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</si>
  <si>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</si>
  <si>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</si>
  <si>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</si>
  <si>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</si>
  <si>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</si>
  <si>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</si>
  <si>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</si>
  <si>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</si>
  <si>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</si>
  <si>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</si>
  <si>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</si>
  <si>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</si>
  <si>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</si>
  <si>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</si>
  <si>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</si>
  <si>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</si>
  <si>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</si>
  <si>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</si>
  <si>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</si>
  <si>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</si>
  <si>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</si>
  <si>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</si>
  <si>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</si>
  <si>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</si>
  <si>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</si>
  <si>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</si>
  <si>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</si>
  <si>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</si>
  <si>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</si>
  <si>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</si>
  <si>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</si>
  <si>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</si>
  <si>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</si>
  <si>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</si>
  <si>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</si>
  <si>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</si>
  <si>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</si>
  <si>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</si>
  <si>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</si>
  <si>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</si>
  <si>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</si>
  <si>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</si>
  <si>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</si>
  <si>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</si>
  <si>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</si>
  <si>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</si>
  <si>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</si>
  <si>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</si>
  <si>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</si>
  <si>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</si>
  <si>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</si>
  <si>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</si>
  <si>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</si>
  <si>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</si>
  <si>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</si>
  <si>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</si>
  <si>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</si>
  <si>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</si>
  <si>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</si>
  <si>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</si>
  <si>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</si>
  <si>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</si>
  <si>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</si>
  <si>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</si>
  <si>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</si>
  <si>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</si>
  <si>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</si>
  <si>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</si>
  <si>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</si>
  <si>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</si>
  <si>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</si>
  <si>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</si>
  <si>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</si>
  <si>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</si>
  <si>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</si>
  <si>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</si>
  <si>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</si>
  <si>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</si>
  <si>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</si>
  <si>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</si>
  <si>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</si>
  <si>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</si>
  <si>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</si>
  <si>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</si>
  <si>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</si>
  <si>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</si>
  <si>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</si>
  <si>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</si>
  <si>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</si>
  <si>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</si>
  <si>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</si>
  <si>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</si>
  <si>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</si>
  <si>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</si>
  <si>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</si>
  <si>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</si>
  <si>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</si>
  <si>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</si>
  <si>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</si>
  <si>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</si>
  <si>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</si>
  <si>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</si>
  <si>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</si>
  <si>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</si>
  <si>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</si>
  <si>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</si>
  <si>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</si>
  <si>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</si>
  <si>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</si>
  <si>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</si>
  <si>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</si>
  <si>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</si>
  <si>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</si>
  <si>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</si>
  <si>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</si>
  <si>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</si>
  <si>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</si>
  <si>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</si>
  <si>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</si>
  <si>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</si>
  <si>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</si>
  <si>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</si>
  <si>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</si>
  <si>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</si>
  <si>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</si>
  <si>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</si>
  <si>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</si>
  <si>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</si>
  <si>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</si>
  <si>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</si>
  <si>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</si>
  <si>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</si>
  <si>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</si>
  <si>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</si>
  <si>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</si>
  <si>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</si>
  <si>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</si>
  <si>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</si>
  <si>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</si>
  <si>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</si>
  <si>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</si>
  <si>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</si>
  <si>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</si>
  <si>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</si>
  <si>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</si>
  <si>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</si>
  <si>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</si>
  <si>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</si>
  <si>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</si>
  <si>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</si>
  <si>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</si>
  <si>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</si>
  <si>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</si>
  <si>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</si>
  <si>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</si>
  <si>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</si>
  <si>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</si>
  <si>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</si>
  <si>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</si>
  <si>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</si>
  <si>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</si>
  <si>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</si>
  <si>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</si>
  <si>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</si>
  <si>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</si>
  <si>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</si>
  <si>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</si>
  <si>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</si>
  <si>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</si>
  <si>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</si>
  <si>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</si>
  <si>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</si>
  <si>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</si>
  <si>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</si>
  <si>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</si>
  <si>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</si>
  <si>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</si>
  <si>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</si>
  <si>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</si>
  <si>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</si>
  <si>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</si>
  <si>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</si>
  <si>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</si>
  <si>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</si>
  <si>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</si>
  <si>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</si>
  <si>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</si>
  <si>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</si>
  <si>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</si>
  <si>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</si>
  <si>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</si>
  <si>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</si>
  <si>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</si>
  <si>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</si>
  <si>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</si>
  <si>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</si>
  <si>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</si>
  <si>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</si>
  <si>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</si>
  <si>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</si>
  <si>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</si>
  <si>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</si>
  <si>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</si>
  <si>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</si>
  <si>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</si>
  <si>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</si>
  <si>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</si>
  <si>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</si>
  <si>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</si>
  <si>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</si>
  <si>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</si>
  <si>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</si>
  <si>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</si>
  <si>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</si>
  <si>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</si>
  <si>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</si>
  <si>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</si>
  <si>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</si>
  <si>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</si>
  <si>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</si>
  <si>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</si>
  <si>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</si>
  <si>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</si>
  <si>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</si>
  <si>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</si>
  <si>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</si>
  <si>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</si>
  <si>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</si>
  <si>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</si>
  <si>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</si>
  <si>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</si>
  <si>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</si>
  <si>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</si>
  <si>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</si>
  <si>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</si>
  <si>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</si>
  <si>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</si>
  <si>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</si>
  <si>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</si>
  <si>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</si>
  <si>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</si>
  <si>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</si>
  <si>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</si>
  <si>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</si>
  <si>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</si>
  <si>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</si>
  <si>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</si>
  <si>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</si>
  <si>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</si>
  <si>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</si>
  <si>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</si>
  <si>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</si>
  <si>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</si>
  <si>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</si>
  <si>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</si>
  <si>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</si>
  <si>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</si>
  <si>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</si>
  <si>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</si>
  <si>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</si>
  <si>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</si>
  <si>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</si>
  <si>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</si>
  <si>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</si>
  <si>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</si>
  <si>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</si>
  <si>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</si>
  <si>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</si>
  <si>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</si>
  <si>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</si>
  <si>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</si>
  <si>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</si>
  <si>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</si>
  <si>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</si>
  <si>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</si>
  <si>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</si>
  <si>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</si>
  <si>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</si>
  <si>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</si>
  <si>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</si>
  <si>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</si>
  <si>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</si>
  <si>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</si>
  <si>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</si>
  <si>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</si>
  <si>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</si>
  <si>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</si>
  <si>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</si>
  <si>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</si>
  <si>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</si>
  <si>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</si>
  <si>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</si>
  <si>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</si>
  <si>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</si>
  <si>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</si>
  <si>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</si>
  <si>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</si>
  <si>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</si>
  <si>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</si>
  <si>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</si>
  <si>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</si>
  <si>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</si>
  <si>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</si>
  <si>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</si>
  <si>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</si>
  <si>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</si>
  <si>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</si>
  <si>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</si>
  <si>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</si>
  <si>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</si>
  <si>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</si>
  <si>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</si>
  <si>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</si>
  <si>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</si>
  <si>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</si>
  <si>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</si>
  <si>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</si>
  <si>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</si>
  <si>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</si>
  <si>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</si>
  <si>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</si>
  <si>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</si>
  <si>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</si>
  <si>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</si>
  <si>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</si>
  <si>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</si>
  <si>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</si>
  <si>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</si>
  <si>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</si>
  <si>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</si>
  <si>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</si>
  <si>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</si>
  <si>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</si>
  <si>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</si>
  <si>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</si>
  <si>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</si>
  <si>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</si>
  <si>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</si>
  <si>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</si>
  <si>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</si>
  <si>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</si>
  <si>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</si>
  <si>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</si>
  <si>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</si>
  <si>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</si>
  <si>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</si>
  <si>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</si>
  <si>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</si>
  <si>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</si>
  <si>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</si>
  <si>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</si>
  <si>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</si>
  <si>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</si>
  <si>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</si>
  <si>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</si>
  <si>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</si>
  <si>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</si>
  <si>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</si>
  <si>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</si>
  <si>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</si>
  <si>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</si>
  <si>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</si>
  <si>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</si>
  <si>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</si>
  <si>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</si>
  <si>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</si>
  <si>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</si>
  <si>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</si>
  <si>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</si>
  <si>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</si>
  <si>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</si>
  <si>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</si>
  <si>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</si>
  <si>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</si>
  <si>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</si>
  <si>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</si>
  <si>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</si>
  <si>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</si>
  <si>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</si>
  <si>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</si>
  <si>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</si>
  <si>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</si>
  <si>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</si>
  <si>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</si>
  <si>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</si>
  <si>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</si>
  <si>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</si>
  <si>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</si>
  <si>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</si>
  <si>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</si>
  <si>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</si>
  <si>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</si>
  <si>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</si>
  <si>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</si>
  <si>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</si>
  <si>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</si>
  <si>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</si>
  <si>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</si>
  <si>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</si>
  <si>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</si>
  <si>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</si>
  <si>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</si>
  <si>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</si>
  <si>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</si>
  <si>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</si>
  <si>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</si>
  <si>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</si>
  <si>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</si>
  <si>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</si>
  <si>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</si>
  <si>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</si>
  <si>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</si>
  <si>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</si>
  <si>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</si>
  <si>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</si>
  <si>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</si>
  <si>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</si>
  <si>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</si>
  <si>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</si>
  <si>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</si>
  <si>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</si>
  <si>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</si>
  <si>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</si>
  <si>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</si>
  <si>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</si>
  <si>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</si>
  <si>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</si>
  <si>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</si>
  <si>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</si>
  <si>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</si>
  <si>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</si>
  <si>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</si>
  <si>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</si>
  <si>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</si>
  <si>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</si>
  <si>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</si>
  <si>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</si>
  <si>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</si>
  <si>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</si>
  <si>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</si>
  <si>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</si>
  <si>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</si>
  <si>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</si>
  <si>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</si>
  <si>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</si>
  <si>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</si>
  <si>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</si>
  <si>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</si>
  <si>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</si>
  <si>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</si>
  <si>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</si>
  <si>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</si>
  <si>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</si>
  <si>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</si>
  <si>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</si>
  <si>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</si>
  <si>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</si>
  <si>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</si>
  <si>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</si>
  <si>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</si>
  <si>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</si>
  <si>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</si>
  <si>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</si>
  <si>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</si>
  <si>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</si>
  <si>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</si>
  <si>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</si>
  <si>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</si>
  <si>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</si>
  <si>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</si>
  <si>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</si>
  <si>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</si>
  <si>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</si>
  <si>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</si>
  <si>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</si>
  <si>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</si>
  <si>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</si>
  <si>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</si>
  <si>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</si>
  <si>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</si>
  <si>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</si>
  <si>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</si>
  <si>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</si>
  <si>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</si>
  <si>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</si>
  <si>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</si>
  <si>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</si>
  <si>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</si>
  <si>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</si>
  <si>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</si>
  <si>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</si>
  <si>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</si>
  <si>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</si>
  <si>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</si>
  <si>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</si>
  <si>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</si>
  <si>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</si>
  <si>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</si>
  <si>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</si>
  <si>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</si>
  <si>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</si>
  <si>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</si>
  <si>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</si>
  <si>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</si>
  <si>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</si>
  <si>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</si>
  <si>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</si>
  <si>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</si>
  <si>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</si>
  <si>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</si>
  <si>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</si>
  <si>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</si>
  <si>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</si>
  <si>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</si>
  <si>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</si>
  <si>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</si>
  <si>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</si>
  <si>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</si>
  <si>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</si>
  <si>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</si>
  <si>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</si>
  <si>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</si>
  <si>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</si>
  <si>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</si>
  <si>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</si>
  <si>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</si>
  <si>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</si>
  <si>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</si>
  <si>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</si>
  <si>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</si>
  <si>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</si>
  <si>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</si>
  <si>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</si>
  <si>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</si>
  <si>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</si>
  <si>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</si>
  <si>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</si>
  <si>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</si>
  <si>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</si>
  <si>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</si>
  <si>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</si>
  <si>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</si>
  <si>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</si>
  <si>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</si>
  <si>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</si>
  <si>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</si>
  <si>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</si>
  <si>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</si>
  <si>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</si>
  <si>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</si>
  <si>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</si>
  <si>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</si>
  <si>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</si>
  <si>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</si>
  <si>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</si>
  <si>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</si>
  <si>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</si>
  <si>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</si>
  <si>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</si>
  <si>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</si>
  <si>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</si>
  <si>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</si>
  <si>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</si>
  <si>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</si>
  <si>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</si>
  <si>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</si>
  <si>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</si>
  <si>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</si>
  <si>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</si>
  <si>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</si>
  <si>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</si>
  <si>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</si>
  <si>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</si>
  <si>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</si>
  <si>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</si>
  <si>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</si>
  <si>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</si>
  <si>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</si>
  <si>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</si>
  <si>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</si>
  <si>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</si>
  <si>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</si>
  <si>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</si>
  <si>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</si>
  <si>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</si>
  <si>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</si>
  <si>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</si>
  <si>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</si>
  <si>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</si>
  <si>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</si>
  <si>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</si>
  <si>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</si>
  <si>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</si>
  <si>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</si>
  <si>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</si>
  <si>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</si>
  <si>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</si>
  <si>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</si>
  <si>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</si>
  <si>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</si>
  <si>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</si>
  <si>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</si>
  <si>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</si>
  <si>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</si>
  <si>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</si>
  <si>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</si>
  <si>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</si>
  <si>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</si>
  <si>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</si>
  <si>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</si>
  <si>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</si>
  <si>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</si>
  <si>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</si>
  <si>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</si>
  <si>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</si>
  <si>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</si>
  <si>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</si>
  <si>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</si>
  <si>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</si>
  <si>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</si>
  <si>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</si>
  <si>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</si>
  <si>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</si>
  <si>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</si>
  <si>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</si>
  <si>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</si>
  <si>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</si>
  <si>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</si>
  <si>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</si>
  <si>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</si>
  <si>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</si>
  <si>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</si>
  <si>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</si>
  <si>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</si>
  <si>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</si>
  <si>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</si>
  <si>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</si>
  <si>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</si>
  <si>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</si>
  <si>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</si>
  <si>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</si>
  <si>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</si>
  <si>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</si>
  <si>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</si>
  <si>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</si>
  <si>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</si>
  <si>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</si>
  <si>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</si>
  <si>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</si>
  <si>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</si>
  <si>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</si>
  <si>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</si>
  <si>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</si>
  <si>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</si>
  <si>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</si>
  <si>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</si>
  <si>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</si>
  <si>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</si>
  <si>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</si>
  <si>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</si>
  <si>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</si>
  <si>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</si>
  <si>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</si>
  <si>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</si>
  <si>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</si>
  <si>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</si>
  <si>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</si>
  <si>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</si>
  <si>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</si>
  <si>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</si>
  <si>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</si>
  <si>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</si>
  <si>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</si>
  <si>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</si>
  <si>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</si>
  <si>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</si>
  <si>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</si>
  <si>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</si>
  <si>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</si>
  <si>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</si>
  <si>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</si>
  <si>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</si>
  <si>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</si>
  <si>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</si>
  <si>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</si>
  <si>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</si>
  <si>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</si>
  <si>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</si>
  <si>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</si>
  <si>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</si>
  <si>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</si>
  <si>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</si>
  <si>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</si>
  <si>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</si>
  <si>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</si>
  <si>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</si>
  <si>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</si>
  <si>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</si>
  <si>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</si>
  <si>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</si>
  <si>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</si>
  <si>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</si>
  <si>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</si>
  <si>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</si>
  <si>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</si>
  <si>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</si>
  <si>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</si>
  <si>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</si>
  <si>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</si>
  <si>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</si>
  <si>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</si>
  <si>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</si>
  <si>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</si>
  <si>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</si>
  <si>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</si>
  <si>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</si>
  <si>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</si>
  <si>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</si>
  <si>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</si>
  <si>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</si>
  <si>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</si>
  <si>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</si>
  <si>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</si>
  <si>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</si>
  <si>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</si>
  <si>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</si>
  <si>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</si>
  <si>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</si>
  <si>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</si>
  <si>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</si>
  <si>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</si>
  <si>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</si>
  <si>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</si>
  <si>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</si>
  <si>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</si>
  <si>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</si>
  <si>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</si>
  <si>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</si>
  <si>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</si>
  <si>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</si>
  <si>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</si>
  <si>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</si>
  <si>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</si>
  <si>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</si>
  <si>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</si>
  <si>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</si>
  <si>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</si>
  <si>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</si>
  <si>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</si>
  <si>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</si>
  <si>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</si>
  <si>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</si>
  <si>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</si>
  <si>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</si>
  <si>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</si>
  <si>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</si>
  <si>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</si>
  <si>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</si>
  <si>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</si>
  <si>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</si>
  <si>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</si>
  <si>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</si>
  <si>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</si>
  <si>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</si>
  <si>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</si>
  <si>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</si>
  <si>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</si>
  <si>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</si>
  <si>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</si>
  <si>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</si>
  <si>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</si>
  <si>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</si>
  <si>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</si>
  <si>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</si>
  <si>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</si>
  <si>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</si>
  <si>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</si>
  <si>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</si>
  <si>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</si>
  <si>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</si>
  <si>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</si>
  <si>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</si>
  <si>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</si>
  <si>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</si>
  <si>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</si>
  <si>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</si>
  <si>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</si>
  <si>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</si>
  <si>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</si>
  <si>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</si>
  <si>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</si>
  <si>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</si>
  <si>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</si>
  <si>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</si>
  <si>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</si>
  <si>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</si>
  <si>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</si>
  <si>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</si>
  <si>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</si>
  <si>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</si>
  <si>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</si>
  <si>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</si>
  <si>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</si>
  <si>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</si>
  <si>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</si>
  <si>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</si>
  <si>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</si>
  <si>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</si>
  <si>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</si>
  <si>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</si>
  <si>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</si>
  <si>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</si>
  <si>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</si>
  <si>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</si>
  <si>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</si>
  <si>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</si>
  <si>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</si>
  <si>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</si>
  <si>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</si>
  <si>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</si>
  <si>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</si>
  <si>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</si>
  <si>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</si>
  <si>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</si>
  <si>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</si>
  <si>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</si>
  <si>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</si>
  <si>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</si>
  <si>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</si>
  <si>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</si>
  <si>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</si>
  <si>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</si>
  <si>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</si>
  <si>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</si>
  <si>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</si>
  <si>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</si>
  <si>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</si>
  <si>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</si>
  <si>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</si>
  <si>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</si>
  <si>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</si>
  <si>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</si>
  <si>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</si>
  <si>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</si>
  <si>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</si>
  <si>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</si>
  <si>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</si>
  <si>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</si>
  <si>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</si>
  <si>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</si>
  <si>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</si>
  <si>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</si>
  <si>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</si>
  <si>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</si>
  <si>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</si>
  <si>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</si>
  <si>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</si>
  <si>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</si>
  <si>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</si>
  <si>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</si>
  <si>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</si>
  <si>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</si>
  <si>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</si>
  <si>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</si>
  <si>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</si>
  <si>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</si>
  <si>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</si>
  <si>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</si>
  <si>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</si>
  <si>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</si>
  <si>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</si>
  <si>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</si>
  <si>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</si>
  <si>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</si>
  <si>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</si>
  <si>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</si>
  <si>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</si>
  <si>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</si>
  <si>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</si>
  <si>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</si>
  <si>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</si>
  <si>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</si>
  <si>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</si>
  <si>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</si>
  <si>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</si>
  <si>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</si>
  <si>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</si>
  <si>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</si>
  <si>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</si>
  <si>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</si>
  <si>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</si>
  <si>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</si>
  <si>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</si>
  <si>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</si>
  <si>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</si>
  <si>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</si>
  <si>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</si>
  <si>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</si>
  <si>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</si>
  <si>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</si>
  <si>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</si>
  <si>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</si>
  <si>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</si>
  <si>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</si>
  <si>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</si>
  <si>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</si>
  <si>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</si>
  <si>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</si>
  <si>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</si>
  <si>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</si>
  <si>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</si>
  <si>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</si>
  <si>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</si>
  <si>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</si>
  <si>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</si>
  <si>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</si>
  <si>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</si>
  <si>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</si>
  <si>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</si>
  <si>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</si>
  <si>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</si>
  <si>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</si>
  <si>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</si>
  <si>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</si>
  <si>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</si>
  <si>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</si>
  <si>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</si>
  <si>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</si>
  <si>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</si>
  <si>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</si>
  <si>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</si>
  <si>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</si>
  <si>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</si>
  <si>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</si>
  <si>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</si>
  <si>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</si>
  <si>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</si>
  <si>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</si>
  <si>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</si>
  <si>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</si>
  <si>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</si>
  <si>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</si>
  <si>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</si>
  <si>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</si>
  <si>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</si>
  <si>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</si>
  <si>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</si>
  <si>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</si>
  <si>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</si>
  <si>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</si>
  <si>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</si>
  <si>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</si>
  <si>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</si>
  <si>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</si>
  <si>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</si>
  <si>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</si>
  <si>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</si>
  <si>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</si>
  <si>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</si>
  <si>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</si>
  <si>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</si>
  <si>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</si>
  <si>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</si>
  <si>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</si>
  <si>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</si>
  <si>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</si>
  <si>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</si>
  <si>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</si>
  <si>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</si>
  <si>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</si>
  <si>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</si>
  <si>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</si>
  <si>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</si>
  <si>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</si>
  <si>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</si>
  <si>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</si>
  <si>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</si>
  <si>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</si>
  <si>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</si>
  <si>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</si>
  <si>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</si>
  <si>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</si>
  <si>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</si>
  <si>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</si>
  <si>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</si>
  <si>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</si>
  <si>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</si>
  <si>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</si>
  <si>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</si>
  <si>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</si>
  <si>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</si>
  <si>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</si>
  <si>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</si>
  <si>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</si>
  <si>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</si>
  <si>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</si>
  <si>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</si>
  <si>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</si>
  <si>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</si>
  <si>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</si>
  <si>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</si>
  <si>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</si>
  <si>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</si>
  <si>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</si>
  <si>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</si>
  <si>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</si>
  <si>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</si>
  <si>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</si>
  <si>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</si>
  <si>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</si>
  <si>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</si>
  <si>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</si>
  <si>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</si>
  <si>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</si>
  <si>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</si>
  <si>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</si>
  <si>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</si>
  <si>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</si>
  <si>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</si>
  <si>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</si>
  <si>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</si>
  <si>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</si>
  <si>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</si>
  <si>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</si>
  <si>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</si>
  <si>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</si>
  <si>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</si>
  <si>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</si>
  <si>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</si>
  <si>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</si>
  <si>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</si>
  <si>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</si>
  <si>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</si>
  <si>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</si>
  <si>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</si>
  <si>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</si>
  <si>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</si>
  <si>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</si>
  <si>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</si>
  <si>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</si>
  <si>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</si>
  <si>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</si>
  <si>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</si>
  <si>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</si>
  <si>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</si>
  <si>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</si>
  <si>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</si>
  <si>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</si>
  <si>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</si>
  <si>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</si>
  <si>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</si>
  <si>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</si>
  <si>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</si>
  <si>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</si>
  <si>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</si>
  <si>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</si>
  <si>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</si>
  <si>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</si>
  <si>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</si>
  <si>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</si>
  <si>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</si>
  <si>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</si>
  <si>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</si>
  <si>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</si>
  <si>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</si>
  <si>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</si>
  <si>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</si>
  <si>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</si>
  <si>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</si>
  <si>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</si>
  <si>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</si>
  <si>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</si>
  <si>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</si>
  <si>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</si>
  <si>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</si>
  <si>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</si>
  <si>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</si>
  <si>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</si>
  <si>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</si>
  <si>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</si>
  <si>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</si>
  <si>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</si>
  <si>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</si>
  <si>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</si>
  <si>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</si>
  <si>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</si>
  <si>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</si>
  <si>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</si>
  <si>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</si>
  <si>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</si>
  <si>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</si>
  <si>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</si>
  <si>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</si>
  <si>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</si>
  <si>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</si>
  <si>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</si>
  <si>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</si>
  <si>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</si>
  <si>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</si>
  <si>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</si>
  <si>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</si>
  <si>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</si>
  <si>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</si>
  <si>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</si>
  <si>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</si>
  <si>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</si>
  <si>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</si>
  <si>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</si>
  <si>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</si>
  <si>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</si>
  <si>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</si>
  <si>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</si>
  <si>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</si>
  <si>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</si>
  <si>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</si>
  <si>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</si>
  <si>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</si>
  <si>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</si>
  <si>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</si>
  <si>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</si>
  <si>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</si>
  <si>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</si>
  <si>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</si>
  <si>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</si>
  <si>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</si>
  <si>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</si>
  <si>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</si>
  <si>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</si>
  <si>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</si>
  <si>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</si>
  <si>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</si>
  <si>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</si>
  <si>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</si>
  <si>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</si>
  <si>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</si>
  <si>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</si>
  <si>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</si>
  <si>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</si>
  <si>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</si>
  <si>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</si>
  <si>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</si>
  <si>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</si>
  <si>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</si>
  <si>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</si>
  <si>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</si>
  <si>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</si>
  <si>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</si>
  <si>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</si>
  <si>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</si>
  <si>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</si>
  <si>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</si>
  <si>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</si>
  <si>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</si>
  <si>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</si>
  <si>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</si>
  <si>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</si>
  <si>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</si>
  <si>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</si>
  <si>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</si>
  <si>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</si>
  <si>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</si>
  <si>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</si>
  <si>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</si>
  <si>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</si>
  <si>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</si>
  <si>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</si>
  <si>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</si>
  <si>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</si>
  <si>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</si>
  <si>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</si>
  <si>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</si>
  <si>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</si>
  <si>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</si>
  <si>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</si>
  <si>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</si>
  <si>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</si>
  <si>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</si>
  <si>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</si>
  <si>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</si>
  <si>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</si>
  <si>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</si>
  <si>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</si>
  <si>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</si>
  <si>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</si>
  <si>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</si>
  <si>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</si>
  <si>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</si>
  <si>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</si>
  <si>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</si>
  <si>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</si>
  <si>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</si>
  <si>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</si>
  <si>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</si>
  <si>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</si>
  <si>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</si>
  <si>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</si>
  <si>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</si>
  <si>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</si>
  <si>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</si>
  <si>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</si>
  <si>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</si>
  <si>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</si>
  <si>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</si>
  <si>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</si>
  <si>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</si>
  <si>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</si>
  <si>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</si>
  <si>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</si>
  <si>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</si>
  <si>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</si>
  <si>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</si>
  <si>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</si>
  <si>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</si>
  <si>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</si>
  <si>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</si>
  <si>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</si>
  <si>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</si>
  <si>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</si>
  <si>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</si>
  <si>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</si>
  <si>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</si>
  <si>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</si>
  <si>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</si>
  <si>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</si>
  <si>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</si>
  <si>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</si>
  <si>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</si>
  <si>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</si>
  <si>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</si>
  <si>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</si>
  <si>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</si>
  <si>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</si>
  <si>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</si>
  <si>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</si>
  <si>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</si>
  <si>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</si>
  <si>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</si>
  <si>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</si>
  <si>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</si>
  <si>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</si>
  <si>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</si>
  <si>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</si>
  <si>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</si>
  <si>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</si>
  <si>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</si>
  <si>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</si>
  <si>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</si>
  <si>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</si>
  <si>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</si>
  <si>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</si>
  <si>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</si>
  <si>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</si>
  <si>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</si>
  <si>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</si>
  <si>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</si>
  <si>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</si>
  <si>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</si>
  <si>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</si>
  <si>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</si>
  <si>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</si>
  <si>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</si>
  <si>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</si>
  <si>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</si>
  <si>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</si>
  <si>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</si>
  <si>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</si>
  <si>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</si>
  <si>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</si>
  <si>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</si>
  <si>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</si>
  <si>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</si>
  <si>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</si>
  <si>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</si>
  <si>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</si>
  <si>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</si>
  <si>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</si>
  <si>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</si>
  <si>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</si>
  <si>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</si>
  <si>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</si>
  <si>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</si>
  <si>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</si>
  <si>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</si>
  <si>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</si>
  <si>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</si>
  <si>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</si>
  <si>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</si>
  <si>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</si>
  <si>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</si>
  <si>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</si>
  <si>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</si>
  <si>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</si>
  <si>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</si>
  <si>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</si>
  <si>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</si>
  <si>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</si>
  <si>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</si>
  <si>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</si>
  <si>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</si>
  <si>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</si>
  <si>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</si>
  <si>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</si>
  <si>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</si>
  <si>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</si>
  <si>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</si>
  <si>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</si>
  <si>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</si>
  <si>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</si>
  <si>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</si>
  <si>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</si>
  <si>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</si>
  <si>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</si>
  <si>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</si>
  <si>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</si>
  <si>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</si>
  <si>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</si>
  <si>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</si>
  <si>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</si>
  <si>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</si>
  <si>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</si>
  <si>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</si>
  <si>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</si>
  <si>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</si>
  <si>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</si>
  <si>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</si>
  <si>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</si>
  <si>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</si>
  <si>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</si>
  <si>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</si>
  <si>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</si>
  <si>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</si>
  <si>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</si>
  <si>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</si>
  <si>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</si>
  <si>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</si>
  <si>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</si>
  <si>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</si>
  <si>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</si>
  <si>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</si>
  <si>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</si>
  <si>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</si>
  <si>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</si>
  <si>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</si>
  <si>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</si>
  <si>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</si>
  <si>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</si>
  <si>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</si>
  <si>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</si>
  <si>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</si>
  <si>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</si>
  <si>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</si>
  <si>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</si>
  <si>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</si>
  <si>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</si>
  <si>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</si>
  <si>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</si>
  <si>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</si>
  <si>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</si>
  <si>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</si>
  <si>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</si>
  <si>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</si>
  <si>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</si>
  <si>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</si>
  <si>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</si>
  <si>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</si>
  <si>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</si>
  <si>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</si>
  <si>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</si>
  <si>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</si>
  <si>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</si>
  <si>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</si>
  <si>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</si>
  <si>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</si>
  <si>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</si>
  <si>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</si>
  <si>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</si>
  <si>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</si>
  <si>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</si>
  <si>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</si>
  <si>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</si>
  <si>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</si>
  <si>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</si>
  <si>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</si>
  <si>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</si>
  <si>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</si>
  <si>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</si>
  <si>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</si>
  <si>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</si>
  <si>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</si>
  <si>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</si>
  <si>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</si>
  <si>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</si>
  <si>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</si>
  <si>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</si>
  <si>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</si>
  <si>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</si>
  <si>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</si>
  <si>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</si>
  <si>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</si>
  <si>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</si>
  <si>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</si>
  <si>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</si>
  <si>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</si>
  <si>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</si>
  <si>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</si>
  <si>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</si>
  <si>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</si>
  <si>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</si>
  <si>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</si>
  <si>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</si>
  <si>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</si>
  <si>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</si>
  <si>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</si>
  <si>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</si>
  <si>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</si>
  <si>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</si>
  <si>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</si>
  <si>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</si>
  <si>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</si>
  <si>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</si>
  <si>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</si>
  <si>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</si>
  <si>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</si>
  <si>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</si>
  <si>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</si>
  <si>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</si>
  <si>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</si>
  <si>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</si>
  <si>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</si>
  <si>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</si>
  <si>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</si>
  <si>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</si>
  <si>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</si>
  <si>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</si>
  <si>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</si>
  <si>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</si>
  <si>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</si>
  <si>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</si>
  <si>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</si>
  <si>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</si>
  <si>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</si>
  <si>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</si>
  <si>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</si>
  <si>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</si>
  <si>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</si>
  <si>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</si>
  <si>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</si>
  <si>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</si>
  <si>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</si>
  <si>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</si>
  <si>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</si>
  <si>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</si>
  <si>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</si>
  <si>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</si>
  <si>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</si>
  <si>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</si>
  <si>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</si>
  <si>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</si>
  <si>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</si>
  <si>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</si>
  <si>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</si>
  <si>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</si>
  <si>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</si>
  <si>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</si>
  <si>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</si>
  <si>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</si>
  <si>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</si>
  <si>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</si>
  <si>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</si>
  <si>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</si>
  <si>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</si>
  <si>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</si>
  <si>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</si>
  <si>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</si>
  <si>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</si>
  <si>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</si>
  <si>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</si>
  <si>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</si>
  <si>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</si>
  <si>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</si>
  <si>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</si>
  <si>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</si>
  <si>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</si>
  <si>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</si>
  <si>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</si>
  <si>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</si>
  <si>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</si>
  <si>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</si>
  <si>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</si>
  <si>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</si>
  <si>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</si>
  <si>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</si>
  <si>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</si>
  <si>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</si>
  <si>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</si>
  <si>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</si>
  <si>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</si>
  <si>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</si>
  <si>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</si>
  <si>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</si>
  <si>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</si>
  <si>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</si>
  <si>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</si>
  <si>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</si>
  <si>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</si>
  <si>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</si>
  <si>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</si>
  <si>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</si>
  <si>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</si>
  <si>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</si>
  <si>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</si>
  <si>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</si>
  <si>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</si>
  <si>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</si>
  <si>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</si>
  <si>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</si>
  <si>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</si>
  <si>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</si>
  <si>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</si>
  <si>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</si>
  <si>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</si>
  <si>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</si>
  <si>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</si>
  <si>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</si>
  <si>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</si>
  <si>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</si>
  <si>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</si>
  <si>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</si>
  <si>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</si>
  <si>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</si>
  <si>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</si>
  <si>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</si>
  <si>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</si>
  <si>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</si>
  <si>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</si>
  <si>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</si>
  <si>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</si>
  <si>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</si>
  <si>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</si>
  <si>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</si>
  <si>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</si>
  <si>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</si>
  <si>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</si>
  <si>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</si>
  <si>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</si>
  <si>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</si>
  <si>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</si>
  <si>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</si>
  <si>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</si>
  <si>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</si>
  <si>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</si>
  <si>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</si>
  <si>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</si>
  <si>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</si>
  <si>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</si>
  <si>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</si>
  <si>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</si>
  <si>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</si>
  <si>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</si>
  <si>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</si>
  <si>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</si>
  <si>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</si>
  <si>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</si>
  <si>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</si>
  <si>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</si>
  <si>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</si>
  <si>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</si>
  <si>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</si>
  <si>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</si>
  <si>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</si>
  <si>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</si>
  <si>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</si>
  <si>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</si>
  <si>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</si>
  <si>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</si>
  <si>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</si>
  <si>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</si>
  <si>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</si>
  <si>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</si>
  <si>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</si>
  <si>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</si>
  <si>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</si>
  <si>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</si>
  <si>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</si>
  <si>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</si>
  <si>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</si>
  <si>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</si>
  <si>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</si>
  <si>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</si>
  <si>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</si>
  <si>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</si>
  <si>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</si>
  <si>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</si>
  <si>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</si>
  <si>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</si>
  <si>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</si>
  <si>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</si>
  <si>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</si>
  <si>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</si>
  <si>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</si>
  <si>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</si>
  <si>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</si>
  <si>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</si>
  <si>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</si>
  <si>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</si>
  <si>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</si>
  <si>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</si>
  <si>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</si>
  <si>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</si>
  <si>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</si>
  <si>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</si>
  <si>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</si>
  <si>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</si>
  <si>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</si>
  <si>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</si>
  <si>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</si>
  <si>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</si>
  <si>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</si>
  <si>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</si>
  <si>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</si>
  <si>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</si>
  <si>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</si>
  <si>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</si>
  <si>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</si>
  <si>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</si>
  <si>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</si>
  <si>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</si>
  <si>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</si>
  <si>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</si>
  <si>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</si>
  <si>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</si>
  <si>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</si>
  <si>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</si>
  <si>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</si>
  <si>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</si>
  <si>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</si>
  <si>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</si>
  <si>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</si>
  <si>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</si>
  <si>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</si>
  <si>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</si>
  <si>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</si>
  <si>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</si>
  <si>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</si>
  <si>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</si>
  <si>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</si>
  <si>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</si>
  <si>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</si>
  <si>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</si>
  <si>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</si>
  <si>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</si>
  <si>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</si>
  <si>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</si>
  <si>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</si>
  <si>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</si>
  <si>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</si>
  <si>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</si>
  <si>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</si>
  <si>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</si>
  <si>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</si>
  <si>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</si>
  <si>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</si>
  <si>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</si>
  <si>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</si>
  <si>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</si>
  <si>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</si>
  <si>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</si>
  <si>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</si>
  <si>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</si>
  <si>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</si>
  <si>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</si>
  <si>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</si>
  <si>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</si>
  <si>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</si>
  <si>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</si>
  <si>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</si>
  <si>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</si>
  <si>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</si>
  <si>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</si>
  <si>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</si>
  <si>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</si>
  <si>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</si>
  <si>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</si>
  <si>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</si>
  <si>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</si>
  <si>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</si>
  <si>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</si>
  <si>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</si>
  <si>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</si>
  <si>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</si>
  <si>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</si>
  <si>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</si>
  <si>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</si>
  <si>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</si>
  <si>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</si>
  <si>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</si>
  <si>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</si>
  <si>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</si>
  <si>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</si>
  <si>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</si>
  <si>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</si>
  <si>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</si>
  <si>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</si>
  <si>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</si>
  <si>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</si>
  <si>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</si>
  <si>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</si>
  <si>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</si>
  <si>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</si>
  <si>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</si>
  <si>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</si>
  <si>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</si>
  <si>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</si>
  <si>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</si>
  <si>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</si>
  <si>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</si>
  <si>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</si>
  <si>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</si>
  <si>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</si>
  <si>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</si>
  <si>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</si>
  <si>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</si>
  <si>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</si>
  <si>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</si>
  <si>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</si>
  <si>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</si>
  <si>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</si>
  <si>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</si>
  <si>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</si>
  <si>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</si>
  <si>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</si>
  <si>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</si>
  <si>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</si>
  <si>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</si>
  <si>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</si>
  <si>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</si>
  <si>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</si>
  <si>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</si>
  <si>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</si>
  <si>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</si>
  <si>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</si>
  <si>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</si>
  <si>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</si>
  <si>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</si>
  <si>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</si>
  <si>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</si>
  <si>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</si>
  <si>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</si>
  <si>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</si>
  <si>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</si>
  <si>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</si>
  <si>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</si>
  <si>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</si>
  <si>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</si>
  <si>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</si>
  <si>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</si>
  <si>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</si>
  <si>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</si>
  <si>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</si>
  <si>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</si>
  <si>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</si>
  <si>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</si>
  <si>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</si>
  <si>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</si>
  <si>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</si>
  <si>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</si>
  <si>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</si>
  <si>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</si>
  <si>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</si>
  <si>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</si>
  <si>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</si>
  <si>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</si>
  <si>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</si>
  <si>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</si>
  <si>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</si>
  <si>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</si>
  <si>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</si>
  <si>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</si>
  <si>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</si>
  <si>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</si>
  <si>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</si>
  <si>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</si>
  <si>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</si>
  <si>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</si>
  <si>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</si>
  <si>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</si>
  <si>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</si>
  <si>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</si>
  <si>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</si>
  <si>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</si>
  <si>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</si>
  <si>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</si>
  <si>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</si>
  <si>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</si>
  <si>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</si>
  <si>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</si>
  <si>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</si>
  <si>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</si>
  <si>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</si>
  <si>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</si>
  <si>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</si>
  <si>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</si>
  <si>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</si>
  <si>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</si>
  <si>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</si>
  <si>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</si>
  <si>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</si>
  <si>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</si>
  <si>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</si>
  <si>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</si>
  <si>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</si>
  <si>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</si>
  <si>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</si>
  <si>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</si>
  <si>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</si>
  <si>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</si>
  <si>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</si>
  <si>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</si>
  <si>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</si>
  <si>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</si>
  <si>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</si>
  <si>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</si>
  <si>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</si>
  <si>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</si>
  <si>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</si>
  <si>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</si>
  <si>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</si>
  <si>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</si>
  <si>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</si>
  <si>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</si>
  <si>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</si>
  <si>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</si>
  <si>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</si>
  <si>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</si>
  <si>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</si>
  <si>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</si>
  <si>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</si>
  <si>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</si>
  <si>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</si>
  <si>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</si>
  <si>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</si>
  <si>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</si>
  <si>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</si>
  <si>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</si>
  <si>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</si>
  <si>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</si>
  <si>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</si>
  <si>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</si>
  <si>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</si>
  <si>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</si>
  <si>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</si>
  <si>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</si>
  <si>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</si>
  <si>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</si>
  <si>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</si>
  <si>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</si>
  <si>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</si>
  <si>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</si>
  <si>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</si>
  <si>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</si>
  <si>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</si>
  <si>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</si>
  <si>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</si>
  <si>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</si>
  <si>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</si>
  <si>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</si>
  <si>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</si>
  <si>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</si>
  <si>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</si>
  <si>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</si>
  <si>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</si>
  <si>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</si>
  <si>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</si>
  <si>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</si>
  <si>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</si>
  <si>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</si>
  <si>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</si>
  <si>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</si>
  <si>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</si>
  <si>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</si>
  <si>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</si>
  <si>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</si>
  <si>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</si>
  <si>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</si>
  <si>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</si>
  <si>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</si>
  <si>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</si>
  <si>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</si>
  <si>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</si>
  <si>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</si>
  <si>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</si>
  <si>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</si>
  <si>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</si>
  <si>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</si>
  <si>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</si>
  <si>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</si>
  <si>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</si>
  <si>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</si>
  <si>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</si>
  <si>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</si>
  <si>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</si>
  <si>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</si>
  <si>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</si>
  <si>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</si>
  <si>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</si>
  <si>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</si>
  <si>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</si>
  <si>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</si>
  <si>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</si>
  <si>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</si>
  <si>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</si>
  <si>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</si>
  <si>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</si>
  <si>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</si>
  <si>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</si>
  <si>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</si>
  <si>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</si>
  <si>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</si>
  <si>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</si>
  <si>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</si>
  <si>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</si>
  <si>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</si>
  <si>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</si>
  <si>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</si>
  <si>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</si>
  <si>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</si>
  <si>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</si>
  <si>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</si>
  <si>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</si>
  <si>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</si>
  <si>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</si>
  <si>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</si>
  <si>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</si>
  <si>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</si>
  <si>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</si>
  <si>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</si>
  <si>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</si>
  <si>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</si>
  <si>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</si>
  <si>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</si>
  <si>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</si>
  <si>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</si>
  <si>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</si>
  <si>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</si>
  <si>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</si>
  <si>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</si>
  <si>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</si>
  <si>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</si>
  <si>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</si>
  <si>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</si>
  <si>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</si>
  <si>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</si>
  <si>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</si>
  <si>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</si>
  <si>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</si>
  <si>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</si>
  <si>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</si>
  <si>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</si>
  <si>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</si>
  <si>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</si>
  <si>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</si>
  <si>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</si>
  <si>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</si>
  <si>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</si>
  <si>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</si>
  <si>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</si>
  <si>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</si>
  <si>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</si>
  <si>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</si>
  <si>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</si>
  <si>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</si>
  <si>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</si>
  <si>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</si>
  <si>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</si>
  <si>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</si>
  <si>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</si>
  <si>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</si>
  <si>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</si>
  <si>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</si>
  <si>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</si>
  <si>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</si>
  <si>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</si>
  <si>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</si>
  <si>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</si>
  <si>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</si>
  <si>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</si>
  <si>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</si>
  <si>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</si>
  <si>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</si>
  <si>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</si>
  <si>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</si>
  <si>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</si>
  <si>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</si>
  <si>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</si>
  <si>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</si>
  <si>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</si>
  <si>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</si>
  <si>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</si>
  <si>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</si>
  <si>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</si>
  <si>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</si>
  <si>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</si>
  <si>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</si>
  <si>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</si>
  <si>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</si>
  <si>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</si>
  <si>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</si>
  <si>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</si>
  <si>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</si>
  <si>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</si>
  <si>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</si>
  <si>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</si>
  <si>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</si>
  <si>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</si>
  <si>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</si>
  <si>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</si>
  <si>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</si>
  <si>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</si>
  <si>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</si>
  <si>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</si>
  <si>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</si>
  <si>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</si>
  <si>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</si>
  <si>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</si>
  <si>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</si>
  <si>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</si>
  <si>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</si>
  <si>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</si>
  <si>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</si>
  <si>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</si>
  <si>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</si>
  <si>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</si>
  <si>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</si>
  <si>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</si>
  <si>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</si>
  <si>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</si>
  <si>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</si>
  <si>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</si>
  <si>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</si>
  <si>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</si>
  <si>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</si>
  <si>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</si>
  <si>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</si>
  <si>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</si>
  <si>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</si>
  <si>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</si>
  <si>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</si>
  <si>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</si>
  <si>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</si>
  <si>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</si>
  <si>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</si>
  <si>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</si>
  <si>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</si>
  <si>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</si>
  <si>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</si>
  <si>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</si>
  <si>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</si>
  <si>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</si>
  <si>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</si>
  <si>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</si>
  <si>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</si>
  <si>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</si>
  <si>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</si>
  <si>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</si>
  <si>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</si>
  <si>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</si>
  <si>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</si>
  <si>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</si>
  <si>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</si>
  <si>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</si>
  <si>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</si>
  <si>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</si>
  <si>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</si>
  <si>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</si>
  <si>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</si>
  <si>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</si>
  <si>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</si>
  <si>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</si>
  <si>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</si>
  <si>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</si>
  <si>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</si>
  <si>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</si>
  <si>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</si>
  <si>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</si>
  <si>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</si>
  <si>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</si>
  <si>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</si>
  <si>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</si>
  <si>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</si>
  <si>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</si>
  <si>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</si>
  <si>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</si>
  <si>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</si>
  <si>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</si>
  <si>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</si>
  <si>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</si>
  <si>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</si>
  <si>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</si>
  <si>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</si>
  <si>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</si>
  <si>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</si>
  <si>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</si>
  <si>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</si>
  <si>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</si>
  <si>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</si>
  <si>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</si>
  <si>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</si>
  <si>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</si>
  <si>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</si>
  <si>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</si>
  <si>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</si>
  <si>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</si>
  <si>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</si>
  <si>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</si>
  <si>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</si>
  <si>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</si>
  <si>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</si>
  <si>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</si>
  <si>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</si>
  <si>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</si>
  <si>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</si>
  <si>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</si>
  <si>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</si>
  <si>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</si>
  <si>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</si>
  <si>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</si>
  <si>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</si>
  <si>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</si>
  <si>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</si>
  <si>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</si>
  <si>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</si>
  <si>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</si>
  <si>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</si>
  <si>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</si>
  <si>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</si>
  <si>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</si>
  <si>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</si>
  <si>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</si>
  <si>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</si>
  <si>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</si>
  <si>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</si>
  <si>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</si>
  <si>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</si>
  <si>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</si>
  <si>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</si>
  <si>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</si>
  <si>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</si>
  <si>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</si>
  <si>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</si>
  <si>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</si>
  <si>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</si>
  <si>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</si>
  <si>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</si>
  <si>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</si>
  <si>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</si>
  <si>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</si>
  <si>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</si>
  <si>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</si>
  <si>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</si>
  <si>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</si>
  <si>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</si>
  <si>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</si>
  <si>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</si>
  <si>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</si>
  <si>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</si>
  <si>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</si>
  <si>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</si>
  <si>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</si>
  <si>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</si>
  <si>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</si>
  <si>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</si>
  <si>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</si>
  <si>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</si>
  <si>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</si>
  <si>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</si>
  <si>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</si>
  <si>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</si>
  <si>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</si>
  <si>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</si>
  <si>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</si>
  <si>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</si>
  <si>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</si>
  <si>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</si>
  <si>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</si>
  <si>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</si>
  <si>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</si>
  <si>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</si>
  <si>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</si>
  <si>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</si>
  <si>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</si>
  <si>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</si>
  <si>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</si>
  <si>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</si>
  <si>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</si>
  <si>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</si>
  <si>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</si>
  <si>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</si>
  <si>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</si>
  <si>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</si>
  <si>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</si>
  <si>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</si>
  <si>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</si>
  <si>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</si>
  <si>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</si>
  <si>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</si>
  <si>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</si>
  <si>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</si>
  <si>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</si>
  <si>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</si>
  <si>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</si>
  <si>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</si>
  <si>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</si>
  <si>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</si>
  <si>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</si>
  <si>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</si>
  <si>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</si>
  <si>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</si>
  <si>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</si>
  <si>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</si>
  <si>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</si>
  <si>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</si>
  <si>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</si>
  <si>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</si>
  <si>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</si>
  <si>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</si>
  <si>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</si>
  <si>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</si>
  <si>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</si>
  <si>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</si>
  <si>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</si>
  <si>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</si>
  <si>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</si>
  <si>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</si>
  <si>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</si>
  <si>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</si>
  <si>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</si>
  <si>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</si>
  <si>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</si>
  <si>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</si>
  <si>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</si>
  <si>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</si>
  <si>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</si>
  <si>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</si>
  <si>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</si>
  <si>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</si>
  <si>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</si>
  <si>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</si>
  <si>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</si>
  <si>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</si>
  <si>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</si>
  <si>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</si>
  <si>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</si>
  <si>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</si>
  <si>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</si>
  <si>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</si>
  <si>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</si>
  <si>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</si>
  <si>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</si>
  <si>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</si>
  <si>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</si>
  <si>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</si>
  <si>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</si>
  <si>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</si>
  <si>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</si>
  <si>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</si>
  <si>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</si>
  <si>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</si>
  <si>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</si>
  <si>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</si>
  <si>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</si>
  <si>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</si>
  <si>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</si>
  <si>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</si>
  <si>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</si>
  <si>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</si>
  <si>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</si>
  <si>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</si>
  <si>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</si>
  <si>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</si>
  <si>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</si>
  <si>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</si>
  <si>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</si>
  <si>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</si>
  <si>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</si>
  <si>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</si>
  <si>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</si>
  <si>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</si>
  <si>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</si>
  <si>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</si>
  <si>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</si>
  <si>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</si>
  <si>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</si>
  <si>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</si>
  <si>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</si>
  <si>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</si>
  <si>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</si>
  <si>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</si>
  <si>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</si>
  <si>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</si>
  <si>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</si>
  <si>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</si>
  <si>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</si>
  <si>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</si>
  <si>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</si>
  <si>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</si>
  <si>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</si>
  <si>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</si>
  <si>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</si>
  <si>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</si>
  <si>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</si>
  <si>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</si>
  <si>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</si>
  <si>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</si>
  <si>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</si>
  <si>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</si>
  <si>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</si>
  <si>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</si>
  <si>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</si>
  <si>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</si>
  <si>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</si>
  <si>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</si>
  <si>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</si>
  <si>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</si>
  <si>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</si>
  <si>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</si>
  <si>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</si>
  <si>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</si>
  <si>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</si>
  <si>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</si>
  <si>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</si>
  <si>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</si>
  <si>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</si>
  <si>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</si>
  <si>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</si>
  <si>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</si>
  <si>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</si>
  <si>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</si>
  <si>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</si>
  <si>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</si>
  <si>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</si>
  <si>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</si>
  <si>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</si>
  <si>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</si>
  <si>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</si>
  <si>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</si>
  <si>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</si>
  <si>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</si>
  <si>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</si>
  <si>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</si>
  <si>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</si>
  <si>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</si>
  <si>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</si>
  <si>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</si>
  <si>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</si>
  <si>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</si>
  <si>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</si>
  <si>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</si>
  <si>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</si>
  <si>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</si>
  <si>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</si>
  <si>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</si>
  <si>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</si>
  <si>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</si>
  <si>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</si>
  <si>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</si>
  <si>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</si>
  <si>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</si>
  <si>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</si>
  <si>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</si>
  <si>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</si>
  <si>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</si>
  <si>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</si>
  <si>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</si>
  <si>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</si>
  <si>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</si>
  <si>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</si>
  <si>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</si>
  <si>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</si>
  <si>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</si>
  <si>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</si>
  <si>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</si>
  <si>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</si>
  <si>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</si>
  <si>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</si>
  <si>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</si>
  <si>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</si>
  <si>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</si>
  <si>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</si>
  <si>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</si>
  <si>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</si>
  <si>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</si>
  <si>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</si>
  <si>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</si>
  <si>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</si>
  <si>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</si>
  <si>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</si>
  <si>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</si>
  <si>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</si>
  <si>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</si>
  <si>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</si>
  <si>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</si>
  <si>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</si>
  <si>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</si>
  <si>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</si>
  <si>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</si>
  <si>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</si>
  <si>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</si>
  <si>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</si>
  <si>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</si>
  <si>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</si>
  <si>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</si>
  <si>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</si>
  <si>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</si>
  <si>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</si>
  <si>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</si>
  <si>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</si>
  <si>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</si>
  <si>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</si>
  <si>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</si>
  <si>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</si>
  <si>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</si>
  <si>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</si>
  <si>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</si>
  <si>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</si>
  <si>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</si>
  <si>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</si>
  <si>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</si>
  <si>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</si>
  <si>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</si>
  <si>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</si>
  <si>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</si>
  <si>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</si>
  <si>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</si>
  <si>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</si>
  <si>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</si>
  <si>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</si>
  <si>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</si>
  <si>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</si>
  <si>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</si>
  <si>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</si>
  <si>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</si>
  <si>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</si>
  <si>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</si>
  <si>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</si>
  <si>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</si>
  <si>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</si>
  <si>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</si>
  <si>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</si>
  <si>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</si>
  <si>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</si>
  <si>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</si>
  <si>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</si>
  <si>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</si>
  <si>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</si>
  <si>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</si>
  <si>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</si>
  <si>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</si>
  <si>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</si>
  <si>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</si>
  <si>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</si>
  <si>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</si>
  <si>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</si>
  <si>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</si>
  <si>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</si>
  <si>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</si>
  <si>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</si>
  <si>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</si>
  <si>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</si>
  <si>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</si>
  <si>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</si>
  <si>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</si>
  <si>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</si>
  <si>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</si>
  <si>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</si>
  <si>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</si>
  <si>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</si>
  <si>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</si>
  <si>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</si>
  <si>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</si>
  <si>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</si>
  <si>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</si>
  <si>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</si>
  <si>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</si>
  <si>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</si>
  <si>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</si>
  <si>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</si>
  <si>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</si>
  <si>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</si>
  <si>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</si>
  <si>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</si>
  <si>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</si>
  <si>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</si>
  <si>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</si>
  <si>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</si>
  <si>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</si>
  <si>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</si>
  <si>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</si>
  <si>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</si>
  <si>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</si>
  <si>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</si>
  <si>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</si>
  <si>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</si>
  <si>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</si>
  <si>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</si>
  <si>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</si>
  <si>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</si>
  <si>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</si>
  <si>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</si>
  <si>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</si>
  <si>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</si>
  <si>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</si>
  <si>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</si>
  <si>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</si>
  <si>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</si>
  <si>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</si>
  <si>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</si>
  <si>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</si>
  <si>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</si>
  <si>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</si>
  <si>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</si>
  <si>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</si>
  <si>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</si>
  <si>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</si>
  <si>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</si>
  <si>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</si>
  <si>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</si>
  <si>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</si>
  <si>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</si>
  <si>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</si>
  <si>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</si>
  <si>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</si>
  <si>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</si>
  <si>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</si>
  <si>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</si>
  <si>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</si>
  <si>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</si>
  <si>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</si>
  <si>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</si>
  <si>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</si>
  <si>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</si>
  <si>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</si>
  <si>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</si>
  <si>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</si>
  <si>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</si>
  <si>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</si>
  <si>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</si>
  <si>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</si>
  <si>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</si>
  <si>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</si>
  <si>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</si>
  <si>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</si>
  <si>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</si>
  <si>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</si>
  <si>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</si>
  <si>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</si>
  <si>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</si>
  <si>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</si>
  <si>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</si>
  <si>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</si>
  <si>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</si>
  <si>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</si>
  <si>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</si>
  <si>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</si>
  <si>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</si>
  <si>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</si>
  <si>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</si>
  <si>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</si>
  <si>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</si>
  <si>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</si>
  <si>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</si>
  <si>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</si>
  <si>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</si>
  <si>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</si>
  <si>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</si>
  <si>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</si>
  <si>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</si>
  <si>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</si>
  <si>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</si>
  <si>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</si>
  <si>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</si>
  <si>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</si>
  <si>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</si>
  <si>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</si>
  <si>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</si>
  <si>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</si>
  <si>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</si>
  <si>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</si>
  <si>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</si>
  <si>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</si>
  <si>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</si>
  <si>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</si>
  <si>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</si>
  <si>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</si>
  <si>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</si>
  <si>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</si>
  <si>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</si>
  <si>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</si>
  <si>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</si>
  <si>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</si>
  <si>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</si>
  <si>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</si>
  <si>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</si>
  <si>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</si>
  <si>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</si>
  <si>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</si>
  <si>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</si>
  <si>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</si>
  <si>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</si>
  <si>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</si>
  <si>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</si>
  <si>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</si>
  <si>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</si>
  <si>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</si>
  <si>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</si>
  <si>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</si>
  <si>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</si>
  <si>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</si>
  <si>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</si>
  <si>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</si>
  <si>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</si>
  <si>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</si>
  <si>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</si>
  <si>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</si>
  <si>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</si>
  <si>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</si>
  <si>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</si>
  <si>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</si>
  <si>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</si>
  <si>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</si>
  <si>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</si>
  <si>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</si>
  <si>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</si>
  <si>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</si>
  <si>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</si>
  <si>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</si>
  <si>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</si>
  <si>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</si>
  <si>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</si>
  <si>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</si>
  <si>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</si>
  <si>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</si>
  <si>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</si>
  <si>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</si>
  <si>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</si>
  <si>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</si>
  <si>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</si>
  <si>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</si>
  <si>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</si>
  <si>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</si>
  <si>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</si>
  <si>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</si>
  <si>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</si>
  <si>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</si>
  <si>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</si>
  <si>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</si>
  <si>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</si>
  <si>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</si>
  <si>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</si>
  <si>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</si>
  <si>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</si>
  <si>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</si>
  <si>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</si>
  <si>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</si>
  <si>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</si>
  <si>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</si>
  <si>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</si>
  <si>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</si>
  <si>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</si>
  <si>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</si>
  <si>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</si>
  <si>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</si>
  <si>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</si>
  <si>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</si>
  <si>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</si>
  <si>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</si>
  <si>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</si>
  <si>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</si>
  <si>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</si>
  <si>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</si>
  <si>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</si>
  <si>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</si>
  <si>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</si>
  <si>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</si>
  <si>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</si>
  <si>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</si>
  <si>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</si>
  <si>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</si>
  <si>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</si>
  <si>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</si>
  <si>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</si>
  <si>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</si>
  <si>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</si>
  <si>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</si>
  <si>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</si>
  <si>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</si>
  <si>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</si>
  <si>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</si>
  <si>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</si>
  <si>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</si>
  <si>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</si>
  <si>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</si>
  <si>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</si>
  <si>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</si>
  <si>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</si>
  <si>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</si>
  <si>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</si>
  <si>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</si>
  <si>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</si>
  <si>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</si>
  <si>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</si>
  <si>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</si>
  <si>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</si>
  <si>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</si>
  <si>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</si>
  <si>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</si>
  <si>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</si>
  <si>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</si>
  <si>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</si>
  <si>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</si>
  <si>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</si>
  <si>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</si>
  <si>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</si>
  <si>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</si>
  <si>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</si>
  <si>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</si>
  <si>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</si>
  <si>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</si>
  <si>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</si>
  <si>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</si>
  <si>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</si>
  <si>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</si>
  <si>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</si>
  <si>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</si>
  <si>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</si>
  <si>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</si>
  <si>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</si>
  <si>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</si>
  <si>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</si>
  <si>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</si>
  <si>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</si>
  <si>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</si>
  <si>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</si>
  <si>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</si>
  <si>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</si>
  <si>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</si>
  <si>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</si>
  <si>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</si>
  <si>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</si>
  <si>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</si>
  <si>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</si>
  <si>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</si>
  <si>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</si>
  <si>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</si>
  <si>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</si>
  <si>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</si>
  <si>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</si>
  <si>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</si>
  <si>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</si>
  <si>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</si>
  <si>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</si>
  <si>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</si>
  <si>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</si>
  <si>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</si>
  <si>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</si>
  <si>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</si>
  <si>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</si>
  <si>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</si>
  <si>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</si>
  <si>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</si>
  <si>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</si>
  <si>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</si>
  <si>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</si>
  <si>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</si>
  <si>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</si>
  <si>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</si>
  <si>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</si>
  <si>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</si>
  <si>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</si>
  <si>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</si>
  <si>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</si>
  <si>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</si>
  <si>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</si>
  <si>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</si>
  <si>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</si>
  <si>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</si>
  <si>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</si>
  <si>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</si>
  <si>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</si>
  <si>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</si>
  <si>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</si>
  <si>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</si>
  <si>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</si>
  <si>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</si>
  <si>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</si>
  <si>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</si>
  <si>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</si>
  <si>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</si>
  <si>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</si>
  <si>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</si>
  <si>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</si>
  <si>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</si>
  <si>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</si>
  <si>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</si>
  <si>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</si>
  <si>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</si>
  <si>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</si>
  <si>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</si>
  <si>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</si>
  <si>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</si>
  <si>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</si>
  <si>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</si>
  <si>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</si>
  <si>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</si>
  <si>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</si>
  <si>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</si>
  <si>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</si>
  <si>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</si>
  <si>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</si>
  <si>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</si>
  <si>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</si>
  <si>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</si>
  <si>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</si>
  <si>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</si>
  <si>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</si>
  <si>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</si>
  <si>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</si>
  <si>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</si>
  <si>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</si>
  <si>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</si>
  <si>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</si>
  <si>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</si>
  <si>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</si>
  <si>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</si>
  <si>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</si>
  <si>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</si>
  <si>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</si>
  <si>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</si>
  <si>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</si>
  <si>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</si>
  <si>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</si>
  <si>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</si>
  <si>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</si>
  <si>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</si>
  <si>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</si>
  <si>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</si>
  <si>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</si>
  <si>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</si>
  <si>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</si>
  <si>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</si>
  <si>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</si>
  <si>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</si>
  <si>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</si>
  <si>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</si>
  <si>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</si>
  <si>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</si>
  <si>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</si>
  <si>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</si>
  <si>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</si>
  <si>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</si>
  <si>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</si>
  <si>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</si>
  <si>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</si>
  <si>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</si>
  <si>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</si>
  <si>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</si>
  <si>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</si>
  <si>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</si>
  <si>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</si>
  <si>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</si>
  <si>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</si>
  <si>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</si>
  <si>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</si>
  <si>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</si>
  <si>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</si>
  <si>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</si>
  <si>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</si>
  <si>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</si>
  <si>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</si>
  <si>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</si>
  <si>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</si>
  <si>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</si>
  <si>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</si>
  <si>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</si>
  <si>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</si>
  <si>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</si>
  <si>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</si>
  <si>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</si>
  <si>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</si>
  <si>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</si>
  <si>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</si>
  <si>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</si>
  <si>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</si>
  <si>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</si>
  <si>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</si>
  <si>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</si>
  <si>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</si>
  <si>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</si>
  <si>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</si>
  <si>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</si>
  <si>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</si>
  <si>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</si>
  <si>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</si>
  <si>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</si>
  <si>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</si>
  <si>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</si>
  <si>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</si>
  <si>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</si>
  <si>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</si>
  <si>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</si>
  <si>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</si>
  <si>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</si>
  <si>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</si>
  <si>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</si>
  <si>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</si>
  <si>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</si>
  <si>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</si>
  <si>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</si>
  <si>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</si>
  <si>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</si>
  <si>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</si>
  <si>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</si>
  <si>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</si>
  <si>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</si>
  <si>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</si>
  <si>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</si>
  <si>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</si>
  <si>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</si>
  <si>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</si>
  <si>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</si>
  <si>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</si>
  <si>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</si>
  <si>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</si>
  <si>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</si>
  <si>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</si>
  <si>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</si>
  <si>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</si>
  <si>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</si>
  <si>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</si>
  <si>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</si>
  <si>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</si>
  <si>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</si>
  <si>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</si>
  <si>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</si>
  <si>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</si>
  <si>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</si>
  <si>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</si>
  <si>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</si>
  <si>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</si>
  <si>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</si>
  <si>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</si>
  <si>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</si>
  <si>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</si>
  <si>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</si>
  <si>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</si>
  <si>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</si>
  <si>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</si>
  <si>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</si>
  <si>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</si>
  <si>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</si>
  <si>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</si>
  <si>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</si>
  <si>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</si>
  <si>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</si>
  <si>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</si>
  <si>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</si>
  <si>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</si>
  <si>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</si>
  <si>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</si>
  <si>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</si>
  <si>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</si>
  <si>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</si>
  <si>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</si>
  <si>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</si>
  <si>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</si>
  <si>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</si>
  <si>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</si>
  <si>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</si>
  <si>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</si>
  <si>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</si>
  <si>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</si>
  <si>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</si>
  <si>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</si>
  <si>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</si>
  <si>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</si>
  <si>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</si>
  <si>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</si>
  <si>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</si>
  <si>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</si>
  <si>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</si>
  <si>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</si>
  <si>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</si>
  <si>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</si>
  <si>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</si>
  <si>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</si>
  <si>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</si>
  <si>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</si>
  <si>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</si>
  <si>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</si>
  <si>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</si>
  <si>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</si>
  <si>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</si>
  <si>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</si>
  <si>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</si>
  <si>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</si>
  <si>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</si>
  <si>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</si>
  <si>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</si>
  <si>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</si>
  <si>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</si>
  <si>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</si>
  <si>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</si>
  <si>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</si>
  <si>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</si>
  <si>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</si>
  <si>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</si>
  <si>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</si>
  <si>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</si>
  <si>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</si>
  <si>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</si>
  <si>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</si>
  <si>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</si>
  <si>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</si>
  <si>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</si>
  <si>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</si>
  <si>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</si>
  <si>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</si>
  <si>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</si>
  <si>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</si>
  <si>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</si>
  <si>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</si>
  <si>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</si>
  <si>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</si>
  <si>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</si>
  <si>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</si>
  <si>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</si>
  <si>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</si>
  <si>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</si>
  <si>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</si>
  <si>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</si>
  <si>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</si>
  <si>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</si>
  <si>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</si>
  <si>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</si>
  <si>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</si>
  <si>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</si>
  <si>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</si>
  <si>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</si>
  <si>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</si>
  <si>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</si>
  <si>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</si>
  <si>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</si>
  <si>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</si>
  <si>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</si>
  <si>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</si>
  <si>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</si>
  <si>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</si>
  <si>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</si>
  <si>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</si>
  <si>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</si>
  <si>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</si>
  <si>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</si>
  <si>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</si>
  <si>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</si>
  <si>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</si>
  <si>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</si>
  <si>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</si>
  <si>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</si>
  <si>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</si>
  <si>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</si>
  <si>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</si>
  <si>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</si>
  <si>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</si>
  <si>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</si>
  <si>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</si>
  <si>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</si>
  <si>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</si>
  <si>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</si>
  <si>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</si>
  <si>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</si>
  <si>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</si>
  <si>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</si>
  <si>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</si>
  <si>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</si>
  <si>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</si>
  <si>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</si>
  <si>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</si>
  <si>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</si>
  <si>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</si>
  <si>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</si>
  <si>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</si>
  <si>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</si>
  <si>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</si>
  <si>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</si>
  <si>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</si>
  <si>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</si>
  <si>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</si>
  <si>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</si>
  <si>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</si>
  <si>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</si>
  <si>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</si>
  <si>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</si>
  <si>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</si>
  <si>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</si>
  <si>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</si>
  <si>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</si>
  <si>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</si>
  <si>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</si>
  <si>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</si>
  <si>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</si>
  <si>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</si>
  <si>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</si>
  <si>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</si>
  <si>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</si>
  <si>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</si>
  <si>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</si>
  <si>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</si>
  <si>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</si>
  <si>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</si>
  <si>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</si>
  <si>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</si>
  <si>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</si>
  <si>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</si>
  <si>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</si>
  <si>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</si>
  <si>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</si>
  <si>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</si>
  <si>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</si>
  <si>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</si>
  <si>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</si>
  <si>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</si>
  <si>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</si>
  <si>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</si>
  <si>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</si>
  <si>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</si>
  <si>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</si>
  <si>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</si>
  <si>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</si>
  <si>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</si>
  <si>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</si>
  <si>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</si>
  <si>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</si>
  <si>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</si>
  <si>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</si>
  <si>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</si>
  <si>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</si>
  <si>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</si>
  <si>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</si>
  <si>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</si>
  <si>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</si>
  <si>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</si>
  <si>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</si>
  <si>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</si>
  <si>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</si>
  <si>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</si>
  <si>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</si>
  <si>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</si>
  <si>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</si>
  <si>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</si>
  <si>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</si>
  <si>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</si>
  <si>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</si>
  <si>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</si>
  <si>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</si>
  <si>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</si>
  <si>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</si>
  <si>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</si>
  <si>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</si>
  <si>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</si>
  <si>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</si>
  <si>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</si>
  <si>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</si>
  <si>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</si>
  <si>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</si>
  <si>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</si>
  <si>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</si>
  <si>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</si>
  <si>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</si>
  <si>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</si>
  <si>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</si>
  <si>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</si>
  <si>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</si>
  <si>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</si>
  <si>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</si>
  <si>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</si>
  <si>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</si>
  <si>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</si>
  <si>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</si>
  <si>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</si>
  <si>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</si>
  <si>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</si>
  <si>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</si>
  <si>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</si>
  <si>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</si>
  <si>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</si>
  <si>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</si>
  <si>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</si>
  <si>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</si>
  <si>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</si>
  <si>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</si>
  <si>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</si>
  <si>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</si>
  <si>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</si>
  <si>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</si>
  <si>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</si>
  <si>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</si>
  <si>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</si>
  <si>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</si>
  <si>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</si>
  <si>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</si>
  <si>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</si>
  <si>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</si>
  <si>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</si>
  <si>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</si>
  <si>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</si>
  <si>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</si>
  <si>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</si>
  <si>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</si>
  <si>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</si>
  <si>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</si>
  <si>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</si>
  <si>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</si>
  <si>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</si>
  <si>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</si>
  <si>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</si>
  <si>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</si>
  <si>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</si>
  <si>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</si>
  <si>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</si>
  <si>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</si>
  <si>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</si>
  <si>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</si>
  <si>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</si>
  <si>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</si>
  <si>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</si>
  <si>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</si>
  <si>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</si>
  <si>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</si>
  <si>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</si>
  <si>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</si>
  <si>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</si>
  <si>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</si>
  <si>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</si>
  <si>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</si>
  <si>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</si>
  <si>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</si>
  <si>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</si>
  <si>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</si>
  <si>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</si>
  <si>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</si>
  <si>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</si>
  <si>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</si>
  <si>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</si>
  <si>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</si>
  <si>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</si>
  <si>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</si>
  <si>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</si>
  <si>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</si>
  <si>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</si>
  <si>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</si>
  <si>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</si>
  <si>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</si>
  <si>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</si>
  <si>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</si>
  <si>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</si>
  <si>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</si>
  <si>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</si>
  <si>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</si>
  <si>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</si>
  <si>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</si>
  <si>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</si>
  <si>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</si>
  <si>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</si>
  <si>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</si>
  <si>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</si>
  <si>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</si>
  <si>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</si>
  <si>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</si>
  <si>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</si>
  <si>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</si>
  <si>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</si>
  <si>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</si>
  <si>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</si>
  <si>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</si>
  <si>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</si>
  <si>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</si>
  <si>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</si>
  <si>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</si>
  <si>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</si>
  <si>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</si>
  <si>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</si>
  <si>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</si>
  <si>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</si>
  <si>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</si>
  <si>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</si>
  <si>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</si>
  <si>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</si>
  <si>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</si>
  <si>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</si>
  <si>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</si>
  <si>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</si>
  <si>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</si>
  <si>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</si>
  <si>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</si>
  <si>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</si>
  <si>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</si>
  <si>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</si>
  <si>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</si>
  <si>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</si>
  <si>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</si>
  <si>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</si>
  <si>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</si>
  <si>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</si>
  <si>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</si>
  <si>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</si>
  <si>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</si>
  <si>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</si>
  <si>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</si>
  <si>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</si>
  <si>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</si>
  <si>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</si>
  <si>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</si>
  <si>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</si>
  <si>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</si>
  <si>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</si>
  <si>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</si>
  <si>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</si>
  <si>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</si>
  <si>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</si>
  <si>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</si>
  <si>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</si>
  <si>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</si>
  <si>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</si>
  <si>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</si>
  <si>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</si>
  <si>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</si>
  <si>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</si>
  <si>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</si>
  <si>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</si>
  <si>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</si>
  <si>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</si>
  <si>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</si>
  <si>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</si>
  <si>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</si>
  <si>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</si>
  <si>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</si>
  <si>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</si>
  <si>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</si>
  <si>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</si>
  <si>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</si>
  <si>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</si>
  <si>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</si>
  <si>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</si>
  <si>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</si>
  <si>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</si>
  <si>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</si>
  <si>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</si>
  <si>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</si>
  <si>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</si>
  <si>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</si>
  <si>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</si>
  <si>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</si>
  <si>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</si>
  <si>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</si>
  <si>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</si>
  <si>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</si>
  <si>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</si>
  <si>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</si>
  <si>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</si>
  <si>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</si>
  <si>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</si>
  <si>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</si>
  <si>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</si>
  <si>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</si>
  <si>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</si>
  <si>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</si>
  <si>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</si>
  <si>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</si>
  <si>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</si>
  <si>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</si>
  <si>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</si>
  <si>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</si>
  <si>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</si>
  <si>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</si>
  <si>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</si>
  <si>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</si>
  <si>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</si>
  <si>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</si>
  <si>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</si>
  <si>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</si>
  <si>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</si>
  <si>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</si>
  <si>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</si>
  <si>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</si>
  <si>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</si>
  <si>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</si>
  <si>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</si>
  <si>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</si>
  <si>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</si>
  <si>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</si>
  <si>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</si>
  <si>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</si>
  <si>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</si>
  <si>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</si>
  <si>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</si>
  <si>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</si>
  <si>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</si>
  <si>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</si>
  <si>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</si>
  <si>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</si>
  <si>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</si>
  <si>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</si>
  <si>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</si>
  <si>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</si>
  <si>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</si>
  <si>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</si>
  <si>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</si>
  <si>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</si>
  <si>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</si>
  <si>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</si>
  <si>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</si>
  <si>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</si>
  <si>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</si>
  <si>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</si>
  <si>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</si>
  <si>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</si>
  <si>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</si>
  <si>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</si>
  <si>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</si>
  <si>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</si>
  <si>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</si>
  <si>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</si>
  <si>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</si>
  <si>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</si>
  <si>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</si>
  <si>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</si>
  <si>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</si>
  <si>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</si>
  <si>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</si>
  <si>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</si>
  <si>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</si>
  <si>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</si>
  <si>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</si>
  <si>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</si>
  <si>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</si>
  <si>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</si>
  <si>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</si>
  <si>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</si>
  <si>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</si>
  <si>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</si>
  <si>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</si>
  <si>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</si>
  <si>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</si>
  <si>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</si>
  <si>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</si>
  <si>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</si>
  <si>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</si>
  <si>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</si>
  <si>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</si>
  <si>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</si>
  <si>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</si>
  <si>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</si>
  <si>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</si>
  <si>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</si>
  <si>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</si>
  <si>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</si>
  <si>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</si>
  <si>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</si>
  <si>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</si>
  <si>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</si>
  <si>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</si>
  <si>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</si>
  <si>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</si>
  <si>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</si>
  <si>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</si>
  <si>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</si>
  <si>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</si>
  <si>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</si>
  <si>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</si>
  <si>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</si>
  <si>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</si>
  <si>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</si>
  <si>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</si>
  <si>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</si>
  <si>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</si>
  <si>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</si>
  <si>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</si>
  <si>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</si>
  <si>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</si>
  <si>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</si>
  <si>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</si>
  <si>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</si>
  <si>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</si>
  <si>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</si>
  <si>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</si>
  <si>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</si>
  <si>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</si>
  <si>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</si>
  <si>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</si>
  <si>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</si>
  <si>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</si>
  <si>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</si>
  <si>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</si>
  <si>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</si>
  <si>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</si>
  <si>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</si>
  <si>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</si>
  <si>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</si>
  <si>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</si>
  <si>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</si>
  <si>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</si>
  <si>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</si>
  <si>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</si>
  <si>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</si>
  <si>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</si>
  <si>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</si>
  <si>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</si>
  <si>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</si>
  <si>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</si>
  <si>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</si>
  <si>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</si>
  <si>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</si>
  <si>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</si>
  <si>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</si>
  <si>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</si>
  <si>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</si>
  <si>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</si>
  <si>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</si>
  <si>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</si>
  <si>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</si>
  <si>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</si>
  <si>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</si>
  <si>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</si>
  <si>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</si>
  <si>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</si>
  <si>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</si>
  <si>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</si>
  <si>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</si>
  <si>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</si>
  <si>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</si>
  <si>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</si>
  <si>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</si>
  <si>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</si>
  <si>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</si>
  <si>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</si>
  <si>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</si>
  <si>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</si>
  <si>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</si>
  <si>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</si>
  <si>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</si>
  <si>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</si>
  <si>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</si>
  <si>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</si>
  <si>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</si>
  <si>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</si>
  <si>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</si>
  <si>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</si>
  <si>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</si>
  <si>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</si>
  <si>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</si>
  <si>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</si>
  <si>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</si>
  <si>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</si>
  <si>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</si>
  <si>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</si>
  <si>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</si>
  <si>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</si>
  <si>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</si>
  <si>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</si>
  <si>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</si>
  <si>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</si>
  <si>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</si>
  <si>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</si>
  <si>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</si>
  <si>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</si>
  <si>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</si>
  <si>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</si>
  <si>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</si>
  <si>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</si>
  <si>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</si>
  <si>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</si>
  <si>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</si>
  <si>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</si>
  <si>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</si>
  <si>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</si>
  <si>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</si>
  <si>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</si>
  <si>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</si>
  <si>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</si>
  <si>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</si>
  <si>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</si>
  <si>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</si>
  <si>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</si>
  <si>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</si>
  <si>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</si>
  <si>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</si>
  <si>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</si>
  <si>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</si>
  <si>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</si>
  <si>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</si>
  <si>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</si>
  <si>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</si>
  <si>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</si>
  <si>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</si>
  <si>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</si>
  <si>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</si>
  <si>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</si>
  <si>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</si>
  <si>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</si>
  <si>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</si>
  <si>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</si>
  <si>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</si>
  <si>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</si>
  <si>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</si>
  <si>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</si>
  <si>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</si>
  <si>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</si>
  <si>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</si>
  <si>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</si>
  <si>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</si>
  <si>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</si>
  <si>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</si>
  <si>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</si>
  <si>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</si>
  <si>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</si>
  <si>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</si>
  <si>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</si>
  <si>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</si>
  <si>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</si>
  <si>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</si>
  <si>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</si>
  <si>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</si>
  <si>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</si>
  <si>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</si>
  <si>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</si>
  <si>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</si>
  <si>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</si>
  <si>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</si>
  <si>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</si>
  <si>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</si>
  <si>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</si>
  <si>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</si>
  <si>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</si>
  <si>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</si>
  <si>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</si>
  <si>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</si>
  <si>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</si>
  <si>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</si>
  <si>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</si>
  <si>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</si>
  <si>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</si>
  <si>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</si>
  <si>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</si>
  <si>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</si>
  <si>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</si>
  <si>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</si>
  <si>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</si>
  <si>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</si>
  <si>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</si>
  <si>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</si>
  <si>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</si>
  <si>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</si>
  <si>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</si>
  <si>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</si>
  <si>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</si>
  <si>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</si>
  <si>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</si>
  <si>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</si>
  <si>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</si>
  <si>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</si>
  <si>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</si>
  <si>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</si>
  <si>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</si>
  <si>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</si>
  <si>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</si>
  <si>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</si>
  <si>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</si>
  <si>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</si>
  <si>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</si>
  <si>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</si>
  <si>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</si>
  <si>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</si>
  <si>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</si>
  <si>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</si>
  <si>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</si>
  <si>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</si>
  <si>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</si>
  <si>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</si>
  <si>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</si>
  <si>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</si>
  <si>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</si>
  <si>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</si>
  <si>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</si>
  <si>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</si>
  <si>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</si>
  <si>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</si>
  <si>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</si>
  <si>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</si>
  <si>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</si>
  <si>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</si>
  <si>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</si>
  <si>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</si>
  <si>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</si>
  <si>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</si>
  <si>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</si>
  <si>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</si>
  <si>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</si>
  <si>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</si>
  <si>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</si>
  <si>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</si>
  <si>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</si>
  <si>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</si>
  <si>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</si>
  <si>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</si>
  <si>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</si>
  <si>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</si>
  <si>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</si>
  <si>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</si>
  <si>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</si>
  <si>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</si>
  <si>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</si>
  <si>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</si>
  <si>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</si>
  <si>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</si>
  <si>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</si>
  <si>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</si>
  <si>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</si>
  <si>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</si>
  <si>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</si>
  <si>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</si>
  <si>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</si>
  <si>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</si>
  <si>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</si>
  <si>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</si>
  <si>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</si>
  <si>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</si>
  <si>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</si>
  <si>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</si>
  <si>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</si>
  <si>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</si>
  <si>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</si>
  <si>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</si>
  <si>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</si>
  <si>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</si>
  <si>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</si>
  <si>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</si>
  <si>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</si>
  <si>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</si>
  <si>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</si>
  <si>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</si>
  <si>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</si>
  <si>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</si>
  <si>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</si>
  <si>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</si>
  <si>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</si>
  <si>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</si>
  <si>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</si>
  <si>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</si>
  <si>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</si>
  <si>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</si>
  <si>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</si>
  <si>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</si>
  <si>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</si>
  <si>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</si>
  <si>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</si>
  <si>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</si>
  <si>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</si>
  <si>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</si>
  <si>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</si>
  <si>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</si>
  <si>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</si>
  <si>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</si>
  <si>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</si>
  <si>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</si>
  <si>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</si>
  <si>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</si>
  <si>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</si>
  <si>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</si>
  <si>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</si>
  <si>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</si>
  <si>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</si>
  <si>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</si>
  <si>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</si>
  <si>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</si>
  <si>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</si>
  <si>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</si>
  <si>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</si>
  <si>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</si>
  <si>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</si>
  <si>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</si>
  <si>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</si>
  <si>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</si>
  <si>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</si>
  <si>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</si>
  <si>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</si>
  <si>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</si>
  <si>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</si>
  <si>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</si>
  <si>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</si>
  <si>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</si>
  <si>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</si>
  <si>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</si>
  <si>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</si>
  <si>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</si>
  <si>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</si>
  <si>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</si>
  <si>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</si>
  <si>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</si>
  <si>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</si>
  <si>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</si>
  <si>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</si>
  <si>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</si>
  <si>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</si>
  <si>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</si>
  <si>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</si>
  <si>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</si>
  <si>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</si>
  <si>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</si>
  <si>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</si>
  <si>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</si>
  <si>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</si>
  <si>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</si>
  <si>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</si>
  <si>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</si>
  <si>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</si>
  <si>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</si>
  <si>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</si>
  <si>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</si>
  <si>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</si>
  <si>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</si>
  <si>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</si>
  <si>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</si>
  <si>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</si>
  <si>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</si>
  <si>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</si>
  <si>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</si>
  <si>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</si>
  <si>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</si>
  <si>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</si>
  <si>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</si>
  <si>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</si>
  <si>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</si>
  <si>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</si>
  <si>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</si>
  <si>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</si>
  <si>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</si>
  <si>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</si>
  <si>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</si>
  <si>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 xml:space="preserve"> </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</si>
  <si>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</si>
  <si>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</si>
  <si>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</si>
  <si>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</si>
  <si>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</si>
  <si>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</si>
  <si>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</si>
  <si>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</si>
  <si>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</si>
  <si>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</si>
  <si>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</si>
  <si>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</si>
  <si>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</si>
  <si>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</si>
  <si>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</si>
  <si>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</si>
  <si>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</si>
  <si>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</si>
  <si>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</si>
  <si>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</si>
  <si>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</si>
  <si>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</si>
  <si>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</si>
  <si>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</si>
  <si>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</si>
  <si>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</si>
  <si>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</si>
  <si>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</si>
  <si>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</si>
  <si>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</si>
  <si>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</si>
  <si>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</si>
  <si>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</si>
  <si>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</si>
  <si>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</si>
  <si>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</si>
  <si>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</si>
  <si>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</si>
  <si>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</si>
  <si>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</si>
  <si>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</si>
  <si>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</si>
  <si>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</si>
  <si>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</si>
  <si>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</si>
  <si>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</si>
  <si>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</si>
  <si>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</si>
  <si>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</si>
  <si>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</si>
  <si>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</si>
  <si>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</si>
  <si>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</si>
  <si>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</si>
  <si>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</si>
  <si>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</si>
  <si>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</si>
  <si>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</si>
  <si>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</si>
  <si>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</si>
  <si>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</si>
  <si>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</si>
  <si>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</si>
  <si>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</si>
  <si>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</si>
  <si>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</si>
  <si>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</si>
  <si>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</si>
  <si>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</si>
  <si>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</si>
  <si>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</si>
  <si>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</si>
  <si>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</si>
  <si>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</si>
  <si>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</si>
  <si>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</si>
  <si>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</si>
  <si>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</si>
  <si>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</si>
  <si>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</si>
  <si>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</si>
  <si>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</si>
  <si>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</si>
  <si>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</si>
  <si>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</si>
  <si>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</si>
  <si>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</si>
  <si>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</si>
  <si>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</si>
  <si>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</si>
  <si>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</si>
  <si>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</si>
  <si>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</si>
  <si>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</si>
  <si>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</si>
  <si>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</si>
  <si>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</si>
  <si>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</si>
  <si>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</si>
  <si>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</si>
  <si>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</si>
  <si>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</si>
  <si>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</si>
  <si>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</si>
  <si>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</si>
  <si>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</si>
  <si>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</si>
  <si>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</si>
  <si>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</si>
  <si>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</si>
  <si>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</si>
  <si>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</si>
  <si>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</si>
  <si>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</si>
  <si>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</si>
  <si>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</si>
  <si>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</si>
  <si>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</si>
  <si>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</si>
  <si>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</si>
  <si>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</si>
  <si>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</si>
  <si>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</si>
  <si>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</si>
  <si>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</si>
  <si>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</si>
  <si>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</si>
  <si>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</si>
  <si>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</si>
  <si>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</si>
  <si>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</si>
  <si>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</si>
  <si>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</si>
  <si>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</si>
  <si>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</si>
  <si>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</si>
  <si>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</si>
  <si>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</si>
  <si>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</si>
  <si>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</si>
  <si>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</si>
  <si>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</si>
  <si>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</si>
  <si>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</si>
  <si>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</si>
  <si>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</si>
  <si>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</si>
  <si>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</si>
  <si>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</si>
  <si>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</si>
  <si>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</si>
  <si>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</si>
  <si>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</si>
  <si>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</si>
  <si>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</si>
  <si>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</si>
  <si>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</si>
  <si>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</si>
  <si>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</si>
  <si>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</si>
  <si>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</si>
  <si>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</si>
  <si>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</si>
  <si>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</si>
  <si>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</si>
  <si>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</si>
  <si>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</si>
  <si>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</si>
  <si>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</si>
  <si>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</si>
  <si>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</si>
  <si>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</si>
  <si>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</si>
  <si>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</si>
  <si>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</si>
  <si>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</si>
  <si>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</si>
  <si>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</si>
  <si>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</si>
  <si>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</si>
  <si>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</si>
  <si>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</si>
  <si>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</si>
  <si>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</si>
  <si>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</si>
  <si>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</si>
  <si>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</si>
  <si>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</si>
  <si>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</si>
  <si>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</si>
  <si>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</si>
  <si>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</si>
  <si>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</si>
  <si>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</si>
  <si>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</si>
  <si>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</si>
  <si>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</si>
  <si>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</si>
  <si>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</si>
  <si>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</si>
  <si>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</si>
  <si>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</si>
  <si>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</si>
  <si>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</si>
  <si>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</si>
  <si>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</si>
  <si>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</si>
  <si>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</si>
  <si>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</si>
  <si>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</si>
  <si>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</si>
  <si>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</si>
  <si>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</si>
  <si>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</si>
  <si>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</si>
  <si>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</si>
  <si>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</si>
  <si>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</si>
  <si>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</si>
  <si>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</si>
  <si>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</si>
  <si>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</si>
  <si>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</si>
  <si>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</si>
  <si>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</si>
  <si>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</si>
  <si>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</si>
  <si>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</si>
  <si>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</si>
  <si>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</si>
  <si>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</si>
  <si>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</si>
  <si>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</si>
  <si>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</si>
  <si>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</si>
  <si>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</si>
  <si>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</si>
  <si>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</si>
  <si>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</si>
  <si>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</si>
  <si>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</si>
  <si>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</si>
  <si>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</si>
  <si>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</si>
  <si>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</si>
  <si>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</si>
  <si>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</si>
  <si>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</si>
  <si>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</si>
  <si>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</si>
  <si>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</si>
  <si>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</si>
  <si>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</si>
  <si>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</si>
  <si>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</si>
  <si>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</si>
  <si>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</si>
  <si>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</si>
  <si>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</si>
  <si>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</si>
  <si>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</si>
  <si>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</si>
  <si>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</si>
  <si>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</si>
  <si>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</si>
  <si>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</si>
  <si>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</si>
  <si>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</si>
  <si>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</si>
  <si>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</si>
  <si>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</si>
  <si>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</si>
  <si>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</si>
  <si>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</si>
  <si>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</si>
  <si>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</si>
  <si>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</si>
  <si>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</si>
  <si>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</si>
  <si>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</si>
  <si>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</si>
  <si>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</si>
  <si>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</si>
  <si>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</si>
  <si>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</si>
  <si>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</si>
  <si>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</si>
  <si>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</si>
  <si>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</si>
  <si>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</si>
  <si>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</si>
  <si>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</si>
  <si>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</si>
  <si>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</si>
  <si>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</si>
  <si>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</si>
  <si>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</si>
  <si>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</si>
  <si>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</si>
  <si>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</si>
  <si>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</si>
  <si>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</si>
  <si>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</si>
  <si>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</si>
  <si>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</si>
  <si>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</si>
  <si>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</si>
  <si>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</si>
  <si>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</si>
  <si>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</si>
  <si>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</si>
  <si>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</si>
  <si>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</si>
  <si>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</si>
  <si>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</si>
  <si>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</si>
  <si>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</si>
  <si>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</si>
  <si>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</si>
  <si>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</si>
  <si>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</si>
  <si>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</si>
  <si>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</si>
  <si>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</si>
  <si>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</si>
  <si>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</si>
  <si>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</si>
  <si>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</si>
  <si>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</si>
  <si>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</si>
  <si>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</si>
  <si>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</si>
  <si>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</si>
  <si>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</si>
  <si>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</si>
  <si>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</si>
  <si>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</si>
  <si>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</si>
  <si>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</si>
  <si>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</si>
  <si>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</si>
  <si>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</si>
  <si>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</si>
  <si>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</si>
  <si>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</si>
  <si>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</si>
  <si>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</si>
  <si>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</si>
  <si>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</si>
  <si>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</si>
  <si>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</si>
  <si>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</si>
  <si>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</si>
  <si>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</si>
  <si>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</si>
  <si>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</si>
  <si>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</si>
  <si>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</si>
  <si>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</si>
  <si>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</si>
  <si>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</si>
  <si>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</si>
  <si>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</si>
  <si>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</si>
  <si>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</si>
  <si>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</si>
  <si>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</si>
  <si>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</si>
  <si>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</si>
  <si>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</si>
  <si>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</si>
  <si>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</si>
  <si>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</si>
  <si>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</si>
  <si>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</si>
  <si>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</si>
  <si>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</si>
  <si>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</si>
  <si>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</si>
  <si>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</si>
  <si>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</si>
  <si>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</si>
  <si>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</si>
  <si>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</si>
  <si>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</si>
  <si>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</si>
  <si>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</si>
  <si>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</si>
  <si>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</si>
  <si>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</si>
  <si>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</si>
  <si>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</si>
  <si>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</si>
  <si>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</si>
  <si>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</si>
  <si>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</si>
  <si>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</si>
  <si>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</si>
  <si>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</si>
  <si>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</si>
  <si>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</si>
  <si>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</si>
  <si>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</si>
  <si>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</si>
  <si>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</si>
  <si>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</si>
  <si>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</si>
  <si>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</si>
  <si>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</si>
  <si>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</si>
  <si>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</si>
  <si>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</si>
  <si>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</si>
  <si>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</si>
  <si>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</si>
  <si>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</si>
  <si>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</si>
  <si>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</si>
  <si>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</si>
  <si>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</si>
  <si>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</si>
  <si>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</si>
  <si>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</si>
  <si>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</si>
  <si>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</si>
  <si>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</si>
  <si>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</si>
  <si>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</si>
  <si>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</si>
  <si>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</si>
  <si>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</si>
  <si>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</si>
  <si>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</si>
  <si>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</si>
  <si>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</si>
  <si>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</si>
  <si>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</si>
  <si>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</si>
  <si>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</si>
  <si>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</si>
  <si>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</si>
  <si>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</si>
  <si>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</si>
  <si>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</si>
  <si>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</si>
  <si>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</si>
  <si>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</si>
  <si>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</si>
  <si>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</si>
  <si>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</si>
  <si>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</si>
  <si>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</si>
  <si>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</si>
  <si>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</si>
  <si>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</si>
  <si>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</si>
  <si>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</si>
  <si>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</si>
  <si>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</si>
  <si>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</si>
  <si>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</si>
  <si>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</si>
  <si>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</si>
  <si>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</si>
  <si>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</si>
  <si>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</si>
  <si>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</si>
  <si>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</si>
  <si>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</si>
  <si>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</si>
  <si>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</si>
  <si>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</si>
  <si>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</si>
  <si>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</si>
  <si>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</si>
  <si>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</si>
  <si>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</si>
  <si>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</si>
  <si>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</si>
  <si>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</si>
  <si>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</si>
  <si>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</si>
  <si>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</si>
  <si>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</si>
  <si>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</si>
  <si>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</si>
  <si>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</si>
  <si>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</si>
  <si>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</si>
  <si>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</si>
  <si>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</si>
  <si>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</si>
  <si>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</si>
  <si>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</si>
  <si>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</si>
  <si>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</si>
  <si>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</si>
  <si>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</si>
  <si>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</si>
  <si>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</si>
  <si>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</si>
  <si>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</si>
  <si>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</si>
  <si>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</si>
  <si>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</si>
  <si>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</si>
  <si>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</si>
  <si>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</si>
  <si>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</si>
  <si>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</si>
  <si>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</si>
  <si>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</si>
  <si>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</si>
  <si>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</si>
  <si>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</si>
  <si>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</si>
  <si>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</si>
  <si>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</si>
  <si>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</si>
  <si>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</si>
  <si>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</si>
  <si>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</si>
  <si>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</si>
  <si>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</si>
  <si>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</si>
  <si>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</si>
  <si>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</si>
  <si>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</si>
  <si>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</si>
  <si>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</si>
  <si>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</si>
  <si>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</si>
  <si>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</si>
  <si>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</si>
  <si>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</si>
  <si>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</si>
  <si>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</si>
  <si>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</si>
  <si>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</si>
  <si>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</si>
  <si>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</si>
  <si>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</si>
  <si>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</si>
  <si>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</si>
  <si>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</si>
  <si>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</si>
  <si>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</si>
  <si>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</si>
  <si>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</si>
  <si>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</si>
  <si>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</si>
  <si>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</si>
  <si>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</si>
  <si>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</si>
  <si>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</si>
  <si>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</si>
  <si>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</si>
  <si>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</si>
  <si>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</si>
  <si>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</si>
  <si>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</si>
  <si>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</si>
  <si>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</si>
  <si>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</si>
  <si>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</si>
  <si>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</si>
  <si>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</si>
  <si>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</si>
  <si>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</si>
  <si>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</si>
  <si>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</si>
  <si>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</si>
  <si>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</si>
  <si>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</si>
  <si>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</si>
  <si>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</si>
  <si>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</si>
  <si>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</si>
  <si>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</si>
  <si>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</si>
  <si>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</si>
  <si>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</si>
  <si>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</si>
  <si>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</si>
  <si>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</si>
  <si>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</si>
  <si>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</si>
  <si>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</si>
  <si>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</si>
  <si>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</si>
  <si>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</si>
  <si>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</si>
  <si>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</si>
  <si>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</si>
  <si>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</si>
  <si>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</si>
  <si>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</si>
  <si>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</si>
  <si>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</si>
  <si>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</si>
  <si>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</si>
  <si>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</si>
  <si>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</si>
  <si>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</si>
  <si>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</si>
  <si>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</si>
  <si>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</si>
  <si>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</si>
  <si>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</si>
  <si>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</si>
  <si>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</si>
  <si>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</si>
  <si>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</si>
  <si>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</si>
  <si>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</si>
  <si>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</si>
  <si>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</si>
  <si>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</si>
  <si>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</si>
  <si>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</si>
  <si>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</si>
  <si>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</si>
  <si>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</si>
  <si>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</si>
  <si>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</si>
  <si>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</si>
  <si>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</si>
  <si>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</si>
  <si>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</si>
  <si>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</si>
  <si>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</si>
  <si>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</si>
  <si>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</si>
  <si>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</si>
  <si>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</si>
  <si>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</si>
  <si>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</si>
  <si>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</si>
  <si>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</si>
  <si>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</si>
  <si>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</si>
  <si>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</si>
  <si>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</si>
  <si>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</si>
  <si>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</si>
  <si>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</si>
  <si>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</si>
  <si>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</si>
  <si>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</si>
  <si>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</si>
  <si>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</si>
  <si>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</si>
  <si>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</si>
  <si>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</si>
  <si>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</si>
  <si>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</si>
  <si>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</si>
  <si>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</si>
  <si>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</si>
  <si>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</si>
  <si>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</si>
  <si>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</si>
  <si>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</si>
  <si>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</si>
  <si>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</si>
  <si>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</si>
  <si>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</si>
  <si>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</si>
  <si>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</si>
  <si>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</si>
  <si>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</si>
  <si>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</si>
  <si>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</si>
  <si>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</si>
  <si>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</si>
  <si>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</si>
  <si>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</si>
  <si>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</si>
  <si>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</si>
  <si>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</si>
  <si>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</si>
  <si>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</si>
  <si>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</si>
  <si>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</si>
  <si>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</si>
  <si>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</si>
  <si>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</si>
  <si>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</si>
  <si>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</si>
  <si>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</si>
  <si>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</si>
  <si>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</si>
  <si>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</si>
  <si>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</si>
  <si>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</si>
  <si>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</si>
  <si>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</si>
  <si>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</si>
  <si>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</si>
  <si>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</si>
  <si>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</si>
  <si>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</si>
  <si>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</si>
  <si>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</si>
  <si>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</si>
  <si>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</si>
  <si>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</si>
  <si>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</si>
  <si>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</si>
  <si>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</si>
  <si>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</si>
  <si>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</si>
  <si>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</si>
  <si>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</si>
  <si>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</si>
  <si>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</si>
  <si>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</si>
  <si>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</si>
  <si>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</si>
  <si>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</si>
  <si>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</si>
  <si>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</si>
  <si>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</si>
  <si>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</si>
  <si>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</si>
  <si>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</si>
  <si>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</si>
  <si>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</si>
  <si>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</si>
  <si>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</si>
  <si>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</si>
  <si>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</si>
  <si>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</si>
  <si>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</si>
  <si>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</si>
  <si>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</si>
  <si>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</si>
  <si>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</si>
  <si>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</si>
  <si>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</si>
  <si>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</si>
  <si>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</si>
  <si>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</si>
  <si>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</si>
  <si>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</si>
  <si>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</si>
  <si>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</si>
  <si>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</si>
  <si>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</si>
  <si>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</si>
  <si>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</si>
  <si>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</si>
  <si>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</si>
  <si>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</si>
  <si>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</si>
  <si>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</si>
  <si>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</si>
  <si>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</si>
  <si>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</si>
  <si>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</si>
  <si>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</si>
  <si>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</si>
  <si>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</si>
  <si>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</si>
  <si>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</si>
  <si>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</si>
  <si>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</si>
  <si>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</si>
  <si>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</si>
  <si>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</si>
  <si>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</si>
  <si>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</si>
  <si>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</si>
  <si>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</si>
  <si>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</si>
  <si>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</si>
  <si>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</si>
  <si>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</si>
  <si>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</si>
  <si>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</si>
  <si>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</si>
  <si>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</si>
  <si>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</si>
  <si>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</si>
  <si>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</si>
  <si>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</si>
  <si>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</si>
  <si>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</si>
  <si>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</si>
  <si>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</si>
  <si>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</si>
  <si>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</si>
  <si>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</si>
  <si>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</si>
  <si>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</si>
  <si>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</si>
  <si>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</si>
  <si>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</si>
  <si>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</si>
  <si>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</si>
  <si>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</si>
  <si>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</si>
  <si>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</si>
  <si>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</si>
  <si>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</si>
  <si>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</si>
  <si>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</si>
  <si>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</si>
  <si>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</si>
  <si>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</si>
  <si>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</si>
  <si>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</si>
  <si>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</si>
  <si>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</si>
  <si>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</si>
  <si>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</si>
  <si>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</si>
  <si>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</si>
  <si>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</si>
  <si>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</si>
  <si>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</si>
  <si>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</si>
  <si>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</si>
  <si>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</si>
  <si>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</si>
  <si>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</si>
  <si>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</si>
  <si>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</si>
  <si>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</si>
  <si>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</si>
  <si>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</si>
  <si>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</si>
  <si>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</si>
  <si>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</si>
  <si>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</si>
  <si>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</si>
  <si>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</si>
  <si>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</si>
  <si>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</si>
  <si>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</si>
  <si>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</si>
  <si>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</si>
  <si>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</si>
  <si>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</si>
  <si>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</si>
  <si>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</si>
  <si>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</si>
  <si>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</si>
  <si>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</si>
  <si>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</si>
  <si>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</si>
  <si>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</si>
  <si>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</si>
  <si>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</si>
  <si>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</si>
  <si>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</si>
  <si>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</si>
  <si>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</si>
  <si>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</si>
  <si>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</si>
  <si>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</si>
  <si>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</si>
  <si>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</si>
  <si>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</si>
  <si>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</si>
  <si>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</si>
  <si>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</si>
  <si>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</si>
  <si>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</si>
  <si>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</si>
  <si>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</si>
  <si>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</si>
  <si>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</si>
  <si>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</si>
  <si>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</si>
  <si>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</si>
  <si>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</si>
  <si>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</si>
  <si>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</si>
  <si>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</si>
  <si>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</si>
  <si>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</si>
  <si>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</si>
  <si>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</si>
  <si>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</si>
  <si>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</si>
  <si>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</si>
  <si>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</si>
  <si>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</si>
  <si>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</si>
  <si>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</si>
  <si>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</si>
  <si>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</si>
  <si>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</si>
  <si>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</si>
  <si>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</si>
  <si>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</si>
  <si>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</si>
  <si>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</si>
  <si>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</si>
  <si>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</si>
  <si>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</si>
  <si>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</si>
  <si>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</si>
  <si>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</si>
  <si>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</si>
  <si>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</si>
  <si>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</si>
  <si>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</si>
  <si>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</si>
  <si>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</si>
  <si>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</si>
  <si>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</si>
  <si>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</si>
  <si>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</si>
  <si>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</si>
  <si>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</si>
  <si>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</si>
  <si>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</si>
  <si>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</si>
  <si>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</si>
  <si>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</si>
  <si>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</si>
  <si>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</si>
  <si>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</si>
  <si>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</si>
  <si>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</si>
  <si>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</si>
  <si>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</si>
  <si>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</si>
  <si>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</si>
  <si>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</si>
  <si>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</si>
  <si>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</si>
  <si>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</si>
  <si>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</si>
  <si>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</si>
  <si>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</si>
  <si>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</si>
  <si>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</si>
  <si>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</si>
  <si>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</si>
  <si>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</si>
  <si>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</si>
  <si>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</si>
  <si>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</si>
  <si>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</si>
  <si>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</si>
  <si>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</si>
  <si>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</si>
  <si>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</si>
  <si>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</si>
  <si>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</si>
  <si>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</si>
  <si>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</si>
  <si>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</si>
  <si>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</si>
  <si>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</si>
  <si>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</si>
  <si>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</si>
  <si>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</si>
  <si>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</si>
  <si>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</si>
  <si>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</si>
  <si>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</si>
  <si>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</si>
  <si>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</si>
  <si>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</si>
  <si>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</si>
  <si>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</si>
  <si>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</si>
  <si>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</si>
  <si>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</si>
  <si>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</si>
  <si>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</si>
  <si>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</si>
  <si>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</si>
  <si>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</si>
  <si>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</si>
  <si>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</si>
  <si>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</si>
  <si>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</si>
  <si>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</si>
  <si>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</si>
  <si>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</si>
  <si>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</si>
  <si>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</si>
  <si>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</si>
  <si>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</si>
  <si>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</si>
  <si>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</si>
  <si>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</si>
  <si>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</si>
  <si>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</si>
  <si>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</si>
  <si>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</si>
  <si>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</si>
  <si>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</si>
  <si>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</si>
  <si>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</si>
  <si>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</si>
  <si>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</si>
  <si>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</si>
  <si>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</si>
  <si>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</si>
  <si>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</si>
  <si>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</si>
  <si>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</si>
  <si>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</si>
  <si>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</si>
  <si>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</si>
  <si>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</si>
  <si>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</si>
  <si>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</si>
  <si>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</si>
  <si>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</si>
  <si>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</si>
  <si>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</si>
  <si>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</si>
  <si>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</si>
  <si>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</si>
  <si>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</si>
  <si>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</si>
  <si>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</si>
  <si>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</si>
  <si>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</si>
  <si>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</si>
  <si>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</si>
  <si>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</si>
  <si>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</si>
  <si>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</si>
  <si>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</si>
  <si>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</si>
  <si>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</si>
  <si>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</si>
  <si>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</si>
  <si>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</si>
  <si>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</si>
  <si>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</si>
  <si>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</si>
  <si>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</si>
  <si>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</si>
  <si>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</si>
  <si>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</si>
  <si>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</si>
  <si>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</si>
  <si>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</si>
  <si>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</si>
  <si>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</si>
  <si>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</si>
  <si>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</si>
  <si>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</si>
  <si>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</si>
  <si>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</si>
  <si>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</si>
  <si>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</si>
  <si>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</si>
  <si>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</si>
  <si>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</si>
  <si>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</si>
  <si>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</si>
  <si>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</si>
  <si>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</si>
  <si>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</si>
  <si>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</si>
  <si>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</si>
  <si>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</si>
  <si>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</si>
  <si>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</si>
  <si>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</si>
  <si>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</si>
  <si>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</si>
  <si>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</si>
  <si>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</si>
  <si>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</si>
  <si>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</si>
  <si>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</si>
  <si>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</si>
  <si>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</si>
  <si>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</si>
  <si>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</si>
  <si>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</si>
  <si>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</si>
  <si>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</si>
  <si>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</si>
  <si>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</si>
  <si>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</si>
  <si>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</si>
  <si>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</si>
  <si>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</si>
  <si>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</si>
  <si>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</si>
  <si>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</si>
  <si>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</si>
  <si>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</si>
  <si>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</si>
  <si>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</si>
  <si>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</si>
  <si>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</si>
  <si>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</si>
  <si>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</si>
  <si>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</si>
  <si>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</si>
  <si>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</si>
  <si>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</si>
  <si>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</si>
  <si>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</si>
  <si>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</si>
  <si>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</si>
  <si>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</si>
  <si>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</si>
  <si>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</si>
  <si>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</si>
  <si>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</si>
  <si>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</si>
  <si>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</si>
  <si>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</si>
  <si>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</si>
  <si>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</si>
  <si>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</si>
  <si>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</si>
  <si>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</si>
  <si>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</si>
  <si>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</si>
  <si>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</si>
  <si>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</si>
  <si>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</si>
  <si>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</si>
  <si>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</si>
  <si>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</si>
  <si>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</si>
  <si>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</si>
  <si>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</si>
  <si>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</si>
  <si>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</si>
  <si>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</si>
  <si>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</si>
  <si>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</si>
  <si>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</si>
  <si>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</si>
  <si>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</si>
  <si>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</si>
  <si>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</si>
  <si>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</si>
  <si>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</si>
  <si>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</si>
  <si>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</si>
  <si>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</si>
  <si>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</si>
  <si>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</si>
  <si>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</si>
  <si>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</si>
  <si>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</si>
  <si>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</si>
  <si>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</si>
  <si>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</si>
  <si>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</si>
  <si>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</si>
  <si>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</si>
  <si>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</si>
  <si>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</si>
  <si>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</si>
  <si>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</si>
  <si>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</si>
  <si>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</si>
  <si>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</si>
  <si>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</si>
  <si>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</si>
  <si>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</si>
  <si>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</si>
  <si>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</si>
  <si>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</si>
  <si>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</si>
  <si>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</si>
  <si>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</si>
  <si>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</si>
  <si>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</si>
  <si>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</si>
  <si>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About the Company</t>
  </si>
  <si>
    <t>Return on Equity (ROE)</t>
  </si>
  <si>
    <t>Average Shareholder Equity</t>
  </si>
  <si>
    <t>ROE - Dupont Equation</t>
  </si>
  <si>
    <t>Net Profit Margin (A)</t>
  </si>
  <si>
    <t>Average Total Asset</t>
  </si>
  <si>
    <t>Asset Turnover Ration (B)</t>
  </si>
  <si>
    <t>Equity Multiplier (C)</t>
  </si>
  <si>
    <t>Return on Equity (A*B*C)</t>
  </si>
  <si>
    <t>Return on Asset (ROA)</t>
  </si>
  <si>
    <t>ROA - Dupont Equation</t>
  </si>
  <si>
    <t>Return on Asset (A*B)</t>
  </si>
  <si>
    <t>Financial Summary</t>
  </si>
  <si>
    <t>Altman's Z Score Analysis</t>
  </si>
  <si>
    <t>Altman's Z Score Analysis Calculation</t>
  </si>
  <si>
    <t>Dupont Analysis - Return on Equity &amp; Return on Asset</t>
  </si>
  <si>
    <t>Working Capital/ Total Asset</t>
  </si>
  <si>
    <t>Working Capital</t>
  </si>
  <si>
    <t>Total Asset</t>
  </si>
  <si>
    <t>Retained Earnings/ Total Asset</t>
  </si>
  <si>
    <t>EBIT/ Total Asset</t>
  </si>
  <si>
    <t>Long Term Liability</t>
  </si>
  <si>
    <t>Market Cap/ Long Term Liabilities</t>
  </si>
  <si>
    <t>Sales / Total Assets</t>
  </si>
  <si>
    <t xml:space="preserve">Sales </t>
  </si>
  <si>
    <t>Working Capital/ Total Asset (A)</t>
  </si>
  <si>
    <t>Retained Earnings/ Total Asset (B)</t>
  </si>
  <si>
    <t>EBIT/ Total Asset (C)</t>
  </si>
  <si>
    <t>Market Cap/ Long Term Liability (D)</t>
  </si>
  <si>
    <t>Sales / Total Assets (E)</t>
  </si>
  <si>
    <t>Altman's Z Score</t>
  </si>
  <si>
    <t>Final Score</t>
  </si>
  <si>
    <t>Financial Stability</t>
  </si>
  <si>
    <t>Operating investments</t>
  </si>
  <si>
    <t>Deposits</t>
  </si>
  <si>
    <t>Proceeds from debentures</t>
  </si>
  <si>
    <t>52 Week (High - INR 1758 &amp; Low -INR 1380)</t>
  </si>
  <si>
    <t>Investing Activity</t>
  </si>
  <si>
    <t>Financing Activity</t>
  </si>
  <si>
    <t>Operating Activity</t>
  </si>
  <si>
    <t>Note:</t>
  </si>
  <si>
    <t>Regression Beta - 2 Years Weekly returns</t>
  </si>
  <si>
    <t>cross check theabove points</t>
  </si>
  <si>
    <t>X Variable 1</t>
  </si>
  <si>
    <t>1. Dividend yield considered as dividend yield of the Nifty 50.</t>
  </si>
  <si>
    <t>2. Levered Beta is based on 2 year weekly data</t>
  </si>
  <si>
    <t>Ratio analysis</t>
  </si>
  <si>
    <t>Dupont Analysis</t>
  </si>
  <si>
    <t>Pidilite Industries Limited is an Indian adhesives manufacturing company based in Andheri (East), Mumbai. The company is the dominant and leading adhesives company in India. Pidilite also manufactures products across verticals such as art materials and stationery; food and fabric care; car products, adhesives, and sealants; and speciality industrial products like adhesives, pigments; textile resins, leather chemicals, and construction chemicals.</t>
  </si>
  <si>
    <t>REPORT</t>
  </si>
  <si>
    <t>-EKTA RANE</t>
  </si>
  <si>
    <t>Common Size statement model</t>
  </si>
  <si>
    <t>DCF valuation model</t>
  </si>
  <si>
    <t>Regression beta</t>
  </si>
  <si>
    <t>Intrinsic Growth</t>
  </si>
  <si>
    <t>Enterprise value and equity value</t>
  </si>
  <si>
    <t>Comparable Comps Valuation Model</t>
  </si>
  <si>
    <t>Value At Risk</t>
  </si>
  <si>
    <t>Historical Financial Statements</t>
  </si>
  <si>
    <t>Earning Before Tax</t>
  </si>
  <si>
    <t>Payables</t>
  </si>
  <si>
    <t>Capital WIP</t>
  </si>
  <si>
    <t>Investments purchased</t>
  </si>
  <si>
    <t>Investments sold</t>
  </si>
  <si>
    <t>Interest received</t>
  </si>
  <si>
    <t>Dividends received</t>
  </si>
  <si>
    <t>Interest paid fin</t>
  </si>
  <si>
    <t>Financial liabilities</t>
  </si>
  <si>
    <t>Inventory Turnover</t>
  </si>
  <si>
    <t>Pidilite Inds.</t>
  </si>
  <si>
    <t>Linde India</t>
  </si>
  <si>
    <t>Gujarat Fluoroch</t>
  </si>
  <si>
    <t>Deepak Nitrite</t>
  </si>
  <si>
    <t>Godrej Industrie</t>
  </si>
  <si>
    <t>Tata Chemicals</t>
  </si>
  <si>
    <t>S.No.</t>
  </si>
  <si>
    <t>Name</t>
  </si>
  <si>
    <t xml:space="preserve">Mar Cap Rs.Cr. </t>
  </si>
  <si>
    <t xml:space="preserve">EBIT 12M Rs.Cr. </t>
  </si>
  <si>
    <t xml:space="preserve">Dep 12M Rs.Cr. </t>
  </si>
  <si>
    <t xml:space="preserve">EV Rs.Cr. </t>
  </si>
  <si>
    <t xml:space="preserve">Cash Rs.Cr. </t>
  </si>
  <si>
    <t>Aarti Industries</t>
  </si>
  <si>
    <t>Castrol India</t>
  </si>
  <si>
    <t>Atul</t>
  </si>
  <si>
    <t>SRF Limited Weekly Returns</t>
  </si>
  <si>
    <t>Linde India Limited weekly Returns</t>
  </si>
  <si>
    <t>Gujarat Fluorochemicals Limited weekly Returns</t>
  </si>
  <si>
    <t>Deepak Nitrite Limited weekly Returns</t>
  </si>
  <si>
    <t>Long term Borrowings</t>
  </si>
  <si>
    <t>Short term Borrowings</t>
  </si>
  <si>
    <t>Lease Liabilities</t>
  </si>
  <si>
    <t>Advance from Customers</t>
  </si>
  <si>
    <t>Plant Machinery</t>
  </si>
  <si>
    <t>Equipments</t>
  </si>
  <si>
    <t>Furniture n fittings</t>
  </si>
  <si>
    <t>Vehicles</t>
  </si>
  <si>
    <t>Intangible Assets</t>
  </si>
  <si>
    <t>Inventories</t>
  </si>
  <si>
    <t>Trade receivables</t>
  </si>
  <si>
    <t>Short term loans</t>
  </si>
  <si>
    <t>Calculation of VAR Pidilite Industries Ltd. (Historical)</t>
  </si>
  <si>
    <t>Histotical Approach</t>
  </si>
  <si>
    <t xml:space="preserve">Total </t>
  </si>
  <si>
    <t>Debt</t>
  </si>
  <si>
    <t>VAR -  Pidilite Industries Ltd. (Historical)</t>
  </si>
  <si>
    <t>VAR -  Pidilite Industries Ltd. (Monte Carlo Simulation)</t>
  </si>
  <si>
    <t xml:space="preserve">Pidilite commenced operations in 1969, with two main divisions: pigment emulsions and adhesives. Over the years, the company diversified into branded consumer and bazaar products, and business to business segment , which accounted for 81% and 19%, respectively, of sales in fiscal 2023.Besides the mother brand, Fevicol, prominent brands include Steelgrip, Dr. Fixit, M-seal, Fevicryl, Fevikwik, Fevistik, Fevilite, Fevibond, and Acron. To diversify its revenue stream and facilitate global reach, the company has subsidiaries in the US, Thailand, Dubai, Brazil, Egypt, Bangladesh, Sri Lanka , Kenya,  Indonesia, Singapore, Ethiopia and China.
 </t>
  </si>
  <si>
    <t>Value of Operating Assets also known as enterprice value</t>
  </si>
  <si>
    <t>2.Terminal growth is long term GDP growth rate as per RBI</t>
  </si>
  <si>
    <t>1.Expected growth is India's chemical(speciality) industry expected growth rate</t>
  </si>
  <si>
    <t>Forecasts of sales, EBITDA, EBIT &amp; Profit</t>
  </si>
  <si>
    <t>*</t>
  </si>
  <si>
    <t>INTRINSIC GROWTH</t>
  </si>
  <si>
    <t>Interpretation</t>
  </si>
  <si>
    <t>Value at Risk (VAR) is a measure of risk of loss of investment/capital. It estimates how much a set of investments might lose (with a given probability), given normal market conditions, in a set time period such as a day. Here, VAR(5%) = -112.8 indicates that at 95% confidence interval, the maximum possible loss of Pidilite would be 112.8 and there is a 5% chance that the loss would exceed 112.8.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</si>
</sst>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3">
    <numFmt numFmtId="43" formatCode="_ * #,##0.00_ ;_ * \-#,##0.00_ ;_ * &quot;-&quot;??_ ;_ @_ "/>
    <numFmt numFmtId="164" formatCode="_(* #,##0.00_);_(* \(#,##0.00\);_(* &quot;-&quot;??_);_(@_)"/>
    <numFmt numFmtId="165" formatCode="[$-409]mmm\-yy;@"/>
    <numFmt numFmtId="166" formatCode="&quot;₹&quot;\ #,##0.0;\(&quot;₹&quot;\ #,##0.0\);\-"/>
    <numFmt numFmtId="167" formatCode="&quot;₹&quot;\ #,##0.00"/>
    <numFmt numFmtId="168" formatCode="&quot;₹&quot;\ #,##0.00;\(&quot;₹&quot;\ #,##0.00\);\-"/>
    <numFmt numFmtId="169" formatCode="0.00&quot;x&quot;"/>
    <numFmt numFmtId="170" formatCode="yyyy&quot;A&quot;"/>
    <numFmt numFmtId="171" formatCode="yyyy&quot;E&quot;"/>
    <numFmt numFmtId="172" formatCode="#,##0.0"/>
    <numFmt numFmtId="173" formatCode="#,##0.0;\(#,##0.0\);\-"/>
    <numFmt numFmtId="174" formatCode="0.000"/>
    <numFmt numFmtId="175" formatCode="0.0&quot;x&quot;"/>
    <numFmt numFmtId="176" formatCode="0.0%"/>
    <numFmt numFmtId="177" formatCode="0.0"/>
    <numFmt numFmtId="178" formatCode="#,##0.0;\(#,##0.0\)"/>
    <numFmt numFmtId="179" formatCode="_ * #,##0.0_ ;_ * \-#,##0.0_ ;_ * &quot;-&quot;??_ ;_ @_ "/>
    <numFmt numFmtId="180" formatCode="yyyy/mm/dd;@"/>
    <numFmt numFmtId="181" formatCode="0.000000000"/>
    <numFmt numFmtId="182" formatCode="0.0000%"/>
    <numFmt numFmtId="183" formatCode="#,##0.0;\(\-#,##0.0\)"/>
    <numFmt numFmtId="184" formatCode="mmm/yy\ &quot;F&quot;"/>
    <numFmt numFmtId="185" formatCode="mmm/yy\ &quot;A&quot;"/>
  </numFmts>
  <fonts count="46" x14ac:knownFonts="1">
    <font>
      <sz val="11"/>
      <color theme="1"/>
      <name val="Calibri"/>
      <family val="2"/>
      <scheme val="minor"/>
    </font>
    <font>
      <sz val="11"/>
      <color theme="1"/>
      <name val="Calibri"/>
      <family val="2"/>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sz val="11"/>
      <name val="Calibri"/>
      <family val="2"/>
      <scheme val="minor"/>
    </font>
    <font>
      <i/>
      <sz val="11"/>
      <color theme="0" tint="-0.249977111117893"/>
      <name val="Calibri"/>
      <family val="2"/>
      <scheme val="minor"/>
    </font>
    <font>
      <b/>
      <i/>
      <sz val="11"/>
      <color theme="1"/>
      <name val="Calibri"/>
      <family val="2"/>
      <scheme val="minor"/>
    </font>
    <font>
      <i/>
      <sz val="11"/>
      <color theme="1"/>
      <name val="Calibri"/>
      <family val="2"/>
      <scheme val="minor"/>
    </font>
    <font>
      <i/>
      <sz val="11"/>
      <color rgb="FF0000FF"/>
      <name val="Calibri"/>
      <family val="2"/>
      <scheme val="minor"/>
    </font>
    <font>
      <b/>
      <sz val="11"/>
      <color theme="0"/>
      <name val="Calibri"/>
      <family val="2"/>
    </font>
    <font>
      <b/>
      <sz val="11"/>
      <color theme="1"/>
      <name val="Calibri"/>
      <family val="2"/>
    </font>
    <font>
      <b/>
      <i/>
      <sz val="11"/>
      <color theme="1"/>
      <name val="Calibri"/>
      <family val="2"/>
    </font>
    <font>
      <i/>
      <sz val="11"/>
      <color theme="1"/>
      <name val="Calibri"/>
      <family val="2"/>
    </font>
    <font>
      <vertAlign val="superscript"/>
      <sz val="11"/>
      <color theme="1"/>
      <name val="Calibri"/>
      <family val="2"/>
    </font>
    <font>
      <b/>
      <sz val="14"/>
      <color theme="1"/>
      <name val="Calibri"/>
      <family val="2"/>
    </font>
    <font>
      <sz val="11"/>
      <color rgb="FF0000FF"/>
      <name val="calibri"/>
      <family val="2"/>
    </font>
    <font>
      <i/>
      <sz val="9"/>
      <color theme="1"/>
      <name val="Calibri"/>
      <family val="2"/>
    </font>
    <font>
      <sz val="11"/>
      <color rgb="FF0000FF"/>
      <name val="Calibri"/>
      <family val="2"/>
      <scheme val="minor"/>
    </font>
    <font>
      <b/>
      <sz val="11"/>
      <name val="Calibri"/>
      <family val="2"/>
      <scheme val="minor"/>
    </font>
    <font>
      <i/>
      <sz val="9"/>
      <color theme="0" tint="-0.34998626667073579"/>
      <name val="Calibri"/>
      <family val="2"/>
      <scheme val="minor"/>
    </font>
    <font>
      <sz val="12"/>
      <color theme="1"/>
      <name val="Calibri"/>
      <family val="2"/>
      <scheme val="minor"/>
    </font>
    <font>
      <b/>
      <sz val="11"/>
      <color rgb="FF068452"/>
      <name val="Calibri"/>
      <family val="2"/>
      <scheme val="minor"/>
    </font>
    <font>
      <b/>
      <sz val="14"/>
      <color rgb="FF068452"/>
      <name val="Calibri"/>
      <family val="2"/>
      <scheme val="minor"/>
    </font>
    <font>
      <sz val="14"/>
      <color theme="1"/>
      <name val="Calibri"/>
      <family val="2"/>
      <scheme val="minor"/>
    </font>
    <font>
      <b/>
      <i/>
      <sz val="12"/>
      <color rgb="FF068452"/>
      <name val="Calibri"/>
      <family val="2"/>
      <scheme val="minor"/>
    </font>
    <font>
      <sz val="11"/>
      <color rgb="FFEC252D"/>
      <name val="Calibri"/>
      <family val="2"/>
      <scheme val="minor"/>
    </font>
    <font>
      <i/>
      <sz val="10"/>
      <color rgb="FF054C8D"/>
      <name val="Calibri"/>
      <family val="2"/>
      <scheme val="minor"/>
    </font>
    <font>
      <i/>
      <sz val="10"/>
      <color theme="1"/>
      <name val="Calibri"/>
      <family val="2"/>
      <scheme val="minor"/>
    </font>
    <font>
      <i/>
      <sz val="10"/>
      <color theme="1"/>
      <name val="Calibri"/>
      <family val="2"/>
    </font>
    <font>
      <vertAlign val="superscript"/>
      <sz val="11"/>
      <color theme="1"/>
      <name val="Calibri"/>
      <family val="2"/>
      <scheme val="minor"/>
    </font>
    <font>
      <b/>
      <sz val="24"/>
      <color rgb="FF243E9D"/>
      <name val="Calibri"/>
      <family val="2"/>
      <scheme val="minor"/>
    </font>
    <font>
      <b/>
      <sz val="28"/>
      <color theme="1"/>
      <name val="Calibri"/>
      <family val="2"/>
      <scheme val="minor"/>
    </font>
    <font>
      <b/>
      <sz val="14"/>
      <color theme="1"/>
      <name val="Calibri"/>
      <family val="2"/>
      <scheme val="minor"/>
    </font>
    <font>
      <sz val="14"/>
      <color theme="1"/>
      <name val="Times New Roman"/>
      <family val="1"/>
    </font>
    <font>
      <b/>
      <sz val="13"/>
      <color rgb="FF243E9D"/>
      <name val="Calibri"/>
      <family val="2"/>
      <scheme val="minor"/>
    </font>
    <font>
      <b/>
      <sz val="15"/>
      <color rgb="FF243E9D"/>
      <name val="Calibri"/>
      <family val="2"/>
      <scheme val="minor"/>
    </font>
    <font>
      <b/>
      <sz val="22"/>
      <color rgb="FF078CCD"/>
      <name val="Calibri"/>
      <family val="2"/>
      <scheme val="minor"/>
    </font>
    <font>
      <sz val="11"/>
      <name val="calibri"/>
      <family val="2"/>
    </font>
    <font>
      <b/>
      <i/>
      <sz val="12"/>
      <color rgb="FF243E9D"/>
      <name val="Calibri"/>
      <family val="2"/>
      <scheme val="minor"/>
    </font>
    <font>
      <b/>
      <sz val="12"/>
      <color theme="0"/>
      <name val="Calibri"/>
      <family val="2"/>
      <scheme val="minor"/>
    </font>
    <font>
      <sz val="11"/>
      <color rgb="FF000000"/>
      <name val="Calibri"/>
      <family val="2"/>
      <scheme val="minor"/>
    </font>
    <font>
      <b/>
      <sz val="16"/>
      <color rgb="FF243E9D"/>
      <name val="Calibri"/>
      <family val="2"/>
      <scheme val="minor"/>
    </font>
    <font>
      <b/>
      <sz val="11"/>
      <color rgb="FF243E9D"/>
      <name val="Calibri"/>
      <family val="2"/>
      <scheme val="minor"/>
    </font>
  </fonts>
  <fills count="1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54C8D"/>
        <bgColor indexed="64"/>
      </patternFill>
    </fill>
    <fill>
      <patternFill patternType="solid">
        <fgColor theme="8" tint="0.79998168889431442"/>
        <bgColor indexed="64"/>
      </patternFill>
    </fill>
    <fill>
      <patternFill patternType="solid">
        <fgColor rgb="FFFFFF00"/>
        <bgColor indexed="64"/>
      </patternFill>
    </fill>
    <fill>
      <patternFill patternType="solid">
        <fgColor rgb="FF243E9D"/>
        <bgColor indexed="64"/>
      </patternFill>
    </fill>
    <fill>
      <patternFill patternType="solid">
        <fgColor rgb="FF04A5E1"/>
        <bgColor indexed="64"/>
      </patternFill>
    </fill>
    <fill>
      <patternFill patternType="solid">
        <fgColor theme="2"/>
        <bgColor indexed="64"/>
      </patternFill>
    </fill>
  </fills>
  <borders count="46">
    <border>
      <left/>
      <right/>
      <top/>
      <bottom/>
      <diagonal/>
    </border>
    <border>
      <left/>
      <right/>
      <top style="hair">
        <color rgb="FF002060"/>
      </top>
      <bottom style="hair">
        <color rgb="FF002060"/>
      </bottom>
      <diagonal/>
    </border>
    <border>
      <left/>
      <right/>
      <top/>
      <bottom style="thin">
        <color rgb="FF002060"/>
      </bottom>
      <diagonal/>
    </border>
    <border>
      <left/>
      <right/>
      <top style="thin">
        <color auto="1"/>
      </top>
      <bottom/>
      <diagonal/>
    </border>
    <border>
      <left/>
      <right/>
      <top style="thin">
        <color rgb="FF002060"/>
      </top>
      <bottom style="thin">
        <color rgb="FF002060"/>
      </bottom>
      <diagonal/>
    </border>
    <border>
      <left/>
      <right/>
      <top style="thin">
        <color rgb="FF002060"/>
      </top>
      <bottom/>
      <diagonal/>
    </border>
    <border>
      <left/>
      <right/>
      <top style="thin">
        <color rgb="FF002060"/>
      </top>
      <bottom style="medium">
        <color rgb="FF002060"/>
      </bottom>
      <diagonal/>
    </border>
    <border>
      <left/>
      <right/>
      <top/>
      <bottom style="thin">
        <color auto="1"/>
      </bottom>
      <diagonal/>
    </border>
    <border>
      <left/>
      <right/>
      <top style="medium">
        <color indexed="64"/>
      </top>
      <bottom style="thin">
        <color indexed="64"/>
      </bottom>
      <diagonal/>
    </border>
    <border>
      <left/>
      <right/>
      <top/>
      <bottom style="medium">
        <color indexed="64"/>
      </bottom>
      <diagonal/>
    </border>
    <border>
      <left/>
      <right/>
      <top/>
      <bottom style="hair">
        <color auto="1"/>
      </bottom>
      <diagonal/>
    </border>
    <border>
      <left/>
      <right/>
      <top style="hair">
        <color auto="1"/>
      </top>
      <bottom/>
      <diagonal/>
    </border>
    <border>
      <left/>
      <right/>
      <top/>
      <bottom style="medium">
        <color rgb="FF002060"/>
      </bottom>
      <diagonal/>
    </border>
    <border>
      <left/>
      <right/>
      <top/>
      <bottom style="thin">
        <color theme="0"/>
      </bottom>
      <diagonal/>
    </border>
    <border>
      <left/>
      <right/>
      <top style="medium">
        <color rgb="FF054C8D"/>
      </top>
      <bottom/>
      <diagonal/>
    </border>
    <border>
      <left/>
      <right/>
      <top style="hair">
        <color rgb="FF054C8D"/>
      </top>
      <bottom/>
      <diagonal/>
    </border>
    <border>
      <left/>
      <right/>
      <top style="hair">
        <color rgb="FF054C8D"/>
      </top>
      <bottom style="hair">
        <color rgb="FF054C8D"/>
      </bottom>
      <diagonal/>
    </border>
    <border>
      <left style="medium">
        <color rgb="FF04A5E1"/>
      </left>
      <right/>
      <top style="medium">
        <color rgb="FF04A5E1"/>
      </top>
      <bottom/>
      <diagonal/>
    </border>
    <border>
      <left/>
      <right/>
      <top style="medium">
        <color rgb="FF04A5E1"/>
      </top>
      <bottom/>
      <diagonal/>
    </border>
    <border>
      <left/>
      <right style="medium">
        <color rgb="FF04A5E1"/>
      </right>
      <top style="medium">
        <color rgb="FF04A5E1"/>
      </top>
      <bottom/>
      <diagonal/>
    </border>
    <border>
      <left style="medium">
        <color rgb="FF04A5E1"/>
      </left>
      <right/>
      <top/>
      <bottom/>
      <diagonal/>
    </border>
    <border>
      <left/>
      <right style="medium">
        <color rgb="FF04A5E1"/>
      </right>
      <top/>
      <bottom/>
      <diagonal/>
    </border>
    <border>
      <left style="medium">
        <color rgb="FF04A5E1"/>
      </left>
      <right/>
      <top/>
      <bottom style="medium">
        <color rgb="FF04A5E1"/>
      </bottom>
      <diagonal/>
    </border>
    <border>
      <left/>
      <right/>
      <top/>
      <bottom style="medium">
        <color rgb="FF04A5E1"/>
      </bottom>
      <diagonal/>
    </border>
    <border>
      <left/>
      <right style="medium">
        <color rgb="FF04A5E1"/>
      </right>
      <top/>
      <bottom style="medium">
        <color rgb="FF04A5E1"/>
      </bottom>
      <diagonal/>
    </border>
    <border>
      <left/>
      <right/>
      <top style="hair">
        <color rgb="FF243E9D"/>
      </top>
      <bottom style="hair">
        <color rgb="FF243E9D"/>
      </bottom>
      <diagonal/>
    </border>
    <border>
      <left/>
      <right/>
      <top style="medium">
        <color rgb="FF243E9D"/>
      </top>
      <bottom style="medium">
        <color rgb="FF243E9D"/>
      </bottom>
      <diagonal/>
    </border>
    <border>
      <left/>
      <right/>
      <top/>
      <bottom style="hair">
        <color rgb="FF243E9D"/>
      </bottom>
      <diagonal/>
    </border>
    <border>
      <left/>
      <right/>
      <top style="medium">
        <color rgb="FF243E9D"/>
      </top>
      <bottom style="hair">
        <color rgb="FF243E9D"/>
      </bottom>
      <diagonal/>
    </border>
    <border>
      <left/>
      <right/>
      <top style="hair">
        <color rgb="FF243E9D"/>
      </top>
      <bottom style="medium">
        <color rgb="FF243E9D"/>
      </bottom>
      <diagonal/>
    </border>
    <border>
      <left/>
      <right/>
      <top style="thin">
        <color rgb="FF243E9D"/>
      </top>
      <bottom style="thin">
        <color rgb="FF243E9D"/>
      </bottom>
      <diagonal/>
    </border>
    <border>
      <left/>
      <right/>
      <top style="thin">
        <color rgb="FF243E9D"/>
      </top>
      <bottom/>
      <diagonal/>
    </border>
    <border>
      <left/>
      <right/>
      <top/>
      <bottom style="thin">
        <color rgb="FF243E9D"/>
      </bottom>
      <diagonal/>
    </border>
    <border>
      <left/>
      <right/>
      <top style="hair">
        <color rgb="FF243E9D"/>
      </top>
      <bottom style="thin">
        <color rgb="FF243E9D"/>
      </bottom>
      <diagonal/>
    </border>
    <border>
      <left/>
      <right/>
      <top style="thin">
        <color rgb="FF002060"/>
      </top>
      <bottom style="medium">
        <color rgb="FF243E9D"/>
      </bottom>
      <diagonal/>
    </border>
    <border>
      <left/>
      <right/>
      <top style="thin">
        <color rgb="FF243E9D"/>
      </top>
      <bottom style="medium">
        <color rgb="FF243E9D"/>
      </bottom>
      <diagonal/>
    </border>
    <border>
      <left/>
      <right/>
      <top style="hair">
        <color rgb="FF243E9D"/>
      </top>
      <bottom/>
      <diagonal/>
    </border>
    <border>
      <left/>
      <right/>
      <top/>
      <bottom style="medium">
        <color rgb="FF243E9D"/>
      </bottom>
      <diagonal/>
    </border>
    <border>
      <left/>
      <right/>
      <top style="thin">
        <color rgb="FF243E9D"/>
      </top>
      <bottom style="hair">
        <color rgb="FF243E9D"/>
      </bottom>
      <diagonal/>
    </border>
    <border>
      <left/>
      <right/>
      <top style="thin">
        <color rgb="FF243E9D"/>
      </top>
      <bottom style="double">
        <color rgb="FF243E9D"/>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43"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2" borderId="0" applyNumberFormat="0" applyBorder="0" applyAlignment="0" applyProtection="0"/>
    <xf numFmtId="9" fontId="4" fillId="0" borderId="0" applyFont="0" applyFill="0" applyBorder="0" applyAlignment="0" applyProtection="0"/>
    <xf numFmtId="0" fontId="4" fillId="0" borderId="0"/>
  </cellStyleXfs>
  <cellXfs count="351">
    <xf numFmtId="0" fontId="0" fillId="0" borderId="0" xfId="0"/>
    <xf numFmtId="43" fontId="2" fillId="0" borderId="0" xfId="1" applyFont="1" applyBorder="1"/>
    <xf numFmtId="43" fontId="0" fillId="0" borderId="0" xfId="1" applyFont="1" applyBorder="1"/>
    <xf numFmtId="43" fontId="4" fillId="0" borderId="0" xfId="1" applyFont="1" applyBorder="1"/>
    <xf numFmtId="165" fontId="3" fillId="3" borderId="0" xfId="0" applyNumberFormat="1" applyFont="1" applyFill="1" applyAlignment="1">
      <alignment horizontal="center"/>
    </xf>
    <xf numFmtId="165" fontId="3" fillId="3" borderId="0" xfId="1" applyNumberFormat="1" applyFont="1" applyFill="1" applyBorder="1"/>
    <xf numFmtId="165" fontId="7" fillId="0" borderId="0" xfId="1" applyNumberFormat="1" applyFont="1" applyFill="1" applyBorder="1"/>
    <xf numFmtId="164" fontId="0" fillId="0" borderId="0" xfId="1" applyNumberFormat="1" applyFont="1" applyBorder="1"/>
    <xf numFmtId="166" fontId="0" fillId="0" borderId="0" xfId="0" applyNumberFormat="1"/>
    <xf numFmtId="0" fontId="8" fillId="0" borderId="0" xfId="0" applyFont="1" applyAlignment="1">
      <alignment horizontal="right"/>
    </xf>
    <xf numFmtId="10" fontId="8" fillId="0" borderId="0" xfId="4" applyNumberFormat="1" applyFont="1"/>
    <xf numFmtId="0" fontId="8" fillId="0" borderId="0" xfId="0" applyFont="1"/>
    <xf numFmtId="10" fontId="8" fillId="0" borderId="0" xfId="4" applyNumberFormat="1" applyFont="1" applyAlignment="1">
      <alignment horizontal="right"/>
    </xf>
    <xf numFmtId="2" fontId="0" fillId="0" borderId="0" xfId="0" applyNumberFormat="1"/>
    <xf numFmtId="168" fontId="0" fillId="0" borderId="0" xfId="0" applyNumberFormat="1"/>
    <xf numFmtId="10" fontId="0" fillId="0" borderId="0" xfId="4" applyNumberFormat="1" applyFont="1"/>
    <xf numFmtId="0" fontId="2" fillId="0" borderId="0" xfId="0" applyFont="1"/>
    <xf numFmtId="168" fontId="2" fillId="0" borderId="0" xfId="0" applyNumberFormat="1" applyFont="1"/>
    <xf numFmtId="0" fontId="9" fillId="0" borderId="0" xfId="0" applyFont="1"/>
    <xf numFmtId="0" fontId="10" fillId="0" borderId="0" xfId="0" applyFont="1"/>
    <xf numFmtId="17" fontId="0" fillId="0" borderId="0" xfId="0" applyNumberFormat="1"/>
    <xf numFmtId="3" fontId="0" fillId="0" borderId="0" xfId="0" applyNumberFormat="1" applyAlignment="1">
      <alignment vertical="center" wrapText="1"/>
    </xf>
    <xf numFmtId="0" fontId="0" fillId="0" borderId="0" xfId="0" applyAlignment="1">
      <alignment vertical="center" wrapText="1"/>
    </xf>
    <xf numFmtId="0" fontId="2" fillId="0" borderId="1" xfId="0" applyFont="1" applyBorder="1"/>
    <xf numFmtId="166" fontId="2" fillId="0" borderId="1" xfId="0" applyNumberFormat="1" applyFont="1" applyBorder="1"/>
    <xf numFmtId="0" fontId="0" fillId="0" borderId="1" xfId="0" applyBorder="1"/>
    <xf numFmtId="168" fontId="2" fillId="0" borderId="1" xfId="0" applyNumberFormat="1" applyFont="1" applyBorder="1"/>
    <xf numFmtId="10" fontId="0" fillId="0" borderId="0" xfId="0" applyNumberFormat="1"/>
    <xf numFmtId="169" fontId="0" fillId="0" borderId="0" xfId="0" applyNumberFormat="1"/>
    <xf numFmtId="1" fontId="0" fillId="0" borderId="0" xfId="0" applyNumberFormat="1"/>
    <xf numFmtId="169" fontId="0" fillId="0" borderId="1" xfId="0" applyNumberFormat="1" applyBorder="1"/>
    <xf numFmtId="1" fontId="0" fillId="0" borderId="0" xfId="4" applyNumberFormat="1" applyFont="1"/>
    <xf numFmtId="170" fontId="0" fillId="0" borderId="0" xfId="0" applyNumberFormat="1"/>
    <xf numFmtId="172" fontId="0" fillId="0" borderId="0" xfId="0" applyNumberFormat="1"/>
    <xf numFmtId="0" fontId="2" fillId="0" borderId="2" xfId="0" applyFont="1" applyBorder="1"/>
    <xf numFmtId="17" fontId="2" fillId="0" borderId="2" xfId="0" applyNumberFormat="1" applyFont="1" applyBorder="1"/>
    <xf numFmtId="43" fontId="0" fillId="0" borderId="0" xfId="0" applyNumberFormat="1"/>
    <xf numFmtId="10" fontId="2" fillId="0" borderId="0" xfId="4" applyNumberFormat="1" applyFont="1"/>
    <xf numFmtId="3" fontId="0" fillId="0" borderId="0" xfId="0" applyNumberFormat="1"/>
    <xf numFmtId="173" fontId="0" fillId="0" borderId="0" xfId="0" applyNumberFormat="1"/>
    <xf numFmtId="173" fontId="2" fillId="0" borderId="0" xfId="0" applyNumberFormat="1" applyFont="1"/>
    <xf numFmtId="0" fontId="2" fillId="0" borderId="3" xfId="0" applyFont="1" applyBorder="1"/>
    <xf numFmtId="173" fontId="0" fillId="0" borderId="3" xfId="0" applyNumberFormat="1" applyBorder="1"/>
    <xf numFmtId="0" fontId="2" fillId="0" borderId="4" xfId="0" applyFont="1" applyBorder="1"/>
    <xf numFmtId="173" fontId="2" fillId="0" borderId="4" xfId="0" applyNumberFormat="1" applyFont="1" applyBorder="1"/>
    <xf numFmtId="0" fontId="2" fillId="0" borderId="5" xfId="0" applyFont="1" applyBorder="1"/>
    <xf numFmtId="0" fontId="2" fillId="0" borderId="6" xfId="0" applyFont="1" applyBorder="1"/>
    <xf numFmtId="10" fontId="2" fillId="0" borderId="6" xfId="4" applyNumberFormat="1" applyFont="1" applyBorder="1"/>
    <xf numFmtId="173" fontId="2" fillId="0" borderId="5" xfId="0" applyNumberFormat="1" applyFont="1" applyBorder="1"/>
    <xf numFmtId="10" fontId="2" fillId="5" borderId="0" xfId="4" applyNumberFormat="1" applyFont="1" applyFill="1"/>
    <xf numFmtId="0" fontId="0" fillId="0" borderId="0" xfId="0" applyAlignment="1">
      <alignment vertical="top" wrapText="1"/>
    </xf>
    <xf numFmtId="0" fontId="0" fillId="0" borderId="0" xfId="0" applyAlignment="1">
      <alignment horizontal="left"/>
    </xf>
    <xf numFmtId="0" fontId="0" fillId="0" borderId="0" xfId="0" applyAlignment="1">
      <alignment horizontal="right"/>
    </xf>
    <xf numFmtId="0" fontId="14" fillId="0" borderId="0" xfId="0" applyFont="1"/>
    <xf numFmtId="0" fontId="13" fillId="0" borderId="0" xfId="0" applyFont="1"/>
    <xf numFmtId="0" fontId="13" fillId="0" borderId="7" xfId="0" applyFont="1" applyBorder="1" applyAlignment="1">
      <alignment horizontal="left"/>
    </xf>
    <xf numFmtId="0" fontId="13" fillId="0" borderId="7" xfId="0" applyFont="1" applyBorder="1" applyAlignment="1">
      <alignment horizontal="right"/>
    </xf>
    <xf numFmtId="0" fontId="13" fillId="0" borderId="0" xfId="0" applyFont="1" applyAlignment="1">
      <alignment horizontal="right"/>
    </xf>
    <xf numFmtId="2" fontId="13" fillId="0" borderId="0" xfId="0" applyNumberFormat="1" applyFont="1" applyAlignment="1">
      <alignment horizontal="right"/>
    </xf>
    <xf numFmtId="2" fontId="0" fillId="0" borderId="0" xfId="4" applyNumberFormat="1" applyFont="1"/>
    <xf numFmtId="2" fontId="0" fillId="5" borderId="0" xfId="4" applyNumberFormat="1" applyFont="1" applyFill="1"/>
    <xf numFmtId="0" fontId="15" fillId="0" borderId="0" xfId="0" applyFont="1"/>
    <xf numFmtId="0" fontId="18" fillId="0" borderId="0" xfId="0" applyFont="1"/>
    <xf numFmtId="10" fontId="0" fillId="5" borderId="0" xfId="4" applyNumberFormat="1" applyFont="1" applyFill="1"/>
    <xf numFmtId="10" fontId="18" fillId="0" borderId="0" xfId="4" applyNumberFormat="1" applyFont="1"/>
    <xf numFmtId="0" fontId="0" fillId="0" borderId="10" xfId="0" applyBorder="1"/>
    <xf numFmtId="0" fontId="0" fillId="0" borderId="11" xfId="0" applyBorder="1"/>
    <xf numFmtId="10" fontId="0" fillId="5" borderId="11" xfId="0" applyNumberFormat="1" applyFill="1" applyBorder="1"/>
    <xf numFmtId="2" fontId="0" fillId="0" borderId="10" xfId="0" applyNumberFormat="1" applyBorder="1"/>
    <xf numFmtId="10" fontId="0" fillId="0" borderId="10" xfId="0" applyNumberFormat="1" applyBorder="1"/>
    <xf numFmtId="2" fontId="0" fillId="5" borderId="0" xfId="0" applyNumberFormat="1" applyFill="1"/>
    <xf numFmtId="0" fontId="19" fillId="0" borderId="0" xfId="0" applyFont="1"/>
    <xf numFmtId="0" fontId="19" fillId="0" borderId="0" xfId="0" applyFont="1" applyAlignment="1">
      <alignment vertical="top"/>
    </xf>
    <xf numFmtId="0" fontId="0" fillId="5" borderId="0" xfId="0" applyFill="1"/>
    <xf numFmtId="2" fontId="2" fillId="0" borderId="6" xfId="0" applyNumberFormat="1" applyFont="1" applyBorder="1"/>
    <xf numFmtId="0" fontId="7" fillId="4" borderId="0" xfId="0" applyFont="1" applyFill="1"/>
    <xf numFmtId="10" fontId="7" fillId="4" borderId="0" xfId="0" applyNumberFormat="1" applyFont="1" applyFill="1"/>
    <xf numFmtId="2" fontId="2" fillId="0" borderId="0" xfId="0" applyNumberFormat="1" applyFont="1"/>
    <xf numFmtId="2" fontId="2" fillId="0" borderId="0" xfId="4" applyNumberFormat="1" applyFont="1"/>
    <xf numFmtId="43" fontId="2" fillId="0" borderId="6" xfId="0" applyNumberFormat="1" applyFont="1" applyBorder="1"/>
    <xf numFmtId="0" fontId="2" fillId="0" borderId="12" xfId="0" applyFont="1" applyBorder="1"/>
    <xf numFmtId="0" fontId="0" fillId="0" borderId="12" xfId="0" applyBorder="1"/>
    <xf numFmtId="0" fontId="6" fillId="0" borderId="0" xfId="0" applyFont="1" applyAlignment="1">
      <alignment horizontal="right" wrapText="1"/>
    </xf>
    <xf numFmtId="0" fontId="6" fillId="0" borderId="0" xfId="0" applyFont="1" applyAlignment="1">
      <alignment horizontal="left"/>
    </xf>
    <xf numFmtId="0" fontId="6" fillId="0" borderId="0" xfId="0" applyFont="1" applyAlignment="1">
      <alignment horizontal="right"/>
    </xf>
    <xf numFmtId="0" fontId="7" fillId="0" borderId="0" xfId="0" applyFont="1"/>
    <xf numFmtId="4" fontId="0" fillId="4" borderId="1" xfId="0" applyNumberFormat="1" applyFill="1" applyBorder="1" applyAlignment="1">
      <alignment horizontal="right"/>
    </xf>
    <xf numFmtId="3" fontId="0" fillId="4" borderId="1" xfId="0" applyNumberFormat="1" applyFill="1" applyBorder="1" applyAlignment="1">
      <alignment horizontal="right"/>
    </xf>
    <xf numFmtId="3" fontId="7" fillId="4" borderId="1" xfId="0" applyNumberFormat="1" applyFont="1" applyFill="1" applyBorder="1" applyAlignment="1">
      <alignment horizontal="right"/>
    </xf>
    <xf numFmtId="0" fontId="21" fillId="4" borderId="1" xfId="0" applyFont="1" applyFill="1" applyBorder="1" applyAlignment="1">
      <alignment horizontal="right"/>
    </xf>
    <xf numFmtId="175" fontId="7" fillId="4" borderId="1" xfId="0" applyNumberFormat="1" applyFont="1" applyFill="1" applyBorder="1" applyAlignment="1">
      <alignment horizontal="right"/>
    </xf>
    <xf numFmtId="175" fontId="7" fillId="4" borderId="1" xfId="0" applyNumberFormat="1" applyFont="1" applyFill="1" applyBorder="1"/>
    <xf numFmtId="0" fontId="0" fillId="0" borderId="1" xfId="0" applyBorder="1" applyAlignment="1">
      <alignment horizontal="left"/>
    </xf>
    <xf numFmtId="3" fontId="0" fillId="0" borderId="1" xfId="0" applyNumberFormat="1" applyBorder="1" applyAlignment="1">
      <alignment horizontal="right"/>
    </xf>
    <xf numFmtId="0" fontId="0" fillId="0" borderId="1" xfId="0" applyBorder="1" applyAlignment="1">
      <alignment horizontal="right"/>
    </xf>
    <xf numFmtId="175" fontId="7" fillId="0" borderId="1" xfId="0" applyNumberFormat="1" applyFont="1" applyBorder="1" applyAlignment="1">
      <alignment horizontal="right"/>
    </xf>
    <xf numFmtId="175" fontId="7" fillId="0" borderId="1" xfId="0" applyNumberFormat="1" applyFont="1" applyBorder="1"/>
    <xf numFmtId="0" fontId="0" fillId="4" borderId="1" xfId="0" applyFill="1" applyBorder="1"/>
    <xf numFmtId="175" fontId="0" fillId="4" borderId="1" xfId="0" applyNumberFormat="1" applyFill="1" applyBorder="1"/>
    <xf numFmtId="0" fontId="2" fillId="4" borderId="1" xfId="0" applyFont="1" applyFill="1" applyBorder="1"/>
    <xf numFmtId="175" fontId="2" fillId="4" borderId="1" xfId="0" applyNumberFormat="1" applyFont="1" applyFill="1" applyBorder="1"/>
    <xf numFmtId="0" fontId="2" fillId="4" borderId="12" xfId="0" applyFont="1" applyFill="1" applyBorder="1"/>
    <xf numFmtId="172" fontId="2" fillId="4" borderId="12" xfId="0" applyNumberFormat="1" applyFont="1" applyFill="1" applyBorder="1"/>
    <xf numFmtId="3" fontId="0" fillId="0" borderId="1" xfId="0" applyNumberFormat="1" applyBorder="1"/>
    <xf numFmtId="4" fontId="0" fillId="0" borderId="1" xfId="0" applyNumberFormat="1" applyBorder="1"/>
    <xf numFmtId="4" fontId="0" fillId="0" borderId="0" xfId="0" applyNumberFormat="1"/>
    <xf numFmtId="172" fontId="2" fillId="0" borderId="0" xfId="0" applyNumberFormat="1" applyFont="1"/>
    <xf numFmtId="0" fontId="22" fillId="0" borderId="0" xfId="0" applyFont="1"/>
    <xf numFmtId="0" fontId="0" fillId="0" borderId="0" xfId="0" applyAlignment="1">
      <alignment horizontal="center"/>
    </xf>
    <xf numFmtId="14" fontId="0" fillId="0" borderId="0" xfId="0" applyNumberFormat="1"/>
    <xf numFmtId="0" fontId="2" fillId="0" borderId="0" xfId="0" applyFont="1" applyAlignment="1">
      <alignment horizontal="right"/>
    </xf>
    <xf numFmtId="0" fontId="2" fillId="0" borderId="4" xfId="0" applyFont="1" applyBorder="1" applyAlignment="1">
      <alignment horizontal="left"/>
    </xf>
    <xf numFmtId="0" fontId="2" fillId="0" borderId="4" xfId="0" applyFont="1" applyBorder="1" applyAlignment="1">
      <alignment horizontal="right"/>
    </xf>
    <xf numFmtId="177" fontId="0" fillId="0" borderId="0" xfId="4" applyNumberFormat="1" applyFont="1" applyBorder="1"/>
    <xf numFmtId="0" fontId="4" fillId="0" borderId="0" xfId="5"/>
    <xf numFmtId="0" fontId="23" fillId="0" borderId="0" xfId="0" applyFont="1"/>
    <xf numFmtId="17" fontId="2" fillId="0" borderId="0" xfId="0" applyNumberFormat="1" applyFont="1"/>
    <xf numFmtId="0" fontId="24" fillId="0" borderId="0" xfId="0" applyFont="1"/>
    <xf numFmtId="0" fontId="0" fillId="0" borderId="0" xfId="0" applyAlignment="1">
      <alignment horizontal="left" vertical="top" wrapText="1"/>
    </xf>
    <xf numFmtId="0" fontId="26" fillId="0" borderId="0" xfId="0" applyFont="1"/>
    <xf numFmtId="0" fontId="25" fillId="0" borderId="0" xfId="0" applyFont="1"/>
    <xf numFmtId="0" fontId="27" fillId="0" borderId="0" xfId="0" applyFont="1" applyAlignment="1">
      <alignment horizontal="right"/>
    </xf>
    <xf numFmtId="0" fontId="3" fillId="6" borderId="0" xfId="0" applyFont="1" applyFill="1"/>
    <xf numFmtId="17" fontId="3" fillId="6" borderId="0" xfId="0" applyNumberFormat="1" applyFont="1" applyFill="1"/>
    <xf numFmtId="0" fontId="28" fillId="0" borderId="0" xfId="0" applyFont="1"/>
    <xf numFmtId="0" fontId="0" fillId="0" borderId="0" xfId="0" applyAlignment="1">
      <alignment horizontal="center" vertical="center"/>
    </xf>
    <xf numFmtId="3" fontId="2" fillId="0" borderId="0" xfId="0" applyNumberFormat="1" applyFont="1" applyAlignment="1">
      <alignment vertical="center" wrapText="1"/>
    </xf>
    <xf numFmtId="0" fontId="2" fillId="7" borderId="0" xfId="0" applyFont="1" applyFill="1"/>
    <xf numFmtId="0" fontId="0" fillId="7" borderId="0" xfId="0" applyFill="1"/>
    <xf numFmtId="0" fontId="0" fillId="0" borderId="14" xfId="0" applyBorder="1"/>
    <xf numFmtId="171" fontId="0" fillId="7" borderId="0" xfId="0" applyNumberFormat="1" applyFill="1"/>
    <xf numFmtId="172" fontId="0" fillId="7" borderId="0" xfId="0" applyNumberFormat="1" applyFill="1"/>
    <xf numFmtId="10" fontId="0" fillId="7" borderId="0" xfId="4" applyNumberFormat="1" applyFont="1" applyFill="1"/>
    <xf numFmtId="178" fontId="0" fillId="0" borderId="0" xfId="0" applyNumberFormat="1"/>
    <xf numFmtId="178" fontId="2" fillId="0" borderId="0" xfId="0" applyNumberFormat="1" applyFont="1"/>
    <xf numFmtId="178" fontId="0" fillId="0" borderId="0" xfId="0" applyNumberFormat="1" applyAlignment="1">
      <alignment vertical="center" wrapText="1"/>
    </xf>
    <xf numFmtId="178" fontId="0" fillId="0" borderId="1" xfId="0" applyNumberFormat="1" applyBorder="1"/>
    <xf numFmtId="0" fontId="0" fillId="7" borderId="0" xfId="0" applyFill="1" applyAlignment="1">
      <alignment horizontal="right"/>
    </xf>
    <xf numFmtId="2" fontId="0" fillId="7" borderId="0" xfId="4" applyNumberFormat="1" applyFont="1" applyFill="1"/>
    <xf numFmtId="0" fontId="29" fillId="0" borderId="0" xfId="0" applyFont="1"/>
    <xf numFmtId="0" fontId="0" fillId="0" borderId="15" xfId="0" applyBorder="1" applyAlignment="1">
      <alignment horizontal="left"/>
    </xf>
    <xf numFmtId="10" fontId="0" fillId="0" borderId="15" xfId="4" applyNumberFormat="1" applyFont="1" applyBorder="1"/>
    <xf numFmtId="0" fontId="13" fillId="0" borderId="16" xfId="0" applyFont="1" applyBorder="1"/>
    <xf numFmtId="10" fontId="13" fillId="0" borderId="16" xfId="0" applyNumberFormat="1" applyFont="1" applyBorder="1"/>
    <xf numFmtId="10" fontId="0" fillId="0" borderId="0" xfId="0" applyNumberFormat="1" applyAlignment="1">
      <alignment horizontal="right"/>
    </xf>
    <xf numFmtId="177" fontId="0" fillId="0" borderId="0" xfId="0" applyNumberFormat="1"/>
    <xf numFmtId="0" fontId="15" fillId="0" borderId="0" xfId="0" applyFont="1" applyAlignment="1">
      <alignment horizontal="center"/>
    </xf>
    <xf numFmtId="0" fontId="30" fillId="0" borderId="0" xfId="0" applyFont="1"/>
    <xf numFmtId="0" fontId="30" fillId="8" borderId="0" xfId="0" applyFont="1" applyFill="1"/>
    <xf numFmtId="0" fontId="31" fillId="0" borderId="0" xfId="0" applyFont="1"/>
    <xf numFmtId="10" fontId="1" fillId="0" borderId="0" xfId="0" applyNumberFormat="1" applyFont="1" applyAlignment="1">
      <alignment vertical="top"/>
    </xf>
    <xf numFmtId="0" fontId="32" fillId="0" borderId="0" xfId="0" applyFont="1" applyAlignment="1">
      <alignment horizontal="left"/>
    </xf>
    <xf numFmtId="10" fontId="1" fillId="0" borderId="0" xfId="4" applyNumberFormat="1" applyFont="1"/>
    <xf numFmtId="180" fontId="0" fillId="0" borderId="0" xfId="0" applyNumberFormat="1"/>
    <xf numFmtId="0" fontId="0" fillId="9" borderId="0" xfId="0" applyFill="1"/>
    <xf numFmtId="43" fontId="33" fillId="0" borderId="0" xfId="0" applyNumberFormat="1" applyFont="1" applyAlignment="1">
      <alignment horizontal="left"/>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36" fillId="0" borderId="0" xfId="0" applyFont="1" applyAlignment="1">
      <alignment vertical="center"/>
    </xf>
    <xf numFmtId="0" fontId="36" fillId="0" borderId="0" xfId="0" applyFont="1"/>
    <xf numFmtId="0" fontId="3" fillId="9" borderId="0" xfId="0" applyFont="1" applyFill="1"/>
    <xf numFmtId="17" fontId="3" fillId="9" borderId="0" xfId="0" applyNumberFormat="1" applyFont="1" applyFill="1"/>
    <xf numFmtId="17" fontId="3" fillId="9" borderId="0" xfId="0" applyNumberFormat="1" applyFont="1" applyFill="1" applyAlignment="1">
      <alignment horizontal="right"/>
    </xf>
    <xf numFmtId="17" fontId="3" fillId="9" borderId="0" xfId="0" applyNumberFormat="1" applyFont="1" applyFill="1" applyAlignment="1">
      <alignment horizontal="center"/>
    </xf>
    <xf numFmtId="0" fontId="6" fillId="10" borderId="0" xfId="0" applyFont="1" applyFill="1" applyAlignment="1">
      <alignment vertical="top" wrapText="1"/>
    </xf>
    <xf numFmtId="0" fontId="6" fillId="10" borderId="0" xfId="0" applyFont="1" applyFill="1" applyAlignment="1">
      <alignment horizontal="right" vertical="top" wrapText="1"/>
    </xf>
    <xf numFmtId="0" fontId="37" fillId="0" borderId="14" xfId="0" applyFont="1" applyBorder="1"/>
    <xf numFmtId="0" fontId="38" fillId="0" borderId="0" xfId="0" applyFont="1"/>
    <xf numFmtId="0" fontId="6" fillId="9" borderId="0" xfId="0" applyFont="1" applyFill="1"/>
    <xf numFmtId="0" fontId="3" fillId="9" borderId="12" xfId="0" applyFont="1" applyFill="1" applyBorder="1"/>
    <xf numFmtId="0" fontId="12" fillId="9" borderId="0" xfId="0" applyFont="1" applyFill="1"/>
    <xf numFmtId="0" fontId="3" fillId="9" borderId="0" xfId="0" applyFont="1" applyFill="1" applyAlignment="1">
      <alignment horizontal="right"/>
    </xf>
    <xf numFmtId="167" fontId="2" fillId="0" borderId="1" xfId="0" applyNumberFormat="1" applyFont="1" applyBorder="1"/>
    <xf numFmtId="0" fontId="37" fillId="0" borderId="0" xfId="0" applyFont="1"/>
    <xf numFmtId="0" fontId="5" fillId="0" borderId="0" xfId="2" applyAlignment="1" applyProtection="1">
      <alignment vertical="center" wrapText="1"/>
    </xf>
    <xf numFmtId="0" fontId="5" fillId="0" borderId="0" xfId="2" applyAlignment="1" applyProtection="1">
      <alignment horizontal="center" vertical="center" wrapText="1"/>
    </xf>
    <xf numFmtId="4" fontId="0" fillId="0" borderId="1" xfId="0" applyNumberFormat="1" applyBorder="1" applyAlignment="1">
      <alignment horizontal="right"/>
    </xf>
    <xf numFmtId="0" fontId="0" fillId="4" borderId="1" xfId="0" applyFill="1" applyBorder="1" applyAlignment="1">
      <alignment horizontal="left"/>
    </xf>
    <xf numFmtId="0" fontId="3" fillId="9" borderId="0" xfId="0" quotePrefix="1" applyFont="1" applyFill="1" applyAlignment="1">
      <alignment horizontal="right" wrapText="1"/>
    </xf>
    <xf numFmtId="0" fontId="3" fillId="9" borderId="0" xfId="0" quotePrefix="1" applyFont="1" applyFill="1" applyAlignment="1">
      <alignment horizontal="right"/>
    </xf>
    <xf numFmtId="0" fontId="3" fillId="9" borderId="0" xfId="0" applyFont="1" applyFill="1" applyAlignment="1">
      <alignment horizontal="left"/>
    </xf>
    <xf numFmtId="0" fontId="3" fillId="9" borderId="0" xfId="0" applyFont="1" applyFill="1" applyAlignment="1">
      <alignment horizontal="right" wrapText="1"/>
    </xf>
    <xf numFmtId="0" fontId="0" fillId="0" borderId="9" xfId="0" applyBorder="1"/>
    <xf numFmtId="0" fontId="10" fillId="0" borderId="8" xfId="0" applyFont="1" applyBorder="1" applyAlignment="1">
      <alignment horizontal="center"/>
    </xf>
    <xf numFmtId="0" fontId="10" fillId="0" borderId="8" xfId="0" applyFont="1" applyBorder="1" applyAlignment="1">
      <alignment horizontal="centerContinuous"/>
    </xf>
    <xf numFmtId="0" fontId="0" fillId="0" borderId="25" xfId="0" applyBorder="1"/>
    <xf numFmtId="181" fontId="0" fillId="0" borderId="0" xfId="0" applyNumberFormat="1"/>
    <xf numFmtId="182" fontId="0" fillId="0" borderId="25" xfId="4" applyNumberFormat="1" applyFont="1" applyBorder="1"/>
    <xf numFmtId="10" fontId="0" fillId="0" borderId="25" xfId="4" applyNumberFormat="1" applyFont="1" applyBorder="1"/>
    <xf numFmtId="177" fontId="0" fillId="0" borderId="25" xfId="4" applyNumberFormat="1" applyFont="1" applyBorder="1"/>
    <xf numFmtId="176" fontId="0" fillId="0" borderId="5" xfId="0" applyNumberFormat="1" applyBorder="1" applyAlignment="1">
      <alignment horizontal="left"/>
    </xf>
    <xf numFmtId="176" fontId="0" fillId="0" borderId="5" xfId="0" applyNumberFormat="1" applyBorder="1" applyAlignment="1">
      <alignment horizontal="right"/>
    </xf>
    <xf numFmtId="10" fontId="0" fillId="0" borderId="5" xfId="4" applyNumberFormat="1" applyFont="1" applyBorder="1" applyAlignment="1">
      <alignment horizontal="right"/>
    </xf>
    <xf numFmtId="177" fontId="0" fillId="0" borderId="5" xfId="0" applyNumberFormat="1" applyBorder="1" applyAlignment="1">
      <alignment horizontal="right"/>
    </xf>
    <xf numFmtId="176" fontId="0" fillId="0" borderId="1" xfId="0" applyNumberFormat="1" applyBorder="1" applyAlignment="1">
      <alignment horizontal="left"/>
    </xf>
    <xf numFmtId="176" fontId="0" fillId="0" borderId="1" xfId="0" applyNumberFormat="1" applyBorder="1" applyAlignment="1">
      <alignment horizontal="right"/>
    </xf>
    <xf numFmtId="10" fontId="0" fillId="0" borderId="1" xfId="4" applyNumberFormat="1" applyFont="1" applyBorder="1" applyAlignment="1">
      <alignment horizontal="right"/>
    </xf>
    <xf numFmtId="177" fontId="0" fillId="0" borderId="1" xfId="0" applyNumberFormat="1" applyBorder="1" applyAlignment="1">
      <alignment horizontal="right"/>
    </xf>
    <xf numFmtId="0" fontId="0" fillId="0" borderId="27" xfId="0" applyBorder="1"/>
    <xf numFmtId="182" fontId="0" fillId="0" borderId="27" xfId="4" applyNumberFormat="1" applyFont="1" applyBorder="1"/>
    <xf numFmtId="0" fontId="2" fillId="0" borderId="26" xfId="0" applyFont="1" applyBorder="1"/>
    <xf numFmtId="176" fontId="0" fillId="0" borderId="0" xfId="0" applyNumberFormat="1" applyAlignment="1">
      <alignment horizontal="left"/>
    </xf>
    <xf numFmtId="176" fontId="0" fillId="0" borderId="0" xfId="0" applyNumberFormat="1" applyAlignment="1">
      <alignment horizontal="right"/>
    </xf>
    <xf numFmtId="10" fontId="0" fillId="0" borderId="0" xfId="4" applyNumberFormat="1" applyFont="1" applyBorder="1" applyAlignment="1">
      <alignment horizontal="right"/>
    </xf>
    <xf numFmtId="177" fontId="0" fillId="0" borderId="0" xfId="0" applyNumberFormat="1" applyAlignment="1">
      <alignment horizontal="right"/>
    </xf>
    <xf numFmtId="0" fontId="2" fillId="0" borderId="26" xfId="0" applyFont="1" applyBorder="1" applyAlignment="1">
      <alignment horizontal="left"/>
    </xf>
    <xf numFmtId="0" fontId="2" fillId="0" borderId="26" xfId="0" applyFont="1" applyBorder="1" applyAlignment="1">
      <alignment horizontal="right"/>
    </xf>
    <xf numFmtId="10" fontId="40" fillId="0" borderId="0" xfId="4" applyNumberFormat="1" applyFont="1"/>
    <xf numFmtId="2" fontId="0" fillId="0" borderId="25" xfId="0" applyNumberFormat="1" applyBorder="1"/>
    <xf numFmtId="10" fontId="0" fillId="0" borderId="25" xfId="0" applyNumberFormat="1" applyBorder="1"/>
    <xf numFmtId="3" fontId="0" fillId="0" borderId="25" xfId="0" applyNumberFormat="1" applyBorder="1"/>
    <xf numFmtId="43" fontId="0" fillId="0" borderId="25" xfId="0" applyNumberFormat="1" applyBorder="1"/>
    <xf numFmtId="0" fontId="0" fillId="0" borderId="28" xfId="0" applyBorder="1"/>
    <xf numFmtId="0" fontId="0" fillId="0" borderId="29" xfId="0" applyBorder="1"/>
    <xf numFmtId="169" fontId="0" fillId="0" borderId="29" xfId="0" applyNumberFormat="1" applyBorder="1"/>
    <xf numFmtId="10" fontId="0" fillId="0" borderId="0" xfId="4" applyNumberFormat="1" applyFont="1" applyFill="1"/>
    <xf numFmtId="9" fontId="0" fillId="0" borderId="0" xfId="4" applyFont="1" applyAlignment="1">
      <alignment vertical="center" wrapText="1"/>
    </xf>
    <xf numFmtId="43" fontId="2" fillId="0" borderId="25" xfId="0" applyNumberFormat="1" applyFont="1" applyBorder="1"/>
    <xf numFmtId="10" fontId="2" fillId="0" borderId="25" xfId="4" applyNumberFormat="1" applyFont="1" applyBorder="1"/>
    <xf numFmtId="0" fontId="2" fillId="0" borderId="25" xfId="0" applyFont="1" applyBorder="1"/>
    <xf numFmtId="0" fontId="0" fillId="0" borderId="30" xfId="0" applyBorder="1"/>
    <xf numFmtId="0" fontId="13" fillId="0" borderId="31" xfId="0" applyFont="1" applyBorder="1"/>
    <xf numFmtId="10" fontId="0" fillId="0" borderId="31" xfId="0" applyNumberFormat="1" applyBorder="1"/>
    <xf numFmtId="10" fontId="0" fillId="0" borderId="31" xfId="4" applyNumberFormat="1" applyFont="1" applyBorder="1"/>
    <xf numFmtId="2" fontId="0" fillId="0" borderId="31" xfId="0" applyNumberFormat="1" applyBorder="1"/>
    <xf numFmtId="0" fontId="13" fillId="0" borderId="32" xfId="0" applyFont="1" applyBorder="1"/>
    <xf numFmtId="10" fontId="0" fillId="0" borderId="32" xfId="0" applyNumberFormat="1" applyBorder="1"/>
    <xf numFmtId="10" fontId="0" fillId="0" borderId="32" xfId="4" applyNumberFormat="1" applyFont="1" applyBorder="1"/>
    <xf numFmtId="2" fontId="0" fillId="0" borderId="32" xfId="0" applyNumberFormat="1" applyBorder="1"/>
    <xf numFmtId="0" fontId="0" fillId="0" borderId="32" xfId="0" applyBorder="1"/>
    <xf numFmtId="10" fontId="0" fillId="0" borderId="0" xfId="4" applyNumberFormat="1" applyFont="1" applyBorder="1"/>
    <xf numFmtId="0" fontId="0" fillId="0" borderId="33" xfId="0" applyBorder="1"/>
    <xf numFmtId="172" fontId="0" fillId="0" borderId="33" xfId="0" applyNumberFormat="1" applyBorder="1"/>
    <xf numFmtId="10" fontId="0" fillId="0" borderId="33" xfId="4" applyNumberFormat="1" applyFont="1" applyBorder="1"/>
    <xf numFmtId="10" fontId="0" fillId="0" borderId="33" xfId="0" applyNumberFormat="1" applyBorder="1"/>
    <xf numFmtId="10" fontId="0" fillId="5" borderId="30" xfId="0" applyNumberFormat="1" applyFill="1" applyBorder="1"/>
    <xf numFmtId="173" fontId="0" fillId="0" borderId="25" xfId="0" applyNumberFormat="1" applyBorder="1"/>
    <xf numFmtId="173" fontId="0" fillId="0" borderId="33" xfId="0" applyNumberFormat="1" applyBorder="1"/>
    <xf numFmtId="9" fontId="11" fillId="0" borderId="25" xfId="0" applyNumberFormat="1" applyFont="1" applyBorder="1"/>
    <xf numFmtId="172" fontId="11" fillId="0" borderId="25" xfId="0" applyNumberFormat="1" applyFont="1" applyBorder="1"/>
    <xf numFmtId="10" fontId="2" fillId="0" borderId="4" xfId="4" applyNumberFormat="1" applyFont="1" applyBorder="1"/>
    <xf numFmtId="0" fontId="2" fillId="0" borderId="34" xfId="0" applyFont="1" applyBorder="1"/>
    <xf numFmtId="0" fontId="0" fillId="0" borderId="34" xfId="0" applyBorder="1"/>
    <xf numFmtId="10" fontId="2" fillId="0" borderId="34" xfId="4" applyNumberFormat="1" applyFont="1" applyBorder="1"/>
    <xf numFmtId="0" fontId="2" fillId="0" borderId="31" xfId="0" applyFont="1" applyBorder="1"/>
    <xf numFmtId="173" fontId="2" fillId="0" borderId="31" xfId="0" applyNumberFormat="1" applyFont="1" applyBorder="1"/>
    <xf numFmtId="0" fontId="2" fillId="0" borderId="35" xfId="0" applyFont="1" applyBorder="1"/>
    <xf numFmtId="173" fontId="2" fillId="0" borderId="35" xfId="0" applyNumberFormat="1" applyFont="1" applyBorder="1"/>
    <xf numFmtId="0" fontId="35" fillId="0" borderId="0" xfId="0" quotePrefix="1" applyFont="1" applyAlignment="1">
      <alignment horizontal="center"/>
    </xf>
    <xf numFmtId="0" fontId="0" fillId="9" borderId="0" xfId="0" applyFill="1" applyAlignment="1">
      <alignment horizontal="center"/>
    </xf>
    <xf numFmtId="0" fontId="2" fillId="5" borderId="0" xfId="0" applyFont="1" applyFill="1" applyAlignment="1">
      <alignment horizontal="right"/>
    </xf>
    <xf numFmtId="0" fontId="17" fillId="11" borderId="0" xfId="0" applyFont="1" applyFill="1"/>
    <xf numFmtId="0" fontId="0" fillId="11" borderId="0" xfId="0" applyFill="1"/>
    <xf numFmtId="0" fontId="2" fillId="11" borderId="0" xfId="0" applyFont="1" applyFill="1"/>
    <xf numFmtId="10" fontId="2" fillId="11" borderId="0" xfId="4" applyNumberFormat="1" applyFont="1" applyFill="1"/>
    <xf numFmtId="0" fontId="3" fillId="0" borderId="0" xfId="0" applyFont="1" applyAlignment="1">
      <alignment horizontal="center"/>
    </xf>
    <xf numFmtId="177" fontId="2" fillId="11" borderId="0" xfId="0" applyNumberFormat="1" applyFont="1" applyFill="1"/>
    <xf numFmtId="0" fontId="41" fillId="0" borderId="0" xfId="0" applyFont="1" applyAlignment="1">
      <alignment horizontal="right"/>
    </xf>
    <xf numFmtId="0" fontId="39" fillId="0" borderId="0" xfId="0" applyFont="1" applyAlignment="1">
      <alignment horizontal="left"/>
    </xf>
    <xf numFmtId="0" fontId="0" fillId="0" borderId="36" xfId="0" applyBorder="1"/>
    <xf numFmtId="0" fontId="0" fillId="0" borderId="36" xfId="0" applyBorder="1" applyAlignment="1">
      <alignment horizontal="center" vertical="center"/>
    </xf>
    <xf numFmtId="10" fontId="0" fillId="0" borderId="36" xfId="4" applyNumberFormat="1" applyFont="1" applyBorder="1"/>
    <xf numFmtId="0" fontId="0" fillId="5" borderId="0" xfId="0" applyFill="1" applyAlignment="1">
      <alignment horizontal="right"/>
    </xf>
    <xf numFmtId="171" fontId="0" fillId="0" borderId="0" xfId="0" applyNumberFormat="1"/>
    <xf numFmtId="10" fontId="40" fillId="0" borderId="0" xfId="0" applyNumberFormat="1" applyFont="1" applyAlignment="1">
      <alignment vertical="top"/>
    </xf>
    <xf numFmtId="173" fontId="0" fillId="0" borderId="36" xfId="0" applyNumberFormat="1" applyBorder="1"/>
    <xf numFmtId="10" fontId="2" fillId="0" borderId="0" xfId="4" applyNumberFormat="1" applyFont="1" applyFill="1" applyBorder="1"/>
    <xf numFmtId="0" fontId="2" fillId="0" borderId="34" xfId="4" applyNumberFormat="1" applyFont="1" applyBorder="1"/>
    <xf numFmtId="0" fontId="43" fillId="0" borderId="0" xfId="0" applyFont="1"/>
    <xf numFmtId="179" fontId="0" fillId="5" borderId="25" xfId="0" applyNumberFormat="1" applyFill="1" applyBorder="1"/>
    <xf numFmtId="179" fontId="0" fillId="0" borderId="25" xfId="0" applyNumberFormat="1" applyBorder="1"/>
    <xf numFmtId="10" fontId="20" fillId="5" borderId="25" xfId="4" applyNumberFormat="1" applyFont="1" applyFill="1" applyBorder="1"/>
    <xf numFmtId="177" fontId="0" fillId="5" borderId="25" xfId="0" applyNumberFormat="1" applyFill="1" applyBorder="1"/>
    <xf numFmtId="177" fontId="0" fillId="0" borderId="25" xfId="0" applyNumberFormat="1" applyBorder="1"/>
    <xf numFmtId="10" fontId="7" fillId="0" borderId="25" xfId="4" applyNumberFormat="1" applyFont="1" applyBorder="1"/>
    <xf numFmtId="183" fontId="0" fillId="5" borderId="25" xfId="0" applyNumberFormat="1" applyFill="1" applyBorder="1"/>
    <xf numFmtId="183" fontId="0" fillId="0" borderId="25" xfId="0" applyNumberFormat="1" applyBorder="1"/>
    <xf numFmtId="0" fontId="0" fillId="5" borderId="25" xfId="0" applyFill="1" applyBorder="1"/>
    <xf numFmtId="0" fontId="20" fillId="0" borderId="25" xfId="0" applyFont="1" applyBorder="1"/>
    <xf numFmtId="174" fontId="0" fillId="0" borderId="25" xfId="0" applyNumberFormat="1" applyBorder="1"/>
    <xf numFmtId="10" fontId="2" fillId="0" borderId="37" xfId="4" applyNumberFormat="1" applyFont="1" applyBorder="1"/>
    <xf numFmtId="172" fontId="0" fillId="0" borderId="37" xfId="0" applyNumberFormat="1" applyBorder="1"/>
    <xf numFmtId="4" fontId="0" fillId="0" borderId="25" xfId="0" applyNumberFormat="1" applyBorder="1"/>
    <xf numFmtId="0" fontId="2" fillId="5" borderId="35" xfId="0" applyFont="1" applyFill="1" applyBorder="1"/>
    <xf numFmtId="168" fontId="0" fillId="0" borderId="35" xfId="0" applyNumberFormat="1" applyBorder="1"/>
    <xf numFmtId="172" fontId="0" fillId="5" borderId="0" xfId="0" applyNumberFormat="1" applyFill="1"/>
    <xf numFmtId="2" fontId="6" fillId="0" borderId="0" xfId="0" applyNumberFormat="1" applyFont="1"/>
    <xf numFmtId="184" fontId="12" fillId="9" borderId="0" xfId="0" applyNumberFormat="1" applyFont="1" applyFill="1"/>
    <xf numFmtId="185" fontId="12" fillId="9" borderId="0" xfId="0" applyNumberFormat="1" applyFont="1" applyFill="1"/>
    <xf numFmtId="0" fontId="44" fillId="0" borderId="0" xfId="0" applyFont="1"/>
    <xf numFmtId="0" fontId="0" fillId="0" borderId="25" xfId="0" applyBorder="1" applyAlignment="1">
      <alignment vertical="center" wrapText="1"/>
    </xf>
    <xf numFmtId="0" fontId="0" fillId="0" borderId="33" xfId="0" applyBorder="1" applyAlignment="1">
      <alignment vertical="center" wrapText="1"/>
    </xf>
    <xf numFmtId="0" fontId="0" fillId="0" borderId="27" xfId="0" applyBorder="1" applyAlignment="1">
      <alignment vertical="center" wrapText="1"/>
    </xf>
    <xf numFmtId="3" fontId="0" fillId="0" borderId="27" xfId="0" applyNumberFormat="1" applyBorder="1" applyAlignment="1">
      <alignment vertical="center" wrapText="1"/>
    </xf>
    <xf numFmtId="43" fontId="2" fillId="0" borderId="30" xfId="1" applyFont="1" applyBorder="1"/>
    <xf numFmtId="166" fontId="2" fillId="0" borderId="30" xfId="0" applyNumberFormat="1" applyFont="1" applyBorder="1"/>
    <xf numFmtId="43" fontId="2" fillId="0" borderId="32" xfId="1" applyFont="1" applyBorder="1"/>
    <xf numFmtId="168" fontId="2" fillId="0" borderId="32" xfId="0" applyNumberFormat="1" applyFont="1" applyBorder="1"/>
    <xf numFmtId="0" fontId="0" fillId="0" borderId="38" xfId="0" applyBorder="1"/>
    <xf numFmtId="0" fontId="0" fillId="0" borderId="38" xfId="0" applyBorder="1" applyAlignment="1">
      <alignment vertical="center" wrapText="1"/>
    </xf>
    <xf numFmtId="166" fontId="2" fillId="0" borderId="0" xfId="0" applyNumberFormat="1" applyFont="1"/>
    <xf numFmtId="43" fontId="4" fillId="0" borderId="30" xfId="1" applyFont="1" applyBorder="1"/>
    <xf numFmtId="178" fontId="0" fillId="0" borderId="30" xfId="0" applyNumberFormat="1" applyBorder="1"/>
    <xf numFmtId="0" fontId="2" fillId="0" borderId="39" xfId="0" applyFont="1" applyBorder="1" applyAlignment="1">
      <alignment vertical="center" wrapText="1"/>
    </xf>
    <xf numFmtId="166" fontId="2" fillId="0" borderId="39" xfId="0" applyNumberFormat="1" applyFont="1" applyBorder="1"/>
    <xf numFmtId="0" fontId="0" fillId="0" borderId="32" xfId="0" applyBorder="1" applyAlignment="1">
      <alignment vertical="top"/>
    </xf>
    <xf numFmtId="0" fontId="0" fillId="0" borderId="31" xfId="0" applyBorder="1"/>
    <xf numFmtId="0" fontId="40" fillId="0" borderId="0" xfId="0" applyFont="1"/>
    <xf numFmtId="172" fontId="40" fillId="0" borderId="0" xfId="0" applyNumberFormat="1" applyFont="1"/>
    <xf numFmtId="2" fontId="40" fillId="0" borderId="0" xfId="0" applyNumberFormat="1" applyFont="1"/>
    <xf numFmtId="0" fontId="40" fillId="5" borderId="0" xfId="0" applyFont="1" applyFill="1"/>
    <xf numFmtId="0" fontId="18" fillId="5" borderId="0" xfId="0" applyFont="1" applyFill="1"/>
    <xf numFmtId="172" fontId="40" fillId="5" borderId="0" xfId="0" applyNumberFormat="1" applyFont="1" applyFill="1"/>
    <xf numFmtId="10" fontId="18" fillId="5" borderId="0" xfId="0" applyNumberFormat="1" applyFont="1" applyFill="1" applyAlignment="1">
      <alignment vertical="top"/>
    </xf>
    <xf numFmtId="2" fontId="40" fillId="5" borderId="0" xfId="0" applyNumberFormat="1" applyFont="1" applyFill="1"/>
    <xf numFmtId="2" fontId="13" fillId="4" borderId="0" xfId="0" applyNumberFormat="1" applyFont="1" applyFill="1"/>
    <xf numFmtId="0" fontId="0" fillId="4" borderId="0" xfId="0" applyFill="1"/>
    <xf numFmtId="10" fontId="2" fillId="4" borderId="0" xfId="0" applyNumberFormat="1" applyFont="1" applyFill="1"/>
    <xf numFmtId="0" fontId="45" fillId="0" borderId="0" xfId="0" applyFont="1"/>
    <xf numFmtId="0" fontId="23" fillId="0" borderId="0" xfId="0" applyFont="1" applyAlignment="1">
      <alignment vertical="top" wrapText="1"/>
    </xf>
    <xf numFmtId="0" fontId="10" fillId="0" borderId="0" xfId="0" applyFont="1" applyAlignment="1">
      <alignment vertical="center" wrapText="1"/>
    </xf>
    <xf numFmtId="0" fontId="35" fillId="0" borderId="0" xfId="0" quotePrefix="1" applyFont="1" applyAlignment="1">
      <alignment horizontal="center"/>
    </xf>
    <xf numFmtId="0" fontId="34" fillId="0" borderId="0" xfId="0" applyFont="1" applyAlignment="1">
      <alignment horizontal="center"/>
    </xf>
    <xf numFmtId="43" fontId="5" fillId="0" borderId="0" xfId="2" applyNumberFormat="1" applyBorder="1" applyAlignment="1" applyProtection="1">
      <alignment horizontal="center"/>
    </xf>
    <xf numFmtId="43" fontId="3" fillId="2" borderId="0" xfId="3" applyNumberFormat="1" applyFont="1" applyBorder="1" applyAlignment="1">
      <alignment horizontal="center"/>
    </xf>
    <xf numFmtId="0" fontId="3" fillId="9" borderId="0" xfId="0" applyFont="1" applyFill="1" applyAlignment="1">
      <alignment horizontal="center"/>
    </xf>
    <xf numFmtId="0" fontId="42" fillId="9" borderId="0" xfId="0" applyFont="1" applyFill="1" applyAlignment="1">
      <alignment horizontal="center"/>
    </xf>
    <xf numFmtId="0" fontId="12" fillId="9" borderId="0" xfId="0" applyFont="1" applyFill="1" applyAlignment="1">
      <alignment horizontal="center"/>
    </xf>
    <xf numFmtId="0" fontId="12" fillId="6" borderId="0" xfId="0" applyFont="1" applyFill="1" applyAlignment="1">
      <alignment horizontal="center"/>
    </xf>
    <xf numFmtId="0" fontId="12" fillId="6" borderId="0" xfId="0" applyFont="1" applyFill="1" applyAlignment="1">
      <alignment horizontal="left"/>
    </xf>
    <xf numFmtId="0" fontId="0" fillId="9" borderId="0" xfId="0" applyFill="1" applyAlignment="1">
      <alignment horizontal="center"/>
    </xf>
    <xf numFmtId="0" fontId="2" fillId="5" borderId="0" xfId="0" applyFont="1" applyFill="1" applyAlignment="1">
      <alignment horizontal="right"/>
    </xf>
    <xf numFmtId="0" fontId="3" fillId="9" borderId="13" xfId="0" applyFont="1" applyFill="1" applyBorder="1" applyAlignment="1">
      <alignment horizontal="center"/>
    </xf>
    <xf numFmtId="0" fontId="12" fillId="9" borderId="0" xfId="0" applyFont="1" applyFill="1" applyAlignment="1">
      <alignment horizontal="left"/>
    </xf>
    <xf numFmtId="0" fontId="23" fillId="0" borderId="0" xfId="0" applyFont="1" applyAlignment="1">
      <alignment horizontal="left" vertical="top" wrapText="1"/>
    </xf>
    <xf numFmtId="0" fontId="39" fillId="0" borderId="0" xfId="0" applyFont="1" applyAlignment="1">
      <alignment horizontal="center"/>
    </xf>
    <xf numFmtId="0" fontId="9" fillId="0" borderId="40" xfId="0" applyFont="1" applyBorder="1" applyAlignment="1">
      <alignment horizontal="center"/>
    </xf>
    <xf numFmtId="0" fontId="9" fillId="0" borderId="3" xfId="0" applyFont="1" applyBorder="1" applyAlignment="1">
      <alignment horizontal="center"/>
    </xf>
    <xf numFmtId="0" fontId="9" fillId="0" borderId="41" xfId="0" applyFont="1" applyBorder="1" applyAlignment="1">
      <alignment horizontal="center"/>
    </xf>
    <xf numFmtId="0" fontId="10" fillId="0" borderId="42" xfId="0" applyFont="1" applyBorder="1" applyAlignment="1">
      <alignment horizontal="center" vertical="center" wrapText="1"/>
    </xf>
    <xf numFmtId="0" fontId="10" fillId="0" borderId="0" xfId="0" applyFont="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45" xfId="0" applyFont="1" applyBorder="1" applyAlignment="1">
      <alignment horizontal="center" vertical="center" wrapText="1"/>
    </xf>
  </cellXfs>
  <cellStyles count="6">
    <cellStyle name="Accent6" xfId="3" builtinId="49"/>
    <cellStyle name="Comma" xfId="1" builtinId="3"/>
    <cellStyle name="Hyperlink" xfId="2" builtinId="8"/>
    <cellStyle name="Normal" xfId="0" builtinId="0"/>
    <cellStyle name="Normal 3" xfId="5" xr:uid="{3CD7FAA2-CCB2-4311-90AE-5B500512EA3A}"/>
    <cellStyle name="Percent" xfId="4" builtinId="5"/>
  </cellStyles>
  <dxfs count="1">
    <dxf>
      <font>
        <b/>
        <i val="0"/>
        <color theme="0"/>
      </font>
      <fill>
        <patternFill>
          <bgColor theme="5"/>
        </patternFill>
      </fill>
    </dxf>
  </dxfs>
  <tableStyles count="1" defaultTableStyle="TableStyleMedium9" defaultPivotStyle="PivotStyleLight16">
    <tableStyle name="Invisible" pivot="0" table="0" count="0" xr9:uid="{6F3D86F7-3F78-410E-B5C2-C38E4D6A74BD}"/>
  </tableStyles>
  <colors>
    <mruColors>
      <color rgb="FF243E9D"/>
      <color rgb="FF04A5E1"/>
      <color rgb="FFFEEEBA"/>
      <color rgb="FFFCC40C"/>
      <color rgb="FF078CCD"/>
      <color rgb="FF1B3C9C"/>
      <color rgb="FF054C8D"/>
      <color rgb="FFEC252D"/>
      <color rgb="FFFBD1D3"/>
      <color rgb="FF0684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r>
              <a:rPr lang="en-US" sz="1600" b="0" i="0" u="none" strike="noStrike" kern="1200" spc="0" baseline="0">
                <a:solidFill>
                  <a:srgbClr val="054C8D"/>
                </a:solidFill>
              </a:rPr>
              <a:t>Sales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endParaRPr lang="en-US"/>
        </a:p>
      </c:txPr>
    </c:title>
    <c:autoTitleDeleted val="0"/>
    <c:plotArea>
      <c:layout/>
      <c:barChart>
        <c:barDir val="col"/>
        <c:grouping val="clustered"/>
        <c:varyColors val="0"/>
        <c:ser>
          <c:idx val="0"/>
          <c:order val="0"/>
          <c:tx>
            <c:strRef>
              <c:f>Forcasting!$D$3</c:f>
              <c:strCache>
                <c:ptCount val="1"/>
                <c:pt idx="0">
                  <c:v>Sales</c:v>
                </c:pt>
              </c:strCache>
            </c:strRef>
          </c:tx>
          <c:spPr>
            <a:solidFill>
              <a:schemeClr val="accent1"/>
            </a:solidFill>
            <a:ln>
              <a:noFill/>
            </a:ln>
            <a:effectLst>
              <a:outerShdw blurRad="50800" dist="25400" algn="bl" rotWithShape="0">
                <a:srgbClr val="000000">
                  <a:alpha val="60000"/>
                </a:srgbClr>
              </a:outerShdw>
            </a:effectLst>
          </c:spPr>
          <c:invertIfNegative val="0"/>
          <c:dPt>
            <c:idx val="1"/>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1-2C1E-425F-B35E-C78A520E9868}"/>
              </c:ext>
            </c:extLst>
          </c:dPt>
          <c:dPt>
            <c:idx val="3"/>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0-2C1E-425F-B35E-C78A520E9868}"/>
              </c:ext>
            </c:extLst>
          </c:dPt>
          <c:dPt>
            <c:idx val="4"/>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F-2C1E-425F-B35E-C78A520E9868}"/>
              </c:ext>
            </c:extLst>
          </c:dPt>
          <c:dPt>
            <c:idx val="5"/>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E-2C1E-425F-B35E-C78A520E9868}"/>
              </c:ext>
            </c:extLst>
          </c:dPt>
          <c:dPt>
            <c:idx val="6"/>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D-2C1E-425F-B35E-C78A520E9868}"/>
              </c:ext>
            </c:extLst>
          </c:dPt>
          <c:dPt>
            <c:idx val="7"/>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C-2C1E-425F-B35E-C78A520E9868}"/>
              </c:ext>
            </c:extLst>
          </c:dPt>
          <c:dPt>
            <c:idx val="8"/>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B-2C1E-425F-B35E-C78A520E9868}"/>
              </c:ext>
            </c:extLst>
          </c:dPt>
          <c:dPt>
            <c:idx val="9"/>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A-2C1E-425F-B35E-C78A520E9868}"/>
              </c:ext>
            </c:extLst>
          </c:dPt>
          <c:dPt>
            <c:idx val="10"/>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3-F217-45EA-9236-1521DF2E08B1}"/>
              </c:ext>
            </c:extLst>
          </c:dPt>
          <c:dPt>
            <c:idx val="11"/>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2-F217-45EA-9236-1521DF2E08B1}"/>
              </c:ext>
            </c:extLst>
          </c:dPt>
          <c:dPt>
            <c:idx val="12"/>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4-F217-45EA-9236-1521DF2E08B1}"/>
              </c:ext>
            </c:extLst>
          </c:dPt>
          <c:dPt>
            <c:idx val="13"/>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5-F217-45EA-9236-1521DF2E08B1}"/>
              </c:ext>
            </c:extLst>
          </c:dPt>
          <c:dPt>
            <c:idx val="14"/>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6-F217-45EA-9236-1521DF2E08B1}"/>
              </c:ext>
            </c:extLst>
          </c:dPt>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Forcasting!$D$4:$D$18</c:f>
              <c:numCache>
                <c:formatCode>#,##0.0</c:formatCode>
                <c:ptCount val="15"/>
                <c:pt idx="0">
                  <c:v>4283.21</c:v>
                </c:pt>
                <c:pt idx="1">
                  <c:v>4844.1000000000004</c:v>
                </c:pt>
                <c:pt idx="2">
                  <c:v>5361.17</c:v>
                </c:pt>
                <c:pt idx="3">
                  <c:v>5616.79</c:v>
                </c:pt>
                <c:pt idx="4">
                  <c:v>6078.41</c:v>
                </c:pt>
                <c:pt idx="5">
                  <c:v>7077.96</c:v>
                </c:pt>
                <c:pt idx="6">
                  <c:v>7294.47</c:v>
                </c:pt>
                <c:pt idx="7">
                  <c:v>7292.71</c:v>
                </c:pt>
                <c:pt idx="8">
                  <c:v>9920.9599999999991</c:v>
                </c:pt>
                <c:pt idx="9">
                  <c:v>11799.1</c:v>
                </c:pt>
                <c:pt idx="10">
                  <c:v>10919.265333333335</c:v>
                </c:pt>
                <c:pt idx="11">
                  <c:v>11639.697575757576</c:v>
                </c:pt>
                <c:pt idx="12">
                  <c:v>12360.129818181818</c:v>
                </c:pt>
                <c:pt idx="13">
                  <c:v>13080.56206060606</c:v>
                </c:pt>
                <c:pt idx="14">
                  <c:v>13800.994303030304</c:v>
                </c:pt>
              </c:numCache>
            </c:numRef>
          </c:val>
          <c:extLst>
            <c:ext xmlns:c16="http://schemas.microsoft.com/office/drawing/2014/chart" uri="{C3380CC4-5D6E-409C-BE32-E72D297353CC}">
              <c16:uniqueId val="{00000000-F217-45EA-9236-1521DF2E08B1}"/>
            </c:ext>
          </c:extLst>
        </c:ser>
        <c:dLbls>
          <c:showLegendKey val="0"/>
          <c:showVal val="0"/>
          <c:showCatName val="0"/>
          <c:showSerName val="0"/>
          <c:showPercent val="0"/>
          <c:showBubbleSize val="0"/>
        </c:dLbls>
        <c:gapWidth val="219"/>
        <c:overlap val="-27"/>
        <c:axId val="2041047583"/>
        <c:axId val="505479695"/>
      </c:barChart>
      <c:lineChart>
        <c:grouping val="standard"/>
        <c:varyColors val="0"/>
        <c:ser>
          <c:idx val="1"/>
          <c:order val="1"/>
          <c:tx>
            <c:strRef>
              <c:f>Forcasting!$E$3</c:f>
              <c:strCache>
                <c:ptCount val="1"/>
                <c:pt idx="0">
                  <c:v>Sales Growth</c:v>
                </c:pt>
              </c:strCache>
            </c:strRef>
          </c:tx>
          <c:spPr>
            <a:ln w="25400" cap="rnd">
              <a:solidFill>
                <a:schemeClr val="accent2"/>
              </a:solidFill>
              <a:round/>
            </a:ln>
            <a:effectLst>
              <a:outerShdw blurRad="50800" dist="25400" algn="bl" rotWithShape="0">
                <a:srgbClr val="000000">
                  <a:alpha val="60000"/>
                </a:srgbClr>
              </a:outerShdw>
            </a:effectLst>
          </c:spPr>
          <c:marker>
            <c:symbol val="square"/>
            <c:size val="3"/>
            <c:spPr>
              <a:solidFill>
                <a:srgbClr val="EC252D"/>
              </a:solidFill>
              <a:ln w="12700">
                <a:solidFill>
                  <a:schemeClr val="lt2"/>
                </a:solidFill>
                <a:round/>
              </a:ln>
              <a:effectLst>
                <a:outerShdw blurRad="50800" dist="25400" algn="bl" rotWithShape="0">
                  <a:srgbClr val="000000">
                    <a:alpha val="60000"/>
                  </a:srgbClr>
                </a:outerShdw>
              </a:effectLst>
            </c:spPr>
          </c:marker>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Forcasting!$E$4:$E$18</c:f>
              <c:numCache>
                <c:formatCode>0.00%</c:formatCode>
                <c:ptCount val="15"/>
                <c:pt idx="0" formatCode="General">
                  <c:v>0</c:v>
                </c:pt>
                <c:pt idx="1">
                  <c:v>0.13095085228134984</c:v>
                </c:pt>
                <c:pt idx="2">
                  <c:v>0.10674222249747101</c:v>
                </c:pt>
                <c:pt idx="3">
                  <c:v>4.7679890770111699E-2</c:v>
                </c:pt>
                <c:pt idx="4">
                  <c:v>8.2185732420118951E-2</c:v>
                </c:pt>
                <c:pt idx="5">
                  <c:v>0.16444267497585718</c:v>
                </c:pt>
                <c:pt idx="6">
                  <c:v>3.0589322347116976E-2</c:v>
                </c:pt>
                <c:pt idx="7">
                  <c:v>-2.4127866726442182E-4</c:v>
                </c:pt>
                <c:pt idx="8">
                  <c:v>0.36039414703176176</c:v>
                </c:pt>
                <c:pt idx="9">
                  <c:v>0.18931030867980536</c:v>
                </c:pt>
                <c:pt idx="10">
                  <c:v>-7.4567947272814461E-2</c:v>
                </c:pt>
                <c:pt idx="11">
                  <c:v>6.5978087392470686E-2</c:v>
                </c:pt>
                <c:pt idx="12">
                  <c:v>6.1894412439435831E-2</c:v>
                </c:pt>
                <c:pt idx="13">
                  <c:v>5.8286786063078466E-2</c:v>
                </c:pt>
                <c:pt idx="14">
                  <c:v>5.5076550922374068E-2</c:v>
                </c:pt>
              </c:numCache>
            </c:numRef>
          </c:val>
          <c:smooth val="0"/>
          <c:extLst>
            <c:ext xmlns:c16="http://schemas.microsoft.com/office/drawing/2014/chart" uri="{C3380CC4-5D6E-409C-BE32-E72D297353CC}">
              <c16:uniqueId val="{00000001-F217-45EA-9236-1521DF2E08B1}"/>
            </c:ext>
          </c:extLst>
        </c:ser>
        <c:dLbls>
          <c:showLegendKey val="0"/>
          <c:showVal val="0"/>
          <c:showCatName val="0"/>
          <c:showSerName val="0"/>
          <c:showPercent val="0"/>
          <c:showBubbleSize val="0"/>
        </c:dLbls>
        <c:marker val="1"/>
        <c:smooth val="0"/>
        <c:axId val="590525727"/>
        <c:axId val="1978625247"/>
      </c:lineChart>
      <c:dateAx>
        <c:axId val="2041047583"/>
        <c:scaling>
          <c:orientation val="minMax"/>
        </c:scaling>
        <c:delete val="0"/>
        <c:axPos val="b"/>
        <c:numFmt formatCode="yyyy"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479695"/>
        <c:crosses val="autoZero"/>
        <c:auto val="0"/>
        <c:lblOffset val="100"/>
        <c:baseTimeUnit val="years"/>
      </c:dateAx>
      <c:valAx>
        <c:axId val="5054796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1047583"/>
        <c:crosses val="autoZero"/>
        <c:crossBetween val="between"/>
      </c:valAx>
      <c:valAx>
        <c:axId val="1978625247"/>
        <c:scaling>
          <c:orientation val="minMax"/>
          <c:min val="0"/>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0525727"/>
        <c:crosses val="max"/>
        <c:crossBetween val="between"/>
      </c:valAx>
      <c:dateAx>
        <c:axId val="590525727"/>
        <c:scaling>
          <c:orientation val="minMax"/>
        </c:scaling>
        <c:delete val="1"/>
        <c:axPos val="b"/>
        <c:numFmt formatCode="yyyy&quot;A&quot;" sourceLinked="1"/>
        <c:majorTickMark val="out"/>
        <c:minorTickMark val="none"/>
        <c:tickLblPos val="nextTo"/>
        <c:crossAx val="1978625247"/>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r>
              <a:rPr lang="en-US" sz="1600" b="0" i="0" u="none" strike="noStrike" kern="1200" spc="0" baseline="0">
                <a:solidFill>
                  <a:srgbClr val="054C8D"/>
                </a:solidFill>
              </a:rPr>
              <a:t>EBT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endParaRPr lang="en-US"/>
        </a:p>
      </c:txPr>
    </c:title>
    <c:autoTitleDeleted val="0"/>
    <c:plotArea>
      <c:layout/>
      <c:barChart>
        <c:barDir val="col"/>
        <c:grouping val="clustered"/>
        <c:varyColors val="0"/>
        <c:ser>
          <c:idx val="0"/>
          <c:order val="0"/>
          <c:tx>
            <c:strRef>
              <c:f>Forcasting!$R$3</c:f>
              <c:strCache>
                <c:ptCount val="1"/>
                <c:pt idx="0">
                  <c:v>EBT</c:v>
                </c:pt>
              </c:strCache>
            </c:strRef>
          </c:tx>
          <c:spPr>
            <a:solidFill>
              <a:schemeClr val="accent1"/>
            </a:solidFill>
            <a:ln>
              <a:noFill/>
            </a:ln>
            <a:effectLst>
              <a:outerShdw blurRad="50800" dist="25400" algn="bl" rotWithShape="0">
                <a:srgbClr val="000000">
                  <a:alpha val="60000"/>
                </a:srgbClr>
              </a:outerShdw>
            </a:effectLst>
          </c:spPr>
          <c:invertIfNegative val="0"/>
          <c:dPt>
            <c:idx val="1"/>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1-B27C-4EFE-AC62-FAE9EB18A43F}"/>
              </c:ext>
            </c:extLst>
          </c:dPt>
          <c:dPt>
            <c:idx val="3"/>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3-B27C-4EFE-AC62-FAE9EB18A43F}"/>
              </c:ext>
            </c:extLst>
          </c:dPt>
          <c:dPt>
            <c:idx val="4"/>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5-B27C-4EFE-AC62-FAE9EB18A43F}"/>
              </c:ext>
            </c:extLst>
          </c:dPt>
          <c:dPt>
            <c:idx val="5"/>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7-B27C-4EFE-AC62-FAE9EB18A43F}"/>
              </c:ext>
            </c:extLst>
          </c:dPt>
          <c:dPt>
            <c:idx val="6"/>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9-B27C-4EFE-AC62-FAE9EB18A43F}"/>
              </c:ext>
            </c:extLst>
          </c:dPt>
          <c:dPt>
            <c:idx val="7"/>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B-B27C-4EFE-AC62-FAE9EB18A43F}"/>
              </c:ext>
            </c:extLst>
          </c:dPt>
          <c:dPt>
            <c:idx val="8"/>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D-B27C-4EFE-AC62-FAE9EB18A43F}"/>
              </c:ext>
            </c:extLst>
          </c:dPt>
          <c:dPt>
            <c:idx val="9"/>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F-B27C-4EFE-AC62-FAE9EB18A43F}"/>
              </c:ext>
            </c:extLst>
          </c:dPt>
          <c:dPt>
            <c:idx val="10"/>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1-B27C-4EFE-AC62-FAE9EB18A43F}"/>
              </c:ext>
            </c:extLst>
          </c:dPt>
          <c:dPt>
            <c:idx val="11"/>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3-B27C-4EFE-AC62-FAE9EB18A43F}"/>
              </c:ext>
            </c:extLst>
          </c:dPt>
          <c:dPt>
            <c:idx val="12"/>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5-B27C-4EFE-AC62-FAE9EB18A43F}"/>
              </c:ext>
            </c:extLst>
          </c:dPt>
          <c:dPt>
            <c:idx val="13"/>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7-B27C-4EFE-AC62-FAE9EB18A43F}"/>
              </c:ext>
            </c:extLst>
          </c:dPt>
          <c:dPt>
            <c:idx val="14"/>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9-B27C-4EFE-AC62-FAE9EB18A43F}"/>
              </c:ext>
            </c:extLst>
          </c:dPt>
          <c:cat>
            <c:numRef>
              <c:f>Forcasting!$Q$4:$Q$18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Forcasting!$R$4:$R$18</c:f>
              <c:numCache>
                <c:formatCode>#,##0.0</c:formatCode>
                <c:ptCount val="15"/>
                <c:pt idx="0">
                  <c:v>574.28</c:v>
                </c:pt>
                <c:pt idx="1">
                  <c:v>637.7700000000001</c:v>
                </c:pt>
                <c:pt idx="2">
                  <c:v>1059.7400000000002</c:v>
                </c:pt>
                <c:pt idx="3">
                  <c:v>1132.8200000000002</c:v>
                </c:pt>
                <c:pt idx="4">
                  <c:v>1205.7999999999997</c:v>
                </c:pt>
                <c:pt idx="5">
                  <c:v>1211.8300000000004</c:v>
                </c:pt>
                <c:pt idx="6">
                  <c:v>1372.5000000000005</c:v>
                </c:pt>
                <c:pt idx="7">
                  <c:v>1448.4600000000003</c:v>
                </c:pt>
                <c:pt idx="8">
                  <c:v>1574.7199999999989</c:v>
                </c:pt>
                <c:pt idx="9">
                  <c:v>1668.7099999999989</c:v>
                </c:pt>
                <c:pt idx="10">
                  <c:v>1336.5099999999993</c:v>
                </c:pt>
                <c:pt idx="11">
                  <c:v>1426.0219999999993</c:v>
                </c:pt>
                <c:pt idx="12">
                  <c:v>1515.5339999999992</c:v>
                </c:pt>
                <c:pt idx="13">
                  <c:v>1605.0459999999991</c:v>
                </c:pt>
                <c:pt idx="14">
                  <c:v>1694.5579999999991</c:v>
                </c:pt>
              </c:numCache>
            </c:numRef>
          </c:val>
          <c:extLst>
            <c:ext xmlns:c16="http://schemas.microsoft.com/office/drawing/2014/chart" uri="{C3380CC4-5D6E-409C-BE32-E72D297353CC}">
              <c16:uniqueId val="{0000001A-B27C-4EFE-AC62-FAE9EB18A43F}"/>
            </c:ext>
          </c:extLst>
        </c:ser>
        <c:dLbls>
          <c:showLegendKey val="0"/>
          <c:showVal val="0"/>
          <c:showCatName val="0"/>
          <c:showSerName val="0"/>
          <c:showPercent val="0"/>
          <c:showBubbleSize val="0"/>
        </c:dLbls>
        <c:gapWidth val="219"/>
        <c:overlap val="-27"/>
        <c:axId val="2041047583"/>
        <c:axId val="505479695"/>
      </c:barChart>
      <c:lineChart>
        <c:grouping val="standard"/>
        <c:varyColors val="0"/>
        <c:ser>
          <c:idx val="1"/>
          <c:order val="1"/>
          <c:tx>
            <c:strRef>
              <c:f>Forcasting!$E$3</c:f>
              <c:strCache>
                <c:ptCount val="1"/>
                <c:pt idx="0">
                  <c:v>Sales Growth</c:v>
                </c:pt>
              </c:strCache>
            </c:strRef>
          </c:tx>
          <c:spPr>
            <a:ln w="25400" cap="rnd">
              <a:solidFill>
                <a:schemeClr val="accent2"/>
              </a:solidFill>
              <a:round/>
            </a:ln>
            <a:effectLst>
              <a:outerShdw blurRad="50800" dist="25400" algn="bl" rotWithShape="0">
                <a:srgbClr val="000000">
                  <a:alpha val="60000"/>
                </a:srgbClr>
              </a:outerShdw>
            </a:effectLst>
          </c:spPr>
          <c:marker>
            <c:symbol val="square"/>
            <c:size val="3"/>
            <c:spPr>
              <a:solidFill>
                <a:srgbClr val="EC252D"/>
              </a:solidFill>
              <a:ln w="12700">
                <a:solidFill>
                  <a:schemeClr val="lt2"/>
                </a:solidFill>
                <a:round/>
              </a:ln>
              <a:effectLst>
                <a:outerShdw blurRad="50800" dist="25400" algn="bl" rotWithShape="0">
                  <a:srgbClr val="000000">
                    <a:alpha val="60000"/>
                  </a:srgbClr>
                </a:outerShdw>
              </a:effectLst>
            </c:spPr>
          </c:marker>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Forcasting!$E$4:$E$18</c:f>
              <c:numCache>
                <c:formatCode>0.00%</c:formatCode>
                <c:ptCount val="15"/>
                <c:pt idx="0" formatCode="General">
                  <c:v>0</c:v>
                </c:pt>
                <c:pt idx="1">
                  <c:v>0.13095085228134984</c:v>
                </c:pt>
                <c:pt idx="2">
                  <c:v>0.10674222249747101</c:v>
                </c:pt>
                <c:pt idx="3">
                  <c:v>4.7679890770111699E-2</c:v>
                </c:pt>
                <c:pt idx="4">
                  <c:v>8.2185732420118951E-2</c:v>
                </c:pt>
                <c:pt idx="5">
                  <c:v>0.16444267497585718</c:v>
                </c:pt>
                <c:pt idx="6">
                  <c:v>3.0589322347116976E-2</c:v>
                </c:pt>
                <c:pt idx="7">
                  <c:v>-2.4127866726442182E-4</c:v>
                </c:pt>
                <c:pt idx="8">
                  <c:v>0.36039414703176176</c:v>
                </c:pt>
                <c:pt idx="9">
                  <c:v>0.18931030867980536</c:v>
                </c:pt>
                <c:pt idx="10">
                  <c:v>-7.4567947272814461E-2</c:v>
                </c:pt>
                <c:pt idx="11">
                  <c:v>6.5978087392470686E-2</c:v>
                </c:pt>
                <c:pt idx="12">
                  <c:v>6.1894412439435831E-2</c:v>
                </c:pt>
                <c:pt idx="13">
                  <c:v>5.8286786063078466E-2</c:v>
                </c:pt>
                <c:pt idx="14">
                  <c:v>5.5076550922374068E-2</c:v>
                </c:pt>
              </c:numCache>
            </c:numRef>
          </c:val>
          <c:smooth val="0"/>
          <c:extLst>
            <c:ext xmlns:c16="http://schemas.microsoft.com/office/drawing/2014/chart" uri="{C3380CC4-5D6E-409C-BE32-E72D297353CC}">
              <c16:uniqueId val="{0000001B-B27C-4EFE-AC62-FAE9EB18A43F}"/>
            </c:ext>
          </c:extLst>
        </c:ser>
        <c:dLbls>
          <c:showLegendKey val="0"/>
          <c:showVal val="0"/>
          <c:showCatName val="0"/>
          <c:showSerName val="0"/>
          <c:showPercent val="0"/>
          <c:showBubbleSize val="0"/>
        </c:dLbls>
        <c:marker val="1"/>
        <c:smooth val="0"/>
        <c:axId val="590525727"/>
        <c:axId val="1978625247"/>
      </c:lineChart>
      <c:dateAx>
        <c:axId val="2041047583"/>
        <c:scaling>
          <c:orientation val="minMax"/>
        </c:scaling>
        <c:delete val="0"/>
        <c:axPos val="b"/>
        <c:numFmt formatCode="yyyy"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479695"/>
        <c:crosses val="autoZero"/>
        <c:auto val="0"/>
        <c:lblOffset val="100"/>
        <c:baseTimeUnit val="years"/>
      </c:dateAx>
      <c:valAx>
        <c:axId val="5054796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1047583"/>
        <c:crosses val="autoZero"/>
        <c:crossBetween val="between"/>
      </c:valAx>
      <c:valAx>
        <c:axId val="1978625247"/>
        <c:scaling>
          <c:orientation val="minMax"/>
          <c:min val="0"/>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0525727"/>
        <c:crosses val="max"/>
        <c:crossBetween val="between"/>
      </c:valAx>
      <c:dateAx>
        <c:axId val="590525727"/>
        <c:scaling>
          <c:orientation val="minMax"/>
        </c:scaling>
        <c:delete val="1"/>
        <c:axPos val="b"/>
        <c:numFmt formatCode="yyyy&quot;A&quot;" sourceLinked="1"/>
        <c:majorTickMark val="out"/>
        <c:minorTickMark val="none"/>
        <c:tickLblPos val="nextTo"/>
        <c:crossAx val="1978625247"/>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r>
              <a:rPr lang="en-US" sz="1600" b="0" i="0" u="none" strike="noStrike" kern="1200" spc="0" baseline="0">
                <a:solidFill>
                  <a:srgbClr val="054C8D"/>
                </a:solidFill>
              </a:rPr>
              <a:t>Net Profit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endParaRPr lang="en-US"/>
        </a:p>
      </c:txPr>
    </c:title>
    <c:autoTitleDeleted val="0"/>
    <c:plotArea>
      <c:layout/>
      <c:barChart>
        <c:barDir val="col"/>
        <c:grouping val="clustered"/>
        <c:varyColors val="0"/>
        <c:ser>
          <c:idx val="0"/>
          <c:order val="0"/>
          <c:tx>
            <c:strRef>
              <c:f>Forcasting!$R$22</c:f>
              <c:strCache>
                <c:ptCount val="1"/>
                <c:pt idx="0">
                  <c:v>Net Profit</c:v>
                </c:pt>
              </c:strCache>
            </c:strRef>
          </c:tx>
          <c:spPr>
            <a:solidFill>
              <a:schemeClr val="accent1"/>
            </a:solidFill>
            <a:ln>
              <a:noFill/>
            </a:ln>
            <a:effectLst>
              <a:outerShdw blurRad="50800" dist="25400" algn="bl" rotWithShape="0">
                <a:srgbClr val="000000">
                  <a:alpha val="60000"/>
                </a:srgbClr>
              </a:outerShdw>
            </a:effectLst>
          </c:spPr>
          <c:invertIfNegative val="0"/>
          <c:dPt>
            <c:idx val="1"/>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1-31D1-43E7-987E-16399FEA393E}"/>
              </c:ext>
            </c:extLst>
          </c:dPt>
          <c:dPt>
            <c:idx val="3"/>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3-31D1-43E7-987E-16399FEA393E}"/>
              </c:ext>
            </c:extLst>
          </c:dPt>
          <c:dPt>
            <c:idx val="4"/>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5-31D1-43E7-987E-16399FEA393E}"/>
              </c:ext>
            </c:extLst>
          </c:dPt>
          <c:dPt>
            <c:idx val="5"/>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7-31D1-43E7-987E-16399FEA393E}"/>
              </c:ext>
            </c:extLst>
          </c:dPt>
          <c:dPt>
            <c:idx val="6"/>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9-31D1-43E7-987E-16399FEA393E}"/>
              </c:ext>
            </c:extLst>
          </c:dPt>
          <c:dPt>
            <c:idx val="7"/>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B-31D1-43E7-987E-16399FEA393E}"/>
              </c:ext>
            </c:extLst>
          </c:dPt>
          <c:dPt>
            <c:idx val="8"/>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D-31D1-43E7-987E-16399FEA393E}"/>
              </c:ext>
            </c:extLst>
          </c:dPt>
          <c:dPt>
            <c:idx val="9"/>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F-31D1-43E7-987E-16399FEA393E}"/>
              </c:ext>
            </c:extLst>
          </c:dPt>
          <c:dPt>
            <c:idx val="10"/>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1-31D1-43E7-987E-16399FEA393E}"/>
              </c:ext>
            </c:extLst>
          </c:dPt>
          <c:dPt>
            <c:idx val="11"/>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3-31D1-43E7-987E-16399FEA393E}"/>
              </c:ext>
            </c:extLst>
          </c:dPt>
          <c:dPt>
            <c:idx val="12"/>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5-31D1-43E7-987E-16399FEA393E}"/>
              </c:ext>
            </c:extLst>
          </c:dPt>
          <c:dPt>
            <c:idx val="13"/>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7-31D1-43E7-987E-16399FEA393E}"/>
              </c:ext>
            </c:extLst>
          </c:dPt>
          <c:dPt>
            <c:idx val="14"/>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9-31D1-43E7-987E-16399FEA393E}"/>
              </c:ext>
            </c:extLst>
          </c:dPt>
          <c:cat>
            <c:numRef>
              <c:f>Forcasting!$Q$23:$Q$37</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Forcasting!$R$23:$R$37</c:f>
              <c:numCache>
                <c:formatCode>#,##0.0</c:formatCode>
                <c:ptCount val="15"/>
                <c:pt idx="0">
                  <c:v>409</c:v>
                </c:pt>
                <c:pt idx="1">
                  <c:v>468.36000000000013</c:v>
                </c:pt>
                <c:pt idx="2">
                  <c:v>726.20000000000027</c:v>
                </c:pt>
                <c:pt idx="3">
                  <c:v>747.77000000000021</c:v>
                </c:pt>
                <c:pt idx="4">
                  <c:v>813.08999999999969</c:v>
                </c:pt>
                <c:pt idx="5">
                  <c:v>798.60000000000036</c:v>
                </c:pt>
                <c:pt idx="6">
                  <c:v>1024.7800000000004</c:v>
                </c:pt>
                <c:pt idx="7">
                  <c:v>1052.1000000000004</c:v>
                </c:pt>
                <c:pt idx="8">
                  <c:v>1167.6999999999989</c:v>
                </c:pt>
                <c:pt idx="9">
                  <c:v>1234.3399999999988</c:v>
                </c:pt>
                <c:pt idx="10">
                  <c:v>1336.5099999999993</c:v>
                </c:pt>
                <c:pt idx="11">
                  <c:v>1426.0219999999993</c:v>
                </c:pt>
                <c:pt idx="12">
                  <c:v>1515.5339999999992</c:v>
                </c:pt>
                <c:pt idx="13">
                  <c:v>1605.0459999999991</c:v>
                </c:pt>
                <c:pt idx="14">
                  <c:v>1694.5579999999991</c:v>
                </c:pt>
              </c:numCache>
            </c:numRef>
          </c:val>
          <c:extLst>
            <c:ext xmlns:c16="http://schemas.microsoft.com/office/drawing/2014/chart" uri="{C3380CC4-5D6E-409C-BE32-E72D297353CC}">
              <c16:uniqueId val="{0000001A-31D1-43E7-987E-16399FEA393E}"/>
            </c:ext>
          </c:extLst>
        </c:ser>
        <c:dLbls>
          <c:showLegendKey val="0"/>
          <c:showVal val="0"/>
          <c:showCatName val="0"/>
          <c:showSerName val="0"/>
          <c:showPercent val="0"/>
          <c:showBubbleSize val="0"/>
        </c:dLbls>
        <c:gapWidth val="219"/>
        <c:overlap val="-27"/>
        <c:axId val="2041047583"/>
        <c:axId val="505479695"/>
      </c:barChart>
      <c:lineChart>
        <c:grouping val="standard"/>
        <c:varyColors val="0"/>
        <c:ser>
          <c:idx val="1"/>
          <c:order val="1"/>
          <c:tx>
            <c:strRef>
              <c:f>Forcasting!$E$3</c:f>
              <c:strCache>
                <c:ptCount val="1"/>
                <c:pt idx="0">
                  <c:v>Sales Growth</c:v>
                </c:pt>
              </c:strCache>
            </c:strRef>
          </c:tx>
          <c:spPr>
            <a:ln w="25400" cap="rnd">
              <a:solidFill>
                <a:schemeClr val="accent2"/>
              </a:solidFill>
              <a:round/>
            </a:ln>
            <a:effectLst>
              <a:outerShdw blurRad="50800" dist="25400" algn="bl" rotWithShape="0">
                <a:srgbClr val="000000">
                  <a:alpha val="60000"/>
                </a:srgbClr>
              </a:outerShdw>
            </a:effectLst>
          </c:spPr>
          <c:marker>
            <c:symbol val="square"/>
            <c:size val="3"/>
            <c:spPr>
              <a:solidFill>
                <a:srgbClr val="EC252D"/>
              </a:solidFill>
              <a:ln w="12700">
                <a:solidFill>
                  <a:schemeClr val="lt2"/>
                </a:solidFill>
                <a:round/>
              </a:ln>
              <a:effectLst>
                <a:outerShdw blurRad="50800" dist="25400" algn="bl" rotWithShape="0">
                  <a:srgbClr val="000000">
                    <a:alpha val="60000"/>
                  </a:srgbClr>
                </a:outerShdw>
              </a:effectLst>
            </c:spPr>
          </c:marker>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Forcasting!$E$4:$E$18</c:f>
              <c:numCache>
                <c:formatCode>0.00%</c:formatCode>
                <c:ptCount val="15"/>
                <c:pt idx="0" formatCode="General">
                  <c:v>0</c:v>
                </c:pt>
                <c:pt idx="1">
                  <c:v>0.13095085228134984</c:v>
                </c:pt>
                <c:pt idx="2">
                  <c:v>0.10674222249747101</c:v>
                </c:pt>
                <c:pt idx="3">
                  <c:v>4.7679890770111699E-2</c:v>
                </c:pt>
                <c:pt idx="4">
                  <c:v>8.2185732420118951E-2</c:v>
                </c:pt>
                <c:pt idx="5">
                  <c:v>0.16444267497585718</c:v>
                </c:pt>
                <c:pt idx="6">
                  <c:v>3.0589322347116976E-2</c:v>
                </c:pt>
                <c:pt idx="7">
                  <c:v>-2.4127866726442182E-4</c:v>
                </c:pt>
                <c:pt idx="8">
                  <c:v>0.36039414703176176</c:v>
                </c:pt>
                <c:pt idx="9">
                  <c:v>0.18931030867980536</c:v>
                </c:pt>
                <c:pt idx="10">
                  <c:v>-7.4567947272814461E-2</c:v>
                </c:pt>
                <c:pt idx="11">
                  <c:v>6.5978087392470686E-2</c:v>
                </c:pt>
                <c:pt idx="12">
                  <c:v>6.1894412439435831E-2</c:v>
                </c:pt>
                <c:pt idx="13">
                  <c:v>5.8286786063078466E-2</c:v>
                </c:pt>
                <c:pt idx="14">
                  <c:v>5.5076550922374068E-2</c:v>
                </c:pt>
              </c:numCache>
            </c:numRef>
          </c:val>
          <c:smooth val="0"/>
          <c:extLst>
            <c:ext xmlns:c16="http://schemas.microsoft.com/office/drawing/2014/chart" uri="{C3380CC4-5D6E-409C-BE32-E72D297353CC}">
              <c16:uniqueId val="{0000001B-31D1-43E7-987E-16399FEA393E}"/>
            </c:ext>
          </c:extLst>
        </c:ser>
        <c:dLbls>
          <c:showLegendKey val="0"/>
          <c:showVal val="0"/>
          <c:showCatName val="0"/>
          <c:showSerName val="0"/>
          <c:showPercent val="0"/>
          <c:showBubbleSize val="0"/>
        </c:dLbls>
        <c:marker val="1"/>
        <c:smooth val="0"/>
        <c:axId val="590525727"/>
        <c:axId val="1978625247"/>
      </c:lineChart>
      <c:dateAx>
        <c:axId val="2041047583"/>
        <c:scaling>
          <c:orientation val="minMax"/>
        </c:scaling>
        <c:delete val="0"/>
        <c:axPos val="b"/>
        <c:numFmt formatCode="yyyy"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479695"/>
        <c:crosses val="autoZero"/>
        <c:auto val="0"/>
        <c:lblOffset val="100"/>
        <c:baseTimeUnit val="years"/>
      </c:dateAx>
      <c:valAx>
        <c:axId val="5054796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1047583"/>
        <c:crosses val="autoZero"/>
        <c:crossBetween val="between"/>
      </c:valAx>
      <c:valAx>
        <c:axId val="1978625247"/>
        <c:scaling>
          <c:orientation val="minMax"/>
          <c:min val="0"/>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0525727"/>
        <c:crosses val="max"/>
        <c:crossBetween val="between"/>
      </c:valAx>
      <c:dateAx>
        <c:axId val="590525727"/>
        <c:scaling>
          <c:orientation val="minMax"/>
        </c:scaling>
        <c:delete val="1"/>
        <c:axPos val="b"/>
        <c:numFmt formatCode="yyyy&quot;A&quot;" sourceLinked="1"/>
        <c:majorTickMark val="out"/>
        <c:minorTickMark val="none"/>
        <c:tickLblPos val="nextTo"/>
        <c:crossAx val="1978625247"/>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r>
              <a:rPr lang="en-US" sz="1600" b="0" i="0" u="none" strike="noStrike" kern="1200" spc="0" baseline="0">
                <a:solidFill>
                  <a:srgbClr val="054C8D"/>
                </a:solidFill>
              </a:rPr>
              <a:t>EBITDA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endParaRPr lang="en-US"/>
        </a:p>
      </c:txPr>
    </c:title>
    <c:autoTitleDeleted val="0"/>
    <c:plotArea>
      <c:layout/>
      <c:barChart>
        <c:barDir val="col"/>
        <c:grouping val="clustered"/>
        <c:varyColors val="0"/>
        <c:ser>
          <c:idx val="0"/>
          <c:order val="0"/>
          <c:tx>
            <c:strRef>
              <c:f>Forcasting!$D$22</c:f>
              <c:strCache>
                <c:ptCount val="1"/>
                <c:pt idx="0">
                  <c:v>EBITDA</c:v>
                </c:pt>
              </c:strCache>
            </c:strRef>
          </c:tx>
          <c:spPr>
            <a:solidFill>
              <a:schemeClr val="accent1"/>
            </a:solidFill>
            <a:ln>
              <a:noFill/>
            </a:ln>
            <a:effectLst>
              <a:outerShdw blurRad="50800" dist="25400" algn="bl" rotWithShape="0">
                <a:srgbClr val="000000">
                  <a:alpha val="60000"/>
                </a:srgbClr>
              </a:outerShdw>
            </a:effectLst>
          </c:spPr>
          <c:invertIfNegative val="0"/>
          <c:dPt>
            <c:idx val="0"/>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D-CC76-4AED-91EB-6DFA53EF9F21}"/>
              </c:ext>
            </c:extLst>
          </c:dPt>
          <c:dPt>
            <c:idx val="1"/>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1-CC76-4AED-91EB-6DFA53EF9F21}"/>
              </c:ext>
            </c:extLst>
          </c:dPt>
          <c:dPt>
            <c:idx val="2"/>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C-CC76-4AED-91EB-6DFA53EF9F21}"/>
              </c:ext>
            </c:extLst>
          </c:dPt>
          <c:dPt>
            <c:idx val="3"/>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3-CC76-4AED-91EB-6DFA53EF9F21}"/>
              </c:ext>
            </c:extLst>
          </c:dPt>
          <c:dPt>
            <c:idx val="4"/>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5-CC76-4AED-91EB-6DFA53EF9F21}"/>
              </c:ext>
            </c:extLst>
          </c:dPt>
          <c:dPt>
            <c:idx val="5"/>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7-CC76-4AED-91EB-6DFA53EF9F21}"/>
              </c:ext>
            </c:extLst>
          </c:dPt>
          <c:dPt>
            <c:idx val="6"/>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9-CC76-4AED-91EB-6DFA53EF9F21}"/>
              </c:ext>
            </c:extLst>
          </c:dPt>
          <c:dPt>
            <c:idx val="7"/>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B-CC76-4AED-91EB-6DFA53EF9F21}"/>
              </c:ext>
            </c:extLst>
          </c:dPt>
          <c:dPt>
            <c:idx val="8"/>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D-CC76-4AED-91EB-6DFA53EF9F21}"/>
              </c:ext>
            </c:extLst>
          </c:dPt>
          <c:dPt>
            <c:idx val="9"/>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F-CC76-4AED-91EB-6DFA53EF9F21}"/>
              </c:ext>
            </c:extLst>
          </c:dPt>
          <c:dPt>
            <c:idx val="10"/>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1-CC76-4AED-91EB-6DFA53EF9F21}"/>
              </c:ext>
            </c:extLst>
          </c:dPt>
          <c:dPt>
            <c:idx val="11"/>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3-CC76-4AED-91EB-6DFA53EF9F21}"/>
              </c:ext>
            </c:extLst>
          </c:dPt>
          <c:dPt>
            <c:idx val="12"/>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5-CC76-4AED-91EB-6DFA53EF9F21}"/>
              </c:ext>
            </c:extLst>
          </c:dPt>
          <c:dPt>
            <c:idx val="13"/>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7-CC76-4AED-91EB-6DFA53EF9F21}"/>
              </c:ext>
            </c:extLst>
          </c:dPt>
          <c:dPt>
            <c:idx val="14"/>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9-CC76-4AED-91EB-6DFA53EF9F21}"/>
              </c:ext>
            </c:extLst>
          </c:dPt>
          <c:cat>
            <c:numRef>
              <c:f>Forcasting!$C$23:$C$37</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Forcasting!$D$23:$D$37</c:f>
              <c:numCache>
                <c:formatCode>#,##0.0</c:formatCode>
                <c:ptCount val="15"/>
                <c:pt idx="0">
                  <c:v>671.77</c:v>
                </c:pt>
                <c:pt idx="1">
                  <c:v>771.17000000000007</c:v>
                </c:pt>
                <c:pt idx="2">
                  <c:v>1173.4800000000002</c:v>
                </c:pt>
                <c:pt idx="3">
                  <c:v>1261.8900000000003</c:v>
                </c:pt>
                <c:pt idx="4">
                  <c:v>1341.2199999999998</c:v>
                </c:pt>
                <c:pt idx="5">
                  <c:v>1370.6400000000003</c:v>
                </c:pt>
                <c:pt idx="6">
                  <c:v>1576.0200000000004</c:v>
                </c:pt>
                <c:pt idx="7">
                  <c:v>1686.3500000000004</c:v>
                </c:pt>
                <c:pt idx="8">
                  <c:v>1856.4099999999989</c:v>
                </c:pt>
                <c:pt idx="9">
                  <c:v>1986.089999999999</c:v>
                </c:pt>
                <c:pt idx="10">
                  <c:v>2134.8946666666661</c:v>
                </c:pt>
                <c:pt idx="11">
                  <c:v>2274.0566060606056</c:v>
                </c:pt>
                <c:pt idx="12">
                  <c:v>2413.2185454545452</c:v>
                </c:pt>
                <c:pt idx="13">
                  <c:v>2552.3804848484842</c:v>
                </c:pt>
                <c:pt idx="14">
                  <c:v>2691.5424242424233</c:v>
                </c:pt>
              </c:numCache>
            </c:numRef>
          </c:val>
          <c:extLst>
            <c:ext xmlns:c16="http://schemas.microsoft.com/office/drawing/2014/chart" uri="{C3380CC4-5D6E-409C-BE32-E72D297353CC}">
              <c16:uniqueId val="{0000001A-CC76-4AED-91EB-6DFA53EF9F21}"/>
            </c:ext>
          </c:extLst>
        </c:ser>
        <c:dLbls>
          <c:showLegendKey val="0"/>
          <c:showVal val="0"/>
          <c:showCatName val="0"/>
          <c:showSerName val="0"/>
          <c:showPercent val="0"/>
          <c:showBubbleSize val="0"/>
        </c:dLbls>
        <c:gapWidth val="219"/>
        <c:overlap val="-27"/>
        <c:axId val="2041047583"/>
        <c:axId val="505479695"/>
      </c:barChart>
      <c:lineChart>
        <c:grouping val="standard"/>
        <c:varyColors val="0"/>
        <c:ser>
          <c:idx val="1"/>
          <c:order val="1"/>
          <c:tx>
            <c:strRef>
              <c:f>Forcasting!$E$3</c:f>
              <c:strCache>
                <c:ptCount val="1"/>
                <c:pt idx="0">
                  <c:v>Sales Growth</c:v>
                </c:pt>
              </c:strCache>
            </c:strRef>
          </c:tx>
          <c:spPr>
            <a:ln w="25400" cap="rnd">
              <a:solidFill>
                <a:schemeClr val="accent2"/>
              </a:solidFill>
              <a:round/>
            </a:ln>
            <a:effectLst>
              <a:outerShdw blurRad="50800" dist="25400" algn="bl" rotWithShape="0">
                <a:srgbClr val="000000">
                  <a:alpha val="60000"/>
                </a:srgbClr>
              </a:outerShdw>
            </a:effectLst>
          </c:spPr>
          <c:marker>
            <c:symbol val="square"/>
            <c:size val="3"/>
            <c:spPr>
              <a:solidFill>
                <a:srgbClr val="EC252D"/>
              </a:solidFill>
              <a:ln w="12700">
                <a:solidFill>
                  <a:schemeClr val="lt2"/>
                </a:solidFill>
                <a:round/>
              </a:ln>
              <a:effectLst>
                <a:outerShdw blurRad="50800" dist="25400" algn="bl" rotWithShape="0">
                  <a:srgbClr val="000000">
                    <a:alpha val="60000"/>
                  </a:srgbClr>
                </a:outerShdw>
              </a:effectLst>
            </c:spPr>
          </c:marker>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Forcasting!$E$4:$E$18</c:f>
              <c:numCache>
                <c:formatCode>0.00%</c:formatCode>
                <c:ptCount val="15"/>
                <c:pt idx="0" formatCode="General">
                  <c:v>0</c:v>
                </c:pt>
                <c:pt idx="1">
                  <c:v>0.13095085228134984</c:v>
                </c:pt>
                <c:pt idx="2">
                  <c:v>0.10674222249747101</c:v>
                </c:pt>
                <c:pt idx="3">
                  <c:v>4.7679890770111699E-2</c:v>
                </c:pt>
                <c:pt idx="4">
                  <c:v>8.2185732420118951E-2</c:v>
                </c:pt>
                <c:pt idx="5">
                  <c:v>0.16444267497585718</c:v>
                </c:pt>
                <c:pt idx="6">
                  <c:v>3.0589322347116976E-2</c:v>
                </c:pt>
                <c:pt idx="7">
                  <c:v>-2.4127866726442182E-4</c:v>
                </c:pt>
                <c:pt idx="8">
                  <c:v>0.36039414703176176</c:v>
                </c:pt>
                <c:pt idx="9">
                  <c:v>0.18931030867980536</c:v>
                </c:pt>
                <c:pt idx="10">
                  <c:v>-7.4567947272814461E-2</c:v>
                </c:pt>
                <c:pt idx="11">
                  <c:v>6.5978087392470686E-2</c:v>
                </c:pt>
                <c:pt idx="12">
                  <c:v>6.1894412439435831E-2</c:v>
                </c:pt>
                <c:pt idx="13">
                  <c:v>5.8286786063078466E-2</c:v>
                </c:pt>
                <c:pt idx="14">
                  <c:v>5.5076550922374068E-2</c:v>
                </c:pt>
              </c:numCache>
            </c:numRef>
          </c:val>
          <c:smooth val="0"/>
          <c:extLst>
            <c:ext xmlns:c16="http://schemas.microsoft.com/office/drawing/2014/chart" uri="{C3380CC4-5D6E-409C-BE32-E72D297353CC}">
              <c16:uniqueId val="{0000001B-CC76-4AED-91EB-6DFA53EF9F21}"/>
            </c:ext>
          </c:extLst>
        </c:ser>
        <c:dLbls>
          <c:showLegendKey val="0"/>
          <c:showVal val="0"/>
          <c:showCatName val="0"/>
          <c:showSerName val="0"/>
          <c:showPercent val="0"/>
          <c:showBubbleSize val="0"/>
        </c:dLbls>
        <c:marker val="1"/>
        <c:smooth val="0"/>
        <c:axId val="590525727"/>
        <c:axId val="1978625247"/>
      </c:lineChart>
      <c:dateAx>
        <c:axId val="2041047583"/>
        <c:scaling>
          <c:orientation val="minMax"/>
        </c:scaling>
        <c:delete val="0"/>
        <c:axPos val="b"/>
        <c:numFmt formatCode="yyyy"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479695"/>
        <c:crosses val="autoZero"/>
        <c:auto val="0"/>
        <c:lblOffset val="100"/>
        <c:baseTimeUnit val="years"/>
      </c:dateAx>
      <c:valAx>
        <c:axId val="5054796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1047583"/>
        <c:crosses val="autoZero"/>
        <c:crossBetween val="between"/>
      </c:valAx>
      <c:valAx>
        <c:axId val="1978625247"/>
        <c:scaling>
          <c:orientation val="minMax"/>
          <c:min val="0"/>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0525727"/>
        <c:crosses val="max"/>
        <c:crossBetween val="between"/>
      </c:valAx>
      <c:dateAx>
        <c:axId val="590525727"/>
        <c:scaling>
          <c:orientation val="minMax"/>
        </c:scaling>
        <c:delete val="1"/>
        <c:axPos val="b"/>
        <c:numFmt formatCode="yyyy&quot;A&quot;" sourceLinked="1"/>
        <c:majorTickMark val="out"/>
        <c:minorTickMark val="none"/>
        <c:tickLblPos val="nextTo"/>
        <c:crossAx val="1978625247"/>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rgbClr val="054C8D"/>
                </a:solidFill>
                <a:latin typeface="+mn-lt"/>
                <a:ea typeface="+mn-ea"/>
                <a:cs typeface="+mn-cs"/>
              </a:defRPr>
            </a:pPr>
            <a:r>
              <a:rPr lang="en-IN">
                <a:solidFill>
                  <a:srgbClr val="243E9D"/>
                </a:solidFill>
              </a:rPr>
              <a:t>Market</a:t>
            </a:r>
            <a:r>
              <a:rPr lang="en-IN" baseline="0">
                <a:solidFill>
                  <a:srgbClr val="243E9D"/>
                </a:solidFill>
              </a:rPr>
              <a:t> Returns</a:t>
            </a:r>
            <a:endParaRPr lang="en-IN">
              <a:solidFill>
                <a:srgbClr val="243E9D"/>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54C8D"/>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4"/>
              </a:solidFill>
              <a:round/>
            </a:ln>
            <a:effectLst/>
          </c:spPr>
          <c:marker>
            <c:symbol val="circle"/>
            <c:size val="4"/>
            <c:spPr>
              <a:solidFill>
                <a:schemeClr val="accent4"/>
              </a:solidFill>
              <a:ln w="9525">
                <a:solidFill>
                  <a:schemeClr val="accent4"/>
                </a:solidFill>
              </a:ln>
              <a:effectLst/>
            </c:spPr>
          </c:marker>
          <c:cat>
            <c:numRef>
              <c:f>'Return on Market'!$B$5:$B$28</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f>'Return on Market'!$C$5:$C$28</c:f>
              <c:numCache>
                <c:formatCode>0.00%</c:formatCode>
                <c:ptCount val="24"/>
                <c:pt idx="0">
                  <c:v>-0.14649999999999999</c:v>
                </c:pt>
                <c:pt idx="1">
                  <c:v>-0.1618</c:v>
                </c:pt>
                <c:pt idx="2">
                  <c:v>3.2500000000000001E-2</c:v>
                </c:pt>
                <c:pt idx="3">
                  <c:v>0.71900000000000008</c:v>
                </c:pt>
                <c:pt idx="4">
                  <c:v>0.10679999999999999</c:v>
                </c:pt>
                <c:pt idx="5">
                  <c:v>0.36340000000000006</c:v>
                </c:pt>
                <c:pt idx="6">
                  <c:v>0.39829999999999999</c:v>
                </c:pt>
                <c:pt idx="7">
                  <c:v>0.54770000000000008</c:v>
                </c:pt>
                <c:pt idx="8">
                  <c:v>-0.51790000000000003</c:v>
                </c:pt>
                <c:pt idx="9">
                  <c:v>0.75760000000000005</c:v>
                </c:pt>
                <c:pt idx="10">
                  <c:v>0.17949999999999999</c:v>
                </c:pt>
                <c:pt idx="11">
                  <c:v>-0.2462</c:v>
                </c:pt>
                <c:pt idx="12">
                  <c:v>0.27699999999999997</c:v>
                </c:pt>
                <c:pt idx="13">
                  <c:v>6.7599999999999993E-2</c:v>
                </c:pt>
                <c:pt idx="14">
                  <c:v>0.31390000000000001</c:v>
                </c:pt>
                <c:pt idx="15">
                  <c:v>-4.0599999999999997E-2</c:v>
                </c:pt>
                <c:pt idx="16">
                  <c:v>3.0099999999999998E-2</c:v>
                </c:pt>
                <c:pt idx="17">
                  <c:v>0.28649999999999998</c:v>
                </c:pt>
                <c:pt idx="18">
                  <c:v>3.15E-2</c:v>
                </c:pt>
                <c:pt idx="19">
                  <c:v>0.1202</c:v>
                </c:pt>
                <c:pt idx="20">
                  <c:v>0.14899999999999999</c:v>
                </c:pt>
                <c:pt idx="21">
                  <c:v>0.2412</c:v>
                </c:pt>
                <c:pt idx="22">
                  <c:v>4.3200000000000002E-2</c:v>
                </c:pt>
                <c:pt idx="23">
                  <c:v>0.19420000000000001</c:v>
                </c:pt>
              </c:numCache>
            </c:numRef>
          </c:val>
          <c:smooth val="1"/>
          <c:extLst>
            <c:ext xmlns:c16="http://schemas.microsoft.com/office/drawing/2014/chart" uri="{C3380CC4-5D6E-409C-BE32-E72D297353CC}">
              <c16:uniqueId val="{00000000-9C38-4C3E-8581-426B19704B3D}"/>
            </c:ext>
          </c:extLst>
        </c:ser>
        <c:dLbls>
          <c:showLegendKey val="0"/>
          <c:showVal val="0"/>
          <c:showCatName val="0"/>
          <c:showSerName val="0"/>
          <c:showPercent val="0"/>
          <c:showBubbleSize val="0"/>
        </c:dLbls>
        <c:marker val="1"/>
        <c:smooth val="0"/>
        <c:axId val="2041044223"/>
        <c:axId val="589920399"/>
      </c:lineChart>
      <c:catAx>
        <c:axId val="2041044223"/>
        <c:scaling>
          <c:orientation val="minMax"/>
        </c:scaling>
        <c:delete val="0"/>
        <c:axPos val="b"/>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920399"/>
        <c:crosses val="autoZero"/>
        <c:auto val="1"/>
        <c:lblAlgn val="ctr"/>
        <c:lblOffset val="100"/>
        <c:tickLblSkip val="2"/>
        <c:tickMarkSkip val="2"/>
        <c:noMultiLvlLbl val="0"/>
      </c:catAx>
      <c:valAx>
        <c:axId val="5899203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0442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7-71D3-49E9-A2C7-DD559447FF84}"/>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6-71D3-49E9-A2C7-DD559447FF84}"/>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71D3-49E9-A2C7-DD559447FF84}"/>
              </c:ext>
            </c:extLst>
          </c:dPt>
          <c:dPt>
            <c:idx val="3"/>
            <c:invertIfNegative val="0"/>
            <c:bubble3D val="0"/>
            <c:spPr>
              <a:solidFill>
                <a:srgbClr val="243E9D"/>
              </a:solidFill>
              <a:ln>
                <a:noFill/>
              </a:ln>
              <a:effectLst/>
            </c:spPr>
            <c:extLst>
              <c:ext xmlns:c16="http://schemas.microsoft.com/office/drawing/2014/chart" uri="{C3380CC4-5D6E-409C-BE32-E72D297353CC}">
                <c16:uniqueId val="{00000006-3783-47DD-8810-36A6210E00AD}"/>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Analysis'!$F$76:$I$76</c:f>
              <c:numCache>
                <c:formatCode>#,##0.0</c:formatCode>
                <c:ptCount val="4"/>
                <c:pt idx="0">
                  <c:v>7294.47</c:v>
                </c:pt>
                <c:pt idx="1">
                  <c:v>7292.71</c:v>
                </c:pt>
                <c:pt idx="2">
                  <c:v>9920.9599999999991</c:v>
                </c:pt>
                <c:pt idx="3">
                  <c:v>11799.1</c:v>
                </c:pt>
              </c:numCache>
            </c:numRef>
          </c:val>
          <c:extLst>
            <c:ext xmlns:c16="http://schemas.microsoft.com/office/drawing/2014/chart" uri="{C3380CC4-5D6E-409C-BE32-E72D297353CC}">
              <c16:uniqueId val="{00000001-71D3-49E9-A2C7-DD559447FF84}"/>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5B5B-4481-9D94-76CB76617462}"/>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3-5B5B-4481-9D94-76CB76617462}"/>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5B5B-4481-9D94-76CB76617462}"/>
              </c:ext>
            </c:extLst>
          </c:dPt>
          <c:dPt>
            <c:idx val="3"/>
            <c:invertIfNegative val="0"/>
            <c:bubble3D val="0"/>
            <c:spPr>
              <a:solidFill>
                <a:srgbClr val="243E9D"/>
              </a:solidFill>
              <a:ln>
                <a:noFill/>
              </a:ln>
              <a:effectLst/>
            </c:spPr>
            <c:extLst>
              <c:ext xmlns:c16="http://schemas.microsoft.com/office/drawing/2014/chart" uri="{C3380CC4-5D6E-409C-BE32-E72D297353CC}">
                <c16:uniqueId val="{00000006-1EBC-490E-9150-0ED3EC3A9550}"/>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Analysis'!$F$75:$I$75</c:f>
              <c:numCache>
                <c:formatCode>#,##0.0</c:formatCode>
                <c:ptCount val="4"/>
                <c:pt idx="0">
                  <c:v>1024.7800000000004</c:v>
                </c:pt>
                <c:pt idx="1">
                  <c:v>1052.1000000000004</c:v>
                </c:pt>
                <c:pt idx="2">
                  <c:v>1167.6999999999989</c:v>
                </c:pt>
                <c:pt idx="3">
                  <c:v>1234.3399999999988</c:v>
                </c:pt>
              </c:numCache>
            </c:numRef>
          </c:val>
          <c:extLst>
            <c:ext xmlns:c16="http://schemas.microsoft.com/office/drawing/2014/chart" uri="{C3380CC4-5D6E-409C-BE32-E72D297353CC}">
              <c16:uniqueId val="{00000006-5B5B-4481-9D94-76CB76617462}"/>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BAC1-46F6-873F-CE74D881290C}"/>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3-BAC1-46F6-873F-CE74D881290C}"/>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BAC1-46F6-873F-CE74D881290C}"/>
              </c:ext>
            </c:extLst>
          </c:dPt>
          <c:dPt>
            <c:idx val="3"/>
            <c:invertIfNegative val="0"/>
            <c:bubble3D val="0"/>
            <c:spPr>
              <a:solidFill>
                <a:srgbClr val="243E9D"/>
              </a:solidFill>
              <a:ln>
                <a:noFill/>
              </a:ln>
              <a:effectLst/>
            </c:spPr>
            <c:extLst>
              <c:ext xmlns:c16="http://schemas.microsoft.com/office/drawing/2014/chart" uri="{C3380CC4-5D6E-409C-BE32-E72D297353CC}">
                <c16:uniqueId val="{00000006-4705-4A1D-8907-3B73BF3080E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Analysis'!$F$80:$I$80</c:f>
              <c:numCache>
                <c:formatCode>#,##0.0</c:formatCode>
                <c:ptCount val="4"/>
                <c:pt idx="0">
                  <c:v>6213.244999999999</c:v>
                </c:pt>
                <c:pt idx="1">
                  <c:v>7668.2650000000012</c:v>
                </c:pt>
                <c:pt idx="2">
                  <c:v>9154.0850000000009</c:v>
                </c:pt>
                <c:pt idx="3">
                  <c:v>9999.6049999999996</c:v>
                </c:pt>
              </c:numCache>
            </c:numRef>
          </c:val>
          <c:extLst>
            <c:ext xmlns:c16="http://schemas.microsoft.com/office/drawing/2014/chart" uri="{C3380CC4-5D6E-409C-BE32-E72D297353CC}">
              <c16:uniqueId val="{00000006-BAC1-46F6-873F-CE74D881290C}"/>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D288-4BD4-96C7-23EA791E6879}"/>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3-D288-4BD4-96C7-23EA791E6879}"/>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D288-4BD4-96C7-23EA791E6879}"/>
              </c:ext>
            </c:extLst>
          </c:dPt>
          <c:dPt>
            <c:idx val="3"/>
            <c:invertIfNegative val="0"/>
            <c:bubble3D val="0"/>
            <c:spPr>
              <a:solidFill>
                <a:srgbClr val="243E9D"/>
              </a:solidFill>
              <a:ln>
                <a:noFill/>
              </a:ln>
              <a:effectLst/>
            </c:spPr>
            <c:extLst>
              <c:ext xmlns:c16="http://schemas.microsoft.com/office/drawing/2014/chart" uri="{C3380CC4-5D6E-409C-BE32-E72D297353CC}">
                <c16:uniqueId val="{00000006-ABC6-47B7-8BF6-9571F168E0C9}"/>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Analysis'!$F$71:$I$71</c:f>
              <c:numCache>
                <c:formatCode>0.00%</c:formatCode>
                <c:ptCount val="4"/>
                <c:pt idx="0">
                  <c:v>0.15694244182885625</c:v>
                </c:pt>
                <c:pt idx="1">
                  <c:v>0.13452648174443296</c:v>
                </c:pt>
                <c:pt idx="2">
                  <c:v>0.12692129184288573</c:v>
                </c:pt>
                <c:pt idx="3">
                  <c:v>0.11852544642449889</c:v>
                </c:pt>
              </c:numCache>
            </c:numRef>
          </c:val>
          <c:extLst>
            <c:ext xmlns:c16="http://schemas.microsoft.com/office/drawing/2014/chart" uri="{C3380CC4-5D6E-409C-BE32-E72D297353CC}">
              <c16:uniqueId val="{00000006-D288-4BD4-96C7-23EA791E6879}"/>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solidFill>
                <a:schemeClr val="accent5">
                  <a:lumMod val="20000"/>
                  <a:lumOff val="80000"/>
                </a:schemeClr>
              </a:solidFill>
            </a:ln>
            <a:effectLst/>
          </c:spPr>
          <c:invertIfNegative val="0"/>
          <c:dPt>
            <c:idx val="0"/>
            <c:invertIfNegative val="0"/>
            <c:bubble3D val="0"/>
            <c:spPr>
              <a:solidFill>
                <a:srgbClr val="04A5E1">
                  <a:alpha val="25000"/>
                </a:srgbClr>
              </a:solidFill>
              <a:ln>
                <a:solidFill>
                  <a:schemeClr val="accent5">
                    <a:lumMod val="20000"/>
                    <a:lumOff val="80000"/>
                  </a:schemeClr>
                </a:solidFill>
              </a:ln>
              <a:effectLst/>
            </c:spPr>
            <c:extLst>
              <c:ext xmlns:c16="http://schemas.microsoft.com/office/drawing/2014/chart" uri="{C3380CC4-5D6E-409C-BE32-E72D297353CC}">
                <c16:uniqueId val="{00000001-82DC-4F53-AE3D-86088ABAFAF7}"/>
              </c:ext>
            </c:extLst>
          </c:dPt>
          <c:dPt>
            <c:idx val="1"/>
            <c:invertIfNegative val="0"/>
            <c:bubble3D val="0"/>
            <c:spPr>
              <a:solidFill>
                <a:srgbClr val="04A5E1">
                  <a:alpha val="25000"/>
                </a:srgbClr>
              </a:solidFill>
              <a:ln>
                <a:solidFill>
                  <a:schemeClr val="accent5">
                    <a:lumMod val="20000"/>
                    <a:lumOff val="80000"/>
                  </a:schemeClr>
                </a:solidFill>
              </a:ln>
              <a:effectLst/>
            </c:spPr>
            <c:extLst>
              <c:ext xmlns:c16="http://schemas.microsoft.com/office/drawing/2014/chart" uri="{C3380CC4-5D6E-409C-BE32-E72D297353CC}">
                <c16:uniqueId val="{00000003-82DC-4F53-AE3D-86088ABAFAF7}"/>
              </c:ext>
            </c:extLst>
          </c:dPt>
          <c:dPt>
            <c:idx val="2"/>
            <c:invertIfNegative val="0"/>
            <c:bubble3D val="0"/>
            <c:spPr>
              <a:solidFill>
                <a:srgbClr val="04A5E1">
                  <a:alpha val="25000"/>
                </a:srgbClr>
              </a:solidFill>
              <a:ln>
                <a:solidFill>
                  <a:schemeClr val="accent5">
                    <a:lumMod val="20000"/>
                    <a:lumOff val="80000"/>
                  </a:schemeClr>
                </a:solidFill>
              </a:ln>
              <a:effectLst/>
            </c:spPr>
            <c:extLst>
              <c:ext xmlns:c16="http://schemas.microsoft.com/office/drawing/2014/chart" uri="{C3380CC4-5D6E-409C-BE32-E72D297353CC}">
                <c16:uniqueId val="{00000005-82DC-4F53-AE3D-86088ABAFAF7}"/>
              </c:ext>
            </c:extLst>
          </c:dPt>
          <c:dPt>
            <c:idx val="3"/>
            <c:invertIfNegative val="0"/>
            <c:bubble3D val="0"/>
            <c:spPr>
              <a:solidFill>
                <a:srgbClr val="243E9D"/>
              </a:solidFill>
              <a:ln>
                <a:solidFill>
                  <a:schemeClr val="accent5">
                    <a:lumMod val="20000"/>
                    <a:lumOff val="80000"/>
                  </a:schemeClr>
                </a:solidFill>
              </a:ln>
              <a:effectLst/>
            </c:spPr>
            <c:extLst>
              <c:ext xmlns:c16="http://schemas.microsoft.com/office/drawing/2014/chart" uri="{C3380CC4-5D6E-409C-BE32-E72D297353CC}">
                <c16:uniqueId val="{00000006-857A-4E73-95D5-B2C27DF05726}"/>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Analysis'!$F$93:$I$93</c:f>
              <c:numCache>
                <c:formatCode>0.00%</c:formatCode>
                <c:ptCount val="4"/>
                <c:pt idx="0">
                  <c:v>0.16493474826761226</c:v>
                </c:pt>
                <c:pt idx="1">
                  <c:v>0.13720183118345547</c:v>
                </c:pt>
                <c:pt idx="2">
                  <c:v>0.12756053718094149</c:v>
                </c:pt>
                <c:pt idx="3">
                  <c:v>0.12343887583559539</c:v>
                </c:pt>
              </c:numCache>
            </c:numRef>
          </c:val>
          <c:extLst>
            <c:ext xmlns:c16="http://schemas.microsoft.com/office/drawing/2014/chart" uri="{C3380CC4-5D6E-409C-BE32-E72D297353CC}">
              <c16:uniqueId val="{00000006-82DC-4F53-AE3D-86088ABAFAF7}"/>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E550-4379-AE4B-B4230DB55985}"/>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3-E550-4379-AE4B-B4230DB55985}"/>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E550-4379-AE4B-B4230DB55985}"/>
              </c:ext>
            </c:extLst>
          </c:dPt>
          <c:dPt>
            <c:idx val="3"/>
            <c:invertIfNegative val="0"/>
            <c:bubble3D val="0"/>
            <c:spPr>
              <a:solidFill>
                <a:srgbClr val="243E9D"/>
              </a:solidFill>
              <a:ln>
                <a:noFill/>
              </a:ln>
              <a:effectLst/>
            </c:spPr>
            <c:extLst>
              <c:ext xmlns:c16="http://schemas.microsoft.com/office/drawing/2014/chart" uri="{C3380CC4-5D6E-409C-BE32-E72D297353CC}">
                <c16:uniqueId val="{00000006-76CF-4E15-B2C5-36D19146F118}"/>
              </c:ext>
            </c:extLst>
          </c:dPt>
          <c:dLbls>
            <c:numFmt formatCode="0.00&quot;x&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Analysis'!$F$85:$I$85</c:f>
              <c:numCache>
                <c:formatCode>0.00%</c:formatCode>
                <c:ptCount val="4"/>
                <c:pt idx="0">
                  <c:v>0.95154261595750445</c:v>
                </c:pt>
                <c:pt idx="1">
                  <c:v>0.9805006287748067</c:v>
                </c:pt>
                <c:pt idx="2">
                  <c:v>0.99498869045095817</c:v>
                </c:pt>
                <c:pt idx="3">
                  <c:v>0.96019544590117178</c:v>
                </c:pt>
              </c:numCache>
            </c:numRef>
          </c:val>
          <c:extLst>
            <c:ext xmlns:c16="http://schemas.microsoft.com/office/drawing/2014/chart" uri="{C3380CC4-5D6E-409C-BE32-E72D297353CC}">
              <c16:uniqueId val="{00000006-E550-4379-AE4B-B4230DB55985}"/>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spPr>
            <a:solidFill>
              <a:schemeClr val="accent3"/>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E-32BB-4E8E-95F5-093A8CCCC068}"/>
              </c:ext>
            </c:extLst>
          </c:dPt>
          <c:dPt>
            <c:idx val="1"/>
            <c:invertIfNegative val="0"/>
            <c:bubble3D val="0"/>
            <c:spPr>
              <a:solidFill>
                <a:srgbClr val="04A5E1">
                  <a:alpha val="30000"/>
                </a:srgbClr>
              </a:solidFill>
              <a:ln>
                <a:noFill/>
              </a:ln>
              <a:effectLst/>
            </c:spPr>
            <c:extLst>
              <c:ext xmlns:c16="http://schemas.microsoft.com/office/drawing/2014/chart" uri="{C3380CC4-5D6E-409C-BE32-E72D297353CC}">
                <c16:uniqueId val="{0000000D-32BB-4E8E-95F5-093A8CCCC068}"/>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C-32BB-4E8E-95F5-093A8CCCC068}"/>
              </c:ext>
            </c:extLst>
          </c:dPt>
          <c:dPt>
            <c:idx val="3"/>
            <c:invertIfNegative val="0"/>
            <c:bubble3D val="0"/>
            <c:spPr>
              <a:solidFill>
                <a:srgbClr val="243E9D"/>
              </a:solidFill>
              <a:ln>
                <a:noFill/>
              </a:ln>
              <a:effectLst/>
            </c:spPr>
            <c:extLst>
              <c:ext xmlns:c16="http://schemas.microsoft.com/office/drawing/2014/chart" uri="{C3380CC4-5D6E-409C-BE32-E72D297353CC}">
                <c16:uniqueId val="{0000000B-32BB-4E8E-95F5-093A8CCCC0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score..'!$F$61:$I$61</c:f>
              <c:numCache>
                <c:formatCode>mmm\-yy</c:formatCode>
                <c:ptCount val="4"/>
                <c:pt idx="0">
                  <c:v>43921</c:v>
                </c:pt>
                <c:pt idx="1">
                  <c:v>44286</c:v>
                </c:pt>
                <c:pt idx="2">
                  <c:v>44651</c:v>
                </c:pt>
                <c:pt idx="3">
                  <c:v>45016</c:v>
                </c:pt>
              </c:numCache>
            </c:numRef>
          </c:cat>
          <c:val>
            <c:numRef>
              <c:f>'Altman''s Z score..'!$F$64:$I$64</c:f>
              <c:numCache>
                <c:formatCode>0.00%</c:formatCode>
                <c:ptCount val="4"/>
                <c:pt idx="0">
                  <c:v>0.14439112637404758</c:v>
                </c:pt>
                <c:pt idx="1">
                  <c:v>1.3247362383889886E-2</c:v>
                </c:pt>
                <c:pt idx="2">
                  <c:v>8.4892683430338498E-2</c:v>
                </c:pt>
                <c:pt idx="3">
                  <c:v>7.3967597885552142E-2</c:v>
                </c:pt>
              </c:numCache>
            </c:numRef>
          </c:val>
          <c:extLst>
            <c:ext xmlns:c16="http://schemas.microsoft.com/office/drawing/2014/chart" uri="{C3380CC4-5D6E-409C-BE32-E72D297353CC}">
              <c16:uniqueId val="{0000000A-32BB-4E8E-95F5-093A8CCCC068}"/>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1"/>
                <c:order val="0"/>
                <c:spPr>
                  <a:solidFill>
                    <a:schemeClr val="accent5">
                      <a:lumMod val="20000"/>
                      <a:lumOff val="8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32BB-4E8E-95F5-093A8CCCC068}"/>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3-32BB-4E8E-95F5-093A8CCCC068}"/>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5-32BB-4E8E-95F5-093A8CCCC068}"/>
                    </c:ext>
                  </c:extLst>
                </c:dPt>
                <c:dPt>
                  <c:idx val="3"/>
                  <c:invertIfNegative val="0"/>
                  <c:bubble3D val="0"/>
                  <c:spPr>
                    <a:solidFill>
                      <a:srgbClr val="054C8D"/>
                    </a:solidFill>
                    <a:ln>
                      <a:noFill/>
                    </a:ln>
                    <a:effectLst/>
                  </c:spPr>
                  <c:extLst>
                    <c:ext xmlns:c16="http://schemas.microsoft.com/office/drawing/2014/chart" uri="{C3380CC4-5D6E-409C-BE32-E72D297353CC}">
                      <c16:uniqueId val="{00000007-32BB-4E8E-95F5-093A8CCCC06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score..'!$F$61:$I$61</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score..'!$F$62:$I$62</c15:sqref>
                        </c15:formulaRef>
                      </c:ext>
                    </c:extLst>
                    <c:numCache>
                      <c:formatCode>#,##0.0</c:formatCode>
                      <c:ptCount val="4"/>
                      <c:pt idx="0">
                        <c:v>941.82000000000016</c:v>
                      </c:pt>
                      <c:pt idx="1">
                        <c:v>116.76000000000022</c:v>
                      </c:pt>
                      <c:pt idx="2">
                        <c:v>806</c:v>
                      </c:pt>
                      <c:pt idx="3">
                        <c:v>777.02</c:v>
                      </c:pt>
                    </c:numCache>
                  </c:numRef>
                </c:val>
                <c:extLst>
                  <c:ext xmlns:c16="http://schemas.microsoft.com/office/drawing/2014/chart" uri="{C3380CC4-5D6E-409C-BE32-E72D297353CC}">
                    <c16:uniqueId val="{00000008-32BB-4E8E-95F5-093A8CCCC068}"/>
                  </c:ext>
                </c:extLst>
              </c15:ser>
            </c15:filteredBarSeries>
            <c15:filteredBarSeries>
              <c15:ser>
                <c:idx val="0"/>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score..'!$F$61:$I$61</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score..'!$F$63:$I$63</c15:sqref>
                        </c15:formulaRef>
                      </c:ext>
                    </c:extLst>
                    <c:numCache>
                      <c:formatCode>#,##0.0</c:formatCode>
                      <c:ptCount val="4"/>
                      <c:pt idx="0">
                        <c:v>6522.7</c:v>
                      </c:pt>
                      <c:pt idx="1">
                        <c:v>8813.8300000000017</c:v>
                      </c:pt>
                      <c:pt idx="2">
                        <c:v>9494.34</c:v>
                      </c:pt>
                      <c:pt idx="3">
                        <c:v>10504.869999999999</c:v>
                      </c:pt>
                    </c:numCache>
                  </c:numRef>
                </c:val>
                <c:extLst xmlns:c15="http://schemas.microsoft.com/office/drawing/2012/chart">
                  <c:ext xmlns:c16="http://schemas.microsoft.com/office/drawing/2014/chart" uri="{C3380CC4-5D6E-409C-BE32-E72D297353CC}">
                    <c16:uniqueId val="{00000009-32BB-4E8E-95F5-093A8CCCC068}"/>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spPr>
            <a:solidFill>
              <a:schemeClr val="accent3"/>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7618-4F10-841C-DF13B855BDD5}"/>
              </c:ext>
            </c:extLst>
          </c:dPt>
          <c:dPt>
            <c:idx val="1"/>
            <c:invertIfNegative val="0"/>
            <c:bubble3D val="0"/>
            <c:spPr>
              <a:solidFill>
                <a:srgbClr val="04A5E1">
                  <a:alpha val="30000"/>
                </a:srgbClr>
              </a:solidFill>
              <a:ln>
                <a:noFill/>
              </a:ln>
              <a:effectLst/>
            </c:spPr>
            <c:extLst>
              <c:ext xmlns:c16="http://schemas.microsoft.com/office/drawing/2014/chart" uri="{C3380CC4-5D6E-409C-BE32-E72D297353CC}">
                <c16:uniqueId val="{00000003-7618-4F10-841C-DF13B855BDD5}"/>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7618-4F10-841C-DF13B855BDD5}"/>
              </c:ext>
            </c:extLst>
          </c:dPt>
          <c:dPt>
            <c:idx val="3"/>
            <c:invertIfNegative val="0"/>
            <c:bubble3D val="0"/>
            <c:spPr>
              <a:solidFill>
                <a:srgbClr val="243E9D"/>
              </a:solidFill>
              <a:ln>
                <a:noFill/>
              </a:ln>
              <a:effectLst/>
            </c:spPr>
            <c:extLst>
              <c:ext xmlns:c16="http://schemas.microsoft.com/office/drawing/2014/chart" uri="{C3380CC4-5D6E-409C-BE32-E72D297353CC}">
                <c16:uniqueId val="{00000007-7618-4F10-841C-DF13B855BD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score..'!$F$67:$I$67</c:f>
              <c:numCache>
                <c:formatCode>mmm\-yy</c:formatCode>
                <c:ptCount val="4"/>
                <c:pt idx="0">
                  <c:v>43921</c:v>
                </c:pt>
                <c:pt idx="1">
                  <c:v>44286</c:v>
                </c:pt>
                <c:pt idx="2">
                  <c:v>44651</c:v>
                </c:pt>
                <c:pt idx="3">
                  <c:v>45016</c:v>
                </c:pt>
              </c:numCache>
            </c:numRef>
          </c:cat>
          <c:val>
            <c:numRef>
              <c:f>'Altman''s Z score..'!$F$70:$I$70</c:f>
              <c:numCache>
                <c:formatCode>0.00%</c:formatCode>
                <c:ptCount val="4"/>
                <c:pt idx="0">
                  <c:v>1.0981923863098188E-2</c:v>
                </c:pt>
                <c:pt idx="1">
                  <c:v>8.1816758998673224E-3</c:v>
                </c:pt>
                <c:pt idx="2">
                  <c:v>7.832809208624076E-3</c:v>
                </c:pt>
                <c:pt idx="3">
                  <c:v>7.2024415165451812E-3</c:v>
                </c:pt>
              </c:numCache>
            </c:numRef>
          </c:val>
          <c:extLst>
            <c:ext xmlns:c16="http://schemas.microsoft.com/office/drawing/2014/chart" uri="{C3380CC4-5D6E-409C-BE32-E72D297353CC}">
              <c16:uniqueId val="{00000008-7618-4F10-841C-DF13B855BDD5}"/>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1"/>
                <c:order val="0"/>
                <c:spPr>
                  <a:solidFill>
                    <a:schemeClr val="accent5">
                      <a:lumMod val="20000"/>
                      <a:lumOff val="8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7618-4F10-841C-DF13B855BDD5}"/>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7618-4F10-841C-DF13B855BDD5}"/>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E-7618-4F10-841C-DF13B855BDD5}"/>
                    </c:ext>
                  </c:extLst>
                </c:dPt>
                <c:dPt>
                  <c:idx val="3"/>
                  <c:invertIfNegative val="0"/>
                  <c:bubble3D val="0"/>
                  <c:spPr>
                    <a:solidFill>
                      <a:srgbClr val="054C8D"/>
                    </a:solidFill>
                    <a:ln>
                      <a:noFill/>
                    </a:ln>
                    <a:effectLst/>
                  </c:spPr>
                  <c:extLst>
                    <c:ext xmlns:c16="http://schemas.microsoft.com/office/drawing/2014/chart" uri="{C3380CC4-5D6E-409C-BE32-E72D297353CC}">
                      <c16:uniqueId val="{00000010-7618-4F10-841C-DF13B855BDD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score..'!$F$67:$I$67</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score..'!$F$68:$I$68</c15:sqref>
                        </c15:formulaRef>
                      </c:ext>
                    </c:extLst>
                    <c:numCache>
                      <c:formatCode>#,##0.0</c:formatCode>
                      <c:ptCount val="4"/>
                      <c:pt idx="0">
                        <c:v>71.63179478183055</c:v>
                      </c:pt>
                      <c:pt idx="1">
                        <c:v>72.11190049652761</c:v>
                      </c:pt>
                      <c:pt idx="2">
                        <c:v>74.367353781807907</c:v>
                      </c:pt>
                      <c:pt idx="3">
                        <c:v>75.66071181390997</c:v>
                      </c:pt>
                    </c:numCache>
                  </c:numRef>
                </c:val>
                <c:extLst>
                  <c:ext xmlns:c16="http://schemas.microsoft.com/office/drawing/2014/chart" uri="{C3380CC4-5D6E-409C-BE32-E72D297353CC}">
                    <c16:uniqueId val="{00000011-7618-4F10-841C-DF13B855BDD5}"/>
                  </c:ext>
                </c:extLst>
              </c15:ser>
            </c15:filteredBarSeries>
            <c15:filteredBarSeries>
              <c15:ser>
                <c:idx val="0"/>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score..'!$F$67:$I$67</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score..'!$F$69:$I$69</c15:sqref>
                        </c15:formulaRef>
                      </c:ext>
                    </c:extLst>
                    <c:numCache>
                      <c:formatCode>#,##0.0</c:formatCode>
                      <c:ptCount val="4"/>
                      <c:pt idx="0">
                        <c:v>6522.7</c:v>
                      </c:pt>
                      <c:pt idx="1">
                        <c:v>8813.8300000000017</c:v>
                      </c:pt>
                      <c:pt idx="2">
                        <c:v>9494.34</c:v>
                      </c:pt>
                      <c:pt idx="3">
                        <c:v>10504.869999999999</c:v>
                      </c:pt>
                    </c:numCache>
                  </c:numRef>
                </c:val>
                <c:extLst xmlns:c15="http://schemas.microsoft.com/office/drawing/2012/chart">
                  <c:ext xmlns:c16="http://schemas.microsoft.com/office/drawing/2014/chart" uri="{C3380CC4-5D6E-409C-BE32-E72D297353CC}">
                    <c16:uniqueId val="{00000012-7618-4F10-841C-DF13B855BDD5}"/>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spPr>
            <a:solidFill>
              <a:schemeClr val="accent3"/>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82FC-4318-89CC-652487D5421B}"/>
              </c:ext>
            </c:extLst>
          </c:dPt>
          <c:dPt>
            <c:idx val="1"/>
            <c:invertIfNegative val="0"/>
            <c:bubble3D val="0"/>
            <c:spPr>
              <a:solidFill>
                <a:srgbClr val="04A5E1">
                  <a:alpha val="30000"/>
                </a:srgbClr>
              </a:solidFill>
              <a:ln>
                <a:noFill/>
              </a:ln>
              <a:effectLst/>
            </c:spPr>
            <c:extLst>
              <c:ext xmlns:c16="http://schemas.microsoft.com/office/drawing/2014/chart" uri="{C3380CC4-5D6E-409C-BE32-E72D297353CC}">
                <c16:uniqueId val="{00000003-82FC-4318-89CC-652487D5421B}"/>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82FC-4318-89CC-652487D5421B}"/>
              </c:ext>
            </c:extLst>
          </c:dPt>
          <c:dPt>
            <c:idx val="3"/>
            <c:invertIfNegative val="0"/>
            <c:bubble3D val="0"/>
            <c:spPr>
              <a:solidFill>
                <a:srgbClr val="243E9D"/>
              </a:solidFill>
              <a:ln>
                <a:noFill/>
              </a:ln>
              <a:effectLst/>
            </c:spPr>
            <c:extLst>
              <c:ext xmlns:c16="http://schemas.microsoft.com/office/drawing/2014/chart" uri="{C3380CC4-5D6E-409C-BE32-E72D297353CC}">
                <c16:uniqueId val="{00000007-82FC-4318-89CC-652487D542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score..'!$F$67:$I$67</c:f>
              <c:numCache>
                <c:formatCode>mmm\-yy</c:formatCode>
                <c:ptCount val="4"/>
                <c:pt idx="0">
                  <c:v>43921</c:v>
                </c:pt>
                <c:pt idx="1">
                  <c:v>44286</c:v>
                </c:pt>
                <c:pt idx="2">
                  <c:v>44651</c:v>
                </c:pt>
                <c:pt idx="3">
                  <c:v>45016</c:v>
                </c:pt>
              </c:numCache>
            </c:numRef>
          </c:cat>
          <c:val>
            <c:numRef>
              <c:f>'Altman''s Z score..'!$F$75:$I$75</c:f>
              <c:numCache>
                <c:formatCode>0.00%</c:formatCode>
                <c:ptCount val="4"/>
                <c:pt idx="0">
                  <c:v>0.21557023931807387</c:v>
                </c:pt>
                <c:pt idx="1">
                  <c:v>0.16856349623262532</c:v>
                </c:pt>
                <c:pt idx="2">
                  <c:v>0.17029093122850023</c:v>
                </c:pt>
                <c:pt idx="3">
                  <c:v>0.16338612472120065</c:v>
                </c:pt>
              </c:numCache>
            </c:numRef>
          </c:val>
          <c:extLst>
            <c:ext xmlns:c16="http://schemas.microsoft.com/office/drawing/2014/chart" uri="{C3380CC4-5D6E-409C-BE32-E72D297353CC}">
              <c16:uniqueId val="{00000008-82FC-4318-89CC-652487D5421B}"/>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1"/>
                <c:order val="0"/>
                <c:spPr>
                  <a:solidFill>
                    <a:schemeClr val="accent5">
                      <a:lumMod val="20000"/>
                      <a:lumOff val="8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82FC-4318-89CC-652487D5421B}"/>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82FC-4318-89CC-652487D5421B}"/>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E-82FC-4318-89CC-652487D5421B}"/>
                    </c:ext>
                  </c:extLst>
                </c:dPt>
                <c:dPt>
                  <c:idx val="3"/>
                  <c:invertIfNegative val="0"/>
                  <c:bubble3D val="0"/>
                  <c:spPr>
                    <a:solidFill>
                      <a:srgbClr val="054C8D"/>
                    </a:solidFill>
                    <a:ln>
                      <a:noFill/>
                    </a:ln>
                    <a:effectLst/>
                  </c:spPr>
                  <c:extLst>
                    <c:ext xmlns:c16="http://schemas.microsoft.com/office/drawing/2014/chart" uri="{C3380CC4-5D6E-409C-BE32-E72D297353CC}">
                      <c16:uniqueId val="{00000010-82FC-4318-89CC-652487D5421B}"/>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score..'!$F$67:$I$67</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score..'!$F$73:$I$73</c15:sqref>
                        </c15:formulaRef>
                      </c:ext>
                    </c:extLst>
                    <c:numCache>
                      <c:formatCode>#,##0.0</c:formatCode>
                      <c:ptCount val="4"/>
                      <c:pt idx="0">
                        <c:v>1406.1000000000004</c:v>
                      </c:pt>
                      <c:pt idx="1">
                        <c:v>1485.6900000000003</c:v>
                      </c:pt>
                      <c:pt idx="2">
                        <c:v>1616.7999999999988</c:v>
                      </c:pt>
                      <c:pt idx="3">
                        <c:v>1716.349999999999</c:v>
                      </c:pt>
                    </c:numCache>
                  </c:numRef>
                </c:val>
                <c:extLst>
                  <c:ext xmlns:c16="http://schemas.microsoft.com/office/drawing/2014/chart" uri="{C3380CC4-5D6E-409C-BE32-E72D297353CC}">
                    <c16:uniqueId val="{00000011-82FC-4318-89CC-652487D5421B}"/>
                  </c:ext>
                </c:extLst>
              </c15:ser>
            </c15:filteredBarSeries>
            <c15:filteredBarSeries>
              <c15:ser>
                <c:idx val="0"/>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score..'!$F$67:$I$67</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score..'!$F$74:$I$74</c15:sqref>
                        </c15:formulaRef>
                      </c:ext>
                    </c:extLst>
                    <c:numCache>
                      <c:formatCode>#,##0.0</c:formatCode>
                      <c:ptCount val="4"/>
                      <c:pt idx="0">
                        <c:v>6522.7</c:v>
                      </c:pt>
                      <c:pt idx="1">
                        <c:v>8813.8300000000017</c:v>
                      </c:pt>
                      <c:pt idx="2">
                        <c:v>9494.34</c:v>
                      </c:pt>
                      <c:pt idx="3">
                        <c:v>10504.869999999999</c:v>
                      </c:pt>
                    </c:numCache>
                  </c:numRef>
                </c:val>
                <c:extLst xmlns:c15="http://schemas.microsoft.com/office/drawing/2012/chart">
                  <c:ext xmlns:c16="http://schemas.microsoft.com/office/drawing/2014/chart" uri="{C3380CC4-5D6E-409C-BE32-E72D297353CC}">
                    <c16:uniqueId val="{00000012-82FC-4318-89CC-652487D5421B}"/>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spPr>
            <a:solidFill>
              <a:schemeClr val="accent3"/>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2671-404E-ACF7-E29F4F3ACA02}"/>
              </c:ext>
            </c:extLst>
          </c:dPt>
          <c:dPt>
            <c:idx val="1"/>
            <c:invertIfNegative val="0"/>
            <c:bubble3D val="0"/>
            <c:spPr>
              <a:solidFill>
                <a:srgbClr val="04A5E1">
                  <a:alpha val="30000"/>
                </a:srgbClr>
              </a:solidFill>
              <a:ln>
                <a:noFill/>
              </a:ln>
              <a:effectLst/>
            </c:spPr>
            <c:extLst>
              <c:ext xmlns:c16="http://schemas.microsoft.com/office/drawing/2014/chart" uri="{C3380CC4-5D6E-409C-BE32-E72D297353CC}">
                <c16:uniqueId val="{00000003-2671-404E-ACF7-E29F4F3ACA02}"/>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2671-404E-ACF7-E29F4F3ACA02}"/>
              </c:ext>
            </c:extLst>
          </c:dPt>
          <c:dPt>
            <c:idx val="3"/>
            <c:invertIfNegative val="0"/>
            <c:bubble3D val="0"/>
            <c:spPr>
              <a:solidFill>
                <a:srgbClr val="243E9D"/>
              </a:solidFill>
              <a:ln>
                <a:noFill/>
              </a:ln>
              <a:effectLst/>
            </c:spPr>
            <c:extLst>
              <c:ext xmlns:c16="http://schemas.microsoft.com/office/drawing/2014/chart" uri="{C3380CC4-5D6E-409C-BE32-E72D297353CC}">
                <c16:uniqueId val="{00000007-2671-404E-ACF7-E29F4F3ACA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score..'!$F$83:$I$83</c:f>
              <c:numCache>
                <c:formatCode>mmm\-yy</c:formatCode>
                <c:ptCount val="4"/>
                <c:pt idx="0">
                  <c:v>43921</c:v>
                </c:pt>
                <c:pt idx="1">
                  <c:v>44286</c:v>
                </c:pt>
                <c:pt idx="2">
                  <c:v>44651</c:v>
                </c:pt>
                <c:pt idx="3">
                  <c:v>45016</c:v>
                </c:pt>
              </c:numCache>
            </c:numRef>
          </c:cat>
          <c:val>
            <c:numRef>
              <c:f>'Altman''s Z score..'!$F$80:$I$80</c:f>
              <c:numCache>
                <c:formatCode>0.00%</c:formatCode>
                <c:ptCount val="4"/>
                <c:pt idx="0">
                  <c:v>239.5700563773506</c:v>
                </c:pt>
                <c:pt idx="1">
                  <c:v>277.78027968942598</c:v>
                </c:pt>
                <c:pt idx="2">
                  <c:v>300.00054275413032</c:v>
                </c:pt>
                <c:pt idx="3">
                  <c:v>306.18843360257029</c:v>
                </c:pt>
              </c:numCache>
            </c:numRef>
          </c:val>
          <c:extLst>
            <c:ext xmlns:c16="http://schemas.microsoft.com/office/drawing/2014/chart" uri="{C3380CC4-5D6E-409C-BE32-E72D297353CC}">
              <c16:uniqueId val="{00000008-2671-404E-ACF7-E29F4F3ACA02}"/>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1"/>
                <c:order val="0"/>
                <c:spPr>
                  <a:solidFill>
                    <a:schemeClr val="accent5">
                      <a:lumMod val="20000"/>
                      <a:lumOff val="8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2671-404E-ACF7-E29F4F3ACA02}"/>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2671-404E-ACF7-E29F4F3ACA02}"/>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E-2671-404E-ACF7-E29F4F3ACA02}"/>
                    </c:ext>
                  </c:extLst>
                </c:dPt>
                <c:dPt>
                  <c:idx val="3"/>
                  <c:invertIfNegative val="0"/>
                  <c:bubble3D val="0"/>
                  <c:spPr>
                    <a:solidFill>
                      <a:srgbClr val="054C8D"/>
                    </a:solidFill>
                    <a:ln>
                      <a:noFill/>
                    </a:ln>
                    <a:effectLst/>
                  </c:spPr>
                  <c:extLst>
                    <c:ext xmlns:c16="http://schemas.microsoft.com/office/drawing/2014/chart" uri="{C3380CC4-5D6E-409C-BE32-E72D297353CC}">
                      <c16:uniqueId val="{00000010-2671-404E-ACF7-E29F4F3ACA0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score..'!$F$83:$I$83</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score..'!$F$78:$I$78</c15:sqref>
                        </c15:formulaRef>
                      </c:ext>
                    </c:extLst>
                    <c:numCache>
                      <c:formatCode>#,##0.0</c:formatCode>
                      <c:ptCount val="4"/>
                      <c:pt idx="0">
                        <c:v>68921.909519199995</c:v>
                      </c:pt>
                      <c:pt idx="1">
                        <c:v>91945.272577199998</c:v>
                      </c:pt>
                      <c:pt idx="2">
                        <c:v>124749.22569345</c:v>
                      </c:pt>
                      <c:pt idx="3">
                        <c:v>119600.26404949999</c:v>
                      </c:pt>
                    </c:numCache>
                  </c:numRef>
                </c:val>
                <c:extLst>
                  <c:ext xmlns:c16="http://schemas.microsoft.com/office/drawing/2014/chart" uri="{C3380CC4-5D6E-409C-BE32-E72D297353CC}">
                    <c16:uniqueId val="{00000011-2671-404E-ACF7-E29F4F3ACA02}"/>
                  </c:ext>
                </c:extLst>
              </c15:ser>
            </c15:filteredBarSeries>
            <c15:filteredBarSeries>
              <c15:ser>
                <c:idx val="0"/>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score..'!$F$83:$I$83</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score..'!$F$79:$I$79</c15:sqref>
                        </c15:formulaRef>
                      </c:ext>
                    </c:extLst>
                    <c:numCache>
                      <c:formatCode>#,##0.0</c:formatCode>
                      <c:ptCount val="4"/>
                      <c:pt idx="0">
                        <c:v>287.69</c:v>
                      </c:pt>
                      <c:pt idx="1">
                        <c:v>331</c:v>
                      </c:pt>
                      <c:pt idx="2">
                        <c:v>415.83</c:v>
                      </c:pt>
                      <c:pt idx="3">
                        <c:v>390.61</c:v>
                      </c:pt>
                    </c:numCache>
                  </c:numRef>
                </c:val>
                <c:extLst xmlns:c15="http://schemas.microsoft.com/office/drawing/2012/chart">
                  <c:ext xmlns:c16="http://schemas.microsoft.com/office/drawing/2014/chart" uri="{C3380CC4-5D6E-409C-BE32-E72D297353CC}">
                    <c16:uniqueId val="{00000012-2671-404E-ACF7-E29F4F3ACA02}"/>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2"/>
          <c:spPr>
            <a:solidFill>
              <a:srgbClr val="04A5E1">
                <a:alpha val="25000"/>
              </a:srgbClr>
            </a:solidFill>
            <a:ln>
              <a:noFill/>
            </a:ln>
            <a:effectLst/>
          </c:spPr>
          <c:invertIfNegative val="0"/>
          <c:dPt>
            <c:idx val="3"/>
            <c:invertIfNegative val="0"/>
            <c:bubble3D val="0"/>
            <c:spPr>
              <a:solidFill>
                <a:srgbClr val="243E9D"/>
              </a:solidFill>
              <a:ln>
                <a:noFill/>
              </a:ln>
              <a:effectLst/>
            </c:spPr>
            <c:extLst>
              <c:ext xmlns:c16="http://schemas.microsoft.com/office/drawing/2014/chart" uri="{C3380CC4-5D6E-409C-BE32-E72D297353CC}">
                <c16:uniqueId val="{00000015-3093-485B-A69B-3BB1FABD1E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score..'!$F$83:$I$83</c:f>
              <c:numCache>
                <c:formatCode>mmm\-yy</c:formatCode>
                <c:ptCount val="4"/>
                <c:pt idx="0">
                  <c:v>43921</c:v>
                </c:pt>
                <c:pt idx="1">
                  <c:v>44286</c:v>
                </c:pt>
                <c:pt idx="2">
                  <c:v>44651</c:v>
                </c:pt>
                <c:pt idx="3">
                  <c:v>45016</c:v>
                </c:pt>
              </c:numCache>
            </c:numRef>
          </c:cat>
          <c:val>
            <c:numRef>
              <c:f>'Altman''s Z score..'!$F$86:$I$86</c:f>
              <c:numCache>
                <c:formatCode>0.00%</c:formatCode>
                <c:ptCount val="4"/>
                <c:pt idx="0">
                  <c:v>1.1183206340932437</c:v>
                </c:pt>
                <c:pt idx="1">
                  <c:v>0.82741668491450349</c:v>
                </c:pt>
                <c:pt idx="2">
                  <c:v>1.0449341397084999</c:v>
                </c:pt>
                <c:pt idx="3">
                  <c:v>1.1232028573414046</c:v>
                </c:pt>
              </c:numCache>
            </c:numRef>
          </c:val>
          <c:extLst>
            <c:ext xmlns:c16="http://schemas.microsoft.com/office/drawing/2014/chart" uri="{C3380CC4-5D6E-409C-BE32-E72D297353CC}">
              <c16:uniqueId val="{00000013-3093-485B-A69B-3BB1FABD1E48}"/>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score..'!$F$83:$I$83</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score..'!$F$84:$I$84</c15:sqref>
                        </c15:formulaRef>
                      </c:ext>
                    </c:extLst>
                    <c:numCache>
                      <c:formatCode>#,##0.0</c:formatCode>
                      <c:ptCount val="4"/>
                      <c:pt idx="0">
                        <c:v>7294.47</c:v>
                      </c:pt>
                      <c:pt idx="1">
                        <c:v>7292.71</c:v>
                      </c:pt>
                      <c:pt idx="2">
                        <c:v>9920.9599999999991</c:v>
                      </c:pt>
                      <c:pt idx="3">
                        <c:v>11799.1</c:v>
                      </c:pt>
                    </c:numCache>
                  </c:numRef>
                </c:val>
                <c:extLst>
                  <c:ext xmlns:c16="http://schemas.microsoft.com/office/drawing/2014/chart" uri="{C3380CC4-5D6E-409C-BE32-E72D297353CC}">
                    <c16:uniqueId val="{00000012-3093-485B-A69B-3BB1FABD1E48}"/>
                  </c:ext>
                </c:extLst>
              </c15:ser>
            </c15:filteredBarSeries>
            <c15:filteredBarSeries>
              <c15:ser>
                <c:idx val="2"/>
                <c:order val="1"/>
                <c:spPr>
                  <a:solidFill>
                    <a:schemeClr val="accent3"/>
                  </a:solidFill>
                  <a:ln>
                    <a:noFill/>
                  </a:ln>
                  <a:effectLst/>
                </c:spPr>
                <c:invertIfNegative val="0"/>
                <c:dPt>
                  <c:idx val="0"/>
                  <c:invertIfNegative val="0"/>
                  <c:bubble3D val="0"/>
                  <c:spPr>
                    <a:solidFill>
                      <a:srgbClr val="04A5E1">
                        <a:alpha val="25000"/>
                      </a:srgbClr>
                    </a:solidFill>
                    <a:ln>
                      <a:noFill/>
                    </a:ln>
                    <a:effectLst/>
                  </c:spPr>
                  <c:extLst xmlns:c15="http://schemas.microsoft.com/office/drawing/2012/chart">
                    <c:ext xmlns:c16="http://schemas.microsoft.com/office/drawing/2014/chart" uri="{C3380CC4-5D6E-409C-BE32-E72D297353CC}">
                      <c16:uniqueId val="{00000001-3093-485B-A69B-3BB1FABD1E48}"/>
                    </c:ext>
                  </c:extLst>
                </c:dPt>
                <c:dPt>
                  <c:idx val="1"/>
                  <c:invertIfNegative val="0"/>
                  <c:bubble3D val="0"/>
                  <c:spPr>
                    <a:solidFill>
                      <a:srgbClr val="04A5E1">
                        <a:alpha val="30000"/>
                      </a:srgbClr>
                    </a:solidFill>
                    <a:ln>
                      <a:noFill/>
                    </a:ln>
                    <a:effectLst/>
                  </c:spPr>
                  <c:extLst xmlns:c15="http://schemas.microsoft.com/office/drawing/2012/chart">
                    <c:ext xmlns:c16="http://schemas.microsoft.com/office/drawing/2014/chart" uri="{C3380CC4-5D6E-409C-BE32-E72D297353CC}">
                      <c16:uniqueId val="{00000003-3093-485B-A69B-3BB1FABD1E48}"/>
                    </c:ext>
                  </c:extLst>
                </c:dPt>
                <c:dPt>
                  <c:idx val="2"/>
                  <c:invertIfNegative val="0"/>
                  <c:bubble3D val="0"/>
                  <c:spPr>
                    <a:solidFill>
                      <a:srgbClr val="04A5E1">
                        <a:alpha val="25000"/>
                      </a:srgbClr>
                    </a:solidFill>
                    <a:ln>
                      <a:noFill/>
                    </a:ln>
                    <a:effectLst/>
                  </c:spPr>
                  <c:extLst xmlns:c15="http://schemas.microsoft.com/office/drawing/2012/chart">
                    <c:ext xmlns:c16="http://schemas.microsoft.com/office/drawing/2014/chart" uri="{C3380CC4-5D6E-409C-BE32-E72D297353CC}">
                      <c16:uniqueId val="{00000005-3093-485B-A69B-3BB1FABD1E48}"/>
                    </c:ext>
                  </c:extLst>
                </c:dPt>
                <c:dPt>
                  <c:idx val="3"/>
                  <c:invertIfNegative val="0"/>
                  <c:bubble3D val="0"/>
                  <c:spPr>
                    <a:solidFill>
                      <a:srgbClr val="243E9D"/>
                    </a:solidFill>
                    <a:ln>
                      <a:noFill/>
                    </a:ln>
                    <a:effectLst/>
                  </c:spPr>
                  <c:extLst xmlns:c15="http://schemas.microsoft.com/office/drawing/2012/chart">
                    <c:ext xmlns:c16="http://schemas.microsoft.com/office/drawing/2014/chart" uri="{C3380CC4-5D6E-409C-BE32-E72D297353CC}">
                      <c16:uniqueId val="{00000007-3093-485B-A69B-3BB1FABD1E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score..'!$F$83:$I$83</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score..'!$F$85:$I$85</c15:sqref>
                        </c15:formulaRef>
                      </c:ext>
                    </c:extLst>
                    <c:numCache>
                      <c:formatCode>#,##0.0</c:formatCode>
                      <c:ptCount val="4"/>
                      <c:pt idx="0">
                        <c:v>6522.7</c:v>
                      </c:pt>
                      <c:pt idx="1">
                        <c:v>8813.8300000000017</c:v>
                      </c:pt>
                      <c:pt idx="2">
                        <c:v>9494.34</c:v>
                      </c:pt>
                      <c:pt idx="3">
                        <c:v>10504.869999999999</c:v>
                      </c:pt>
                    </c:numCache>
                  </c:numRef>
                </c:val>
                <c:extLst xmlns:c15="http://schemas.microsoft.com/office/drawing/2012/chart">
                  <c:ext xmlns:c16="http://schemas.microsoft.com/office/drawing/2014/chart" uri="{C3380CC4-5D6E-409C-BE32-E72D297353CC}">
                    <c16:uniqueId val="{00000008-3093-485B-A69B-3BB1FABD1E48}"/>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Weekly Returns Distribution</cx:v>
        </cx:txData>
      </cx:tx>
      <cx:txPr>
        <a:bodyPr spcFirstLastPara="1" vertOverflow="ellipsis" horzOverflow="overflow" wrap="square" lIns="0" tIns="0" rIns="0" bIns="0" anchor="ctr" anchorCtr="1"/>
        <a:lstStyle/>
        <a:p>
          <a:pPr algn="ctr" rtl="0">
            <a:defRPr/>
          </a:pPr>
          <a:r>
            <a:rPr lang="en-US" sz="1200" b="1" i="0" u="none" strike="noStrike" baseline="0">
              <a:solidFill>
                <a:srgbClr val="243E9D"/>
              </a:solidFill>
              <a:latin typeface="Calibri"/>
            </a:rPr>
            <a:t>Weekly Returns Distribution</a:t>
          </a:r>
        </a:p>
      </cx:txPr>
    </cx:title>
    <cx:plotArea>
      <cx:plotAreaRegion>
        <cx:series layoutId="clusteredColumn" uniqueId="{1889B187-1438-48F4-AA84-E0477112686A}">
          <cx:spPr>
            <a:solidFill>
              <a:srgbClr val="243E9D"/>
            </a:solidFill>
          </cx:spPr>
          <cx:dataId val="0"/>
          <cx:layoutPr>
            <cx:binning intervalClosed="r"/>
          </cx:layoutPr>
        </cx:series>
      </cx:plotAreaRegion>
      <cx:axis id="0">
        <cx:catScaling gapWidth="0"/>
        <cx:tickLabels/>
        <cx:numFmt formatCode="0.0000000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2.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chart" Target="../charts/chart12.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3</xdr:col>
      <xdr:colOff>25400</xdr:colOff>
      <xdr:row>11</xdr:row>
      <xdr:rowOff>111575</xdr:rowOff>
    </xdr:from>
    <xdr:ext cx="3771900" cy="1782924"/>
    <xdr:sp macro="" textlink="">
      <xdr:nvSpPr>
        <xdr:cNvPr id="5" name="Rectangle 4">
          <a:extLst>
            <a:ext uri="{FF2B5EF4-FFF2-40B4-BE49-F238E27FC236}">
              <a16:creationId xmlns:a16="http://schemas.microsoft.com/office/drawing/2014/main" id="{95FC21F0-9408-6802-22FD-BFD8896F99CF}"/>
            </a:ext>
          </a:extLst>
        </xdr:cNvPr>
        <xdr:cNvSpPr/>
      </xdr:nvSpPr>
      <xdr:spPr>
        <a:xfrm>
          <a:off x="1457960" y="2153735"/>
          <a:ext cx="3771900" cy="1782924"/>
        </a:xfrm>
        <a:prstGeom prst="rect">
          <a:avLst/>
        </a:prstGeom>
        <a:noFill/>
      </xdr:spPr>
      <xdr:txBody>
        <a:bodyPr wrap="square" lIns="91440" tIns="45720" rIns="91440" bIns="45720">
          <a:spAutoFit/>
        </a:bodyPr>
        <a:lstStyle/>
        <a:p>
          <a:pPr algn="ctr"/>
          <a:r>
            <a:rPr lang="en-US" sz="5400" b="1" cap="none" spc="0">
              <a:ln w="6600">
                <a:solidFill>
                  <a:srgbClr val="243E9D"/>
                </a:solidFill>
                <a:prstDash val="solid"/>
              </a:ln>
              <a:solidFill>
                <a:srgbClr val="243E9D"/>
              </a:solidFill>
              <a:effectLst>
                <a:outerShdw dist="38100" dir="2700000" algn="tl" rotWithShape="0">
                  <a:schemeClr val="accent2"/>
                </a:outerShdw>
              </a:effectLst>
            </a:rPr>
            <a:t>FINANCIAL MODEL</a:t>
          </a:r>
          <a:r>
            <a:rPr lang="en-US" sz="5400" b="1" cap="none" spc="0" baseline="0">
              <a:ln w="6600">
                <a:solidFill>
                  <a:srgbClr val="243E9D"/>
                </a:solidFill>
                <a:prstDash val="solid"/>
              </a:ln>
              <a:solidFill>
                <a:srgbClr val="243E9D"/>
              </a:solidFill>
              <a:effectLst>
                <a:outerShdw dist="38100" dir="2700000" algn="tl" rotWithShape="0">
                  <a:schemeClr val="accent2"/>
                </a:outerShdw>
              </a:effectLst>
            </a:rPr>
            <a:t> </a:t>
          </a:r>
          <a:endParaRPr lang="en-US" sz="5400" b="1" cap="none" spc="0">
            <a:ln w="6600">
              <a:solidFill>
                <a:srgbClr val="243E9D"/>
              </a:solidFill>
              <a:prstDash val="solid"/>
            </a:ln>
            <a:solidFill>
              <a:srgbClr val="243E9D"/>
            </a:solidFill>
            <a:effectLst>
              <a:outerShdw dist="38100" dir="2700000" algn="tl" rotWithShape="0">
                <a:schemeClr val="accent2"/>
              </a:outerShdw>
            </a:effectLst>
          </a:endParaRPr>
        </a:p>
      </xdr:txBody>
    </xdr:sp>
    <xdr:clientData/>
  </xdr:oneCellAnchor>
  <xdr:twoCellAnchor editAs="oneCell">
    <xdr:from>
      <xdr:col>4</xdr:col>
      <xdr:colOff>152400</xdr:colOff>
      <xdr:row>1</xdr:row>
      <xdr:rowOff>106679</xdr:rowOff>
    </xdr:from>
    <xdr:to>
      <xdr:col>7</xdr:col>
      <xdr:colOff>403860</xdr:colOff>
      <xdr:row>5</xdr:row>
      <xdr:rowOff>176960</xdr:rowOff>
    </xdr:to>
    <xdr:pic>
      <xdr:nvPicPr>
        <xdr:cNvPr id="8" name="Picture 7" descr="Pidilite's logo">
          <a:extLst>
            <a:ext uri="{FF2B5EF4-FFF2-40B4-BE49-F238E27FC236}">
              <a16:creationId xmlns:a16="http://schemas.microsoft.com/office/drawing/2014/main" id="{0B460DA0-A3D4-425B-86D1-3E1F9210F3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6940" y="297179"/>
          <a:ext cx="2080260" cy="8018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137160</xdr:colOff>
      <xdr:row>6</xdr:row>
      <xdr:rowOff>114115</xdr:rowOff>
    </xdr:from>
    <xdr:ext cx="5928360" cy="769805"/>
    <xdr:sp macro="" textlink="">
      <xdr:nvSpPr>
        <xdr:cNvPr id="9" name="Rectangle 8">
          <a:extLst>
            <a:ext uri="{FF2B5EF4-FFF2-40B4-BE49-F238E27FC236}">
              <a16:creationId xmlns:a16="http://schemas.microsoft.com/office/drawing/2014/main" id="{A386BDA6-A2F9-4B82-BF7E-DC42494D993D}"/>
            </a:ext>
          </a:extLst>
        </xdr:cNvPr>
        <xdr:cNvSpPr/>
      </xdr:nvSpPr>
      <xdr:spPr>
        <a:xfrm>
          <a:off x="350520" y="1226635"/>
          <a:ext cx="5928360" cy="769805"/>
        </a:xfrm>
        <a:prstGeom prst="rect">
          <a:avLst/>
        </a:prstGeom>
        <a:noFill/>
      </xdr:spPr>
      <xdr:txBody>
        <a:bodyPr wrap="square" lIns="91440" tIns="45720" rIns="91440" bIns="45720">
          <a:noAutofit/>
        </a:bodyPr>
        <a:lstStyle/>
        <a:p>
          <a:pPr algn="ctr"/>
          <a:r>
            <a:rPr lang="en-US" sz="3200" b="1" cap="none" spc="0">
              <a:ln w="0"/>
              <a:solidFill>
                <a:srgbClr val="243E9D"/>
              </a:solidFill>
              <a:effectLst>
                <a:outerShdw blurRad="38100" dist="25400" dir="5400000" algn="ctr" rotWithShape="0">
                  <a:srgbClr val="6E747A">
                    <a:alpha val="43000"/>
                  </a:srgbClr>
                </a:outerShdw>
              </a:effectLst>
            </a:rPr>
            <a:t>PIDILITE</a:t>
          </a:r>
          <a:r>
            <a:rPr lang="en-US" sz="3200" b="0" cap="none" spc="0" baseline="0">
              <a:ln w="0"/>
              <a:solidFill>
                <a:srgbClr val="243E9D"/>
              </a:solidFill>
              <a:effectLst>
                <a:outerShdw blurRad="38100" dist="25400" dir="5400000" algn="ctr" rotWithShape="0">
                  <a:srgbClr val="6E747A">
                    <a:alpha val="43000"/>
                  </a:srgbClr>
                </a:outerShdw>
              </a:effectLst>
            </a:rPr>
            <a:t> </a:t>
          </a:r>
          <a:r>
            <a:rPr lang="en-US" sz="3200" b="1" cap="none" spc="0" baseline="0">
              <a:ln w="0"/>
              <a:solidFill>
                <a:srgbClr val="243E9D"/>
              </a:solidFill>
              <a:effectLst>
                <a:outerShdw blurRad="38100" dist="25400" dir="5400000" algn="ctr" rotWithShape="0">
                  <a:srgbClr val="6E747A">
                    <a:alpha val="43000"/>
                  </a:srgbClr>
                </a:outerShdw>
              </a:effectLst>
            </a:rPr>
            <a:t>INDUSTRIES</a:t>
          </a:r>
          <a:r>
            <a:rPr lang="en-US" sz="3200" b="0" cap="none" spc="0" baseline="0">
              <a:ln w="0"/>
              <a:solidFill>
                <a:srgbClr val="243E9D"/>
              </a:solidFill>
              <a:effectLst>
                <a:outerShdw blurRad="38100" dist="25400" dir="5400000" algn="ctr" rotWithShape="0">
                  <a:srgbClr val="6E747A">
                    <a:alpha val="43000"/>
                  </a:srgbClr>
                </a:outerShdw>
              </a:effectLst>
            </a:rPr>
            <a:t> </a:t>
          </a:r>
          <a:r>
            <a:rPr lang="en-US" sz="3200" b="1" cap="none" spc="0" baseline="0">
              <a:ln w="0"/>
              <a:solidFill>
                <a:srgbClr val="243E9D"/>
              </a:solidFill>
              <a:effectLst>
                <a:outerShdw blurRad="38100" dist="25400" dir="5400000" algn="ctr" rotWithShape="0">
                  <a:srgbClr val="6E747A">
                    <a:alpha val="43000"/>
                  </a:srgbClr>
                </a:outerShdw>
              </a:effectLst>
            </a:rPr>
            <a:t>LIMITED</a:t>
          </a:r>
          <a:endParaRPr lang="en-US" sz="3200" b="1" cap="none" spc="0">
            <a:ln w="0"/>
            <a:solidFill>
              <a:srgbClr val="243E9D"/>
            </a:solidFill>
            <a:effectLst>
              <a:outerShdw blurRad="38100" dist="25400" dir="5400000" algn="ctr" rotWithShape="0">
                <a:srgbClr val="6E747A">
                  <a:alpha val="43000"/>
                </a:srgbClr>
              </a:outerShdw>
            </a:effectLst>
          </a:endParaRPr>
        </a:p>
      </xdr:txBody>
    </xdr:sp>
    <xdr:clientData/>
  </xdr:oneCellAnchor>
  <xdr:twoCellAnchor editAs="oneCell">
    <xdr:from>
      <xdr:col>1</xdr:col>
      <xdr:colOff>91440</xdr:colOff>
      <xdr:row>25</xdr:row>
      <xdr:rowOff>167640</xdr:rowOff>
    </xdr:from>
    <xdr:to>
      <xdr:col>10</xdr:col>
      <xdr:colOff>518160</xdr:colOff>
      <xdr:row>43</xdr:row>
      <xdr:rowOff>30480</xdr:rowOff>
    </xdr:to>
    <xdr:pic>
      <xdr:nvPicPr>
        <xdr:cNvPr id="7" name="Picture 6" descr="Fevicol to Dr. Fixit: The Journey of Pidilite Industries in India and Beyond">
          <a:extLst>
            <a:ext uri="{FF2B5EF4-FFF2-40B4-BE49-F238E27FC236}">
              <a16:creationId xmlns:a16="http://schemas.microsoft.com/office/drawing/2014/main" id="{A1DC7763-855B-3DD2-1FB3-1C0595815D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5090160"/>
          <a:ext cx="5913120" cy="3291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8</xdr:row>
      <xdr:rowOff>91254</xdr:rowOff>
    </xdr:from>
    <xdr:ext cx="2156460" cy="530658"/>
    <xdr:sp macro="" textlink="">
      <xdr:nvSpPr>
        <xdr:cNvPr id="2" name="Rectangle 1">
          <a:extLst>
            <a:ext uri="{FF2B5EF4-FFF2-40B4-BE49-F238E27FC236}">
              <a16:creationId xmlns:a16="http://schemas.microsoft.com/office/drawing/2014/main" id="{F937CAFE-5EE4-4CEB-9831-61A1B895F755}"/>
            </a:ext>
          </a:extLst>
        </xdr:cNvPr>
        <xdr:cNvSpPr/>
      </xdr:nvSpPr>
      <xdr:spPr>
        <a:xfrm>
          <a:off x="205740" y="1379034"/>
          <a:ext cx="2156460" cy="530658"/>
        </a:xfrm>
        <a:prstGeom prst="rect">
          <a:avLst/>
        </a:prstGeom>
        <a:noFill/>
      </xdr:spPr>
      <xdr:txBody>
        <a:bodyPr wrap="square" lIns="91440" tIns="45720" rIns="91440" bIns="45720">
          <a:spAutoFit/>
        </a:bodyPr>
        <a:lstStyle/>
        <a:p>
          <a:pPr algn="ctr"/>
          <a:r>
            <a:rPr lang="en-US" sz="2800" b="1" cap="none" spc="0" baseline="0">
              <a:ln w="6600">
                <a:solidFill>
                  <a:srgbClr val="243E9D"/>
                </a:solidFill>
                <a:prstDash val="solid"/>
              </a:ln>
              <a:solidFill>
                <a:srgbClr val="243E9D"/>
              </a:solidFill>
              <a:effectLst>
                <a:outerShdw dist="38100" dir="2700000" algn="tl" rotWithShape="0">
                  <a:schemeClr val="accent2"/>
                </a:outerShdw>
              </a:effectLst>
            </a:rPr>
            <a:t>CONTENT</a:t>
          </a:r>
          <a:endParaRPr lang="en-US" sz="2800" b="1" cap="none" spc="0">
            <a:ln w="6600">
              <a:solidFill>
                <a:srgbClr val="243E9D"/>
              </a:solidFill>
              <a:prstDash val="solid"/>
            </a:ln>
            <a:solidFill>
              <a:srgbClr val="243E9D"/>
            </a:solidFill>
            <a:effectLst>
              <a:outerShdw dist="38100" dir="2700000" algn="tl" rotWithShape="0">
                <a:schemeClr val="accent2"/>
              </a:outerShdw>
            </a:effectLst>
          </a:endParaRPr>
        </a:p>
      </xdr:txBody>
    </xdr:sp>
    <xdr:clientData/>
  </xdr:oneCellAnchor>
  <xdr:twoCellAnchor editAs="oneCell">
    <xdr:from>
      <xdr:col>7</xdr:col>
      <xdr:colOff>472440</xdr:colOff>
      <xdr:row>1</xdr:row>
      <xdr:rowOff>114299</xdr:rowOff>
    </xdr:from>
    <xdr:to>
      <xdr:col>11</xdr:col>
      <xdr:colOff>510286</xdr:colOff>
      <xdr:row>6</xdr:row>
      <xdr:rowOff>137160</xdr:rowOff>
    </xdr:to>
    <xdr:pic>
      <xdr:nvPicPr>
        <xdr:cNvPr id="3" name="Picture 2" descr="Pidilite's logo">
          <a:extLst>
            <a:ext uri="{FF2B5EF4-FFF2-40B4-BE49-F238E27FC236}">
              <a16:creationId xmlns:a16="http://schemas.microsoft.com/office/drawing/2014/main" id="{7E5B898B-6D90-4FDB-A59F-D4EF67FA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82340" y="304799"/>
          <a:ext cx="2476246" cy="9372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45720</xdr:colOff>
      <xdr:row>38</xdr:row>
      <xdr:rowOff>121735</xdr:rowOff>
    </xdr:from>
    <xdr:ext cx="5791200" cy="468013"/>
    <xdr:sp macro="" textlink="">
      <xdr:nvSpPr>
        <xdr:cNvPr id="4" name="Rectangle 3">
          <a:extLst>
            <a:ext uri="{FF2B5EF4-FFF2-40B4-BE49-F238E27FC236}">
              <a16:creationId xmlns:a16="http://schemas.microsoft.com/office/drawing/2014/main" id="{490E1344-9877-4567-A436-7DC1026343B8}"/>
            </a:ext>
          </a:extLst>
        </xdr:cNvPr>
        <xdr:cNvSpPr/>
      </xdr:nvSpPr>
      <xdr:spPr>
        <a:xfrm>
          <a:off x="251460" y="8198935"/>
          <a:ext cx="5791200" cy="468013"/>
        </a:xfrm>
        <a:prstGeom prst="rect">
          <a:avLst/>
        </a:prstGeom>
        <a:noFill/>
      </xdr:spPr>
      <xdr:txBody>
        <a:bodyPr wrap="square" lIns="91440" tIns="45720" rIns="91440" bIns="45720">
          <a:spAutoFit/>
        </a:bodyPr>
        <a:lstStyle/>
        <a:p>
          <a:pPr algn="ctr"/>
          <a:r>
            <a:rPr lang="en-US" sz="2400" b="1" cap="none" spc="0">
              <a:ln w="0"/>
              <a:solidFill>
                <a:srgbClr val="243E9D"/>
              </a:solidFill>
              <a:effectLst>
                <a:outerShdw blurRad="38100" dist="25400" dir="5400000" algn="ctr" rotWithShape="0">
                  <a:srgbClr val="6E747A">
                    <a:alpha val="43000"/>
                  </a:srgbClr>
                </a:outerShdw>
              </a:effectLst>
            </a:rPr>
            <a:t>PIDILITE</a:t>
          </a:r>
          <a:r>
            <a:rPr lang="en-US" sz="2400" b="0" cap="none" spc="0" baseline="0">
              <a:ln w="0"/>
              <a:solidFill>
                <a:srgbClr val="243E9D"/>
              </a:solidFill>
              <a:effectLst>
                <a:outerShdw blurRad="38100" dist="25400" dir="5400000" algn="ctr" rotWithShape="0">
                  <a:srgbClr val="6E747A">
                    <a:alpha val="43000"/>
                  </a:srgbClr>
                </a:outerShdw>
              </a:effectLst>
            </a:rPr>
            <a:t> </a:t>
          </a:r>
          <a:r>
            <a:rPr lang="en-US" sz="2400" b="1" cap="none" spc="0" baseline="0">
              <a:ln w="0"/>
              <a:solidFill>
                <a:srgbClr val="243E9D"/>
              </a:solidFill>
              <a:effectLst>
                <a:outerShdw blurRad="38100" dist="25400" dir="5400000" algn="ctr" rotWithShape="0">
                  <a:srgbClr val="6E747A">
                    <a:alpha val="43000"/>
                  </a:srgbClr>
                </a:outerShdw>
              </a:effectLst>
            </a:rPr>
            <a:t>INDUSTRIES</a:t>
          </a:r>
          <a:r>
            <a:rPr lang="en-US" sz="2400" b="0" cap="none" spc="0" baseline="0">
              <a:ln w="0"/>
              <a:solidFill>
                <a:srgbClr val="243E9D"/>
              </a:solidFill>
              <a:effectLst>
                <a:outerShdw blurRad="38100" dist="25400" dir="5400000" algn="ctr" rotWithShape="0">
                  <a:srgbClr val="6E747A">
                    <a:alpha val="43000"/>
                  </a:srgbClr>
                </a:outerShdw>
              </a:effectLst>
            </a:rPr>
            <a:t> </a:t>
          </a:r>
          <a:r>
            <a:rPr lang="en-US" sz="2400" b="1" cap="none" spc="0" baseline="0">
              <a:ln w="0"/>
              <a:solidFill>
                <a:srgbClr val="243E9D"/>
              </a:solidFill>
              <a:effectLst>
                <a:outerShdw blurRad="38100" dist="25400" dir="5400000" algn="ctr" rotWithShape="0">
                  <a:srgbClr val="6E747A">
                    <a:alpha val="43000"/>
                  </a:srgbClr>
                </a:outerShdw>
              </a:effectLst>
            </a:rPr>
            <a:t>LIMITED</a:t>
          </a:r>
          <a:endParaRPr lang="en-US" sz="2400" b="1" cap="none" spc="0">
            <a:ln w="0"/>
            <a:solidFill>
              <a:srgbClr val="243E9D"/>
            </a:solidFill>
            <a:effectLst>
              <a:outerShdw blurRad="38100" dist="25400" dir="5400000" algn="ctr" rotWithShape="0">
                <a:srgbClr val="6E747A">
                  <a:alpha val="43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121920</xdr:colOff>
      <xdr:row>0</xdr:row>
      <xdr:rowOff>175260</xdr:rowOff>
    </xdr:from>
    <xdr:to>
      <xdr:col>13</xdr:col>
      <xdr:colOff>365760</xdr:colOff>
      <xdr:row>18</xdr:row>
      <xdr:rowOff>0</xdr:rowOff>
    </xdr:to>
    <xdr:graphicFrame macro="">
      <xdr:nvGraphicFramePr>
        <xdr:cNvPr id="2" name="Chart 1">
          <a:extLst>
            <a:ext uri="{FF2B5EF4-FFF2-40B4-BE49-F238E27FC236}">
              <a16:creationId xmlns:a16="http://schemas.microsoft.com/office/drawing/2014/main" id="{0268A237-7A76-1671-2182-42D04E4D4B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175710</xdr:colOff>
      <xdr:row>0</xdr:row>
      <xdr:rowOff>166295</xdr:rowOff>
    </xdr:from>
    <xdr:to>
      <xdr:col>26</xdr:col>
      <xdr:colOff>475131</xdr:colOff>
      <xdr:row>18</xdr:row>
      <xdr:rowOff>0</xdr:rowOff>
    </xdr:to>
    <xdr:graphicFrame macro="">
      <xdr:nvGraphicFramePr>
        <xdr:cNvPr id="3" name="Chart 2">
          <a:extLst>
            <a:ext uri="{FF2B5EF4-FFF2-40B4-BE49-F238E27FC236}">
              <a16:creationId xmlns:a16="http://schemas.microsoft.com/office/drawing/2014/main" id="{47B75026-A33C-494C-A92B-1067C312A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215601</xdr:colOff>
      <xdr:row>20</xdr:row>
      <xdr:rowOff>15241</xdr:rowOff>
    </xdr:from>
    <xdr:to>
      <xdr:col>26</xdr:col>
      <xdr:colOff>546847</xdr:colOff>
      <xdr:row>37</xdr:row>
      <xdr:rowOff>26895</xdr:rowOff>
    </xdr:to>
    <xdr:graphicFrame macro="">
      <xdr:nvGraphicFramePr>
        <xdr:cNvPr id="4" name="Chart 3">
          <a:extLst>
            <a:ext uri="{FF2B5EF4-FFF2-40B4-BE49-F238E27FC236}">
              <a16:creationId xmlns:a16="http://schemas.microsoft.com/office/drawing/2014/main" id="{6ED8FF06-28E7-42B2-B5B2-E39246D65B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143436</xdr:colOff>
      <xdr:row>19</xdr:row>
      <xdr:rowOff>152400</xdr:rowOff>
    </xdr:from>
    <xdr:to>
      <xdr:col>13</xdr:col>
      <xdr:colOff>376519</xdr:colOff>
      <xdr:row>36</xdr:row>
      <xdr:rowOff>167640</xdr:rowOff>
    </xdr:to>
    <xdr:graphicFrame macro="">
      <xdr:nvGraphicFramePr>
        <xdr:cNvPr id="8" name="Chart 7">
          <a:extLst>
            <a:ext uri="{FF2B5EF4-FFF2-40B4-BE49-F238E27FC236}">
              <a16:creationId xmlns:a16="http://schemas.microsoft.com/office/drawing/2014/main" id="{DFE8FB62-7165-4FD2-804D-4D32AE6BC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441960</xdr:colOff>
      <xdr:row>9</xdr:row>
      <xdr:rowOff>11430</xdr:rowOff>
    </xdr:from>
    <xdr:to>
      <xdr:col>13</xdr:col>
      <xdr:colOff>182880</xdr:colOff>
      <xdr:row>24</xdr:row>
      <xdr:rowOff>114300</xdr:rowOff>
    </xdr:to>
    <xdr:graphicFrame macro="">
      <xdr:nvGraphicFramePr>
        <xdr:cNvPr id="2" name="Chart 1">
          <a:extLst>
            <a:ext uri="{FF2B5EF4-FFF2-40B4-BE49-F238E27FC236}">
              <a16:creationId xmlns:a16="http://schemas.microsoft.com/office/drawing/2014/main" id="{8482764B-45E0-A421-BC2D-F3C82CA9D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1</xdr:col>
      <xdr:colOff>123614</xdr:colOff>
      <xdr:row>16</xdr:row>
      <xdr:rowOff>104470</xdr:rowOff>
    </xdr:from>
    <xdr:to>
      <xdr:col>2</xdr:col>
      <xdr:colOff>37254</xdr:colOff>
      <xdr:row>28</xdr:row>
      <xdr:rowOff>99059</xdr:rowOff>
    </xdr:to>
    <xdr:grpSp>
      <xdr:nvGrpSpPr>
        <xdr:cNvPr id="21" name="Group 20">
          <a:extLst>
            <a:ext uri="{FF2B5EF4-FFF2-40B4-BE49-F238E27FC236}">
              <a16:creationId xmlns:a16="http://schemas.microsoft.com/office/drawing/2014/main" id="{BCC9C419-575C-3C4F-685E-D973A522FAA5}"/>
            </a:ext>
          </a:extLst>
        </xdr:cNvPr>
        <xdr:cNvGrpSpPr/>
      </xdr:nvGrpSpPr>
      <xdr:grpSpPr>
        <a:xfrm>
          <a:off x="250614" y="3160937"/>
          <a:ext cx="1860973" cy="2229789"/>
          <a:chOff x="259255" y="2527593"/>
          <a:chExt cx="2263140" cy="2189186"/>
        </a:xfrm>
      </xdr:grpSpPr>
      <xdr:graphicFrame macro="">
        <xdr:nvGraphicFramePr>
          <xdr:cNvPr id="3" name="Chart 2">
            <a:extLst>
              <a:ext uri="{FF2B5EF4-FFF2-40B4-BE49-F238E27FC236}">
                <a16:creationId xmlns:a16="http://schemas.microsoft.com/office/drawing/2014/main" id="{C770E339-6471-29E6-1505-2E78FF157930}"/>
              </a:ext>
            </a:extLst>
          </xdr:cNvPr>
          <xdr:cNvGraphicFramePr/>
        </xdr:nvGraphicFramePr>
        <xdr:xfrm>
          <a:off x="259255" y="2769869"/>
          <a:ext cx="2263140" cy="194691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9" name="TextBox 8">
            <a:extLst>
              <a:ext uri="{FF2B5EF4-FFF2-40B4-BE49-F238E27FC236}">
                <a16:creationId xmlns:a16="http://schemas.microsoft.com/office/drawing/2014/main" id="{C93F6078-4B05-5BF8-C037-21A7D39AAD79}"/>
              </a:ext>
            </a:extLst>
          </xdr:cNvPr>
          <xdr:cNvSpPr txBox="1"/>
        </xdr:nvSpPr>
        <xdr:spPr>
          <a:xfrm>
            <a:off x="524079" y="2527593"/>
            <a:ext cx="1349770" cy="259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243E9D"/>
                </a:solidFill>
                <a:latin typeface="+mn-lt"/>
              </a:rPr>
              <a:t>Revenues (INR Crs.)</a:t>
            </a:r>
          </a:p>
        </xdr:txBody>
      </xdr:sp>
    </xdr:grpSp>
    <xdr:clientData/>
  </xdr:twoCellAnchor>
  <xdr:twoCellAnchor>
    <xdr:from>
      <xdr:col>2</xdr:col>
      <xdr:colOff>282363</xdr:colOff>
      <xdr:row>16</xdr:row>
      <xdr:rowOff>124517</xdr:rowOff>
    </xdr:from>
    <xdr:to>
      <xdr:col>5</xdr:col>
      <xdr:colOff>723900</xdr:colOff>
      <xdr:row>28</xdr:row>
      <xdr:rowOff>108372</xdr:rowOff>
    </xdr:to>
    <xdr:grpSp>
      <xdr:nvGrpSpPr>
        <xdr:cNvPr id="22" name="Group 21">
          <a:extLst>
            <a:ext uri="{FF2B5EF4-FFF2-40B4-BE49-F238E27FC236}">
              <a16:creationId xmlns:a16="http://schemas.microsoft.com/office/drawing/2014/main" id="{17113980-AB8F-F838-42A8-DF46D0351A7E}"/>
            </a:ext>
          </a:extLst>
        </xdr:cNvPr>
        <xdr:cNvGrpSpPr/>
      </xdr:nvGrpSpPr>
      <xdr:grpSpPr>
        <a:xfrm>
          <a:off x="2356696" y="3180984"/>
          <a:ext cx="2651337" cy="2219055"/>
          <a:chOff x="2583180" y="2454528"/>
          <a:chExt cx="2247900" cy="2178432"/>
        </a:xfrm>
      </xdr:grpSpPr>
      <xdr:graphicFrame macro="">
        <xdr:nvGraphicFramePr>
          <xdr:cNvPr id="15" name="Chart 14">
            <a:extLst>
              <a:ext uri="{FF2B5EF4-FFF2-40B4-BE49-F238E27FC236}">
                <a16:creationId xmlns:a16="http://schemas.microsoft.com/office/drawing/2014/main" id="{F9F9593E-6D58-4285-BCD4-CC766350E060}"/>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6" name="TextBox 15">
            <a:extLst>
              <a:ext uri="{FF2B5EF4-FFF2-40B4-BE49-F238E27FC236}">
                <a16:creationId xmlns:a16="http://schemas.microsoft.com/office/drawing/2014/main" id="{4768649F-6078-437C-9341-0AA377CA5AF4}"/>
              </a:ext>
            </a:extLst>
          </xdr:cNvPr>
          <xdr:cNvSpPr txBox="1"/>
        </xdr:nvSpPr>
        <xdr:spPr>
          <a:xfrm>
            <a:off x="2979420" y="2454528"/>
            <a:ext cx="1216376" cy="268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EC252D"/>
                </a:solidFill>
                <a:latin typeface="+mn-lt"/>
              </a:rPr>
              <a:t>  </a:t>
            </a:r>
            <a:r>
              <a:rPr lang="en-IN" sz="1100" b="1">
                <a:solidFill>
                  <a:srgbClr val="243E9D"/>
                </a:solidFill>
                <a:latin typeface="+mn-lt"/>
              </a:rPr>
              <a:t>Net Profit (INR Crs.)</a:t>
            </a:r>
          </a:p>
        </xdr:txBody>
      </xdr:sp>
    </xdr:grpSp>
    <xdr:clientData/>
  </xdr:twoCellAnchor>
  <xdr:twoCellAnchor>
    <xdr:from>
      <xdr:col>5</xdr:col>
      <xdr:colOff>402416</xdr:colOff>
      <xdr:row>16</xdr:row>
      <xdr:rowOff>145027</xdr:rowOff>
    </xdr:from>
    <xdr:to>
      <xdr:col>9</xdr:col>
      <xdr:colOff>170108</xdr:colOff>
      <xdr:row>28</xdr:row>
      <xdr:rowOff>91440</xdr:rowOff>
    </xdr:to>
    <xdr:grpSp>
      <xdr:nvGrpSpPr>
        <xdr:cNvPr id="23" name="Group 22">
          <a:extLst>
            <a:ext uri="{FF2B5EF4-FFF2-40B4-BE49-F238E27FC236}">
              <a16:creationId xmlns:a16="http://schemas.microsoft.com/office/drawing/2014/main" id="{EEBA5AAC-39AD-1FC7-84B1-5C1DA1669861}"/>
            </a:ext>
          </a:extLst>
        </xdr:cNvPr>
        <xdr:cNvGrpSpPr/>
      </xdr:nvGrpSpPr>
      <xdr:grpSpPr>
        <a:xfrm>
          <a:off x="4686549" y="3201494"/>
          <a:ext cx="2917292" cy="2181613"/>
          <a:chOff x="4884420" y="2491285"/>
          <a:chExt cx="2194560" cy="2141675"/>
        </a:xfrm>
      </xdr:grpSpPr>
      <xdr:graphicFrame macro="">
        <xdr:nvGraphicFramePr>
          <xdr:cNvPr id="18" name="Chart 17">
            <a:extLst>
              <a:ext uri="{FF2B5EF4-FFF2-40B4-BE49-F238E27FC236}">
                <a16:creationId xmlns:a16="http://schemas.microsoft.com/office/drawing/2014/main" id="{4A3254DF-211B-46B0-B903-9F7A8519C89A}"/>
              </a:ext>
            </a:extLst>
          </xdr:cNvPr>
          <xdr:cNvGraphicFramePr>
            <a:graphicFrameLocks/>
          </xdr:cNvGraphicFramePr>
        </xdr:nvGraphicFramePr>
        <xdr:xfrm>
          <a:off x="4884420" y="2686050"/>
          <a:ext cx="2194560" cy="194691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9" name="TextBox 18">
            <a:extLst>
              <a:ext uri="{FF2B5EF4-FFF2-40B4-BE49-F238E27FC236}">
                <a16:creationId xmlns:a16="http://schemas.microsoft.com/office/drawing/2014/main" id="{0279E8A0-9C31-43C3-83EC-60A5F1EB602B}"/>
              </a:ext>
            </a:extLst>
          </xdr:cNvPr>
          <xdr:cNvSpPr txBox="1"/>
        </xdr:nvSpPr>
        <xdr:spPr>
          <a:xfrm>
            <a:off x="4970362" y="2491285"/>
            <a:ext cx="1821425" cy="259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EC252D"/>
                </a:solidFill>
                <a:latin typeface="+mn-lt"/>
              </a:rPr>
              <a:t>           </a:t>
            </a:r>
            <a:r>
              <a:rPr lang="en-IN" sz="1100" b="1">
                <a:solidFill>
                  <a:srgbClr val="243E9D"/>
                </a:solidFill>
                <a:latin typeface="+mn-lt"/>
              </a:rPr>
              <a:t>Average Total Assets (INR Crs.)</a:t>
            </a:r>
          </a:p>
        </xdr:txBody>
      </xdr:sp>
    </xdr:grpSp>
    <xdr:clientData/>
  </xdr:twoCellAnchor>
  <xdr:twoCellAnchor>
    <xdr:from>
      <xdr:col>1</xdr:col>
      <xdr:colOff>0</xdr:colOff>
      <xdr:row>30</xdr:row>
      <xdr:rowOff>85349</xdr:rowOff>
    </xdr:from>
    <xdr:to>
      <xdr:col>1</xdr:col>
      <xdr:colOff>2263987</xdr:colOff>
      <xdr:row>42</xdr:row>
      <xdr:rowOff>13547</xdr:rowOff>
    </xdr:to>
    <xdr:grpSp>
      <xdr:nvGrpSpPr>
        <xdr:cNvPr id="28" name="Group 27">
          <a:extLst>
            <a:ext uri="{FF2B5EF4-FFF2-40B4-BE49-F238E27FC236}">
              <a16:creationId xmlns:a16="http://schemas.microsoft.com/office/drawing/2014/main" id="{722A2668-ECA6-4F5F-A44B-D067D2D97DE5}"/>
            </a:ext>
          </a:extLst>
        </xdr:cNvPr>
        <xdr:cNvGrpSpPr/>
      </xdr:nvGrpSpPr>
      <xdr:grpSpPr>
        <a:xfrm>
          <a:off x="127000" y="5749549"/>
          <a:ext cx="1943947" cy="2163398"/>
          <a:chOff x="138418" y="2613660"/>
          <a:chExt cx="2263140" cy="2124637"/>
        </a:xfrm>
      </xdr:grpSpPr>
      <xdr:graphicFrame macro="">
        <xdr:nvGraphicFramePr>
          <xdr:cNvPr id="29" name="Chart 28">
            <a:extLst>
              <a:ext uri="{FF2B5EF4-FFF2-40B4-BE49-F238E27FC236}">
                <a16:creationId xmlns:a16="http://schemas.microsoft.com/office/drawing/2014/main" id="{9770BEEF-1886-8D99-0747-EF10CAED57CD}"/>
              </a:ext>
            </a:extLst>
          </xdr:cNvPr>
          <xdr:cNvGraphicFramePr/>
        </xdr:nvGraphicFramePr>
        <xdr:xfrm>
          <a:off x="138418" y="2791387"/>
          <a:ext cx="2263140" cy="194691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0" name="TextBox 29">
            <a:extLst>
              <a:ext uri="{FF2B5EF4-FFF2-40B4-BE49-F238E27FC236}">
                <a16:creationId xmlns:a16="http://schemas.microsoft.com/office/drawing/2014/main" id="{7304B3F0-9156-5183-09A5-7C179B3938E7}"/>
              </a:ext>
            </a:extLst>
          </xdr:cNvPr>
          <xdr:cNvSpPr txBox="1"/>
        </xdr:nvSpPr>
        <xdr:spPr>
          <a:xfrm>
            <a:off x="502920" y="2613660"/>
            <a:ext cx="1393642" cy="2689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243E9D"/>
                </a:solidFill>
                <a:latin typeface="+mn-lt"/>
              </a:rPr>
              <a:t>Return on Equity (%)</a:t>
            </a:r>
          </a:p>
        </xdr:txBody>
      </xdr:sp>
    </xdr:grpSp>
    <xdr:clientData/>
  </xdr:twoCellAnchor>
  <xdr:twoCellAnchor>
    <xdr:from>
      <xdr:col>2</xdr:col>
      <xdr:colOff>1</xdr:colOff>
      <xdr:row>30</xdr:row>
      <xdr:rowOff>85349</xdr:rowOff>
    </xdr:from>
    <xdr:to>
      <xdr:col>5</xdr:col>
      <xdr:colOff>422487</xdr:colOff>
      <xdr:row>42</xdr:row>
      <xdr:rowOff>13547</xdr:rowOff>
    </xdr:to>
    <xdr:grpSp>
      <xdr:nvGrpSpPr>
        <xdr:cNvPr id="32" name="Group 31">
          <a:extLst>
            <a:ext uri="{FF2B5EF4-FFF2-40B4-BE49-F238E27FC236}">
              <a16:creationId xmlns:a16="http://schemas.microsoft.com/office/drawing/2014/main" id="{8CD52034-075A-41B3-B3D6-7E86510DB8C4}"/>
            </a:ext>
          </a:extLst>
        </xdr:cNvPr>
        <xdr:cNvGrpSpPr/>
      </xdr:nvGrpSpPr>
      <xdr:grpSpPr>
        <a:xfrm>
          <a:off x="2074334" y="5749549"/>
          <a:ext cx="2632286" cy="2163398"/>
          <a:chOff x="138418" y="2613660"/>
          <a:chExt cx="2263140" cy="2124637"/>
        </a:xfrm>
      </xdr:grpSpPr>
      <xdr:graphicFrame macro="">
        <xdr:nvGraphicFramePr>
          <xdr:cNvPr id="33" name="Chart 32">
            <a:extLst>
              <a:ext uri="{FF2B5EF4-FFF2-40B4-BE49-F238E27FC236}">
                <a16:creationId xmlns:a16="http://schemas.microsoft.com/office/drawing/2014/main" id="{35E5EA73-2114-89F9-794C-575177E70932}"/>
              </a:ext>
            </a:extLst>
          </xdr:cNvPr>
          <xdr:cNvGraphicFramePr/>
        </xdr:nvGraphicFramePr>
        <xdr:xfrm>
          <a:off x="138418" y="2791387"/>
          <a:ext cx="2263140" cy="194691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4" name="TextBox 33">
            <a:extLst>
              <a:ext uri="{FF2B5EF4-FFF2-40B4-BE49-F238E27FC236}">
                <a16:creationId xmlns:a16="http://schemas.microsoft.com/office/drawing/2014/main" id="{F68CB457-DFCA-85CA-5AA7-F8F0748DE654}"/>
              </a:ext>
            </a:extLst>
          </xdr:cNvPr>
          <xdr:cNvSpPr txBox="1"/>
        </xdr:nvSpPr>
        <xdr:spPr>
          <a:xfrm>
            <a:off x="502920" y="2613660"/>
            <a:ext cx="1290438" cy="2598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EC252D"/>
                </a:solidFill>
                <a:latin typeface="+mn-lt"/>
              </a:rPr>
              <a:t>     </a:t>
            </a:r>
            <a:r>
              <a:rPr lang="en-IN" sz="1100" b="1">
                <a:solidFill>
                  <a:srgbClr val="243E9D"/>
                </a:solidFill>
                <a:latin typeface="+mn-lt"/>
              </a:rPr>
              <a:t>Return on Asset (%)</a:t>
            </a:r>
          </a:p>
        </xdr:txBody>
      </xdr:sp>
    </xdr:grpSp>
    <xdr:clientData/>
  </xdr:twoCellAnchor>
  <xdr:twoCellAnchor>
    <xdr:from>
      <xdr:col>5</xdr:col>
      <xdr:colOff>338667</xdr:colOff>
      <xdr:row>30</xdr:row>
      <xdr:rowOff>85349</xdr:rowOff>
    </xdr:from>
    <xdr:to>
      <xdr:col>9</xdr:col>
      <xdr:colOff>177376</xdr:colOff>
      <xdr:row>42</xdr:row>
      <xdr:rowOff>13547</xdr:rowOff>
    </xdr:to>
    <xdr:grpSp>
      <xdr:nvGrpSpPr>
        <xdr:cNvPr id="36" name="Group 35">
          <a:extLst>
            <a:ext uri="{FF2B5EF4-FFF2-40B4-BE49-F238E27FC236}">
              <a16:creationId xmlns:a16="http://schemas.microsoft.com/office/drawing/2014/main" id="{7DE364FA-8933-43C3-9EB2-E69E1E5E9E6D}"/>
            </a:ext>
          </a:extLst>
        </xdr:cNvPr>
        <xdr:cNvGrpSpPr/>
      </xdr:nvGrpSpPr>
      <xdr:grpSpPr>
        <a:xfrm>
          <a:off x="4622800" y="5749549"/>
          <a:ext cx="2988309" cy="2163398"/>
          <a:chOff x="138418" y="2613660"/>
          <a:chExt cx="2263140" cy="2124637"/>
        </a:xfrm>
      </xdr:grpSpPr>
      <xdr:graphicFrame macro="">
        <xdr:nvGraphicFramePr>
          <xdr:cNvPr id="37" name="Chart 36">
            <a:extLst>
              <a:ext uri="{FF2B5EF4-FFF2-40B4-BE49-F238E27FC236}">
                <a16:creationId xmlns:a16="http://schemas.microsoft.com/office/drawing/2014/main" id="{355CDD3B-3B46-27AF-DDA3-07CC66F4FCE8}"/>
              </a:ext>
            </a:extLst>
          </xdr:cNvPr>
          <xdr:cNvGraphicFramePr/>
        </xdr:nvGraphicFramePr>
        <xdr:xfrm>
          <a:off x="138418" y="2791387"/>
          <a:ext cx="2263140" cy="194691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8" name="TextBox 37">
            <a:extLst>
              <a:ext uri="{FF2B5EF4-FFF2-40B4-BE49-F238E27FC236}">
                <a16:creationId xmlns:a16="http://schemas.microsoft.com/office/drawing/2014/main" id="{78399F83-5CBB-A463-193E-A3C1EDEE173D}"/>
              </a:ext>
            </a:extLst>
          </xdr:cNvPr>
          <xdr:cNvSpPr txBox="1"/>
        </xdr:nvSpPr>
        <xdr:spPr>
          <a:xfrm>
            <a:off x="502920" y="2613660"/>
            <a:ext cx="1220561" cy="2598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EC252D"/>
                </a:solidFill>
                <a:latin typeface="+mn-lt"/>
              </a:rPr>
              <a:t>  </a:t>
            </a:r>
            <a:r>
              <a:rPr lang="en-IN" sz="1100" b="1">
                <a:solidFill>
                  <a:srgbClr val="243E9D"/>
                </a:solidFill>
                <a:latin typeface="+mn-lt"/>
              </a:rPr>
              <a:t>         Financial Leverage</a:t>
            </a:r>
          </a:p>
        </xdr:txBody>
      </xdr:sp>
    </xdr:grpSp>
    <xdr:clientData/>
  </xdr:twoCellAnchor>
  <xdr:oneCellAnchor>
    <xdr:from>
      <xdr:col>1</xdr:col>
      <xdr:colOff>1</xdr:colOff>
      <xdr:row>42</xdr:row>
      <xdr:rowOff>116415</xdr:rowOff>
    </xdr:from>
    <xdr:ext cx="7027332" cy="2076451"/>
    <xdr:sp macro="" textlink="">
      <xdr:nvSpPr>
        <xdr:cNvPr id="40" name="TextBox 39">
          <a:extLst>
            <a:ext uri="{FF2B5EF4-FFF2-40B4-BE49-F238E27FC236}">
              <a16:creationId xmlns:a16="http://schemas.microsoft.com/office/drawing/2014/main" id="{14667387-AFEC-8F9E-10F8-0D78CB1CD180}"/>
            </a:ext>
          </a:extLst>
        </xdr:cNvPr>
        <xdr:cNvSpPr txBox="1"/>
      </xdr:nvSpPr>
      <xdr:spPr>
        <a:xfrm>
          <a:off x="127001" y="186267"/>
          <a:ext cx="7027332" cy="2076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eaLnBrk="1" fontAlgn="auto" latinLnBrk="0" hangingPunct="1"/>
          <a:r>
            <a:rPr lang="en-IN" sz="1200" b="1" i="0">
              <a:solidFill>
                <a:srgbClr val="243E9D"/>
              </a:solidFill>
              <a:effectLst/>
              <a:latin typeface="+mn-lt"/>
              <a:ea typeface="+mn-ea"/>
              <a:cs typeface="+mn-cs"/>
            </a:rPr>
            <a:t>Dupont Summary</a:t>
          </a:r>
          <a:endParaRPr lang="en-IN" sz="1400">
            <a:solidFill>
              <a:srgbClr val="243E9D"/>
            </a:solidFill>
            <a:effectLst/>
          </a:endParaRPr>
        </a:p>
        <a:p>
          <a:pPr rtl="0" eaLnBrk="1" fontAlgn="auto" latinLnBrk="0" hangingPunct="1"/>
          <a:r>
            <a:rPr lang="en-IN" sz="1200" b="0" i="0">
              <a:solidFill>
                <a:schemeClr val="tx1"/>
              </a:solidFill>
              <a:effectLst/>
              <a:latin typeface="+mn-lt"/>
              <a:ea typeface="+mn-ea"/>
              <a:cs typeface="+mn-cs"/>
            </a:rPr>
            <a:t>1. ROE of Pidilite Industries has been decreased to 13.46% during COVID and made a low of 11.85% in FY 2023.</a:t>
          </a:r>
          <a:endParaRPr lang="en-IN" sz="1400">
            <a:effectLst/>
          </a:endParaRPr>
        </a:p>
        <a:p>
          <a:pPr rtl="0" eaLnBrk="1" fontAlgn="auto" latinLnBrk="0" hangingPunct="1"/>
          <a:r>
            <a:rPr lang="en-IN" sz="1200" b="0" i="0">
              <a:solidFill>
                <a:schemeClr val="tx1"/>
              </a:solidFill>
              <a:effectLst/>
              <a:latin typeface="+mn-lt"/>
              <a:ea typeface="+mn-ea"/>
              <a:cs typeface="+mn-cs"/>
            </a:rPr>
            <a:t>2. ROE has been decreased significantly in past 7 years from 28.16% to 18.70%. While the net margins of the</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company has increased 13.07% in FY 2019 to 15.51% in FY 2021. Asset efficiency of the company is decreased from</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1.32x in FY2017 to 1.18x in FY2023.</a:t>
          </a:r>
          <a:endParaRPr lang="en-IN" sz="1400">
            <a:effectLst/>
          </a:endParaRPr>
        </a:p>
        <a:p>
          <a:pPr rtl="0" eaLnBrk="1" fontAlgn="auto" latinLnBrk="0" hangingPunct="1"/>
          <a:r>
            <a:rPr lang="en-IN" sz="1200" b="0" i="0">
              <a:solidFill>
                <a:schemeClr val="tx1"/>
              </a:solidFill>
              <a:effectLst/>
              <a:latin typeface="+mn-lt"/>
              <a:ea typeface="+mn-ea"/>
              <a:cs typeface="+mn-cs"/>
            </a:rPr>
            <a:t>3. Equity multiplier of the company has increased 88% in FY 2017 to 99% in FY 2022 and slightly decreased to</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96% in FY2023.</a:t>
          </a:r>
          <a:endParaRPr lang="en-IN" sz="1400">
            <a:effectLst/>
          </a:endParaRPr>
        </a:p>
        <a:p>
          <a:pPr rtl="0" eaLnBrk="1" fontAlgn="auto" latinLnBrk="0" hangingPunct="1"/>
          <a:r>
            <a:rPr lang="en-IN" sz="1200" b="0" i="0">
              <a:solidFill>
                <a:schemeClr val="tx1"/>
              </a:solidFill>
              <a:effectLst/>
              <a:latin typeface="+mn-lt"/>
              <a:ea typeface="+mn-ea"/>
              <a:cs typeface="+mn-cs"/>
            </a:rPr>
            <a:t>4. ROA of Pidilite Industries has been decreased from 17.63% in FY 2017 to 12.34% in FY 2023. This decline in ROA</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indicates a reduction in the efficiency of using assets to generate earnings.</a:t>
          </a:r>
          <a:endParaRPr lang="en-IN" sz="1400">
            <a:effectLst/>
          </a:endParaRPr>
        </a:p>
      </xdr:txBody>
    </xdr:sp>
    <xdr:clientData/>
  </xdr:oneCellAnchor>
  <xdr:twoCellAnchor>
    <xdr:from>
      <xdr:col>1</xdr:col>
      <xdr:colOff>1</xdr:colOff>
      <xdr:row>105</xdr:row>
      <xdr:rowOff>84667</xdr:rowOff>
    </xdr:from>
    <xdr:to>
      <xdr:col>9</xdr:col>
      <xdr:colOff>16934</xdr:colOff>
      <xdr:row>107</xdr:row>
      <xdr:rowOff>137582</xdr:rowOff>
    </xdr:to>
    <xdr:sp macro="" textlink="">
      <xdr:nvSpPr>
        <xdr:cNvPr id="45" name="TextBox 44">
          <a:extLst>
            <a:ext uri="{FF2B5EF4-FFF2-40B4-BE49-F238E27FC236}">
              <a16:creationId xmlns:a16="http://schemas.microsoft.com/office/drawing/2014/main" id="{5192531D-9368-4EF5-A93E-2A5A965F3E96}"/>
            </a:ext>
          </a:extLst>
        </xdr:cNvPr>
        <xdr:cNvSpPr txBox="1"/>
      </xdr:nvSpPr>
      <xdr:spPr>
        <a:xfrm>
          <a:off x="127001" y="19905134"/>
          <a:ext cx="7696200" cy="42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243E9D"/>
              </a:solidFill>
              <a:effectLst/>
              <a:latin typeface="+mn-lt"/>
              <a:ea typeface="+mn-ea"/>
              <a:cs typeface="+mn-cs"/>
            </a:rPr>
            <a:t>Disclaimer :</a:t>
          </a:r>
          <a:r>
            <a:rPr lang="en-IN" sz="900" b="0" i="1">
              <a:solidFill>
                <a:srgbClr val="028655"/>
              </a:solidFill>
              <a:effectLst/>
              <a:latin typeface="+mn-lt"/>
              <a:ea typeface="+mn-ea"/>
              <a:cs typeface="+mn-cs"/>
            </a:rPr>
            <a:t>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twoCellAnchor editAs="oneCell">
    <xdr:from>
      <xdr:col>6</xdr:col>
      <xdr:colOff>575733</xdr:colOff>
      <xdr:row>2</xdr:row>
      <xdr:rowOff>76201</xdr:rowOff>
    </xdr:from>
    <xdr:to>
      <xdr:col>8</xdr:col>
      <xdr:colOff>728132</xdr:colOff>
      <xdr:row>5</xdr:row>
      <xdr:rowOff>52613</xdr:rowOff>
    </xdr:to>
    <xdr:pic>
      <xdr:nvPicPr>
        <xdr:cNvPr id="2" name="Picture 1" descr="Pidilite's logo">
          <a:extLst>
            <a:ext uri="{FF2B5EF4-FFF2-40B4-BE49-F238E27FC236}">
              <a16:creationId xmlns:a16="http://schemas.microsoft.com/office/drawing/2014/main" id="{B6CB6352-4F5B-5408-5F2B-C25C0F50356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647266" y="186267"/>
          <a:ext cx="1727199" cy="6537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28363</xdr:colOff>
      <xdr:row>16</xdr:row>
      <xdr:rowOff>50798</xdr:rowOff>
    </xdr:from>
    <xdr:to>
      <xdr:col>1</xdr:col>
      <xdr:colOff>2278363</xdr:colOff>
      <xdr:row>27</xdr:row>
      <xdr:rowOff>89865</xdr:rowOff>
    </xdr:to>
    <xdr:grpSp>
      <xdr:nvGrpSpPr>
        <xdr:cNvPr id="5" name="Group 4">
          <a:extLst>
            <a:ext uri="{FF2B5EF4-FFF2-40B4-BE49-F238E27FC236}">
              <a16:creationId xmlns:a16="http://schemas.microsoft.com/office/drawing/2014/main" id="{1D5959BE-BE20-4F1C-AA01-C7C39FB8F4AF}"/>
            </a:ext>
          </a:extLst>
        </xdr:cNvPr>
        <xdr:cNvGrpSpPr/>
      </xdr:nvGrpSpPr>
      <xdr:grpSpPr>
        <a:xfrm>
          <a:off x="155363" y="3598331"/>
          <a:ext cx="2250000" cy="2088001"/>
          <a:chOff x="2583180" y="2454528"/>
          <a:chExt cx="2247900" cy="2178432"/>
        </a:xfrm>
      </xdr:grpSpPr>
      <xdr:graphicFrame macro="">
        <xdr:nvGraphicFramePr>
          <xdr:cNvPr id="6" name="Chart 5">
            <a:extLst>
              <a:ext uri="{FF2B5EF4-FFF2-40B4-BE49-F238E27FC236}">
                <a16:creationId xmlns:a16="http://schemas.microsoft.com/office/drawing/2014/main" id="{C37C2594-EDEB-9655-4BE3-28117906A634}"/>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7" name="TextBox 6">
            <a:extLst>
              <a:ext uri="{FF2B5EF4-FFF2-40B4-BE49-F238E27FC236}">
                <a16:creationId xmlns:a16="http://schemas.microsoft.com/office/drawing/2014/main" id="{5081ED5A-9FD2-D98D-34B5-AFF51CBD6DBD}"/>
              </a:ext>
            </a:extLst>
          </xdr:cNvPr>
          <xdr:cNvSpPr txBox="1"/>
        </xdr:nvSpPr>
        <xdr:spPr>
          <a:xfrm>
            <a:off x="2614054" y="2454528"/>
            <a:ext cx="2123150" cy="2738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b="1">
                <a:solidFill>
                  <a:srgbClr val="243E9D"/>
                </a:solidFill>
                <a:latin typeface="+mn-lt"/>
              </a:rPr>
              <a:t>  </a:t>
            </a:r>
            <a:r>
              <a:rPr lang="en-IN" sz="1100" b="1">
                <a:solidFill>
                  <a:srgbClr val="243E9D"/>
                </a:solidFill>
                <a:effectLst/>
                <a:latin typeface="+mn-lt"/>
                <a:ea typeface="+mn-ea"/>
                <a:cs typeface="+mn-cs"/>
              </a:rPr>
              <a:t>Working Cap</a:t>
            </a:r>
            <a:r>
              <a:rPr lang="en-IN" sz="1100" b="1" baseline="0">
                <a:solidFill>
                  <a:srgbClr val="243E9D"/>
                </a:solidFill>
                <a:effectLst/>
                <a:latin typeface="+mn-lt"/>
                <a:ea typeface="+mn-ea"/>
                <a:cs typeface="+mn-cs"/>
              </a:rPr>
              <a:t> to Asset (%)</a:t>
            </a:r>
            <a:endParaRPr lang="en-IN">
              <a:solidFill>
                <a:srgbClr val="243E9D"/>
              </a:solidFill>
              <a:effectLst/>
            </a:endParaRPr>
          </a:p>
        </xdr:txBody>
      </xdr:sp>
    </xdr:grpSp>
    <xdr:clientData/>
  </xdr:twoCellAnchor>
  <xdr:oneCellAnchor>
    <xdr:from>
      <xdr:col>1</xdr:col>
      <xdr:colOff>1</xdr:colOff>
      <xdr:row>41</xdr:row>
      <xdr:rowOff>1</xdr:rowOff>
    </xdr:from>
    <xdr:ext cx="6612466" cy="2099732"/>
    <xdr:sp macro="" textlink="">
      <xdr:nvSpPr>
        <xdr:cNvPr id="20" name="TextBox 19">
          <a:extLst>
            <a:ext uri="{FF2B5EF4-FFF2-40B4-BE49-F238E27FC236}">
              <a16:creationId xmlns:a16="http://schemas.microsoft.com/office/drawing/2014/main" id="{3AF6BB5F-9764-451F-A0B1-3D417817B9AF}"/>
            </a:ext>
          </a:extLst>
        </xdr:cNvPr>
        <xdr:cNvSpPr txBox="1"/>
      </xdr:nvSpPr>
      <xdr:spPr>
        <a:xfrm>
          <a:off x="127001" y="8204201"/>
          <a:ext cx="6612466" cy="2099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rgbClr val="243E9D"/>
              </a:solidFill>
              <a:latin typeface="Calibri" panose="020F0502020204030204" pitchFamily="34" charset="0"/>
              <a:ea typeface="Calibri" panose="020F0502020204030204" pitchFamily="34" charset="0"/>
              <a:cs typeface="Calibri" panose="020F0502020204030204" pitchFamily="34" charset="0"/>
            </a:rPr>
            <a:t>Recent Updates</a:t>
          </a:r>
          <a:endParaRPr lang="en-IN" sz="1200" b="1">
            <a:solidFill>
              <a:srgbClr val="243E9D"/>
            </a:solidFill>
            <a:latin typeface="Calibri" panose="020F0502020204030204" pitchFamily="34" charset="0"/>
            <a:ea typeface="Calibri" panose="020F0502020204030204" pitchFamily="34" charset="0"/>
            <a:cs typeface="Calibri" panose="020F0502020204030204" pitchFamily="34" charset="0"/>
          </a:endParaRPr>
        </a:p>
        <a:p>
          <a:r>
            <a:rPr lang="en-IN" sz="1100">
              <a:solidFill>
                <a:srgbClr val="243E9D"/>
              </a:solidFill>
              <a:latin typeface="Calibri" panose="020F0502020204030204" pitchFamily="34" charset="0"/>
              <a:ea typeface="Calibri" panose="020F0502020204030204" pitchFamily="34" charset="0"/>
              <a:cs typeface="Calibri" panose="020F0502020204030204" pitchFamily="34" charset="0"/>
            </a:rPr>
            <a:t>Revenue</a:t>
          </a:r>
          <a:r>
            <a:rPr lang="en-IN" sz="1100" baseline="0">
              <a:solidFill>
                <a:srgbClr val="243E9D"/>
              </a:solidFill>
              <a:latin typeface="Calibri" panose="020F0502020204030204" pitchFamily="34" charset="0"/>
              <a:ea typeface="Calibri" panose="020F0502020204030204" pitchFamily="34" charset="0"/>
              <a:cs typeface="Calibri" panose="020F0502020204030204" pitchFamily="34" charset="0"/>
            </a:rPr>
            <a:t> and volume growth: </a:t>
          </a:r>
          <a:r>
            <a:rPr lang="en-IN" sz="1100"/>
            <a:t>Standalone revenue growth was primarily driven by Underlying Volume Growth (UVG) of 10.4%. Domestic subsidiaries reported robust sales growth with both the Consumer and Bazaar and the B2B subsidiaries registering double-digit growth.</a:t>
          </a:r>
          <a:endParaRPr lang="en-IN" sz="1100" b="1">
            <a:solidFill>
              <a:srgbClr val="243E9D"/>
            </a:solidFill>
          </a:endParaRPr>
        </a:p>
        <a:p>
          <a:r>
            <a:rPr lang="en-IN" sz="1100" b="0">
              <a:solidFill>
                <a:srgbClr val="243E9D"/>
              </a:solidFill>
            </a:rPr>
            <a:t>Margins and Investments: </a:t>
          </a:r>
          <a:r>
            <a:rPr lang="en-IN" sz="1100"/>
            <a:t>Standalone gross margins continue to expand both sequentially and year-on-year.</a:t>
          </a:r>
          <a:r>
            <a:rPr lang="en-IN" sz="1100" b="0" baseline="0">
              <a:solidFill>
                <a:srgbClr val="243E9D"/>
              </a:solidFill>
              <a:latin typeface="Calibri" panose="020F0502020204030204" pitchFamily="34" charset="0"/>
              <a:ea typeface="Calibri" panose="020F0502020204030204" pitchFamily="34" charset="0"/>
              <a:cs typeface="Calibri" panose="020F0502020204030204" pitchFamily="34" charset="0"/>
            </a:rPr>
            <a:t> </a:t>
          </a:r>
          <a:r>
            <a:rPr lang="en-IN" sz="1100"/>
            <a:t> EBITDA margins improved by 776 basis points over the same period last year and by 188 basis points over the previous quarter.  </a:t>
          </a:r>
        </a:p>
        <a:p>
          <a:r>
            <a:rPr lang="en-IN" sz="1100" b="0">
              <a:solidFill>
                <a:srgbClr val="243E9D"/>
              </a:solidFill>
              <a:latin typeface="+mn-lt"/>
              <a:ea typeface="+mn-ea"/>
              <a:cs typeface="+mn-cs"/>
            </a:rPr>
            <a:t>New Products and Innovation</a:t>
          </a:r>
          <a:r>
            <a:rPr lang="en-IN" sz="1100" b="0">
              <a:solidFill>
                <a:srgbClr val="243E9D"/>
              </a:solidFill>
            </a:rPr>
            <a:t>:</a:t>
          </a:r>
          <a:r>
            <a:rPr lang="en-IN" sz="1100"/>
            <a:t> The company commissioned one new plant, taking the total number of plants commissioned in the current year to 9.</a:t>
          </a:r>
        </a:p>
        <a:p>
          <a:endParaRPr lang="en-IN" sz="800"/>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The stock quoted a 52-week low price of Rs 1380.0 and a high of Rs 1758.0.</a:t>
          </a:r>
        </a:p>
        <a:p>
          <a:pPr marL="0" marR="0" lvl="0" indent="0" defTabSz="914400" eaLnBrk="1" fontAlgn="auto" latinLnBrk="0" hangingPunct="1">
            <a:lnSpc>
              <a:spcPct val="100000"/>
            </a:lnSpc>
            <a:spcBef>
              <a:spcPts val="0"/>
            </a:spcBef>
            <a:spcAft>
              <a:spcPts val="0"/>
            </a:spcAft>
            <a:buClrTx/>
            <a:buSzTx/>
            <a:buFontTx/>
            <a:buNone/>
            <a:tabLst/>
            <a:defRPr/>
          </a:pPr>
          <a:endParaRPr lang="en-IN">
            <a:effectLst/>
          </a:endParaRPr>
        </a:p>
      </xdr:txBody>
    </xdr:sp>
    <xdr:clientData/>
  </xdr:oneCellAnchor>
  <xdr:twoCellAnchor editAs="oneCell">
    <xdr:from>
      <xdr:col>5</xdr:col>
      <xdr:colOff>127000</xdr:colOff>
      <xdr:row>2</xdr:row>
      <xdr:rowOff>67734</xdr:rowOff>
    </xdr:from>
    <xdr:to>
      <xdr:col>7</xdr:col>
      <xdr:colOff>279399</xdr:colOff>
      <xdr:row>5</xdr:row>
      <xdr:rowOff>44146</xdr:rowOff>
    </xdr:to>
    <xdr:pic>
      <xdr:nvPicPr>
        <xdr:cNvPr id="23" name="Picture 22" descr="Pidilite's logo">
          <a:extLst>
            <a:ext uri="{FF2B5EF4-FFF2-40B4-BE49-F238E27FC236}">
              <a16:creationId xmlns:a16="http://schemas.microsoft.com/office/drawing/2014/main" id="{0097596C-E662-4FA6-8AFF-4550EE9F50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68333" y="440267"/>
          <a:ext cx="1727199" cy="6537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93133</xdr:colOff>
      <xdr:row>92</xdr:row>
      <xdr:rowOff>110066</xdr:rowOff>
    </xdr:from>
    <xdr:to>
      <xdr:col>8</xdr:col>
      <xdr:colOff>685800</xdr:colOff>
      <xdr:row>94</xdr:row>
      <xdr:rowOff>162981</xdr:rowOff>
    </xdr:to>
    <xdr:sp macro="" textlink="">
      <xdr:nvSpPr>
        <xdr:cNvPr id="24" name="TextBox 23">
          <a:extLst>
            <a:ext uri="{FF2B5EF4-FFF2-40B4-BE49-F238E27FC236}">
              <a16:creationId xmlns:a16="http://schemas.microsoft.com/office/drawing/2014/main" id="{6F9342B7-5B5F-4F2C-BBF4-7D6031515898}"/>
            </a:ext>
          </a:extLst>
        </xdr:cNvPr>
        <xdr:cNvSpPr txBox="1"/>
      </xdr:nvSpPr>
      <xdr:spPr>
        <a:xfrm>
          <a:off x="93133" y="16806333"/>
          <a:ext cx="7696200" cy="42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243E9D"/>
              </a:solidFill>
              <a:effectLst/>
              <a:latin typeface="+mn-lt"/>
              <a:ea typeface="+mn-ea"/>
              <a:cs typeface="+mn-cs"/>
            </a:rPr>
            <a:t>Disclaimer :</a:t>
          </a:r>
          <a:r>
            <a:rPr lang="en-IN" sz="900" b="0" i="1">
              <a:solidFill>
                <a:srgbClr val="028655"/>
              </a:solidFill>
              <a:effectLst/>
              <a:latin typeface="+mn-lt"/>
              <a:ea typeface="+mn-ea"/>
              <a:cs typeface="+mn-cs"/>
            </a:rPr>
            <a:t>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twoCellAnchor>
    <xdr:from>
      <xdr:col>1</xdr:col>
      <xdr:colOff>2228214</xdr:colOff>
      <xdr:row>16</xdr:row>
      <xdr:rowOff>50798</xdr:rowOff>
    </xdr:from>
    <xdr:to>
      <xdr:col>4</xdr:col>
      <xdr:colOff>651281</xdr:colOff>
      <xdr:row>27</xdr:row>
      <xdr:rowOff>89865</xdr:rowOff>
    </xdr:to>
    <xdr:grpSp>
      <xdr:nvGrpSpPr>
        <xdr:cNvPr id="25" name="Group 24">
          <a:extLst>
            <a:ext uri="{FF2B5EF4-FFF2-40B4-BE49-F238E27FC236}">
              <a16:creationId xmlns:a16="http://schemas.microsoft.com/office/drawing/2014/main" id="{DF1579B4-A376-4269-91F6-4F3F4CBFD7B7}"/>
            </a:ext>
          </a:extLst>
        </xdr:cNvPr>
        <xdr:cNvGrpSpPr/>
      </xdr:nvGrpSpPr>
      <xdr:grpSpPr>
        <a:xfrm>
          <a:off x="2355214" y="3598331"/>
          <a:ext cx="2250000" cy="2088001"/>
          <a:chOff x="2583180" y="2454528"/>
          <a:chExt cx="2247900" cy="2178432"/>
        </a:xfrm>
      </xdr:grpSpPr>
      <xdr:graphicFrame macro="">
        <xdr:nvGraphicFramePr>
          <xdr:cNvPr id="26" name="Chart 25">
            <a:extLst>
              <a:ext uri="{FF2B5EF4-FFF2-40B4-BE49-F238E27FC236}">
                <a16:creationId xmlns:a16="http://schemas.microsoft.com/office/drawing/2014/main" id="{3A33F4FA-34C0-6D1E-5C36-2D4D3E18AEC8}"/>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7" name="TextBox 26">
            <a:extLst>
              <a:ext uri="{FF2B5EF4-FFF2-40B4-BE49-F238E27FC236}">
                <a16:creationId xmlns:a16="http://schemas.microsoft.com/office/drawing/2014/main" id="{40221173-18B7-71A2-A5BC-7954640E0322}"/>
              </a:ext>
            </a:extLst>
          </xdr:cNvPr>
          <xdr:cNvSpPr txBox="1"/>
        </xdr:nvSpPr>
        <xdr:spPr>
          <a:xfrm>
            <a:off x="2632453" y="2454528"/>
            <a:ext cx="2148527" cy="2760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243E9D"/>
                </a:solidFill>
                <a:latin typeface="+mn-lt"/>
              </a:rPr>
              <a:t>  Retained earnings </a:t>
            </a:r>
            <a:r>
              <a:rPr lang="en-IN" sz="1100" b="1" baseline="0">
                <a:solidFill>
                  <a:srgbClr val="243E9D"/>
                </a:solidFill>
                <a:effectLst/>
                <a:latin typeface="+mn-lt"/>
                <a:ea typeface="+mn-ea"/>
                <a:cs typeface="+mn-cs"/>
              </a:rPr>
              <a:t>to Asset (%)</a:t>
            </a:r>
            <a:endParaRPr lang="en-IN">
              <a:solidFill>
                <a:srgbClr val="243E9D"/>
              </a:solidFill>
              <a:effectLst/>
            </a:endParaRPr>
          </a:p>
        </xdr:txBody>
      </xdr:sp>
    </xdr:grpSp>
    <xdr:clientData/>
  </xdr:twoCellAnchor>
  <xdr:twoCellAnchor>
    <xdr:from>
      <xdr:col>4</xdr:col>
      <xdr:colOff>601133</xdr:colOff>
      <xdr:row>16</xdr:row>
      <xdr:rowOff>50798</xdr:rowOff>
    </xdr:from>
    <xdr:to>
      <xdr:col>7</xdr:col>
      <xdr:colOff>488933</xdr:colOff>
      <xdr:row>27</xdr:row>
      <xdr:rowOff>89865</xdr:rowOff>
    </xdr:to>
    <xdr:grpSp>
      <xdr:nvGrpSpPr>
        <xdr:cNvPr id="28" name="Group 27">
          <a:extLst>
            <a:ext uri="{FF2B5EF4-FFF2-40B4-BE49-F238E27FC236}">
              <a16:creationId xmlns:a16="http://schemas.microsoft.com/office/drawing/2014/main" id="{E1C50C7A-2E0E-46C4-B147-FC7762562C2F}"/>
            </a:ext>
          </a:extLst>
        </xdr:cNvPr>
        <xdr:cNvGrpSpPr/>
      </xdr:nvGrpSpPr>
      <xdr:grpSpPr>
        <a:xfrm>
          <a:off x="4555066" y="3598331"/>
          <a:ext cx="2250000" cy="2088001"/>
          <a:chOff x="2583180" y="2462840"/>
          <a:chExt cx="2247900" cy="2170120"/>
        </a:xfrm>
      </xdr:grpSpPr>
      <xdr:graphicFrame macro="">
        <xdr:nvGraphicFramePr>
          <xdr:cNvPr id="29" name="Chart 28">
            <a:extLst>
              <a:ext uri="{FF2B5EF4-FFF2-40B4-BE49-F238E27FC236}">
                <a16:creationId xmlns:a16="http://schemas.microsoft.com/office/drawing/2014/main" id="{CE8FFC48-E414-16E2-9F98-1583D1BD970E}"/>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0" name="TextBox 29">
            <a:extLst>
              <a:ext uri="{FF2B5EF4-FFF2-40B4-BE49-F238E27FC236}">
                <a16:creationId xmlns:a16="http://schemas.microsoft.com/office/drawing/2014/main" id="{EBE512E9-7093-9EEA-5B18-5E3B3155AA8B}"/>
              </a:ext>
            </a:extLst>
          </xdr:cNvPr>
          <xdr:cNvSpPr txBox="1"/>
        </xdr:nvSpPr>
        <xdr:spPr>
          <a:xfrm>
            <a:off x="3229843" y="2462840"/>
            <a:ext cx="1479504" cy="259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243E9D"/>
                </a:solidFill>
                <a:latin typeface="+mn-lt"/>
              </a:rPr>
              <a:t>  </a:t>
            </a:r>
            <a:r>
              <a:rPr lang="en-IN" sz="1100" b="1">
                <a:solidFill>
                  <a:srgbClr val="243E9D"/>
                </a:solidFill>
                <a:effectLst/>
                <a:latin typeface="+mn-lt"/>
                <a:ea typeface="+mn-ea"/>
                <a:cs typeface="+mn-cs"/>
              </a:rPr>
              <a:t>EBIT</a:t>
            </a:r>
            <a:r>
              <a:rPr lang="en-IN" sz="1100" b="1" baseline="0">
                <a:solidFill>
                  <a:srgbClr val="243E9D"/>
                </a:solidFill>
                <a:effectLst/>
                <a:latin typeface="+mn-lt"/>
                <a:ea typeface="+mn-ea"/>
                <a:cs typeface="+mn-cs"/>
              </a:rPr>
              <a:t> to Asset (%)</a:t>
            </a:r>
            <a:endParaRPr lang="en-IN">
              <a:solidFill>
                <a:srgbClr val="243E9D"/>
              </a:solidFill>
              <a:effectLst/>
            </a:endParaRPr>
          </a:p>
        </xdr:txBody>
      </xdr:sp>
    </xdr:grpSp>
    <xdr:clientData/>
  </xdr:twoCellAnchor>
  <xdr:twoCellAnchor>
    <xdr:from>
      <xdr:col>1</xdr:col>
      <xdr:colOff>16934</xdr:colOff>
      <xdr:row>28</xdr:row>
      <xdr:rowOff>135466</xdr:rowOff>
    </xdr:from>
    <xdr:to>
      <xdr:col>3</xdr:col>
      <xdr:colOff>431801</xdr:colOff>
      <xdr:row>40</xdr:row>
      <xdr:rowOff>119321</xdr:rowOff>
    </xdr:to>
    <xdr:grpSp>
      <xdr:nvGrpSpPr>
        <xdr:cNvPr id="31" name="Group 30">
          <a:extLst>
            <a:ext uri="{FF2B5EF4-FFF2-40B4-BE49-F238E27FC236}">
              <a16:creationId xmlns:a16="http://schemas.microsoft.com/office/drawing/2014/main" id="{C66B508E-93BB-43F5-BA4D-2F7C596B22AE}"/>
            </a:ext>
          </a:extLst>
        </xdr:cNvPr>
        <xdr:cNvGrpSpPr/>
      </xdr:nvGrpSpPr>
      <xdr:grpSpPr>
        <a:xfrm>
          <a:off x="143934" y="5918199"/>
          <a:ext cx="3488267" cy="2219055"/>
          <a:chOff x="2583180" y="2454528"/>
          <a:chExt cx="2247900" cy="2178432"/>
        </a:xfrm>
      </xdr:grpSpPr>
      <xdr:graphicFrame macro="">
        <xdr:nvGraphicFramePr>
          <xdr:cNvPr id="32" name="Chart 31">
            <a:extLst>
              <a:ext uri="{FF2B5EF4-FFF2-40B4-BE49-F238E27FC236}">
                <a16:creationId xmlns:a16="http://schemas.microsoft.com/office/drawing/2014/main" id="{87C47DB0-7BA0-76A6-D8E5-D855469A7CB7}"/>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3" name="TextBox 32">
            <a:extLst>
              <a:ext uri="{FF2B5EF4-FFF2-40B4-BE49-F238E27FC236}">
                <a16:creationId xmlns:a16="http://schemas.microsoft.com/office/drawing/2014/main" id="{F884877F-EFC3-9512-631F-43B4FB48CB45}"/>
              </a:ext>
            </a:extLst>
          </xdr:cNvPr>
          <xdr:cNvSpPr txBox="1"/>
        </xdr:nvSpPr>
        <xdr:spPr>
          <a:xfrm>
            <a:off x="2966327" y="2454528"/>
            <a:ext cx="1537388" cy="259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243E9D"/>
                </a:solidFill>
                <a:latin typeface="+mn-lt"/>
              </a:rPr>
              <a:t>  </a:t>
            </a:r>
            <a:r>
              <a:rPr lang="en-IN" sz="1100" b="1">
                <a:solidFill>
                  <a:srgbClr val="243E9D"/>
                </a:solidFill>
                <a:effectLst/>
                <a:latin typeface="+mn-lt"/>
                <a:ea typeface="+mn-ea"/>
                <a:cs typeface="+mn-cs"/>
              </a:rPr>
              <a:t>Market</a:t>
            </a:r>
            <a:r>
              <a:rPr lang="en-IN" sz="1100" b="1" baseline="0">
                <a:solidFill>
                  <a:srgbClr val="243E9D"/>
                </a:solidFill>
                <a:effectLst/>
                <a:latin typeface="+mn-lt"/>
                <a:ea typeface="+mn-ea"/>
                <a:cs typeface="+mn-cs"/>
              </a:rPr>
              <a:t> cap to long term liability (%)</a:t>
            </a:r>
            <a:endParaRPr lang="en-IN">
              <a:solidFill>
                <a:srgbClr val="243E9D"/>
              </a:solidFill>
              <a:effectLst/>
            </a:endParaRPr>
          </a:p>
        </xdr:txBody>
      </xdr:sp>
    </xdr:grpSp>
    <xdr:clientData/>
  </xdr:twoCellAnchor>
  <xdr:twoCellAnchor>
    <xdr:from>
      <xdr:col>4</xdr:col>
      <xdr:colOff>33867</xdr:colOff>
      <xdr:row>28</xdr:row>
      <xdr:rowOff>135466</xdr:rowOff>
    </xdr:from>
    <xdr:to>
      <xdr:col>7</xdr:col>
      <xdr:colOff>373804</xdr:colOff>
      <xdr:row>40</xdr:row>
      <xdr:rowOff>110854</xdr:rowOff>
    </xdr:to>
    <xdr:grpSp>
      <xdr:nvGrpSpPr>
        <xdr:cNvPr id="34" name="Group 33">
          <a:extLst>
            <a:ext uri="{FF2B5EF4-FFF2-40B4-BE49-F238E27FC236}">
              <a16:creationId xmlns:a16="http://schemas.microsoft.com/office/drawing/2014/main" id="{EFD0031A-C011-4984-A512-996356AD764E}"/>
            </a:ext>
          </a:extLst>
        </xdr:cNvPr>
        <xdr:cNvGrpSpPr/>
      </xdr:nvGrpSpPr>
      <xdr:grpSpPr>
        <a:xfrm>
          <a:off x="3987800" y="5918199"/>
          <a:ext cx="2702137" cy="2210588"/>
          <a:chOff x="2583180" y="2462840"/>
          <a:chExt cx="2247900" cy="2170120"/>
        </a:xfrm>
      </xdr:grpSpPr>
      <xdr:graphicFrame macro="">
        <xdr:nvGraphicFramePr>
          <xdr:cNvPr id="35" name="Chart 34">
            <a:extLst>
              <a:ext uri="{FF2B5EF4-FFF2-40B4-BE49-F238E27FC236}">
                <a16:creationId xmlns:a16="http://schemas.microsoft.com/office/drawing/2014/main" id="{36839CBF-050D-7FF1-7A57-EEC5C6774392}"/>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6" name="TextBox 35">
            <a:extLst>
              <a:ext uri="{FF2B5EF4-FFF2-40B4-BE49-F238E27FC236}">
                <a16:creationId xmlns:a16="http://schemas.microsoft.com/office/drawing/2014/main" id="{BB7C3948-EF2C-AC4F-9181-DD3B9C0FC162}"/>
              </a:ext>
            </a:extLst>
          </xdr:cNvPr>
          <xdr:cNvSpPr txBox="1"/>
        </xdr:nvSpPr>
        <xdr:spPr>
          <a:xfrm>
            <a:off x="3188371" y="2462840"/>
            <a:ext cx="1520977" cy="259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243E9D"/>
                </a:solidFill>
                <a:latin typeface="+mn-lt"/>
              </a:rPr>
              <a:t> Sales</a:t>
            </a:r>
            <a:r>
              <a:rPr lang="en-IN" sz="1100" b="1" baseline="0">
                <a:solidFill>
                  <a:srgbClr val="243E9D"/>
                </a:solidFill>
                <a:latin typeface="+mn-lt"/>
              </a:rPr>
              <a:t> to Asset</a:t>
            </a:r>
            <a:r>
              <a:rPr lang="en-IN" sz="1100" b="1" baseline="0">
                <a:solidFill>
                  <a:srgbClr val="243E9D"/>
                </a:solidFill>
                <a:effectLst/>
                <a:latin typeface="+mn-lt"/>
                <a:ea typeface="+mn-ea"/>
                <a:cs typeface="+mn-cs"/>
              </a:rPr>
              <a:t> (%)</a:t>
            </a:r>
            <a:endParaRPr lang="en-IN">
              <a:solidFill>
                <a:srgbClr val="243E9D"/>
              </a:solidFill>
              <a:effectLst/>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7620</xdr:colOff>
      <xdr:row>23</xdr:row>
      <xdr:rowOff>163830</xdr:rowOff>
    </xdr:from>
    <xdr:to>
      <xdr:col>13</xdr:col>
      <xdr:colOff>685800</xdr:colOff>
      <xdr:row>36</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2B905DF-E1CC-FF99-0476-61B1EDB2C8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93080" y="4362450"/>
              <a:ext cx="3322320" cy="23660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creener.in/exce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screener.in/company/compare/00000014/?sort=depreciation&amp;order=desc" TargetMode="External"/><Relationship Id="rId13" Type="http://schemas.openxmlformats.org/officeDocument/2006/relationships/hyperlink" Target="https://www.screener.in/company/PIDILITIND/consolidated/" TargetMode="External"/><Relationship Id="rId18" Type="http://schemas.openxmlformats.org/officeDocument/2006/relationships/hyperlink" Target="https://www.screener.in/company/GODREJIND/consolidated/" TargetMode="External"/><Relationship Id="rId3" Type="http://schemas.openxmlformats.org/officeDocument/2006/relationships/hyperlink" Target="https://www.screener.in/company/compare/00000014/?sort=current+price&amp;order=desc" TargetMode="External"/><Relationship Id="rId21" Type="http://schemas.openxmlformats.org/officeDocument/2006/relationships/hyperlink" Target="https://www.screener.in/company/CASTROLIND/" TargetMode="External"/><Relationship Id="rId7" Type="http://schemas.openxmlformats.org/officeDocument/2006/relationships/hyperlink" Target="https://www.screener.in/company/compare/00000014/?sort=ebit&amp;order=desc" TargetMode="External"/><Relationship Id="rId12" Type="http://schemas.openxmlformats.org/officeDocument/2006/relationships/hyperlink" Target="https://www.screener.in/company/compare/00000014/?sort=net+profit&amp;order=desc" TargetMode="External"/><Relationship Id="rId17" Type="http://schemas.openxmlformats.org/officeDocument/2006/relationships/hyperlink" Target="https://www.screener.in/company/DEEPAKNTR/consolidated/" TargetMode="External"/><Relationship Id="rId2" Type="http://schemas.openxmlformats.org/officeDocument/2006/relationships/hyperlink" Target="https://www.screener.in/company/compare/00000014/?sort=name&amp;order=desc" TargetMode="External"/><Relationship Id="rId16" Type="http://schemas.openxmlformats.org/officeDocument/2006/relationships/hyperlink" Target="https://www.screener.in/company/FLUOROCHEM/consolidated/" TargetMode="External"/><Relationship Id="rId20" Type="http://schemas.openxmlformats.org/officeDocument/2006/relationships/hyperlink" Target="https://www.screener.in/company/AARTIIND/consolidated/" TargetMode="External"/><Relationship Id="rId1" Type="http://schemas.openxmlformats.org/officeDocument/2006/relationships/hyperlink" Target="https://www.screener.in/company/compare/00000014/?order=desc" TargetMode="External"/><Relationship Id="rId6" Type="http://schemas.openxmlformats.org/officeDocument/2006/relationships/hyperlink" Target="https://www.screener.in/company/compare/00000014/?sort=number+of+equity+shares&amp;order=desc" TargetMode="External"/><Relationship Id="rId11" Type="http://schemas.openxmlformats.org/officeDocument/2006/relationships/hyperlink" Target="https://www.screener.in/company/compare/00000014/?sort=sales&amp;order=desc" TargetMode="External"/><Relationship Id="rId5" Type="http://schemas.openxmlformats.org/officeDocument/2006/relationships/hyperlink" Target="https://www.screener.in/company/compare/00000014/?sort=debt&amp;order=desc" TargetMode="External"/><Relationship Id="rId15" Type="http://schemas.openxmlformats.org/officeDocument/2006/relationships/hyperlink" Target="https://www.screener.in/company/LINDEINDIA/" TargetMode="External"/><Relationship Id="rId23" Type="http://schemas.openxmlformats.org/officeDocument/2006/relationships/printerSettings" Target="../printerSettings/printerSettings6.bin"/><Relationship Id="rId10" Type="http://schemas.openxmlformats.org/officeDocument/2006/relationships/hyperlink" Target="https://www.screener.in/company/compare/00000014/?sort=cash+equivalents&amp;order=desc" TargetMode="External"/><Relationship Id="rId19" Type="http://schemas.openxmlformats.org/officeDocument/2006/relationships/hyperlink" Target="https://www.screener.in/company/TATACHEM/consolidated/" TargetMode="External"/><Relationship Id="rId4" Type="http://schemas.openxmlformats.org/officeDocument/2006/relationships/hyperlink" Target="https://www.screener.in/company/compare/00000014/?sort=market+capitalization&amp;order=asc" TargetMode="External"/><Relationship Id="rId9" Type="http://schemas.openxmlformats.org/officeDocument/2006/relationships/hyperlink" Target="https://www.screener.in/company/compare/00000014/?sort=enterprise+value&amp;order=desc" TargetMode="External"/><Relationship Id="rId14" Type="http://schemas.openxmlformats.org/officeDocument/2006/relationships/hyperlink" Target="https://www.screener.in/company/SRF/consolidated/" TargetMode="External"/><Relationship Id="rId22" Type="http://schemas.openxmlformats.org/officeDocument/2006/relationships/hyperlink" Target="https://www.screener.in/company/ATUL/consolidated/"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91A46-8D46-40DE-9F56-FFFDD47A8013}">
  <dimension ref="B1:K44"/>
  <sheetViews>
    <sheetView showGridLines="0" zoomScale="50" zoomScaleNormal="50" workbookViewId="0">
      <selection activeCell="O20" sqref="O20"/>
    </sheetView>
  </sheetViews>
  <sheetFormatPr defaultRowHeight="14.4" x14ac:dyDescent="0.3"/>
  <cols>
    <col min="1" max="1" width="3" customWidth="1"/>
    <col min="12" max="12" width="4.21875" customWidth="1"/>
  </cols>
  <sheetData>
    <row r="1" spans="2:11" ht="15" thickBot="1" x14ac:dyDescent="0.35"/>
    <row r="2" spans="2:11" x14ac:dyDescent="0.3">
      <c r="B2" s="156"/>
      <c r="C2" s="157"/>
      <c r="D2" s="157"/>
      <c r="E2" s="157"/>
      <c r="F2" s="157"/>
      <c r="G2" s="157"/>
      <c r="H2" s="157"/>
      <c r="I2" s="157"/>
      <c r="J2" s="157"/>
      <c r="K2" s="158"/>
    </row>
    <row r="3" spans="2:11" x14ac:dyDescent="0.3">
      <c r="B3" s="159"/>
      <c r="K3" s="160"/>
    </row>
    <row r="4" spans="2:11" x14ac:dyDescent="0.3">
      <c r="B4" s="159"/>
      <c r="K4" s="160"/>
    </row>
    <row r="5" spans="2:11" x14ac:dyDescent="0.3">
      <c r="B5" s="159"/>
      <c r="K5" s="160"/>
    </row>
    <row r="6" spans="2:11" x14ac:dyDescent="0.3">
      <c r="B6" s="159"/>
      <c r="K6" s="160"/>
    </row>
    <row r="7" spans="2:11" x14ac:dyDescent="0.3">
      <c r="B7" s="159"/>
      <c r="K7" s="160"/>
    </row>
    <row r="8" spans="2:11" x14ac:dyDescent="0.3">
      <c r="B8" s="159"/>
      <c r="K8" s="160"/>
    </row>
    <row r="9" spans="2:11" x14ac:dyDescent="0.3">
      <c r="B9" s="159"/>
      <c r="K9" s="160"/>
    </row>
    <row r="10" spans="2:11" x14ac:dyDescent="0.3">
      <c r="B10" s="159"/>
      <c r="K10" s="160"/>
    </row>
    <row r="11" spans="2:11" x14ac:dyDescent="0.3">
      <c r="B11" s="159"/>
      <c r="K11" s="160"/>
    </row>
    <row r="12" spans="2:11" x14ac:dyDescent="0.3">
      <c r="B12" s="159"/>
      <c r="K12" s="160"/>
    </row>
    <row r="13" spans="2:11" x14ac:dyDescent="0.3">
      <c r="B13" s="159"/>
      <c r="K13" s="160"/>
    </row>
    <row r="14" spans="2:11" x14ac:dyDescent="0.3">
      <c r="B14" s="159"/>
      <c r="K14" s="160"/>
    </row>
    <row r="15" spans="2:11" x14ac:dyDescent="0.3">
      <c r="B15" s="159"/>
      <c r="K15" s="160"/>
    </row>
    <row r="16" spans="2:11" x14ac:dyDescent="0.3">
      <c r="B16" s="159"/>
      <c r="K16" s="160"/>
    </row>
    <row r="17" spans="2:11" x14ac:dyDescent="0.3">
      <c r="B17" s="159"/>
      <c r="K17" s="160"/>
    </row>
    <row r="18" spans="2:11" x14ac:dyDescent="0.3">
      <c r="B18" s="159"/>
      <c r="K18" s="160"/>
    </row>
    <row r="19" spans="2:11" x14ac:dyDescent="0.3">
      <c r="B19" s="159"/>
      <c r="K19" s="160"/>
    </row>
    <row r="20" spans="2:11" x14ac:dyDescent="0.3">
      <c r="B20" s="159"/>
      <c r="K20" s="160"/>
    </row>
    <row r="21" spans="2:11" x14ac:dyDescent="0.3">
      <c r="B21" s="159"/>
      <c r="K21" s="160"/>
    </row>
    <row r="22" spans="2:11" x14ac:dyDescent="0.3">
      <c r="B22" s="159"/>
      <c r="K22" s="160"/>
    </row>
    <row r="23" spans="2:11" ht="36.6" x14ac:dyDescent="0.7">
      <c r="B23" s="159"/>
      <c r="D23" s="328" t="s">
        <v>8614</v>
      </c>
      <c r="E23" s="328"/>
      <c r="F23" s="328"/>
      <c r="G23" s="328"/>
      <c r="H23" s="328"/>
      <c r="I23" s="328"/>
      <c r="K23" s="160"/>
    </row>
    <row r="24" spans="2:11" x14ac:dyDescent="0.3">
      <c r="B24" s="159"/>
      <c r="K24" s="160"/>
    </row>
    <row r="25" spans="2:11" ht="18" x14ac:dyDescent="0.35">
      <c r="B25" s="159"/>
      <c r="D25" s="327" t="s">
        <v>8615</v>
      </c>
      <c r="E25" s="327"/>
      <c r="F25" s="327"/>
      <c r="G25" s="327"/>
      <c r="H25" s="327"/>
      <c r="I25" s="327"/>
      <c r="K25" s="160"/>
    </row>
    <row r="26" spans="2:11" ht="18" x14ac:dyDescent="0.35">
      <c r="B26" s="159"/>
      <c r="D26" s="254"/>
      <c r="E26" s="254"/>
      <c r="F26" s="254"/>
      <c r="G26" s="254"/>
      <c r="H26" s="254"/>
      <c r="I26" s="254"/>
      <c r="K26" s="160"/>
    </row>
    <row r="27" spans="2:11" ht="18" x14ac:dyDescent="0.35">
      <c r="B27" s="159"/>
      <c r="D27" s="254"/>
      <c r="E27" s="254"/>
      <c r="F27" s="254"/>
      <c r="G27" s="254"/>
      <c r="H27" s="254"/>
      <c r="I27" s="254"/>
      <c r="K27" s="160"/>
    </row>
    <row r="28" spans="2:11" ht="18" x14ac:dyDescent="0.35">
      <c r="B28" s="159"/>
      <c r="D28" s="254"/>
      <c r="E28" s="254"/>
      <c r="F28" s="254"/>
      <c r="G28" s="254"/>
      <c r="H28" s="254"/>
      <c r="I28" s="254"/>
      <c r="K28" s="160"/>
    </row>
    <row r="29" spans="2:11" x14ac:dyDescent="0.3">
      <c r="B29" s="159"/>
      <c r="K29" s="160"/>
    </row>
    <row r="30" spans="2:11" x14ac:dyDescent="0.3">
      <c r="B30" s="159"/>
      <c r="K30" s="160"/>
    </row>
    <row r="31" spans="2:11" x14ac:dyDescent="0.3">
      <c r="B31" s="159"/>
      <c r="K31" s="160"/>
    </row>
    <row r="32" spans="2:11" x14ac:dyDescent="0.3">
      <c r="B32" s="159"/>
      <c r="K32" s="160"/>
    </row>
    <row r="33" spans="2:11" x14ac:dyDescent="0.3">
      <c r="B33" s="159"/>
      <c r="K33" s="160"/>
    </row>
    <row r="34" spans="2:11" x14ac:dyDescent="0.3">
      <c r="B34" s="159"/>
      <c r="K34" s="160"/>
    </row>
    <row r="35" spans="2:11" x14ac:dyDescent="0.3">
      <c r="B35" s="159"/>
      <c r="K35" s="160"/>
    </row>
    <row r="36" spans="2:11" x14ac:dyDescent="0.3">
      <c r="B36" s="159"/>
      <c r="K36" s="160"/>
    </row>
    <row r="37" spans="2:11" x14ac:dyDescent="0.3">
      <c r="B37" s="159"/>
      <c r="K37" s="160"/>
    </row>
    <row r="38" spans="2:11" x14ac:dyDescent="0.3">
      <c r="B38" s="159"/>
      <c r="K38" s="160"/>
    </row>
    <row r="39" spans="2:11" x14ac:dyDescent="0.3">
      <c r="B39" s="159"/>
      <c r="K39" s="160"/>
    </row>
    <row r="40" spans="2:11" x14ac:dyDescent="0.3">
      <c r="B40" s="159"/>
      <c r="K40" s="160"/>
    </row>
    <row r="41" spans="2:11" x14ac:dyDescent="0.3">
      <c r="B41" s="159"/>
      <c r="K41" s="160"/>
    </row>
    <row r="42" spans="2:11" x14ac:dyDescent="0.3">
      <c r="B42" s="159"/>
      <c r="K42" s="160"/>
    </row>
    <row r="43" spans="2:11" x14ac:dyDescent="0.3">
      <c r="B43" s="159"/>
      <c r="K43" s="160"/>
    </row>
    <row r="44" spans="2:11" ht="15" thickBot="1" x14ac:dyDescent="0.35">
      <c r="B44" s="161"/>
      <c r="C44" s="162"/>
      <c r="D44" s="162"/>
      <c r="E44" s="162"/>
      <c r="F44" s="162"/>
      <c r="G44" s="162"/>
      <c r="H44" s="162"/>
      <c r="I44" s="162"/>
      <c r="J44" s="162"/>
      <c r="K44" s="163"/>
    </row>
  </sheetData>
  <mergeCells count="2">
    <mergeCell ref="D25:I25"/>
    <mergeCell ref="D23:I23"/>
  </mergeCells>
  <pageMargins left="0.51181102362204722" right="0.51181102362204722" top="0.74803149606299213"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248D-8C24-41DC-BAF1-01744E36E523}">
  <dimension ref="B1:L43"/>
  <sheetViews>
    <sheetView showGridLines="0" zoomScaleNormal="100" workbookViewId="0">
      <selection activeCell="E2" sqref="E2"/>
    </sheetView>
  </sheetViews>
  <sheetFormatPr defaultRowHeight="14.4" x14ac:dyDescent="0.3"/>
  <cols>
    <col min="1" max="1" width="3" customWidth="1"/>
    <col min="3" max="3" width="2.33203125" customWidth="1"/>
    <col min="4" max="4" width="3" customWidth="1"/>
    <col min="13" max="13" width="2.44140625" customWidth="1"/>
  </cols>
  <sheetData>
    <row r="1" spans="2:12" ht="15" thickBot="1" x14ac:dyDescent="0.35"/>
    <row r="2" spans="2:12" x14ac:dyDescent="0.3">
      <c r="B2" s="156"/>
      <c r="C2" s="157"/>
      <c r="D2" s="157"/>
      <c r="E2" s="157"/>
      <c r="F2" s="157"/>
      <c r="G2" s="157"/>
      <c r="H2" s="157"/>
      <c r="I2" s="157"/>
      <c r="J2" s="157"/>
      <c r="K2" s="157"/>
      <c r="L2" s="158"/>
    </row>
    <row r="3" spans="2:12" x14ac:dyDescent="0.3">
      <c r="B3" s="159"/>
      <c r="L3" s="160"/>
    </row>
    <row r="4" spans="2:12" x14ac:dyDescent="0.3">
      <c r="B4" s="159"/>
      <c r="L4" s="160"/>
    </row>
    <row r="5" spans="2:12" x14ac:dyDescent="0.3">
      <c r="B5" s="159"/>
      <c r="L5" s="160"/>
    </row>
    <row r="6" spans="2:12" x14ac:dyDescent="0.3">
      <c r="B6" s="159"/>
      <c r="L6" s="160"/>
    </row>
    <row r="7" spans="2:12" x14ac:dyDescent="0.3">
      <c r="B7" s="159"/>
      <c r="L7" s="160"/>
    </row>
    <row r="8" spans="2:12" x14ac:dyDescent="0.3">
      <c r="B8" s="159"/>
      <c r="L8" s="160"/>
    </row>
    <row r="9" spans="2:12" x14ac:dyDescent="0.3">
      <c r="B9" s="159"/>
      <c r="L9" s="160"/>
    </row>
    <row r="10" spans="2:12" x14ac:dyDescent="0.3">
      <c r="B10" s="159"/>
      <c r="L10" s="160"/>
    </row>
    <row r="11" spans="2:12" x14ac:dyDescent="0.3">
      <c r="B11" s="159"/>
      <c r="L11" s="160"/>
    </row>
    <row r="12" spans="2:12" x14ac:dyDescent="0.3">
      <c r="B12" s="159"/>
      <c r="L12" s="160"/>
    </row>
    <row r="13" spans="2:12" x14ac:dyDescent="0.3">
      <c r="B13" s="159"/>
      <c r="L13" s="160"/>
    </row>
    <row r="14" spans="2:12" ht="21" x14ac:dyDescent="0.4">
      <c r="B14" s="159"/>
      <c r="C14" s="295" t="s">
        <v>8677</v>
      </c>
      <c r="D14" s="164" t="s">
        <v>8623</v>
      </c>
      <c r="E14" s="165"/>
      <c r="L14" s="160"/>
    </row>
    <row r="15" spans="2:12" ht="21" x14ac:dyDescent="0.4">
      <c r="B15" s="159"/>
      <c r="C15" s="295" t="s">
        <v>8677</v>
      </c>
      <c r="D15" s="164" t="s">
        <v>8611</v>
      </c>
      <c r="E15" s="165"/>
      <c r="L15" s="160"/>
    </row>
    <row r="16" spans="2:12" ht="21" x14ac:dyDescent="0.4">
      <c r="B16" s="159"/>
      <c r="C16" s="295" t="s">
        <v>8677</v>
      </c>
      <c r="D16" s="164" t="s">
        <v>8676</v>
      </c>
      <c r="E16" s="165"/>
      <c r="L16" s="160"/>
    </row>
    <row r="17" spans="2:12" ht="21" x14ac:dyDescent="0.4">
      <c r="B17" s="159"/>
      <c r="C17" s="295" t="s">
        <v>8677</v>
      </c>
      <c r="D17" s="164" t="s">
        <v>8616</v>
      </c>
      <c r="E17" s="165"/>
      <c r="L17" s="160"/>
    </row>
    <row r="18" spans="2:12" ht="21" x14ac:dyDescent="0.4">
      <c r="B18" s="159"/>
      <c r="C18" s="295" t="s">
        <v>8677</v>
      </c>
      <c r="D18" s="164" t="s">
        <v>8617</v>
      </c>
      <c r="E18" s="165"/>
      <c r="L18" s="160"/>
    </row>
    <row r="19" spans="2:12" ht="18" x14ac:dyDescent="0.35">
      <c r="B19" s="159"/>
      <c r="D19" s="165"/>
      <c r="E19" s="165" t="s">
        <v>8618</v>
      </c>
      <c r="L19" s="160"/>
    </row>
    <row r="20" spans="2:12" ht="18" x14ac:dyDescent="0.35">
      <c r="B20" s="159"/>
      <c r="D20" s="165"/>
      <c r="E20" s="165" t="s">
        <v>261</v>
      </c>
      <c r="L20" s="160"/>
    </row>
    <row r="21" spans="2:12" ht="18" x14ac:dyDescent="0.35">
      <c r="B21" s="159"/>
      <c r="D21" s="165"/>
      <c r="E21" s="165" t="s">
        <v>8619</v>
      </c>
      <c r="L21" s="160"/>
    </row>
    <row r="22" spans="2:12" ht="18" x14ac:dyDescent="0.35">
      <c r="B22" s="159"/>
      <c r="D22" s="165"/>
      <c r="E22" s="165" t="s">
        <v>8620</v>
      </c>
      <c r="H22" s="164"/>
      <c r="L22" s="160"/>
    </row>
    <row r="23" spans="2:12" ht="21" x14ac:dyDescent="0.4">
      <c r="B23" s="159"/>
      <c r="C23" s="295" t="s">
        <v>8677</v>
      </c>
      <c r="D23" s="165" t="s">
        <v>8621</v>
      </c>
      <c r="E23" s="165"/>
      <c r="H23" s="164"/>
      <c r="L23" s="160"/>
    </row>
    <row r="24" spans="2:12" ht="21" x14ac:dyDescent="0.4">
      <c r="B24" s="159"/>
      <c r="C24" s="295" t="s">
        <v>8677</v>
      </c>
      <c r="D24" s="165" t="s">
        <v>8622</v>
      </c>
      <c r="E24" s="165"/>
      <c r="L24" s="160"/>
    </row>
    <row r="25" spans="2:12" ht="21" x14ac:dyDescent="0.4">
      <c r="B25" s="159"/>
      <c r="C25" s="295" t="s">
        <v>8677</v>
      </c>
      <c r="D25" s="165" t="s">
        <v>8612</v>
      </c>
      <c r="E25" s="165"/>
      <c r="L25" s="160"/>
    </row>
    <row r="26" spans="2:12" ht="21" x14ac:dyDescent="0.4">
      <c r="B26" s="159"/>
      <c r="C26" s="295" t="s">
        <v>8677</v>
      </c>
      <c r="D26" s="165" t="s">
        <v>8595</v>
      </c>
      <c r="E26" s="165"/>
      <c r="L26" s="160"/>
    </row>
    <row r="27" spans="2:12" ht="18" x14ac:dyDescent="0.35">
      <c r="B27" s="159"/>
      <c r="C27" s="165"/>
      <c r="D27" s="165"/>
      <c r="L27" s="160"/>
    </row>
    <row r="28" spans="2:12" ht="18" x14ac:dyDescent="0.35">
      <c r="B28" s="159"/>
      <c r="D28" s="327"/>
      <c r="E28" s="327"/>
      <c r="F28" s="327"/>
      <c r="G28" s="327"/>
      <c r="H28" s="327"/>
      <c r="I28" s="327"/>
      <c r="L28" s="160"/>
    </row>
    <row r="29" spans="2:12" ht="18" x14ac:dyDescent="0.35">
      <c r="B29" s="159"/>
      <c r="D29" s="254"/>
      <c r="E29" s="254"/>
      <c r="F29" s="254"/>
      <c r="G29" s="254"/>
      <c r="H29" s="254"/>
      <c r="I29" s="254"/>
      <c r="L29" s="160"/>
    </row>
    <row r="30" spans="2:12" ht="18" x14ac:dyDescent="0.35">
      <c r="B30" s="159"/>
      <c r="D30" s="254"/>
      <c r="E30" s="254"/>
      <c r="F30" s="254"/>
      <c r="G30" s="254"/>
      <c r="H30" s="254"/>
      <c r="I30" s="254"/>
      <c r="L30" s="160"/>
    </row>
    <row r="31" spans="2:12" x14ac:dyDescent="0.3">
      <c r="B31" s="159"/>
      <c r="L31" s="160"/>
    </row>
    <row r="32" spans="2:12" x14ac:dyDescent="0.3">
      <c r="B32" s="159"/>
      <c r="L32" s="160"/>
    </row>
    <row r="33" spans="2:12" x14ac:dyDescent="0.3">
      <c r="B33" s="159"/>
      <c r="L33" s="160"/>
    </row>
    <row r="34" spans="2:12" x14ac:dyDescent="0.3">
      <c r="B34" s="159"/>
      <c r="L34" s="160"/>
    </row>
    <row r="35" spans="2:12" x14ac:dyDescent="0.3">
      <c r="B35" s="159"/>
      <c r="L35" s="160"/>
    </row>
    <row r="36" spans="2:12" x14ac:dyDescent="0.3">
      <c r="B36" s="159"/>
      <c r="L36" s="160"/>
    </row>
    <row r="37" spans="2:12" x14ac:dyDescent="0.3">
      <c r="B37" s="159"/>
      <c r="L37" s="160"/>
    </row>
    <row r="38" spans="2:12" x14ac:dyDescent="0.3">
      <c r="B38" s="159"/>
      <c r="L38" s="160"/>
    </row>
    <row r="39" spans="2:12" x14ac:dyDescent="0.3">
      <c r="B39" s="159"/>
      <c r="L39" s="160"/>
    </row>
    <row r="40" spans="2:12" x14ac:dyDescent="0.3">
      <c r="B40" s="159"/>
      <c r="L40" s="160"/>
    </row>
    <row r="41" spans="2:12" x14ac:dyDescent="0.3">
      <c r="B41" s="159"/>
      <c r="L41" s="160"/>
    </row>
    <row r="42" spans="2:12" x14ac:dyDescent="0.3">
      <c r="B42" s="159"/>
      <c r="L42" s="160"/>
    </row>
    <row r="43" spans="2:12" ht="15" thickBot="1" x14ac:dyDescent="0.35">
      <c r="B43" s="161"/>
      <c r="C43" s="162"/>
      <c r="D43" s="162"/>
      <c r="E43" s="162"/>
      <c r="F43" s="162"/>
      <c r="G43" s="162"/>
      <c r="H43" s="162"/>
      <c r="I43" s="162"/>
      <c r="J43" s="162"/>
      <c r="K43" s="162"/>
      <c r="L43" s="163"/>
    </row>
  </sheetData>
  <mergeCells count="1">
    <mergeCell ref="D28:I28"/>
  </mergeCells>
  <pageMargins left="0.51181102362204722" right="0.51181102362204722" top="0.74803149606299213" bottom="0.74803149606299213" header="0.31496062992125984" footer="0.31496062992125984"/>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8ADA-C853-4129-96BD-F2FBC1723DD3}">
  <sheetPr>
    <tabColor rgb="FF002060"/>
  </sheetPr>
  <dimension ref="A1"/>
  <sheetViews>
    <sheetView workbookViewId="0">
      <selection activeCell="L23" sqref="L23"/>
    </sheetView>
  </sheetViews>
  <sheetFormatPr defaultRowHeight="14.4"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3"/>
  <sheetViews>
    <sheetView zoomScale="120" zoomScaleNormal="120" zoomScalePageLayoutView="120" workbookViewId="0">
      <pane xSplit="1" ySplit="1" topLeftCell="B2" activePane="bottomRight" state="frozen"/>
      <selection activeCell="C4" sqref="C4"/>
      <selection pane="topRight" activeCell="C4" sqref="C4"/>
      <selection pane="bottomLeft" activeCell="C4" sqref="C4"/>
      <selection pane="bottomRight" activeCell="E1" sqref="E1:K1"/>
    </sheetView>
  </sheetViews>
  <sheetFormatPr defaultColWidth="8.77734375" defaultRowHeight="14.4" x14ac:dyDescent="0.3"/>
  <cols>
    <col min="1" max="1" width="27.6640625" style="2" bestFit="1" customWidth="1"/>
    <col min="2" max="11" width="13.44140625" style="2" bestFit="1" customWidth="1"/>
    <col min="12" max="16384" width="8.77734375" style="2"/>
  </cols>
  <sheetData>
    <row r="1" spans="1:11" s="1" customFormat="1" x14ac:dyDescent="0.3">
      <c r="A1" s="1" t="s">
        <v>0</v>
      </c>
      <c r="B1" s="1" t="s">
        <v>33</v>
      </c>
      <c r="E1" s="329" t="str">
        <f>IF(B2&lt;&gt;B3, "A NEW VERSION OF THE WORKSHEET IS AVAILABLE", "")</f>
        <v/>
      </c>
      <c r="F1" s="329"/>
      <c r="G1" s="329"/>
      <c r="H1" s="329"/>
      <c r="I1" s="329"/>
      <c r="J1" s="329"/>
      <c r="K1" s="329"/>
    </row>
    <row r="2" spans="1:11" x14ac:dyDescent="0.3">
      <c r="A2" s="1" t="s">
        <v>31</v>
      </c>
      <c r="B2" s="2">
        <v>2.1</v>
      </c>
      <c r="E2" s="330" t="s">
        <v>22</v>
      </c>
      <c r="F2" s="330"/>
      <c r="G2" s="330"/>
      <c r="H2" s="330"/>
      <c r="I2" s="330"/>
      <c r="J2" s="330"/>
      <c r="K2" s="330"/>
    </row>
    <row r="3" spans="1:11" x14ac:dyDescent="0.3">
      <c r="A3" s="1" t="s">
        <v>32</v>
      </c>
      <c r="B3" s="2">
        <v>2.1</v>
      </c>
    </row>
    <row r="4" spans="1:11" x14ac:dyDescent="0.3">
      <c r="A4" s="1"/>
    </row>
    <row r="5" spans="1:11" x14ac:dyDescent="0.3">
      <c r="A5" s="1" t="s">
        <v>34</v>
      </c>
    </row>
    <row r="6" spans="1:11" x14ac:dyDescent="0.3">
      <c r="A6" s="2" t="s">
        <v>28</v>
      </c>
      <c r="B6" s="2">
        <f>IF(B9&gt;0, B9/B8, 0)</f>
        <v>50.860914182758215</v>
      </c>
    </row>
    <row r="7" spans="1:11" x14ac:dyDescent="0.3">
      <c r="A7" s="2" t="s">
        <v>17</v>
      </c>
      <c r="B7">
        <v>1</v>
      </c>
    </row>
    <row r="8" spans="1:11" x14ac:dyDescent="0.3">
      <c r="A8" s="2" t="s">
        <v>29</v>
      </c>
      <c r="B8">
        <v>2553.1</v>
      </c>
    </row>
    <row r="9" spans="1:11" x14ac:dyDescent="0.3">
      <c r="A9" s="2" t="s">
        <v>44</v>
      </c>
      <c r="B9">
        <v>129853</v>
      </c>
    </row>
    <row r="15" spans="1:11" x14ac:dyDescent="0.3">
      <c r="A15" s="1" t="s">
        <v>23</v>
      </c>
    </row>
    <row r="16" spans="1:11" s="6" customFormat="1" x14ac:dyDescent="0.3">
      <c r="A16" s="5" t="s">
        <v>24</v>
      </c>
      <c r="B16" s="4">
        <v>41729</v>
      </c>
      <c r="C16" s="4">
        <v>42094</v>
      </c>
      <c r="D16" s="4">
        <v>42460</v>
      </c>
      <c r="E16" s="4">
        <v>42825</v>
      </c>
      <c r="F16" s="4">
        <v>43190</v>
      </c>
      <c r="G16" s="4">
        <v>43555</v>
      </c>
      <c r="H16" s="4">
        <v>43921</v>
      </c>
      <c r="I16" s="4">
        <v>44286</v>
      </c>
      <c r="J16" s="4">
        <v>44651</v>
      </c>
      <c r="K16" s="4">
        <v>45016</v>
      </c>
    </row>
    <row r="17" spans="1:11" s="3" customFormat="1" x14ac:dyDescent="0.3">
      <c r="A17" s="3" t="s">
        <v>1</v>
      </c>
      <c r="B17">
        <v>4283.21</v>
      </c>
      <c r="C17">
        <v>4844.1000000000004</v>
      </c>
      <c r="D17">
        <v>5361.17</v>
      </c>
      <c r="E17">
        <v>5616.79</v>
      </c>
      <c r="F17">
        <v>6078.41</v>
      </c>
      <c r="G17">
        <v>7077.96</v>
      </c>
      <c r="H17">
        <v>7294.47</v>
      </c>
      <c r="I17">
        <v>7292.71</v>
      </c>
      <c r="J17">
        <v>9920.9599999999991</v>
      </c>
      <c r="K17">
        <v>11799.1</v>
      </c>
    </row>
    <row r="18" spans="1:11" s="3" customFormat="1" x14ac:dyDescent="0.3">
      <c r="A18" s="2" t="s">
        <v>45</v>
      </c>
      <c r="B18">
        <v>2419.91</v>
      </c>
      <c r="C18">
        <v>2680.8</v>
      </c>
      <c r="D18">
        <v>2561.41</v>
      </c>
      <c r="E18">
        <v>2670.29</v>
      </c>
      <c r="F18">
        <v>2883.88</v>
      </c>
      <c r="G18">
        <v>3661.79</v>
      </c>
      <c r="H18">
        <v>3381.28</v>
      </c>
      <c r="I18">
        <v>3494.99</v>
      </c>
      <c r="J18">
        <v>5689.14</v>
      </c>
      <c r="K18">
        <v>6821.12</v>
      </c>
    </row>
    <row r="19" spans="1:11" s="3" customFormat="1" x14ac:dyDescent="0.3">
      <c r="A19" s="2" t="s">
        <v>46</v>
      </c>
      <c r="B19">
        <v>58.6</v>
      </c>
      <c r="C19">
        <v>12.24</v>
      </c>
      <c r="D19">
        <v>-23.27</v>
      </c>
      <c r="E19">
        <v>30.73</v>
      </c>
      <c r="F19">
        <v>-3.77</v>
      </c>
      <c r="G19">
        <v>75.209999999999994</v>
      </c>
      <c r="H19">
        <v>-21.22</v>
      </c>
      <c r="I19">
        <v>118.32</v>
      </c>
      <c r="J19">
        <v>244.96</v>
      </c>
      <c r="K19">
        <v>61.72</v>
      </c>
    </row>
    <row r="20" spans="1:11" s="3" customFormat="1" x14ac:dyDescent="0.3">
      <c r="A20" s="2" t="s">
        <v>47</v>
      </c>
      <c r="B20">
        <v>46.42</v>
      </c>
      <c r="C20">
        <v>54.38</v>
      </c>
      <c r="D20">
        <v>48.97</v>
      </c>
      <c r="E20">
        <v>53.21</v>
      </c>
      <c r="F20">
        <v>59.16</v>
      </c>
      <c r="G20">
        <v>66.430000000000007</v>
      </c>
      <c r="H20">
        <v>67.19</v>
      </c>
      <c r="I20">
        <v>68.66</v>
      </c>
      <c r="J20">
        <v>87.89</v>
      </c>
      <c r="K20">
        <v>97.04</v>
      </c>
    </row>
    <row r="21" spans="1:11" s="3" customFormat="1" x14ac:dyDescent="0.3">
      <c r="A21" s="2" t="s">
        <v>48</v>
      </c>
      <c r="B21">
        <v>271.85000000000002</v>
      </c>
      <c r="C21">
        <v>323.75</v>
      </c>
      <c r="D21">
        <v>345.8</v>
      </c>
      <c r="E21">
        <v>56.83</v>
      </c>
      <c r="F21">
        <v>109.42</v>
      </c>
      <c r="G21">
        <v>122.97</v>
      </c>
      <c r="H21">
        <v>153.27000000000001</v>
      </c>
      <c r="I21">
        <v>226.5</v>
      </c>
      <c r="J21">
        <v>299.49</v>
      </c>
      <c r="K21">
        <v>329.87</v>
      </c>
    </row>
    <row r="22" spans="1:11" s="3" customFormat="1" x14ac:dyDescent="0.3">
      <c r="A22" s="2" t="s">
        <v>49</v>
      </c>
      <c r="B22">
        <v>448.84</v>
      </c>
      <c r="C22">
        <v>502.47</v>
      </c>
      <c r="D22">
        <v>572.46</v>
      </c>
      <c r="E22">
        <v>645.62</v>
      </c>
      <c r="F22">
        <v>712.88</v>
      </c>
      <c r="G22">
        <v>837.13</v>
      </c>
      <c r="H22">
        <v>927.66</v>
      </c>
      <c r="I22">
        <v>981.91</v>
      </c>
      <c r="J22">
        <v>1113.24</v>
      </c>
      <c r="K22">
        <v>1246.25</v>
      </c>
    </row>
    <row r="23" spans="1:11" s="3" customFormat="1" x14ac:dyDescent="0.3">
      <c r="A23" s="2" t="s">
        <v>50</v>
      </c>
      <c r="B23">
        <v>360.5</v>
      </c>
      <c r="C23">
        <v>399.78</v>
      </c>
      <c r="D23">
        <v>434.86</v>
      </c>
      <c r="E23">
        <v>736.4</v>
      </c>
      <c r="F23">
        <v>766.29</v>
      </c>
      <c r="G23">
        <v>845.9</v>
      </c>
      <c r="H23">
        <v>905.14</v>
      </c>
      <c r="I23">
        <v>769.96</v>
      </c>
      <c r="J23">
        <v>908.39</v>
      </c>
      <c r="K23">
        <v>1142.26</v>
      </c>
    </row>
    <row r="24" spans="1:11" s="3" customFormat="1" x14ac:dyDescent="0.3">
      <c r="A24" s="2" t="s">
        <v>51</v>
      </c>
      <c r="B24">
        <v>122.52</v>
      </c>
      <c r="C24">
        <v>123.99</v>
      </c>
      <c r="D24">
        <v>200.92</v>
      </c>
      <c r="E24">
        <v>223.28</v>
      </c>
      <c r="F24">
        <v>201.79</v>
      </c>
      <c r="G24">
        <v>248.31</v>
      </c>
      <c r="H24">
        <v>262.69</v>
      </c>
      <c r="I24">
        <v>182.66</v>
      </c>
      <c r="J24">
        <v>211.36</v>
      </c>
      <c r="K24">
        <v>238.19</v>
      </c>
    </row>
    <row r="25" spans="1:11" s="3" customFormat="1" x14ac:dyDescent="0.3">
      <c r="A25" s="3" t="s">
        <v>4</v>
      </c>
      <c r="B25">
        <v>38.049999999999997</v>
      </c>
      <c r="C25">
        <v>40.159999999999997</v>
      </c>
      <c r="D25">
        <v>81.03</v>
      </c>
      <c r="E25">
        <v>115.45</v>
      </c>
      <c r="F25">
        <v>153</v>
      </c>
      <c r="G25">
        <v>129.79</v>
      </c>
      <c r="H25">
        <v>97.27</v>
      </c>
      <c r="I25">
        <v>74.03</v>
      </c>
      <c r="J25">
        <v>39.06</v>
      </c>
      <c r="K25">
        <v>54.53</v>
      </c>
    </row>
    <row r="26" spans="1:11" s="3" customFormat="1" x14ac:dyDescent="0.3">
      <c r="A26" s="3" t="s">
        <v>5</v>
      </c>
      <c r="B26">
        <v>81.16</v>
      </c>
      <c r="C26">
        <v>117.76</v>
      </c>
      <c r="D26">
        <v>100.47</v>
      </c>
      <c r="E26">
        <v>115.14</v>
      </c>
      <c r="F26">
        <v>119.88</v>
      </c>
      <c r="G26">
        <v>132.74</v>
      </c>
      <c r="H26">
        <v>169.92</v>
      </c>
      <c r="I26">
        <v>200.66</v>
      </c>
      <c r="J26">
        <v>239.61</v>
      </c>
      <c r="K26">
        <v>269.74</v>
      </c>
    </row>
    <row r="27" spans="1:11" s="3" customFormat="1" x14ac:dyDescent="0.3">
      <c r="A27" s="3" t="s">
        <v>6</v>
      </c>
      <c r="B27">
        <v>16.329999999999998</v>
      </c>
      <c r="C27">
        <v>15.64</v>
      </c>
      <c r="D27">
        <v>13.27</v>
      </c>
      <c r="E27">
        <v>13.93</v>
      </c>
      <c r="F27">
        <v>15.54</v>
      </c>
      <c r="G27">
        <v>26.07</v>
      </c>
      <c r="H27">
        <v>33.6</v>
      </c>
      <c r="I27">
        <v>37.229999999999997</v>
      </c>
      <c r="J27">
        <v>42.08</v>
      </c>
      <c r="K27">
        <v>47.64</v>
      </c>
    </row>
    <row r="28" spans="1:11" s="3" customFormat="1" x14ac:dyDescent="0.3">
      <c r="A28" s="3" t="s">
        <v>7</v>
      </c>
      <c r="B28">
        <v>612.33000000000004</v>
      </c>
      <c r="C28">
        <v>677.93</v>
      </c>
      <c r="D28">
        <v>1140.77</v>
      </c>
      <c r="E28">
        <v>1248.27</v>
      </c>
      <c r="F28">
        <v>1358.8</v>
      </c>
      <c r="G28">
        <v>1341.62</v>
      </c>
      <c r="H28">
        <v>1469.77</v>
      </c>
      <c r="I28">
        <v>1522.49</v>
      </c>
      <c r="J28">
        <v>1613.78</v>
      </c>
      <c r="K28">
        <v>1723.24</v>
      </c>
    </row>
    <row r="29" spans="1:11" s="3" customFormat="1" x14ac:dyDescent="0.3">
      <c r="A29" s="3" t="s">
        <v>8</v>
      </c>
      <c r="B29">
        <v>165.28</v>
      </c>
      <c r="C29">
        <v>169.41</v>
      </c>
      <c r="D29">
        <v>333.54</v>
      </c>
      <c r="E29">
        <v>385.05</v>
      </c>
      <c r="F29">
        <v>392.71</v>
      </c>
      <c r="G29">
        <v>413.23</v>
      </c>
      <c r="H29">
        <v>347.72</v>
      </c>
      <c r="I29">
        <v>396.36</v>
      </c>
      <c r="J29">
        <v>407.02</v>
      </c>
      <c r="K29">
        <v>434.37</v>
      </c>
    </row>
    <row r="30" spans="1:11" s="3" customFormat="1" x14ac:dyDescent="0.3">
      <c r="A30" s="3" t="s">
        <v>9</v>
      </c>
      <c r="B30">
        <v>449.81</v>
      </c>
      <c r="C30">
        <v>512.57000000000005</v>
      </c>
      <c r="D30">
        <v>802.83</v>
      </c>
      <c r="E30">
        <v>859.99</v>
      </c>
      <c r="F30">
        <v>962.35</v>
      </c>
      <c r="G30">
        <v>924.91</v>
      </c>
      <c r="H30">
        <v>1116.42</v>
      </c>
      <c r="I30">
        <v>1131.21</v>
      </c>
      <c r="J30">
        <v>1207.56</v>
      </c>
      <c r="K30">
        <v>1273.25</v>
      </c>
    </row>
    <row r="31" spans="1:11" s="3" customFormat="1" x14ac:dyDescent="0.3">
      <c r="A31" s="3" t="s">
        <v>35</v>
      </c>
      <c r="B31">
        <v>138.4</v>
      </c>
      <c r="C31">
        <v>148.68</v>
      </c>
      <c r="D31">
        <v>212.77</v>
      </c>
      <c r="E31">
        <v>243.53</v>
      </c>
      <c r="F31">
        <v>304.68</v>
      </c>
      <c r="G31">
        <v>330.2</v>
      </c>
      <c r="H31">
        <v>355.67</v>
      </c>
      <c r="I31">
        <v>431.97</v>
      </c>
      <c r="J31">
        <v>508.3</v>
      </c>
      <c r="K31">
        <v>559.13</v>
      </c>
    </row>
    <row r="32" spans="1:11" s="3" customFormat="1" x14ac:dyDescent="0.3"/>
    <row r="33" spans="1:11" x14ac:dyDescent="0.3">
      <c r="A33" s="3" t="s">
        <v>65</v>
      </c>
      <c r="B33" s="2">
        <f>B30+B29+B27+B26</f>
        <v>712.58</v>
      </c>
      <c r="C33" s="2">
        <f t="shared" ref="C33:K33" si="0">C30+C29+C27+C26</f>
        <v>815.38</v>
      </c>
      <c r="D33" s="2">
        <f t="shared" si="0"/>
        <v>1250.1100000000001</v>
      </c>
      <c r="E33" s="2">
        <f t="shared" si="0"/>
        <v>1374.1100000000001</v>
      </c>
      <c r="F33" s="2">
        <f t="shared" si="0"/>
        <v>1490.48</v>
      </c>
      <c r="G33" s="2">
        <f t="shared" si="0"/>
        <v>1496.9499999999998</v>
      </c>
      <c r="H33" s="2">
        <f t="shared" si="0"/>
        <v>1667.66</v>
      </c>
      <c r="I33" s="2">
        <f t="shared" si="0"/>
        <v>1765.4600000000003</v>
      </c>
      <c r="J33" s="2">
        <f t="shared" si="0"/>
        <v>1896.27</v>
      </c>
      <c r="K33" s="2">
        <f t="shared" si="0"/>
        <v>2025</v>
      </c>
    </row>
    <row r="34" spans="1:11" x14ac:dyDescent="0.3">
      <c r="A34" s="3" t="s">
        <v>163</v>
      </c>
      <c r="B34" s="2">
        <f>+B33-B26</f>
        <v>631.42000000000007</v>
      </c>
      <c r="C34" s="2">
        <f t="shared" ref="C34:K34" si="1">+C33-C26</f>
        <v>697.62</v>
      </c>
      <c r="D34" s="2">
        <f t="shared" si="1"/>
        <v>1149.6400000000001</v>
      </c>
      <c r="E34" s="2">
        <f t="shared" si="1"/>
        <v>1258.97</v>
      </c>
      <c r="F34" s="2">
        <f t="shared" si="1"/>
        <v>1370.6</v>
      </c>
      <c r="G34" s="2">
        <f t="shared" si="1"/>
        <v>1364.2099999999998</v>
      </c>
      <c r="H34" s="2">
        <f t="shared" si="1"/>
        <v>1497.74</v>
      </c>
      <c r="I34" s="2">
        <f t="shared" si="1"/>
        <v>1564.8000000000002</v>
      </c>
      <c r="J34" s="2">
        <f t="shared" si="1"/>
        <v>1656.6599999999999</v>
      </c>
      <c r="K34" s="2">
        <f t="shared" si="1"/>
        <v>1755.26</v>
      </c>
    </row>
    <row r="35" spans="1:11" x14ac:dyDescent="0.3">
      <c r="A35" s="3"/>
    </row>
    <row r="36" spans="1:11" x14ac:dyDescent="0.3">
      <c r="A36" s="3"/>
    </row>
    <row r="37" spans="1:11" x14ac:dyDescent="0.3">
      <c r="A37" s="3"/>
    </row>
    <row r="38" spans="1:11" x14ac:dyDescent="0.3">
      <c r="A38" s="3"/>
    </row>
    <row r="39" spans="1:11" x14ac:dyDescent="0.3">
      <c r="A39" s="3"/>
    </row>
    <row r="40" spans="1:11" x14ac:dyDescent="0.3">
      <c r="A40" s="1" t="s">
        <v>25</v>
      </c>
    </row>
    <row r="41" spans="1:11" s="6" customFormat="1" x14ac:dyDescent="0.3">
      <c r="A41" s="5" t="s">
        <v>24</v>
      </c>
      <c r="B41" s="4">
        <v>44469</v>
      </c>
      <c r="C41" s="4">
        <v>44561</v>
      </c>
      <c r="D41" s="4">
        <v>44651</v>
      </c>
      <c r="E41" s="4">
        <v>44742</v>
      </c>
      <c r="F41" s="4">
        <v>44834</v>
      </c>
      <c r="G41" s="4">
        <v>44926</v>
      </c>
      <c r="H41" s="4">
        <v>45016</v>
      </c>
      <c r="I41" s="4">
        <v>45107</v>
      </c>
      <c r="J41" s="4">
        <v>45199</v>
      </c>
      <c r="K41" s="4">
        <v>45291</v>
      </c>
    </row>
    <row r="42" spans="1:11" s="3" customFormat="1" x14ac:dyDescent="0.3">
      <c r="A42" s="3" t="s">
        <v>1</v>
      </c>
      <c r="B42">
        <v>2626.35</v>
      </c>
      <c r="C42">
        <v>2850.72</v>
      </c>
      <c r="D42">
        <v>2507.1</v>
      </c>
      <c r="E42">
        <v>3101.11</v>
      </c>
      <c r="F42">
        <v>3011.15</v>
      </c>
      <c r="G42">
        <v>2997.59</v>
      </c>
      <c r="H42">
        <v>2689.25</v>
      </c>
      <c r="I42">
        <v>3275.11</v>
      </c>
      <c r="J42">
        <v>3076.04</v>
      </c>
      <c r="K42">
        <v>3129.99</v>
      </c>
    </row>
    <row r="43" spans="1:11" s="3" customFormat="1" x14ac:dyDescent="0.3">
      <c r="A43" s="3" t="s">
        <v>2</v>
      </c>
      <c r="B43">
        <v>2076.7600000000002</v>
      </c>
      <c r="C43">
        <v>2301.69</v>
      </c>
      <c r="D43">
        <v>2106.02</v>
      </c>
      <c r="E43">
        <v>2571.63</v>
      </c>
      <c r="F43">
        <v>2511.2800000000002</v>
      </c>
      <c r="G43">
        <v>2501.73</v>
      </c>
      <c r="H43">
        <v>2231.5500000000002</v>
      </c>
      <c r="I43">
        <v>2569.11</v>
      </c>
      <c r="J43">
        <v>2397.6799999999998</v>
      </c>
      <c r="K43">
        <v>2387.54</v>
      </c>
    </row>
    <row r="44" spans="1:11" s="3" customFormat="1" x14ac:dyDescent="0.3">
      <c r="A44" s="3" t="s">
        <v>4</v>
      </c>
      <c r="B44">
        <v>14.55</v>
      </c>
      <c r="C44">
        <v>8.9</v>
      </c>
      <c r="D44">
        <v>16.329999999999998</v>
      </c>
      <c r="E44">
        <v>14.1</v>
      </c>
      <c r="F44">
        <v>14.06</v>
      </c>
      <c r="G44">
        <v>6.73</v>
      </c>
      <c r="H44">
        <v>22.82</v>
      </c>
      <c r="I44">
        <v>23.43</v>
      </c>
      <c r="J44">
        <v>31.59</v>
      </c>
      <c r="K44">
        <v>37.22</v>
      </c>
    </row>
    <row r="45" spans="1:11" s="3" customFormat="1" x14ac:dyDescent="0.3">
      <c r="A45" s="3" t="s">
        <v>5</v>
      </c>
      <c r="B45">
        <v>60.33</v>
      </c>
      <c r="C45">
        <v>60.46</v>
      </c>
      <c r="D45">
        <v>62.19</v>
      </c>
      <c r="E45">
        <v>61.32</v>
      </c>
      <c r="F45">
        <v>63.64</v>
      </c>
      <c r="G45">
        <v>68.62</v>
      </c>
      <c r="H45">
        <v>76.16</v>
      </c>
      <c r="I45">
        <v>73.430000000000007</v>
      </c>
      <c r="J45">
        <v>75.209999999999994</v>
      </c>
      <c r="K45">
        <v>79.489999999999995</v>
      </c>
    </row>
    <row r="46" spans="1:11" s="3" customFormat="1" x14ac:dyDescent="0.3">
      <c r="A46" s="3" t="s">
        <v>6</v>
      </c>
      <c r="B46">
        <v>12.36</v>
      </c>
      <c r="C46">
        <v>10.75</v>
      </c>
      <c r="D46">
        <v>9.35</v>
      </c>
      <c r="E46">
        <v>9.0299999999999994</v>
      </c>
      <c r="F46">
        <v>11.68</v>
      </c>
      <c r="G46">
        <v>15.09</v>
      </c>
      <c r="H46">
        <v>11.84</v>
      </c>
      <c r="I46">
        <v>11.88</v>
      </c>
      <c r="J46">
        <v>13.13</v>
      </c>
      <c r="K46">
        <v>12.76</v>
      </c>
    </row>
    <row r="47" spans="1:11" s="3" customFormat="1" x14ac:dyDescent="0.3">
      <c r="A47" s="3" t="s">
        <v>7</v>
      </c>
      <c r="B47">
        <v>491.45</v>
      </c>
      <c r="C47">
        <v>486.72</v>
      </c>
      <c r="D47">
        <v>345.87</v>
      </c>
      <c r="E47">
        <v>473.23</v>
      </c>
      <c r="F47">
        <v>438.61</v>
      </c>
      <c r="G47">
        <v>418.88</v>
      </c>
      <c r="H47">
        <v>392.52</v>
      </c>
      <c r="I47">
        <v>644.12</v>
      </c>
      <c r="J47">
        <v>621.61</v>
      </c>
      <c r="K47">
        <v>687.42</v>
      </c>
    </row>
    <row r="48" spans="1:11" s="3" customFormat="1" x14ac:dyDescent="0.3">
      <c r="A48" s="3" t="s">
        <v>8</v>
      </c>
      <c r="B48">
        <v>115.92</v>
      </c>
      <c r="C48">
        <v>127.48</v>
      </c>
      <c r="D48">
        <v>91.52</v>
      </c>
      <c r="E48">
        <v>115.71</v>
      </c>
      <c r="F48">
        <v>100.86</v>
      </c>
      <c r="G48">
        <v>111.14</v>
      </c>
      <c r="H48">
        <v>106.66</v>
      </c>
      <c r="I48">
        <v>170.43</v>
      </c>
      <c r="J48">
        <v>163.08000000000001</v>
      </c>
      <c r="K48">
        <v>176.5</v>
      </c>
    </row>
    <row r="49" spans="1:11" s="3" customFormat="1" x14ac:dyDescent="0.3">
      <c r="A49" s="3" t="s">
        <v>9</v>
      </c>
      <c r="B49">
        <v>374.65</v>
      </c>
      <c r="C49">
        <v>358.49</v>
      </c>
      <c r="D49">
        <v>254.35</v>
      </c>
      <c r="E49">
        <v>353.61</v>
      </c>
      <c r="F49">
        <v>332.44</v>
      </c>
      <c r="G49">
        <v>304.17</v>
      </c>
      <c r="H49">
        <v>283.02999999999997</v>
      </c>
      <c r="I49">
        <v>468.16</v>
      </c>
      <c r="J49">
        <v>450.15</v>
      </c>
      <c r="K49">
        <v>510.48</v>
      </c>
    </row>
    <row r="50" spans="1:11" x14ac:dyDescent="0.3">
      <c r="A50" s="3" t="s">
        <v>3</v>
      </c>
      <c r="B50">
        <v>549.59</v>
      </c>
      <c r="C50">
        <v>549.03</v>
      </c>
      <c r="D50">
        <v>401.08</v>
      </c>
      <c r="E50">
        <v>529.48</v>
      </c>
      <c r="F50">
        <v>499.87</v>
      </c>
      <c r="G50">
        <v>495.86</v>
      </c>
      <c r="H50">
        <v>457.7</v>
      </c>
      <c r="I50">
        <v>706</v>
      </c>
      <c r="J50">
        <v>678.36</v>
      </c>
      <c r="K50">
        <v>742.45</v>
      </c>
    </row>
    <row r="51" spans="1:11" x14ac:dyDescent="0.3">
      <c r="A51" s="3"/>
    </row>
    <row r="52" spans="1:11" x14ac:dyDescent="0.3">
      <c r="A52" s="3"/>
    </row>
    <row r="53" spans="1:11" x14ac:dyDescent="0.3">
      <c r="A53" s="3"/>
    </row>
    <row r="54" spans="1:11" x14ac:dyDescent="0.3">
      <c r="A54" s="3"/>
    </row>
    <row r="55" spans="1:11" x14ac:dyDescent="0.3">
      <c r="A55" s="1" t="s">
        <v>26</v>
      </c>
    </row>
    <row r="56" spans="1:11" s="6" customFormat="1" x14ac:dyDescent="0.3">
      <c r="A56" s="5" t="s">
        <v>24</v>
      </c>
      <c r="B56" s="4">
        <v>41729</v>
      </c>
      <c r="C56" s="4">
        <v>42094</v>
      </c>
      <c r="D56" s="4">
        <v>42460</v>
      </c>
      <c r="E56" s="4">
        <v>42825</v>
      </c>
      <c r="F56" s="4">
        <v>43190</v>
      </c>
      <c r="G56" s="4">
        <v>43555</v>
      </c>
      <c r="H56" s="4">
        <v>43921</v>
      </c>
      <c r="I56" s="4">
        <v>44286</v>
      </c>
      <c r="J56" s="4">
        <v>44651</v>
      </c>
      <c r="K56" s="4">
        <v>45016</v>
      </c>
    </row>
    <row r="57" spans="1:11" x14ac:dyDescent="0.3">
      <c r="A57" s="3" t="s">
        <v>11</v>
      </c>
      <c r="B57">
        <v>51.26</v>
      </c>
      <c r="C57">
        <v>51.27</v>
      </c>
      <c r="D57">
        <v>51.27</v>
      </c>
      <c r="E57">
        <v>51.27</v>
      </c>
      <c r="F57">
        <v>50.78</v>
      </c>
      <c r="G57">
        <v>50.8</v>
      </c>
      <c r="H57">
        <v>50.81</v>
      </c>
      <c r="I57">
        <v>50.82</v>
      </c>
      <c r="J57">
        <v>50.83</v>
      </c>
      <c r="K57">
        <v>50.83</v>
      </c>
    </row>
    <row r="58" spans="1:11" x14ac:dyDescent="0.3">
      <c r="A58" s="3" t="s">
        <v>12</v>
      </c>
      <c r="B58">
        <v>1901.36</v>
      </c>
      <c r="C58">
        <v>2219.31</v>
      </c>
      <c r="D58">
        <v>2586.7199999999998</v>
      </c>
      <c r="E58">
        <v>3419.64</v>
      </c>
      <c r="F58">
        <v>3523.26</v>
      </c>
      <c r="G58">
        <v>4097.29</v>
      </c>
      <c r="H58">
        <v>4404.8</v>
      </c>
      <c r="I58">
        <v>5542.14</v>
      </c>
      <c r="J58">
        <v>6352.88</v>
      </c>
      <c r="K58">
        <v>7161.45</v>
      </c>
    </row>
    <row r="59" spans="1:11" x14ac:dyDescent="0.3">
      <c r="A59" s="3" t="s">
        <v>36</v>
      </c>
      <c r="B59">
        <v>45.93</v>
      </c>
      <c r="C59">
        <v>58.42</v>
      </c>
      <c r="D59">
        <v>80.02</v>
      </c>
      <c r="E59">
        <v>97.51</v>
      </c>
      <c r="F59">
        <v>124.57</v>
      </c>
      <c r="G59">
        <v>112.74</v>
      </c>
      <c r="H59">
        <v>287.69</v>
      </c>
      <c r="I59">
        <v>331</v>
      </c>
      <c r="J59">
        <v>415.83</v>
      </c>
      <c r="K59">
        <v>390.61</v>
      </c>
    </row>
    <row r="60" spans="1:11" x14ac:dyDescent="0.3">
      <c r="A60" s="3" t="s">
        <v>37</v>
      </c>
      <c r="B60">
        <v>929.81</v>
      </c>
      <c r="C60">
        <v>985.76</v>
      </c>
      <c r="D60">
        <v>995.87</v>
      </c>
      <c r="E60">
        <v>1202.01</v>
      </c>
      <c r="F60">
        <v>1499.99</v>
      </c>
      <c r="G60">
        <v>1642.96</v>
      </c>
      <c r="H60">
        <v>1779.4</v>
      </c>
      <c r="I60">
        <v>2889.87</v>
      </c>
      <c r="J60">
        <v>2674.8</v>
      </c>
      <c r="K60">
        <v>2901.98</v>
      </c>
    </row>
    <row r="61" spans="1:11" s="1" customFormat="1" x14ac:dyDescent="0.3">
      <c r="A61" s="1" t="s">
        <v>13</v>
      </c>
      <c r="B61">
        <v>2928.36</v>
      </c>
      <c r="C61">
        <v>3314.76</v>
      </c>
      <c r="D61">
        <v>3713.88</v>
      </c>
      <c r="E61">
        <v>4770.43</v>
      </c>
      <c r="F61">
        <v>5198.6000000000004</v>
      </c>
      <c r="G61">
        <v>5903.79</v>
      </c>
      <c r="H61">
        <v>6522.7</v>
      </c>
      <c r="I61">
        <v>8813.83</v>
      </c>
      <c r="J61">
        <v>9494.34</v>
      </c>
      <c r="K61">
        <v>10504.87</v>
      </c>
    </row>
    <row r="62" spans="1:11" x14ac:dyDescent="0.3">
      <c r="A62" s="3" t="s">
        <v>14</v>
      </c>
      <c r="B62">
        <v>729.13</v>
      </c>
      <c r="C62">
        <v>978.49</v>
      </c>
      <c r="D62">
        <v>1137.46</v>
      </c>
      <c r="E62">
        <v>1275.25</v>
      </c>
      <c r="F62">
        <v>1342.19</v>
      </c>
      <c r="G62">
        <v>1447.61</v>
      </c>
      <c r="H62">
        <v>1806.71</v>
      </c>
      <c r="I62">
        <v>4417.92</v>
      </c>
      <c r="J62">
        <v>4703.26</v>
      </c>
      <c r="K62">
        <v>4914.08</v>
      </c>
    </row>
    <row r="63" spans="1:11" x14ac:dyDescent="0.3">
      <c r="A63" s="3" t="s">
        <v>15</v>
      </c>
      <c r="B63">
        <v>458.05</v>
      </c>
      <c r="C63">
        <v>461.82</v>
      </c>
      <c r="D63">
        <v>158.07</v>
      </c>
      <c r="E63">
        <v>147.71</v>
      </c>
      <c r="F63">
        <v>227.73</v>
      </c>
      <c r="G63">
        <v>242.13</v>
      </c>
      <c r="H63">
        <v>259.33</v>
      </c>
      <c r="I63">
        <v>293.87</v>
      </c>
      <c r="J63">
        <v>225.42</v>
      </c>
      <c r="K63">
        <v>405.94</v>
      </c>
    </row>
    <row r="64" spans="1:11" x14ac:dyDescent="0.3">
      <c r="A64" s="3" t="s">
        <v>16</v>
      </c>
      <c r="B64">
        <v>260.29000000000002</v>
      </c>
      <c r="C64">
        <v>369.9</v>
      </c>
      <c r="D64">
        <v>705.54</v>
      </c>
      <c r="E64">
        <v>1443.1</v>
      </c>
      <c r="F64">
        <v>1245.94</v>
      </c>
      <c r="G64">
        <v>1547.7</v>
      </c>
      <c r="H64">
        <v>1186.19</v>
      </c>
      <c r="I64">
        <v>515.97</v>
      </c>
      <c r="J64">
        <v>458.61</v>
      </c>
      <c r="K64">
        <v>880.85</v>
      </c>
    </row>
    <row r="65" spans="1:11" x14ac:dyDescent="0.3">
      <c r="A65" s="3" t="s">
        <v>38</v>
      </c>
      <c r="B65">
        <v>1480.89</v>
      </c>
      <c r="C65">
        <v>1504.55</v>
      </c>
      <c r="D65">
        <v>1712.81</v>
      </c>
      <c r="E65">
        <v>1904.37</v>
      </c>
      <c r="F65">
        <v>2382.7399999999998</v>
      </c>
      <c r="G65">
        <v>2666.35</v>
      </c>
      <c r="H65">
        <v>3270.47</v>
      </c>
      <c r="I65">
        <v>3586.07</v>
      </c>
      <c r="J65">
        <v>4107.05</v>
      </c>
      <c r="K65">
        <v>4304</v>
      </c>
    </row>
    <row r="66" spans="1:11" s="1" customFormat="1" x14ac:dyDescent="0.3">
      <c r="A66" s="1" t="s">
        <v>13</v>
      </c>
      <c r="B66">
        <v>2928.36</v>
      </c>
      <c r="C66">
        <v>3314.76</v>
      </c>
      <c r="D66">
        <v>3713.88</v>
      </c>
      <c r="E66">
        <v>4770.43</v>
      </c>
      <c r="F66">
        <v>5198.6000000000004</v>
      </c>
      <c r="G66">
        <v>5903.79</v>
      </c>
      <c r="H66">
        <v>6522.7</v>
      </c>
      <c r="I66">
        <v>8813.83</v>
      </c>
      <c r="J66">
        <v>9494.34</v>
      </c>
      <c r="K66">
        <v>10504.87</v>
      </c>
    </row>
    <row r="67" spans="1:11" s="3" customFormat="1" x14ac:dyDescent="0.3">
      <c r="A67" s="3" t="s">
        <v>43</v>
      </c>
      <c r="B67">
        <v>524.4</v>
      </c>
      <c r="C67">
        <v>586.11</v>
      </c>
      <c r="D67">
        <v>701.59</v>
      </c>
      <c r="E67">
        <v>768.54</v>
      </c>
      <c r="F67">
        <v>938.13</v>
      </c>
      <c r="G67">
        <v>1056.01</v>
      </c>
      <c r="H67">
        <v>1088.5</v>
      </c>
      <c r="I67">
        <v>1321.02</v>
      </c>
      <c r="J67">
        <v>1430.54</v>
      </c>
      <c r="K67">
        <v>1535.27</v>
      </c>
    </row>
    <row r="68" spans="1:11" x14ac:dyDescent="0.3">
      <c r="A68" s="3" t="s">
        <v>30</v>
      </c>
      <c r="B68">
        <v>599.67999999999995</v>
      </c>
      <c r="C68">
        <v>641.04</v>
      </c>
      <c r="D68">
        <v>627.42999999999995</v>
      </c>
      <c r="E68">
        <v>720.86</v>
      </c>
      <c r="F68">
        <v>804.33</v>
      </c>
      <c r="G68">
        <v>934.45</v>
      </c>
      <c r="H68">
        <v>929.47</v>
      </c>
      <c r="I68">
        <v>1234.1500000000001</v>
      </c>
      <c r="J68">
        <v>1695.09</v>
      </c>
      <c r="K68">
        <v>1817.08</v>
      </c>
    </row>
    <row r="69" spans="1:11" x14ac:dyDescent="0.3">
      <c r="A69" s="2" t="s">
        <v>52</v>
      </c>
      <c r="B69">
        <v>177.17</v>
      </c>
      <c r="C69">
        <v>76</v>
      </c>
      <c r="D69">
        <v>131.76</v>
      </c>
      <c r="E69">
        <v>99.94</v>
      </c>
      <c r="F69">
        <v>163.58000000000001</v>
      </c>
      <c r="G69">
        <v>190.43</v>
      </c>
      <c r="H69">
        <v>703.25</v>
      </c>
      <c r="I69">
        <v>451.46</v>
      </c>
      <c r="J69">
        <v>355.17</v>
      </c>
      <c r="K69">
        <v>326.64999999999998</v>
      </c>
    </row>
    <row r="70" spans="1:11" x14ac:dyDescent="0.3">
      <c r="A70" s="2" t="s">
        <v>39</v>
      </c>
      <c r="B70">
        <v>512642330</v>
      </c>
      <c r="C70">
        <v>512662830</v>
      </c>
      <c r="D70">
        <v>512675330</v>
      </c>
      <c r="E70">
        <v>512682730</v>
      </c>
      <c r="F70">
        <v>507810330</v>
      </c>
      <c r="G70">
        <v>507978280</v>
      </c>
      <c r="H70">
        <v>508123780</v>
      </c>
      <c r="I70">
        <v>508153380</v>
      </c>
      <c r="J70">
        <v>508288415</v>
      </c>
      <c r="K70">
        <v>508288415</v>
      </c>
    </row>
    <row r="71" spans="1:11" x14ac:dyDescent="0.3">
      <c r="A71" s="2" t="s">
        <v>40</v>
      </c>
    </row>
    <row r="72" spans="1:11" x14ac:dyDescent="0.3">
      <c r="A72" s="2" t="s">
        <v>53</v>
      </c>
      <c r="B72">
        <v>1</v>
      </c>
      <c r="C72">
        <v>1</v>
      </c>
      <c r="D72">
        <v>1</v>
      </c>
      <c r="E72">
        <v>1</v>
      </c>
      <c r="F72">
        <v>1</v>
      </c>
      <c r="G72">
        <v>1</v>
      </c>
      <c r="H72">
        <v>1</v>
      </c>
      <c r="I72">
        <v>1</v>
      </c>
      <c r="J72">
        <v>1</v>
      </c>
      <c r="K72">
        <v>1</v>
      </c>
    </row>
    <row r="74" spans="1:11" x14ac:dyDescent="0.3">
      <c r="A74" s="2" t="s">
        <v>38</v>
      </c>
      <c r="B74" s="2">
        <f>B65-SUM(B67:B69)</f>
        <v>179.6400000000001</v>
      </c>
      <c r="C74" s="2">
        <f t="shared" ref="C74:K74" si="2">C65-SUM(C67:C69)</f>
        <v>201.39999999999986</v>
      </c>
      <c r="D74" s="2">
        <f t="shared" si="2"/>
        <v>252.02999999999997</v>
      </c>
      <c r="E74" s="2">
        <f t="shared" si="2"/>
        <v>315.02999999999975</v>
      </c>
      <c r="F74" s="2">
        <f t="shared" si="2"/>
        <v>476.69999999999982</v>
      </c>
      <c r="G74" s="2">
        <f t="shared" si="2"/>
        <v>485.46000000000004</v>
      </c>
      <c r="H74" s="2">
        <f t="shared" si="2"/>
        <v>549.24999999999955</v>
      </c>
      <c r="I74" s="2">
        <f t="shared" si="2"/>
        <v>579.44000000000005</v>
      </c>
      <c r="J74" s="2">
        <f t="shared" si="2"/>
        <v>626.25</v>
      </c>
      <c r="K74" s="2">
        <f t="shared" si="2"/>
        <v>625</v>
      </c>
    </row>
    <row r="75" spans="1:11" x14ac:dyDescent="0.3">
      <c r="A75" s="3" t="s">
        <v>83</v>
      </c>
      <c r="B75" s="2">
        <f t="shared" ref="B75:K75" si="3">+B61</f>
        <v>2928.36</v>
      </c>
      <c r="C75" s="2">
        <f t="shared" si="3"/>
        <v>3314.76</v>
      </c>
      <c r="D75" s="2">
        <f t="shared" si="3"/>
        <v>3713.88</v>
      </c>
      <c r="E75" s="2">
        <f t="shared" si="3"/>
        <v>4770.43</v>
      </c>
      <c r="F75" s="2">
        <f t="shared" si="3"/>
        <v>5198.6000000000004</v>
      </c>
      <c r="G75" s="2">
        <f t="shared" si="3"/>
        <v>5903.79</v>
      </c>
      <c r="H75" s="2">
        <f t="shared" si="3"/>
        <v>6522.7</v>
      </c>
      <c r="I75" s="2">
        <f t="shared" si="3"/>
        <v>8813.83</v>
      </c>
      <c r="J75" s="2">
        <f t="shared" si="3"/>
        <v>9494.34</v>
      </c>
      <c r="K75" s="2">
        <f t="shared" si="3"/>
        <v>10504.87</v>
      </c>
    </row>
    <row r="76" spans="1:11" x14ac:dyDescent="0.3">
      <c r="A76" s="3"/>
    </row>
    <row r="77" spans="1:11" x14ac:dyDescent="0.3">
      <c r="A77" s="3"/>
    </row>
    <row r="78" spans="1:11" x14ac:dyDescent="0.3">
      <c r="A78" s="3"/>
    </row>
    <row r="79" spans="1:11" x14ac:dyDescent="0.3">
      <c r="A79" s="3"/>
    </row>
    <row r="80" spans="1:11" x14ac:dyDescent="0.3">
      <c r="A80" s="1" t="s">
        <v>27</v>
      </c>
    </row>
    <row r="81" spans="1:11" s="6" customFormat="1" x14ac:dyDescent="0.3">
      <c r="A81" s="5" t="s">
        <v>24</v>
      </c>
      <c r="B81" s="4">
        <v>41729</v>
      </c>
      <c r="C81" s="4">
        <v>42094</v>
      </c>
      <c r="D81" s="4">
        <v>42460</v>
      </c>
      <c r="E81" s="4">
        <v>42825</v>
      </c>
      <c r="F81" s="4">
        <v>43190</v>
      </c>
      <c r="G81" s="4">
        <v>43555</v>
      </c>
      <c r="H81" s="4">
        <v>43921</v>
      </c>
      <c r="I81" s="4">
        <v>44286</v>
      </c>
      <c r="J81" s="4">
        <v>44651</v>
      </c>
      <c r="K81" s="4">
        <v>45016</v>
      </c>
    </row>
    <row r="82" spans="1:11" s="1" customFormat="1" x14ac:dyDescent="0.3">
      <c r="A82" s="3" t="s">
        <v>18</v>
      </c>
      <c r="B82">
        <v>393.84</v>
      </c>
      <c r="C82">
        <v>552</v>
      </c>
      <c r="D82">
        <v>907.47</v>
      </c>
      <c r="E82">
        <v>793.75</v>
      </c>
      <c r="F82">
        <v>796.43</v>
      </c>
      <c r="G82">
        <v>844.78</v>
      </c>
      <c r="H82">
        <v>1279.55</v>
      </c>
      <c r="I82">
        <v>1392.13</v>
      </c>
      <c r="J82">
        <v>955.37</v>
      </c>
      <c r="K82">
        <v>1557.57</v>
      </c>
    </row>
    <row r="83" spans="1:11" s="3" customFormat="1" x14ac:dyDescent="0.3">
      <c r="A83" s="3" t="s">
        <v>19</v>
      </c>
      <c r="B83">
        <v>-98.66</v>
      </c>
      <c r="C83">
        <v>-435.9</v>
      </c>
      <c r="D83">
        <v>-491.14</v>
      </c>
      <c r="E83">
        <v>-878.97</v>
      </c>
      <c r="F83">
        <v>39.26</v>
      </c>
      <c r="G83">
        <v>-513.14</v>
      </c>
      <c r="H83">
        <v>102.94</v>
      </c>
      <c r="I83">
        <v>-1687.89</v>
      </c>
      <c r="J83">
        <v>-558.14</v>
      </c>
      <c r="K83">
        <v>-898.95</v>
      </c>
    </row>
    <row r="84" spans="1:11" s="3" customFormat="1" x14ac:dyDescent="0.3">
      <c r="A84" s="3" t="s">
        <v>20</v>
      </c>
      <c r="B84">
        <v>-241.51</v>
      </c>
      <c r="C84">
        <v>-165.13</v>
      </c>
      <c r="D84">
        <v>-371.06</v>
      </c>
      <c r="E84">
        <v>40.659999999999997</v>
      </c>
      <c r="F84">
        <v>-789.75</v>
      </c>
      <c r="G84">
        <v>-360.56</v>
      </c>
      <c r="H84">
        <v>-849.21</v>
      </c>
      <c r="I84">
        <v>-76.239999999999995</v>
      </c>
      <c r="J84">
        <v>-467.96</v>
      </c>
      <c r="K84">
        <v>-656.43</v>
      </c>
    </row>
    <row r="85" spans="1:11" s="1" customFormat="1" x14ac:dyDescent="0.3">
      <c r="A85" s="3" t="s">
        <v>21</v>
      </c>
      <c r="B85">
        <v>53.67</v>
      </c>
      <c r="C85">
        <v>-49.02</v>
      </c>
      <c r="D85">
        <v>45.27</v>
      </c>
      <c r="E85">
        <v>-44.56</v>
      </c>
      <c r="F85">
        <v>45.94</v>
      </c>
      <c r="G85">
        <v>-28.92</v>
      </c>
      <c r="H85">
        <v>533.28</v>
      </c>
      <c r="I85">
        <v>-372</v>
      </c>
      <c r="J85">
        <v>-70.73</v>
      </c>
      <c r="K85">
        <v>2.19</v>
      </c>
    </row>
    <row r="86" spans="1:11" x14ac:dyDescent="0.3">
      <c r="A86" s="3"/>
    </row>
    <row r="87" spans="1:11" x14ac:dyDescent="0.3">
      <c r="A87" s="3"/>
    </row>
    <row r="88" spans="1:11" x14ac:dyDescent="0.3">
      <c r="A88" s="3"/>
    </row>
    <row r="89" spans="1:11" x14ac:dyDescent="0.3">
      <c r="A89" s="3"/>
    </row>
    <row r="90" spans="1:11" s="1" customFormat="1" x14ac:dyDescent="0.3">
      <c r="A90" s="1" t="s">
        <v>42</v>
      </c>
      <c r="B90">
        <v>307.05</v>
      </c>
      <c r="C90">
        <v>599.85</v>
      </c>
      <c r="D90">
        <v>589.29999999999995</v>
      </c>
      <c r="E90">
        <v>699.15</v>
      </c>
      <c r="F90">
        <v>917.8</v>
      </c>
      <c r="G90">
        <v>1246.25</v>
      </c>
      <c r="H90">
        <v>1356.4</v>
      </c>
      <c r="I90">
        <v>1809.4</v>
      </c>
      <c r="J90">
        <v>2454.3000000000002</v>
      </c>
      <c r="K90">
        <v>2353</v>
      </c>
    </row>
    <row r="92" spans="1:11" s="1" customFormat="1" x14ac:dyDescent="0.3">
      <c r="A92" s="1" t="s">
        <v>41</v>
      </c>
    </row>
    <row r="93" spans="1:11" x14ac:dyDescent="0.3">
      <c r="A93" s="2" t="s">
        <v>54</v>
      </c>
      <c r="B93" s="7">
        <v>51.26</v>
      </c>
      <c r="C93" s="7">
        <v>51.27</v>
      </c>
      <c r="D93" s="7">
        <v>51.27</v>
      </c>
      <c r="E93" s="7">
        <v>51.27</v>
      </c>
      <c r="F93" s="7">
        <v>50.78</v>
      </c>
      <c r="G93" s="7">
        <v>50.8</v>
      </c>
      <c r="H93" s="7">
        <v>50.81</v>
      </c>
      <c r="I93" s="7">
        <v>50.82</v>
      </c>
      <c r="J93" s="7">
        <v>50.83</v>
      </c>
      <c r="K93" s="7">
        <v>50.83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2952-23E9-439C-8E13-721FF3630E8B}">
  <dimension ref="B2:O68"/>
  <sheetViews>
    <sheetView showGridLines="0" workbookViewId="0">
      <selection activeCell="K44" sqref="K44"/>
    </sheetView>
  </sheetViews>
  <sheetFormatPr defaultRowHeight="14.4" x14ac:dyDescent="0.3"/>
  <cols>
    <col min="1" max="1" width="1.88671875" customWidth="1"/>
    <col min="2" max="2" width="29.6640625" customWidth="1"/>
    <col min="3" max="8" width="9.6640625" bestFit="1" customWidth="1"/>
    <col min="9" max="14" width="10.6640625" bestFit="1" customWidth="1"/>
  </cols>
  <sheetData>
    <row r="2" spans="2:15" x14ac:dyDescent="0.3">
      <c r="B2" s="122" t="s">
        <v>136</v>
      </c>
      <c r="C2" s="123">
        <v>40969</v>
      </c>
      <c r="D2" s="123">
        <v>41334</v>
      </c>
      <c r="E2" s="123">
        <v>41699</v>
      </c>
      <c r="F2" s="123">
        <v>42064</v>
      </c>
      <c r="G2" s="123">
        <v>42430</v>
      </c>
      <c r="H2" s="123">
        <v>42795</v>
      </c>
      <c r="I2" s="123">
        <v>43160</v>
      </c>
      <c r="J2" s="123">
        <v>43525</v>
      </c>
      <c r="K2" s="123">
        <v>43891</v>
      </c>
      <c r="L2" s="123">
        <v>44256</v>
      </c>
      <c r="M2" s="123">
        <v>44621</v>
      </c>
      <c r="N2" s="123">
        <v>44986</v>
      </c>
    </row>
    <row r="4" spans="2:15" x14ac:dyDescent="0.3">
      <c r="B4" s="16" t="s">
        <v>137</v>
      </c>
      <c r="C4" s="22">
        <v>51</v>
      </c>
      <c r="D4" s="22">
        <v>51</v>
      </c>
      <c r="E4" s="22">
        <v>51</v>
      </c>
      <c r="F4" s="22">
        <v>51</v>
      </c>
      <c r="G4" s="22">
        <v>51</v>
      </c>
      <c r="H4" s="22">
        <v>51</v>
      </c>
      <c r="I4" s="22">
        <v>51</v>
      </c>
      <c r="J4" s="22">
        <v>51</v>
      </c>
      <c r="K4" s="22">
        <v>51</v>
      </c>
      <c r="L4" s="22">
        <v>51</v>
      </c>
      <c r="M4" s="22">
        <v>51</v>
      </c>
      <c r="N4" s="22">
        <v>51</v>
      </c>
      <c r="O4" s="22"/>
    </row>
    <row r="5" spans="2:15" x14ac:dyDescent="0.3">
      <c r="B5" s="16" t="s">
        <v>138</v>
      </c>
      <c r="C5" s="21">
        <v>1270</v>
      </c>
      <c r="D5" s="21">
        <v>1600</v>
      </c>
      <c r="E5" s="21">
        <v>1901</v>
      </c>
      <c r="F5" s="21">
        <v>2219</v>
      </c>
      <c r="G5" s="21">
        <v>2587</v>
      </c>
      <c r="H5" s="21">
        <v>3420</v>
      </c>
      <c r="I5" s="21">
        <v>3523</v>
      </c>
      <c r="J5" s="21">
        <v>4097</v>
      </c>
      <c r="K5" s="21">
        <v>4405</v>
      </c>
      <c r="L5" s="21">
        <v>5542</v>
      </c>
      <c r="M5" s="21">
        <v>6353</v>
      </c>
      <c r="N5" s="21">
        <v>7161</v>
      </c>
      <c r="O5" s="21"/>
    </row>
    <row r="6" spans="2:15" x14ac:dyDescent="0.3">
      <c r="B6" s="16" t="s">
        <v>36</v>
      </c>
      <c r="C6" s="39"/>
      <c r="D6" s="39"/>
      <c r="E6" s="39"/>
      <c r="F6" s="39"/>
      <c r="G6" s="39"/>
      <c r="H6" s="39"/>
      <c r="I6" s="39"/>
      <c r="J6" s="39"/>
      <c r="K6" s="39"/>
      <c r="L6" s="39"/>
      <c r="M6" s="39"/>
      <c r="N6" s="39"/>
    </row>
    <row r="7" spans="2:15" x14ac:dyDescent="0.3">
      <c r="B7" s="22" t="s">
        <v>8654</v>
      </c>
      <c r="C7" s="22">
        <v>92</v>
      </c>
      <c r="D7" s="22">
        <v>60</v>
      </c>
      <c r="E7" s="22">
        <v>0</v>
      </c>
      <c r="F7" s="22">
        <v>0</v>
      </c>
      <c r="G7" s="22">
        <v>6</v>
      </c>
      <c r="H7" s="22">
        <v>5</v>
      </c>
      <c r="I7" s="22">
        <v>7</v>
      </c>
      <c r="J7" s="22">
        <v>9</v>
      </c>
      <c r="K7" s="22">
        <v>25</v>
      </c>
      <c r="L7" s="22">
        <v>12</v>
      </c>
      <c r="M7" s="22">
        <v>2</v>
      </c>
      <c r="N7" s="22">
        <v>0</v>
      </c>
      <c r="O7" s="22"/>
    </row>
    <row r="8" spans="2:15" x14ac:dyDescent="0.3">
      <c r="B8" s="22" t="s">
        <v>8655</v>
      </c>
      <c r="C8" s="22">
        <v>56</v>
      </c>
      <c r="D8" s="22">
        <v>51</v>
      </c>
      <c r="E8" s="22">
        <v>46</v>
      </c>
      <c r="F8" s="22">
        <v>58</v>
      </c>
      <c r="G8" s="22">
        <v>74</v>
      </c>
      <c r="H8" s="22">
        <v>93</v>
      </c>
      <c r="I8" s="22">
        <v>115</v>
      </c>
      <c r="J8" s="22">
        <v>103</v>
      </c>
      <c r="K8" s="22">
        <v>144</v>
      </c>
      <c r="L8" s="22">
        <v>210</v>
      </c>
      <c r="M8" s="22">
        <v>286</v>
      </c>
      <c r="N8" s="22">
        <v>163</v>
      </c>
      <c r="O8" s="22"/>
    </row>
    <row r="9" spans="2:15" x14ac:dyDescent="0.3">
      <c r="B9" s="22" t="s">
        <v>8656</v>
      </c>
      <c r="C9" s="22">
        <v>0</v>
      </c>
      <c r="D9" s="22">
        <v>0</v>
      </c>
      <c r="E9" s="22">
        <v>0</v>
      </c>
      <c r="F9" s="22">
        <v>0</v>
      </c>
      <c r="G9" s="22">
        <v>0</v>
      </c>
      <c r="H9" s="22">
        <v>0</v>
      </c>
      <c r="I9" s="22">
        <v>0</v>
      </c>
      <c r="J9" s="22">
        <v>0</v>
      </c>
      <c r="K9" s="22">
        <v>111</v>
      </c>
      <c r="L9" s="22">
        <v>108</v>
      </c>
      <c r="M9" s="22">
        <v>128</v>
      </c>
      <c r="N9" s="22">
        <v>227</v>
      </c>
      <c r="O9" s="22"/>
    </row>
    <row r="10" spans="2:15" x14ac:dyDescent="0.3">
      <c r="B10" s="22" t="s">
        <v>139</v>
      </c>
      <c r="C10" s="22">
        <v>173</v>
      </c>
      <c r="D10" s="22">
        <v>0</v>
      </c>
      <c r="E10" s="22">
        <v>0</v>
      </c>
      <c r="F10" s="22">
        <v>0</v>
      </c>
      <c r="G10" s="22">
        <v>0</v>
      </c>
      <c r="H10" s="22">
        <v>0</v>
      </c>
      <c r="I10" s="22">
        <v>2</v>
      </c>
      <c r="J10" s="22">
        <v>2</v>
      </c>
      <c r="K10" s="22">
        <v>7</v>
      </c>
      <c r="L10" s="22">
        <v>0</v>
      </c>
      <c r="M10" s="22">
        <v>0</v>
      </c>
      <c r="N10" s="22">
        <v>0</v>
      </c>
      <c r="O10" s="22"/>
    </row>
    <row r="11" spans="2:15" x14ac:dyDescent="0.3">
      <c r="B11" s="16" t="s">
        <v>142</v>
      </c>
      <c r="C11" s="39"/>
      <c r="D11" s="39"/>
      <c r="E11" s="39"/>
      <c r="F11" s="39"/>
      <c r="G11" s="39"/>
      <c r="H11" s="39"/>
      <c r="I11" s="39"/>
      <c r="J11" s="39"/>
      <c r="K11" s="39"/>
      <c r="L11" s="39"/>
      <c r="M11" s="39"/>
      <c r="N11" s="39"/>
    </row>
    <row r="12" spans="2:15" x14ac:dyDescent="0.3">
      <c r="B12" s="22" t="s">
        <v>140</v>
      </c>
      <c r="C12" s="22">
        <v>1</v>
      </c>
      <c r="D12" s="22">
        <v>1</v>
      </c>
      <c r="E12" s="22">
        <v>4</v>
      </c>
      <c r="F12" s="22">
        <v>5</v>
      </c>
      <c r="G12" s="22">
        <v>43</v>
      </c>
      <c r="H12" s="22">
        <v>127</v>
      </c>
      <c r="I12" s="22">
        <v>175</v>
      </c>
      <c r="J12" s="22">
        <v>207</v>
      </c>
      <c r="K12" s="22">
        <v>216</v>
      </c>
      <c r="L12" s="22">
        <v>240</v>
      </c>
      <c r="M12" s="22">
        <v>199</v>
      </c>
      <c r="N12" s="22">
        <v>234</v>
      </c>
      <c r="O12" s="22"/>
    </row>
    <row r="13" spans="2:15" x14ac:dyDescent="0.3">
      <c r="B13" s="22" t="s">
        <v>141</v>
      </c>
      <c r="C13" s="22">
        <v>206</v>
      </c>
      <c r="D13" s="22">
        <v>250</v>
      </c>
      <c r="E13" s="22">
        <v>347</v>
      </c>
      <c r="F13" s="22">
        <v>332</v>
      </c>
      <c r="G13" s="22">
        <v>374</v>
      </c>
      <c r="H13" s="22">
        <v>390</v>
      </c>
      <c r="I13" s="22">
        <v>544</v>
      </c>
      <c r="J13" s="22">
        <v>581</v>
      </c>
      <c r="K13" s="22">
        <v>621</v>
      </c>
      <c r="L13" s="21">
        <v>1007</v>
      </c>
      <c r="M13" s="21">
        <v>1049</v>
      </c>
      <c r="N13" s="21">
        <v>1064</v>
      </c>
      <c r="O13" s="21"/>
    </row>
    <row r="14" spans="2:15" x14ac:dyDescent="0.3">
      <c r="B14" s="22" t="s">
        <v>8657</v>
      </c>
      <c r="C14" s="22">
        <v>0</v>
      </c>
      <c r="D14" s="22">
        <v>8</v>
      </c>
      <c r="E14" s="22">
        <v>7</v>
      </c>
      <c r="F14" s="22">
        <v>7</v>
      </c>
      <c r="G14" s="22">
        <v>31</v>
      </c>
      <c r="H14" s="22">
        <v>28</v>
      </c>
      <c r="I14" s="22">
        <v>31</v>
      </c>
      <c r="J14" s="22">
        <v>28</v>
      </c>
      <c r="K14" s="22">
        <v>41</v>
      </c>
      <c r="L14" s="22">
        <v>28</v>
      </c>
      <c r="M14" s="22">
        <v>26</v>
      </c>
      <c r="N14" s="22">
        <v>28</v>
      </c>
      <c r="O14" s="22"/>
    </row>
    <row r="15" spans="2:15" x14ac:dyDescent="0.3">
      <c r="B15" s="22" t="s">
        <v>142</v>
      </c>
      <c r="C15" s="22">
        <v>516</v>
      </c>
      <c r="D15" s="22">
        <v>594</v>
      </c>
      <c r="E15" s="22">
        <v>571</v>
      </c>
      <c r="F15" s="22">
        <v>642</v>
      </c>
      <c r="G15" s="22">
        <v>548</v>
      </c>
      <c r="H15" s="22">
        <v>656</v>
      </c>
      <c r="I15" s="22">
        <v>750</v>
      </c>
      <c r="J15" s="22">
        <v>827</v>
      </c>
      <c r="K15" s="22">
        <v>902</v>
      </c>
      <c r="L15" s="21">
        <v>1615</v>
      </c>
      <c r="M15" s="21">
        <v>1401</v>
      </c>
      <c r="N15" s="21">
        <v>1576</v>
      </c>
      <c r="O15" s="21"/>
    </row>
    <row r="16" spans="2:15" x14ac:dyDescent="0.3">
      <c r="B16" s="43" t="s">
        <v>143</v>
      </c>
      <c r="C16" s="44">
        <f>+SUM(C7:C10)+SUM(C13:C15)+SUM(C4:C5)</f>
        <v>2364</v>
      </c>
      <c r="D16" s="44">
        <f t="shared" ref="D16:N16" si="0">+SUM(D7:D10)+SUM(D13:D15)+SUM(D4:D5)</f>
        <v>2614</v>
      </c>
      <c r="E16" s="44">
        <f t="shared" si="0"/>
        <v>2923</v>
      </c>
      <c r="F16" s="44">
        <f t="shared" si="0"/>
        <v>3309</v>
      </c>
      <c r="G16" s="44">
        <f t="shared" si="0"/>
        <v>3671</v>
      </c>
      <c r="H16" s="44">
        <f t="shared" si="0"/>
        <v>4643</v>
      </c>
      <c r="I16" s="44">
        <f t="shared" si="0"/>
        <v>5023</v>
      </c>
      <c r="J16" s="44">
        <f t="shared" si="0"/>
        <v>5698</v>
      </c>
      <c r="K16" s="44">
        <f t="shared" si="0"/>
        <v>6307</v>
      </c>
      <c r="L16" s="44">
        <f t="shared" si="0"/>
        <v>8573</v>
      </c>
      <c r="M16" s="44">
        <f t="shared" si="0"/>
        <v>9296</v>
      </c>
      <c r="N16" s="44">
        <f t="shared" si="0"/>
        <v>10270</v>
      </c>
    </row>
    <row r="17" spans="2:15" x14ac:dyDescent="0.3">
      <c r="B17" s="16"/>
      <c r="C17" s="40"/>
      <c r="D17" s="40"/>
      <c r="E17" s="40"/>
      <c r="F17" s="40"/>
      <c r="G17" s="40"/>
      <c r="H17" s="40"/>
      <c r="I17" s="40"/>
      <c r="J17" s="40"/>
      <c r="K17" s="40"/>
      <c r="L17" s="40"/>
      <c r="M17" s="40"/>
      <c r="N17" s="40"/>
    </row>
    <row r="18" spans="2:15" x14ac:dyDescent="0.3">
      <c r="B18" s="16" t="s">
        <v>154</v>
      </c>
      <c r="C18" s="39"/>
      <c r="D18" s="39"/>
      <c r="E18" s="39"/>
      <c r="F18" s="39"/>
      <c r="G18" s="39"/>
      <c r="H18" s="39"/>
      <c r="I18" s="39"/>
      <c r="J18" s="39"/>
      <c r="K18" s="39"/>
      <c r="L18" s="39"/>
      <c r="M18" s="39"/>
      <c r="N18" s="39"/>
    </row>
    <row r="19" spans="2:15" x14ac:dyDescent="0.3">
      <c r="B19" s="22" t="s">
        <v>144</v>
      </c>
      <c r="C19" s="22">
        <v>38</v>
      </c>
      <c r="D19" s="22">
        <v>61</v>
      </c>
      <c r="E19" s="22">
        <v>69</v>
      </c>
      <c r="F19" s="22">
        <v>76</v>
      </c>
      <c r="G19" s="22">
        <v>63</v>
      </c>
      <c r="H19" s="22">
        <v>71</v>
      </c>
      <c r="I19" s="22">
        <v>84</v>
      </c>
      <c r="J19" s="22">
        <v>85</v>
      </c>
      <c r="K19" s="22">
        <v>194</v>
      </c>
      <c r="L19" s="22">
        <v>225</v>
      </c>
      <c r="M19" s="22">
        <v>253</v>
      </c>
      <c r="N19" s="22">
        <v>281</v>
      </c>
      <c r="O19" s="22"/>
    </row>
    <row r="20" spans="2:15" x14ac:dyDescent="0.3">
      <c r="B20" s="22" t="s">
        <v>145</v>
      </c>
      <c r="C20" s="22">
        <v>163</v>
      </c>
      <c r="D20" s="22">
        <v>177</v>
      </c>
      <c r="E20" s="22">
        <v>187</v>
      </c>
      <c r="F20" s="22">
        <v>242</v>
      </c>
      <c r="G20" s="22">
        <v>280</v>
      </c>
      <c r="H20" s="22">
        <v>306</v>
      </c>
      <c r="I20" s="22">
        <v>321</v>
      </c>
      <c r="J20" s="22">
        <v>391</v>
      </c>
      <c r="K20" s="22">
        <v>605</v>
      </c>
      <c r="L20" s="22">
        <v>697</v>
      </c>
      <c r="M20" s="22">
        <v>860</v>
      </c>
      <c r="N20" s="21">
        <v>1087</v>
      </c>
      <c r="O20" s="22"/>
    </row>
    <row r="21" spans="2:15" x14ac:dyDescent="0.3">
      <c r="B21" s="22" t="s">
        <v>8658</v>
      </c>
      <c r="C21" s="22">
        <v>625</v>
      </c>
      <c r="D21" s="22">
        <v>676</v>
      </c>
      <c r="E21" s="22">
        <v>730</v>
      </c>
      <c r="F21" s="22">
        <v>807</v>
      </c>
      <c r="G21" s="22">
        <v>962</v>
      </c>
      <c r="H21" s="21">
        <v>1029</v>
      </c>
      <c r="I21" s="21">
        <v>1090</v>
      </c>
      <c r="J21" s="21">
        <v>1187</v>
      </c>
      <c r="K21" s="21">
        <v>1346</v>
      </c>
      <c r="L21" s="21">
        <v>1509</v>
      </c>
      <c r="M21" s="21">
        <v>1766</v>
      </c>
      <c r="N21" s="21">
        <v>1926</v>
      </c>
      <c r="O21" s="22"/>
    </row>
    <row r="22" spans="2:15" x14ac:dyDescent="0.3">
      <c r="B22" s="22" t="s">
        <v>8659</v>
      </c>
      <c r="C22" s="22">
        <v>64</v>
      </c>
      <c r="D22" s="22">
        <v>67</v>
      </c>
      <c r="E22" s="22">
        <v>80</v>
      </c>
      <c r="F22" s="22">
        <v>89</v>
      </c>
      <c r="G22" s="22">
        <v>97</v>
      </c>
      <c r="H22" s="22">
        <v>104</v>
      </c>
      <c r="I22" s="22">
        <v>110</v>
      </c>
      <c r="J22" s="22">
        <v>120</v>
      </c>
      <c r="K22" s="22">
        <v>143</v>
      </c>
      <c r="L22" s="22">
        <v>150</v>
      </c>
      <c r="M22" s="22">
        <v>169</v>
      </c>
      <c r="N22" s="22">
        <v>182</v>
      </c>
      <c r="O22" s="22"/>
    </row>
    <row r="23" spans="2:15" x14ac:dyDescent="0.3">
      <c r="B23" s="22" t="s">
        <v>8660</v>
      </c>
      <c r="C23" s="22">
        <v>49</v>
      </c>
      <c r="D23" s="22">
        <v>53</v>
      </c>
      <c r="E23" s="22">
        <v>56</v>
      </c>
      <c r="F23" s="22">
        <v>61</v>
      </c>
      <c r="G23" s="22">
        <v>72</v>
      </c>
      <c r="H23" s="22">
        <v>80</v>
      </c>
      <c r="I23" s="22">
        <v>84</v>
      </c>
      <c r="J23" s="22">
        <v>89</v>
      </c>
      <c r="K23" s="22">
        <v>99</v>
      </c>
      <c r="L23" s="22">
        <v>103</v>
      </c>
      <c r="M23" s="22">
        <v>109</v>
      </c>
      <c r="N23" s="22">
        <v>110</v>
      </c>
      <c r="O23" s="22"/>
    </row>
    <row r="24" spans="2:15" x14ac:dyDescent="0.3">
      <c r="B24" s="22" t="s">
        <v>8661</v>
      </c>
      <c r="C24" s="22">
        <v>19</v>
      </c>
      <c r="D24" s="22">
        <v>19</v>
      </c>
      <c r="E24" s="22">
        <v>21</v>
      </c>
      <c r="F24" s="22">
        <v>21</v>
      </c>
      <c r="G24" s="22">
        <v>23</v>
      </c>
      <c r="H24" s="22">
        <v>23</v>
      </c>
      <c r="I24" s="22">
        <v>25</v>
      </c>
      <c r="J24" s="22">
        <v>25</v>
      </c>
      <c r="K24" s="22">
        <v>26</v>
      </c>
      <c r="L24" s="22">
        <v>23</v>
      </c>
      <c r="M24" s="22">
        <v>24</v>
      </c>
      <c r="N24" s="22">
        <v>27</v>
      </c>
      <c r="O24" s="22"/>
    </row>
    <row r="25" spans="2:15" x14ac:dyDescent="0.3">
      <c r="B25" s="22" t="s">
        <v>8662</v>
      </c>
      <c r="C25" s="22">
        <v>203</v>
      </c>
      <c r="D25" s="22">
        <v>206</v>
      </c>
      <c r="E25" s="22">
        <v>256</v>
      </c>
      <c r="F25" s="22">
        <v>466</v>
      </c>
      <c r="G25" s="22">
        <v>382</v>
      </c>
      <c r="H25" s="22">
        <v>499</v>
      </c>
      <c r="I25" s="22">
        <v>568</v>
      </c>
      <c r="J25" s="22">
        <v>576</v>
      </c>
      <c r="K25" s="22">
        <v>575</v>
      </c>
      <c r="L25" s="21">
        <v>3048</v>
      </c>
      <c r="M25" s="21">
        <v>2831</v>
      </c>
      <c r="N25" s="21">
        <v>2835</v>
      </c>
      <c r="O25" s="21"/>
    </row>
    <row r="26" spans="2:15" x14ac:dyDescent="0.3">
      <c r="B26" s="22" t="s">
        <v>146</v>
      </c>
      <c r="C26" s="22">
        <v>17</v>
      </c>
      <c r="D26" s="22">
        <v>23</v>
      </c>
      <c r="E26" s="22">
        <v>45</v>
      </c>
      <c r="F26" s="22">
        <v>47</v>
      </c>
      <c r="G26" s="22">
        <v>49</v>
      </c>
      <c r="H26" s="22">
        <v>54</v>
      </c>
      <c r="I26" s="22">
        <v>57</v>
      </c>
      <c r="J26" s="22">
        <v>63</v>
      </c>
      <c r="K26" s="22">
        <v>68</v>
      </c>
      <c r="L26" s="22">
        <v>77</v>
      </c>
      <c r="M26" s="22">
        <v>288</v>
      </c>
      <c r="N26" s="22">
        <v>290</v>
      </c>
      <c r="O26" s="22"/>
    </row>
    <row r="27" spans="2:15" x14ac:dyDescent="0.3">
      <c r="B27" s="16" t="s">
        <v>147</v>
      </c>
      <c r="C27" s="39">
        <f>+SUM(C19:C26)</f>
        <v>1178</v>
      </c>
      <c r="D27" s="39">
        <f t="shared" ref="D27:N27" si="1">+SUM(D19:D26)</f>
        <v>1282</v>
      </c>
      <c r="E27" s="39">
        <f t="shared" si="1"/>
        <v>1444</v>
      </c>
      <c r="F27" s="39">
        <f t="shared" si="1"/>
        <v>1809</v>
      </c>
      <c r="G27" s="39">
        <f t="shared" si="1"/>
        <v>1928</v>
      </c>
      <c r="H27" s="39">
        <f t="shared" si="1"/>
        <v>2166</v>
      </c>
      <c r="I27" s="39">
        <f t="shared" si="1"/>
        <v>2339</v>
      </c>
      <c r="J27" s="39">
        <f t="shared" si="1"/>
        <v>2536</v>
      </c>
      <c r="K27" s="39">
        <f t="shared" si="1"/>
        <v>3056</v>
      </c>
      <c r="L27" s="39">
        <f t="shared" si="1"/>
        <v>5832</v>
      </c>
      <c r="M27" s="39">
        <f t="shared" si="1"/>
        <v>6300</v>
      </c>
      <c r="N27" s="39">
        <f t="shared" si="1"/>
        <v>6738</v>
      </c>
    </row>
    <row r="28" spans="2:15" x14ac:dyDescent="0.3">
      <c r="B28" s="16" t="s">
        <v>148</v>
      </c>
      <c r="C28" s="22">
        <v>562</v>
      </c>
      <c r="D28" s="22">
        <v>637</v>
      </c>
      <c r="E28" s="22">
        <v>715</v>
      </c>
      <c r="F28" s="22">
        <v>830</v>
      </c>
      <c r="G28" s="22">
        <v>790</v>
      </c>
      <c r="H28" s="22">
        <v>891</v>
      </c>
      <c r="I28" s="22">
        <v>998</v>
      </c>
      <c r="J28" s="21">
        <v>1089</v>
      </c>
      <c r="K28" s="21">
        <v>1250</v>
      </c>
      <c r="L28" s="21">
        <v>1416</v>
      </c>
      <c r="M28" s="21">
        <v>1597</v>
      </c>
      <c r="N28" s="21">
        <v>1824</v>
      </c>
    </row>
    <row r="29" spans="2:15" x14ac:dyDescent="0.3">
      <c r="B29" s="41" t="s">
        <v>14</v>
      </c>
      <c r="C29" s="42">
        <f>+C27-C28</f>
        <v>616</v>
      </c>
      <c r="D29" s="42">
        <f t="shared" ref="D29:N29" si="2">+D27-D28</f>
        <v>645</v>
      </c>
      <c r="E29" s="42">
        <f t="shared" si="2"/>
        <v>729</v>
      </c>
      <c r="F29" s="42">
        <f t="shared" si="2"/>
        <v>979</v>
      </c>
      <c r="G29" s="42">
        <f t="shared" si="2"/>
        <v>1138</v>
      </c>
      <c r="H29" s="42">
        <f t="shared" si="2"/>
        <v>1275</v>
      </c>
      <c r="I29" s="42">
        <f t="shared" si="2"/>
        <v>1341</v>
      </c>
      <c r="J29" s="42">
        <f t="shared" si="2"/>
        <v>1447</v>
      </c>
      <c r="K29" s="42">
        <f t="shared" si="2"/>
        <v>1806</v>
      </c>
      <c r="L29" s="42">
        <f t="shared" si="2"/>
        <v>4416</v>
      </c>
      <c r="M29" s="42">
        <f t="shared" si="2"/>
        <v>4703</v>
      </c>
      <c r="N29" s="42">
        <f t="shared" si="2"/>
        <v>4914</v>
      </c>
    </row>
    <row r="30" spans="2:15" x14ac:dyDescent="0.3">
      <c r="B30" s="16"/>
      <c r="C30" s="39"/>
      <c r="D30" s="39"/>
      <c r="E30" s="39"/>
      <c r="F30" s="39"/>
      <c r="G30" s="39"/>
      <c r="H30" s="39"/>
      <c r="I30" s="39"/>
      <c r="J30" s="39"/>
      <c r="K30" s="39"/>
      <c r="L30" s="39"/>
      <c r="M30" s="39"/>
      <c r="N30" s="39"/>
    </row>
    <row r="31" spans="2:15" x14ac:dyDescent="0.3">
      <c r="B31" s="16" t="s">
        <v>149</v>
      </c>
      <c r="C31" s="21">
        <v>394</v>
      </c>
      <c r="D31" s="21">
        <v>428</v>
      </c>
      <c r="E31" s="21">
        <v>458</v>
      </c>
      <c r="F31" s="21">
        <v>462</v>
      </c>
      <c r="G31" s="21">
        <v>158</v>
      </c>
      <c r="H31" s="21">
        <v>148</v>
      </c>
      <c r="I31" s="21">
        <v>228</v>
      </c>
      <c r="J31" s="21">
        <v>242</v>
      </c>
      <c r="K31" s="21">
        <v>259</v>
      </c>
      <c r="L31" s="21">
        <v>294</v>
      </c>
      <c r="M31" s="21">
        <v>225</v>
      </c>
      <c r="N31" s="21">
        <v>406</v>
      </c>
      <c r="O31" s="22"/>
    </row>
    <row r="32" spans="2:15" x14ac:dyDescent="0.3">
      <c r="B32" s="16" t="s">
        <v>150</v>
      </c>
      <c r="C32" s="22">
        <v>98</v>
      </c>
      <c r="D32" s="22">
        <v>294</v>
      </c>
      <c r="E32" s="22">
        <v>260</v>
      </c>
      <c r="F32" s="22">
        <v>370</v>
      </c>
      <c r="G32" s="22">
        <v>706</v>
      </c>
      <c r="H32" s="21">
        <v>1443</v>
      </c>
      <c r="I32" s="21">
        <v>1246</v>
      </c>
      <c r="J32" s="21">
        <v>1548</v>
      </c>
      <c r="K32" s="21">
        <v>1186</v>
      </c>
      <c r="L32" s="22">
        <v>516</v>
      </c>
      <c r="M32" s="22">
        <v>459</v>
      </c>
      <c r="N32" s="22">
        <v>881</v>
      </c>
      <c r="O32" s="22"/>
    </row>
    <row r="33" spans="2:15" x14ac:dyDescent="0.3">
      <c r="B33" s="16"/>
      <c r="C33" s="39"/>
      <c r="D33" s="39"/>
      <c r="E33" s="39"/>
      <c r="F33" s="39"/>
      <c r="G33" s="39"/>
      <c r="H33" s="39"/>
      <c r="I33" s="39"/>
      <c r="J33" s="39"/>
      <c r="K33" s="39"/>
      <c r="L33" s="39"/>
      <c r="M33" s="39"/>
      <c r="N33" s="39"/>
    </row>
    <row r="34" spans="2:15" x14ac:dyDescent="0.3">
      <c r="B34" s="16" t="s">
        <v>38</v>
      </c>
      <c r="C34" s="39"/>
      <c r="D34" s="39"/>
      <c r="E34" s="39"/>
      <c r="F34" s="39"/>
      <c r="G34" s="39"/>
      <c r="H34" s="39"/>
      <c r="I34" s="39"/>
      <c r="J34" s="39"/>
      <c r="K34" s="39"/>
      <c r="L34" s="39"/>
      <c r="M34" s="39"/>
      <c r="N34" s="39"/>
    </row>
    <row r="35" spans="2:15" x14ac:dyDescent="0.3">
      <c r="B35" s="22" t="s">
        <v>8663</v>
      </c>
      <c r="C35" s="22">
        <v>454</v>
      </c>
      <c r="D35" s="22">
        <v>524</v>
      </c>
      <c r="E35" s="22">
        <v>600</v>
      </c>
      <c r="F35" s="22">
        <v>641</v>
      </c>
      <c r="G35" s="22">
        <v>627</v>
      </c>
      <c r="H35" s="22">
        <v>721</v>
      </c>
      <c r="I35" s="22">
        <v>804</v>
      </c>
      <c r="J35" s="22">
        <v>934</v>
      </c>
      <c r="K35" s="22">
        <v>929</v>
      </c>
      <c r="L35" s="21">
        <v>1234</v>
      </c>
      <c r="M35" s="21">
        <v>1695</v>
      </c>
      <c r="N35" s="21">
        <v>1817</v>
      </c>
      <c r="O35" s="21"/>
    </row>
    <row r="36" spans="2:15" x14ac:dyDescent="0.3">
      <c r="B36" s="22" t="s">
        <v>8664</v>
      </c>
      <c r="C36" s="22">
        <v>395</v>
      </c>
      <c r="D36" s="22">
        <v>430</v>
      </c>
      <c r="E36" s="22">
        <v>524</v>
      </c>
      <c r="F36" s="22">
        <v>586</v>
      </c>
      <c r="G36" s="22">
        <v>702</v>
      </c>
      <c r="H36" s="22">
        <v>769</v>
      </c>
      <c r="I36" s="22">
        <v>938</v>
      </c>
      <c r="J36" s="21">
        <v>1056</v>
      </c>
      <c r="K36" s="21">
        <v>1088</v>
      </c>
      <c r="L36" s="21">
        <v>1321</v>
      </c>
      <c r="M36" s="21">
        <v>1431</v>
      </c>
      <c r="N36" s="21">
        <v>1535</v>
      </c>
      <c r="O36" s="21"/>
    </row>
    <row r="37" spans="2:15" x14ac:dyDescent="0.3">
      <c r="B37" s="22" t="s">
        <v>151</v>
      </c>
      <c r="C37" s="22">
        <v>273</v>
      </c>
      <c r="D37" s="22">
        <v>151</v>
      </c>
      <c r="E37" s="22">
        <v>177</v>
      </c>
      <c r="F37" s="22">
        <v>76</v>
      </c>
      <c r="G37" s="22">
        <v>132</v>
      </c>
      <c r="H37" s="22">
        <v>100</v>
      </c>
      <c r="I37" s="22">
        <v>164</v>
      </c>
      <c r="J37" s="22">
        <v>190</v>
      </c>
      <c r="K37" s="22">
        <v>703</v>
      </c>
      <c r="L37" s="22">
        <v>451</v>
      </c>
      <c r="M37" s="22">
        <v>355</v>
      </c>
      <c r="N37" s="22">
        <v>327</v>
      </c>
      <c r="O37" s="22"/>
    </row>
    <row r="38" spans="2:15" x14ac:dyDescent="0.3">
      <c r="B38" s="22" t="s">
        <v>8665</v>
      </c>
      <c r="C38" s="22">
        <v>3</v>
      </c>
      <c r="D38" s="22">
        <v>5</v>
      </c>
      <c r="E38" s="22">
        <v>18</v>
      </c>
      <c r="F38" s="22">
        <v>19</v>
      </c>
      <c r="G38" s="22">
        <v>12</v>
      </c>
      <c r="H38" s="22">
        <v>13</v>
      </c>
      <c r="I38" s="22">
        <v>12</v>
      </c>
      <c r="J38" s="22">
        <v>12</v>
      </c>
      <c r="K38" s="22">
        <v>17</v>
      </c>
      <c r="L38" s="22">
        <v>17</v>
      </c>
      <c r="M38" s="22">
        <v>17</v>
      </c>
      <c r="N38" s="22">
        <v>27</v>
      </c>
      <c r="O38" s="22"/>
    </row>
    <row r="39" spans="2:15" x14ac:dyDescent="0.3">
      <c r="B39" s="22" t="s">
        <v>152</v>
      </c>
      <c r="C39" s="22">
        <v>129</v>
      </c>
      <c r="D39" s="22">
        <v>138</v>
      </c>
      <c r="E39" s="22">
        <v>162</v>
      </c>
      <c r="F39" s="22">
        <v>182</v>
      </c>
      <c r="G39" s="22">
        <v>240</v>
      </c>
      <c r="H39" s="22">
        <v>302</v>
      </c>
      <c r="I39" s="22">
        <v>465</v>
      </c>
      <c r="J39" s="22">
        <v>473</v>
      </c>
      <c r="K39" s="22">
        <v>532</v>
      </c>
      <c r="L39" s="22">
        <v>563</v>
      </c>
      <c r="M39" s="22">
        <v>609</v>
      </c>
      <c r="N39" s="22">
        <v>598</v>
      </c>
      <c r="O39" s="22"/>
    </row>
    <row r="40" spans="2:15" x14ac:dyDescent="0.3">
      <c r="B40" s="43" t="s">
        <v>153</v>
      </c>
      <c r="C40" s="44">
        <f t="shared" ref="C40:N40" si="3">+SUM(C29:C39)</f>
        <v>2362</v>
      </c>
      <c r="D40" s="44">
        <f t="shared" si="3"/>
        <v>2615</v>
      </c>
      <c r="E40" s="44">
        <f t="shared" si="3"/>
        <v>2928</v>
      </c>
      <c r="F40" s="44">
        <f t="shared" si="3"/>
        <v>3315</v>
      </c>
      <c r="G40" s="44">
        <f t="shared" si="3"/>
        <v>3715</v>
      </c>
      <c r="H40" s="44">
        <f t="shared" si="3"/>
        <v>4771</v>
      </c>
      <c r="I40" s="44">
        <f t="shared" si="3"/>
        <v>5198</v>
      </c>
      <c r="J40" s="44">
        <f t="shared" si="3"/>
        <v>5902</v>
      </c>
      <c r="K40" s="44">
        <f t="shared" si="3"/>
        <v>6520</v>
      </c>
      <c r="L40" s="44">
        <f t="shared" si="3"/>
        <v>8812</v>
      </c>
      <c r="M40" s="44">
        <f t="shared" si="3"/>
        <v>9494</v>
      </c>
      <c r="N40" s="44">
        <f t="shared" si="3"/>
        <v>10505</v>
      </c>
    </row>
    <row r="42" spans="2:15" x14ac:dyDescent="0.3">
      <c r="C42" s="33">
        <f t="shared" ref="C42:N42" si="4">+C16-C40</f>
        <v>2</v>
      </c>
      <c r="D42" s="33">
        <f t="shared" si="4"/>
        <v>-1</v>
      </c>
      <c r="E42" s="33">
        <f t="shared" si="4"/>
        <v>-5</v>
      </c>
      <c r="F42" s="33">
        <f t="shared" si="4"/>
        <v>-6</v>
      </c>
      <c r="G42" s="33">
        <f t="shared" si="4"/>
        <v>-44</v>
      </c>
      <c r="H42" s="33">
        <f t="shared" si="4"/>
        <v>-128</v>
      </c>
      <c r="I42" s="33">
        <f t="shared" si="4"/>
        <v>-175</v>
      </c>
      <c r="J42" s="33">
        <f t="shared" si="4"/>
        <v>-204</v>
      </c>
      <c r="K42" s="33">
        <f t="shared" si="4"/>
        <v>-213</v>
      </c>
      <c r="L42" s="33">
        <f t="shared" si="4"/>
        <v>-239</v>
      </c>
      <c r="M42" s="33">
        <f t="shared" si="4"/>
        <v>-198</v>
      </c>
      <c r="N42" s="33">
        <f t="shared" si="4"/>
        <v>-235</v>
      </c>
    </row>
    <row r="43" spans="2:15" x14ac:dyDescent="0.3">
      <c r="C43" s="33"/>
      <c r="D43" s="33"/>
      <c r="E43" s="33"/>
      <c r="F43" s="33"/>
      <c r="G43" s="33"/>
      <c r="H43" s="33"/>
      <c r="I43" s="33"/>
      <c r="J43" s="33"/>
      <c r="K43" s="33"/>
      <c r="L43" s="33"/>
      <c r="M43" s="33"/>
      <c r="N43" s="33"/>
    </row>
    <row r="44" spans="2:15" x14ac:dyDescent="0.3">
      <c r="B44" s="16" t="s">
        <v>167</v>
      </c>
      <c r="C44" s="21">
        <v>-19381</v>
      </c>
      <c r="D44" s="21">
        <v>-5847</v>
      </c>
      <c r="E44" s="21">
        <v>4211</v>
      </c>
      <c r="F44" s="21">
        <v>-21281</v>
      </c>
      <c r="G44" s="21">
        <v>-34435</v>
      </c>
      <c r="H44" s="21">
        <v>17282</v>
      </c>
      <c r="I44" s="21">
        <v>17214</v>
      </c>
      <c r="J44" s="21">
        <v>-62872</v>
      </c>
      <c r="K44" s="21">
        <v>-16869</v>
      </c>
      <c r="L44" s="21">
        <v>42476</v>
      </c>
      <c r="M44" s="21">
        <v>-11960</v>
      </c>
      <c r="N44" s="21">
        <v>20814</v>
      </c>
    </row>
    <row r="45" spans="2:15" x14ac:dyDescent="0.3">
      <c r="B45" s="16" t="s">
        <v>87</v>
      </c>
      <c r="C45" s="126">
        <v>10343</v>
      </c>
      <c r="D45" s="126">
        <v>12480</v>
      </c>
      <c r="E45" s="126">
        <v>15791</v>
      </c>
      <c r="F45" s="126">
        <v>19196</v>
      </c>
      <c r="G45" s="126">
        <v>23481</v>
      </c>
      <c r="H45" s="126">
        <v>28573</v>
      </c>
      <c r="I45" s="126">
        <v>36737</v>
      </c>
      <c r="J45" s="126">
        <v>44497</v>
      </c>
      <c r="K45" s="126">
        <v>54764</v>
      </c>
      <c r="L45" s="126">
        <v>65619</v>
      </c>
      <c r="M45" s="126">
        <v>70781</v>
      </c>
      <c r="N45" s="126">
        <v>79722</v>
      </c>
    </row>
    <row r="46" spans="2:15" x14ac:dyDescent="0.3">
      <c r="B46" s="22" t="s">
        <v>88</v>
      </c>
      <c r="C46" s="21">
        <v>-39194</v>
      </c>
      <c r="D46" s="21">
        <v>-49718</v>
      </c>
      <c r="E46" s="21">
        <v>-70042</v>
      </c>
      <c r="F46" s="21">
        <v>-70356</v>
      </c>
      <c r="G46" s="21">
        <v>-106601</v>
      </c>
      <c r="H46" s="21">
        <v>-101890</v>
      </c>
      <c r="I46" s="21">
        <v>-120305</v>
      </c>
      <c r="J46" s="21">
        <v>-176608</v>
      </c>
      <c r="K46" s="21">
        <v>-185500</v>
      </c>
      <c r="L46" s="21">
        <v>-155681</v>
      </c>
      <c r="M46" s="21">
        <v>-248946</v>
      </c>
      <c r="N46" s="21">
        <v>-254569</v>
      </c>
    </row>
    <row r="47" spans="2:15" x14ac:dyDescent="0.3">
      <c r="B47" s="22" t="s">
        <v>8598</v>
      </c>
      <c r="C47" s="21">
        <v>-26777</v>
      </c>
      <c r="D47" s="21">
        <v>-14240</v>
      </c>
      <c r="E47" s="21">
        <v>-8677</v>
      </c>
      <c r="F47" s="21">
        <v>-45020</v>
      </c>
      <c r="G47" s="21">
        <v>-39116</v>
      </c>
      <c r="H47" s="21">
        <v>-17326</v>
      </c>
      <c r="I47" s="21">
        <v>-28231</v>
      </c>
      <c r="J47" s="21">
        <v>-51458</v>
      </c>
      <c r="K47" s="21">
        <v>-101070</v>
      </c>
      <c r="L47" s="21">
        <v>-50157</v>
      </c>
      <c r="M47" s="21">
        <v>-10849</v>
      </c>
      <c r="N47" s="21">
        <v>-64182</v>
      </c>
    </row>
    <row r="48" spans="2:15" x14ac:dyDescent="0.3">
      <c r="B48" s="22" t="s">
        <v>8599</v>
      </c>
      <c r="C48" s="21">
        <v>38252</v>
      </c>
      <c r="D48" s="21">
        <v>49552</v>
      </c>
      <c r="E48" s="21">
        <v>70989</v>
      </c>
      <c r="F48" s="21">
        <v>83203</v>
      </c>
      <c r="G48" s="21">
        <v>95590</v>
      </c>
      <c r="H48" s="21">
        <v>97261</v>
      </c>
      <c r="I48" s="21">
        <v>145241</v>
      </c>
      <c r="J48" s="21">
        <v>134128</v>
      </c>
      <c r="K48" s="21">
        <v>223704</v>
      </c>
      <c r="L48" s="21">
        <v>187514</v>
      </c>
      <c r="M48" s="21">
        <v>224282</v>
      </c>
      <c r="N48" s="21">
        <v>324660</v>
      </c>
    </row>
    <row r="49" spans="2:14" x14ac:dyDescent="0.3">
      <c r="B49" s="22" t="s">
        <v>89</v>
      </c>
      <c r="C49" s="22">
        <v>815</v>
      </c>
      <c r="D49" s="22">
        <v>-87</v>
      </c>
      <c r="E49" s="22">
        <v>358</v>
      </c>
      <c r="F49" s="21">
        <v>-2656</v>
      </c>
      <c r="G49" s="22">
        <v>-716</v>
      </c>
      <c r="H49" s="21">
        <v>18348</v>
      </c>
      <c r="I49" s="21">
        <v>-6218</v>
      </c>
      <c r="J49" s="22">
        <v>-932</v>
      </c>
      <c r="K49" s="21">
        <v>2110</v>
      </c>
      <c r="L49" s="21">
        <v>8203</v>
      </c>
      <c r="M49" s="21">
        <v>-32389</v>
      </c>
      <c r="N49" s="21">
        <v>-48450</v>
      </c>
    </row>
    <row r="50" spans="2:14" x14ac:dyDescent="0.3">
      <c r="B50" s="16" t="s">
        <v>90</v>
      </c>
      <c r="C50" s="126">
        <v>-26904</v>
      </c>
      <c r="D50" s="126">
        <v>-14493</v>
      </c>
      <c r="E50" s="126">
        <v>-7372</v>
      </c>
      <c r="F50" s="126">
        <v>-34829</v>
      </c>
      <c r="G50" s="126">
        <v>-50844</v>
      </c>
      <c r="H50" s="126">
        <v>-3607</v>
      </c>
      <c r="I50" s="126">
        <v>-9513</v>
      </c>
      <c r="J50" s="126">
        <v>-94870</v>
      </c>
      <c r="K50" s="126">
        <v>-60756</v>
      </c>
      <c r="L50" s="126">
        <v>-10121</v>
      </c>
      <c r="M50" s="126">
        <v>-67902</v>
      </c>
      <c r="N50" s="126">
        <v>-42541</v>
      </c>
    </row>
    <row r="51" spans="2:14" x14ac:dyDescent="0.3">
      <c r="B51" t="s">
        <v>91</v>
      </c>
      <c r="C51" s="21">
        <v>-2820</v>
      </c>
      <c r="D51" s="21">
        <v>-3834</v>
      </c>
      <c r="E51" s="21">
        <v>-4209</v>
      </c>
      <c r="F51" s="21">
        <v>-5647</v>
      </c>
      <c r="G51" s="21">
        <v>-7073</v>
      </c>
      <c r="H51" s="21">
        <v>-7685</v>
      </c>
      <c r="I51" s="21">
        <v>-10010</v>
      </c>
      <c r="J51" s="21">
        <v>-12498</v>
      </c>
      <c r="K51" s="21">
        <v>-10877</v>
      </c>
      <c r="L51" s="21">
        <v>-13021</v>
      </c>
      <c r="M51" s="21">
        <v>-14838</v>
      </c>
      <c r="N51" s="21">
        <v>-16367</v>
      </c>
    </row>
    <row r="52" spans="2:14" x14ac:dyDescent="0.3">
      <c r="B52" s="16" t="s">
        <v>168</v>
      </c>
      <c r="C52" s="22">
        <f t="shared" ref="C52:N52" si="5">SUM(C53:C57)</f>
        <v>-662</v>
      </c>
      <c r="D52" s="22">
        <f t="shared" si="5"/>
        <v>-902</v>
      </c>
      <c r="E52" s="22">
        <f t="shared" si="5"/>
        <v>-1099</v>
      </c>
      <c r="F52" s="22">
        <f t="shared" si="5"/>
        <v>-800</v>
      </c>
      <c r="G52" s="22">
        <f t="shared" si="5"/>
        <v>-837</v>
      </c>
      <c r="H52" s="22">
        <f t="shared" si="5"/>
        <v>-1147</v>
      </c>
      <c r="I52" s="22">
        <f t="shared" si="5"/>
        <v>-841</v>
      </c>
      <c r="J52" s="22">
        <f t="shared" si="5"/>
        <v>-1504</v>
      </c>
      <c r="K52" s="22">
        <f t="shared" si="5"/>
        <v>-1403</v>
      </c>
      <c r="L52" s="22">
        <f t="shared" si="5"/>
        <v>-1823</v>
      </c>
      <c r="M52" s="22">
        <f t="shared" si="5"/>
        <v>-2051</v>
      </c>
      <c r="N52" s="22">
        <f t="shared" si="5"/>
        <v>-2992</v>
      </c>
    </row>
    <row r="53" spans="2:14" x14ac:dyDescent="0.3">
      <c r="B53" s="22" t="s">
        <v>92</v>
      </c>
      <c r="C53" s="22">
        <v>-689</v>
      </c>
      <c r="D53" s="22">
        <v>-911</v>
      </c>
      <c r="E53" s="22">
        <v>-853</v>
      </c>
      <c r="F53" s="22">
        <v>-772</v>
      </c>
      <c r="G53" s="22">
        <v>-877</v>
      </c>
      <c r="H53" s="21">
        <v>-1158</v>
      </c>
      <c r="I53" s="22">
        <v>-848</v>
      </c>
      <c r="J53" s="21">
        <v>-1621</v>
      </c>
      <c r="K53" s="21">
        <v>-1636</v>
      </c>
      <c r="L53" s="21">
        <v>-1696</v>
      </c>
      <c r="M53" s="21">
        <v>-2236</v>
      </c>
      <c r="N53" s="21">
        <v>-3467</v>
      </c>
    </row>
    <row r="54" spans="2:14" x14ac:dyDescent="0.3">
      <c r="B54" s="22" t="s">
        <v>93</v>
      </c>
      <c r="C54" s="22">
        <v>5</v>
      </c>
      <c r="D54" s="22">
        <v>5</v>
      </c>
      <c r="E54" s="22">
        <v>13</v>
      </c>
      <c r="F54" s="22">
        <v>33</v>
      </c>
      <c r="G54" s="22">
        <v>12</v>
      </c>
      <c r="H54" s="22">
        <v>10</v>
      </c>
      <c r="I54" s="22">
        <v>10</v>
      </c>
      <c r="J54" s="22">
        <v>22</v>
      </c>
      <c r="K54" s="22">
        <v>19</v>
      </c>
      <c r="L54" s="22">
        <v>15</v>
      </c>
      <c r="M54" s="22">
        <v>20</v>
      </c>
      <c r="N54" s="22">
        <v>43</v>
      </c>
    </row>
    <row r="55" spans="2:14" x14ac:dyDescent="0.3">
      <c r="B55" s="22" t="s">
        <v>94</v>
      </c>
      <c r="C55" s="22">
        <v>-3</v>
      </c>
      <c r="D55" s="22">
        <v>0</v>
      </c>
      <c r="E55" s="22">
        <v>-227</v>
      </c>
      <c r="F55" s="22">
        <v>-72</v>
      </c>
      <c r="G55" s="22">
        <v>0</v>
      </c>
      <c r="H55" s="22">
        <v>0</v>
      </c>
      <c r="I55" s="22">
        <v>0</v>
      </c>
      <c r="J55" s="22">
        <v>0</v>
      </c>
      <c r="K55" s="22">
        <v>0</v>
      </c>
      <c r="L55" s="22">
        <v>0</v>
      </c>
      <c r="M55" s="22">
        <v>0</v>
      </c>
      <c r="N55" s="22">
        <v>0</v>
      </c>
    </row>
    <row r="56" spans="2:14" x14ac:dyDescent="0.3">
      <c r="B56" s="22" t="s">
        <v>95</v>
      </c>
      <c r="C56" s="22">
        <v>0</v>
      </c>
      <c r="D56" s="22">
        <v>0</v>
      </c>
      <c r="E56" s="22">
        <v>0</v>
      </c>
      <c r="F56" s="22">
        <v>0</v>
      </c>
      <c r="G56" s="22">
        <v>0</v>
      </c>
      <c r="H56" s="22">
        <v>0</v>
      </c>
      <c r="I56" s="22">
        <v>-14</v>
      </c>
      <c r="J56" s="22">
        <v>0</v>
      </c>
      <c r="K56" s="22">
        <v>0</v>
      </c>
      <c r="L56" s="22">
        <v>0</v>
      </c>
      <c r="M56" s="22">
        <v>0</v>
      </c>
      <c r="N56" s="22">
        <v>0</v>
      </c>
    </row>
    <row r="57" spans="2:14" x14ac:dyDescent="0.3">
      <c r="B57" s="22" t="s">
        <v>96</v>
      </c>
      <c r="C57" s="22">
        <v>25</v>
      </c>
      <c r="D57" s="22">
        <v>4</v>
      </c>
      <c r="E57" s="22">
        <v>-32</v>
      </c>
      <c r="F57" s="22">
        <v>11</v>
      </c>
      <c r="G57" s="22">
        <v>28</v>
      </c>
      <c r="H57" s="22">
        <v>1</v>
      </c>
      <c r="I57" s="22">
        <v>11</v>
      </c>
      <c r="J57" s="22">
        <v>95</v>
      </c>
      <c r="K57" s="22">
        <v>214</v>
      </c>
      <c r="L57" s="22">
        <v>-142</v>
      </c>
      <c r="M57" s="22">
        <v>165</v>
      </c>
      <c r="N57" s="22">
        <v>432</v>
      </c>
    </row>
    <row r="58" spans="2:14" x14ac:dyDescent="0.3">
      <c r="B58" s="16" t="s">
        <v>169</v>
      </c>
      <c r="C58">
        <f>SUM(C59:C65)</f>
        <v>11380</v>
      </c>
      <c r="D58">
        <f t="shared" ref="D58:N58" si="6">SUM(D59:D65)</f>
        <v>13105</v>
      </c>
      <c r="E58">
        <f t="shared" si="6"/>
        <v>9270</v>
      </c>
      <c r="F58">
        <f t="shared" si="6"/>
        <v>18694</v>
      </c>
      <c r="G58">
        <f t="shared" si="6"/>
        <v>37815</v>
      </c>
      <c r="H58">
        <f t="shared" si="6"/>
        <v>-5892</v>
      </c>
      <c r="I58">
        <f t="shared" si="6"/>
        <v>57378</v>
      </c>
      <c r="J58">
        <f t="shared" si="6"/>
        <v>23130</v>
      </c>
      <c r="K58">
        <f t="shared" si="6"/>
        <v>24395</v>
      </c>
      <c r="L58">
        <f t="shared" si="6"/>
        <v>-7322</v>
      </c>
      <c r="M58">
        <f t="shared" si="6"/>
        <v>48125</v>
      </c>
      <c r="N58">
        <f t="shared" si="6"/>
        <v>23940</v>
      </c>
    </row>
    <row r="59" spans="2:14" x14ac:dyDescent="0.3">
      <c r="B59" s="22" t="s">
        <v>97</v>
      </c>
      <c r="C59" s="22">
        <v>0</v>
      </c>
      <c r="D59" s="22">
        <v>0</v>
      </c>
      <c r="E59" s="22">
        <v>0</v>
      </c>
      <c r="F59" s="21">
        <v>10718</v>
      </c>
      <c r="G59" s="21">
        <v>1223</v>
      </c>
      <c r="H59" s="21">
        <v>2262</v>
      </c>
      <c r="I59" s="21">
        <v>13006</v>
      </c>
      <c r="J59" s="21">
        <v>26690</v>
      </c>
      <c r="K59" s="21">
        <v>1849</v>
      </c>
      <c r="L59" s="21">
        <v>1760</v>
      </c>
      <c r="M59" s="21">
        <v>2610</v>
      </c>
      <c r="N59" s="21">
        <v>3416</v>
      </c>
    </row>
    <row r="60" spans="2:14" x14ac:dyDescent="0.3">
      <c r="B60" s="22" t="s">
        <v>8600</v>
      </c>
      <c r="C60" s="22">
        <v>0</v>
      </c>
      <c r="D60" s="22">
        <v>0</v>
      </c>
      <c r="E60" s="22">
        <v>0</v>
      </c>
      <c r="F60" s="22">
        <v>0</v>
      </c>
      <c r="G60" s="22">
        <v>0</v>
      </c>
      <c r="H60" s="22">
        <v>0</v>
      </c>
      <c r="I60" s="22">
        <v>0</v>
      </c>
      <c r="J60" s="22">
        <v>0</v>
      </c>
      <c r="K60" s="22">
        <v>744</v>
      </c>
      <c r="L60" s="22">
        <v>356</v>
      </c>
      <c r="M60" s="21">
        <v>8313</v>
      </c>
      <c r="N60" s="21">
        <v>23000</v>
      </c>
    </row>
    <row r="61" spans="2:14" x14ac:dyDescent="0.3">
      <c r="B61" s="22" t="s">
        <v>98</v>
      </c>
      <c r="C61" s="22">
        <v>0</v>
      </c>
      <c r="D61" s="22">
        <v>0</v>
      </c>
      <c r="E61" s="22">
        <v>0</v>
      </c>
      <c r="F61" s="22">
        <v>0</v>
      </c>
      <c r="G61" s="22">
        <v>0</v>
      </c>
      <c r="H61" s="22">
        <v>0</v>
      </c>
      <c r="I61" s="22">
        <v>0</v>
      </c>
      <c r="J61" s="21">
        <v>-2875</v>
      </c>
      <c r="K61" s="22">
        <v>0</v>
      </c>
      <c r="L61" s="21">
        <v>-1105</v>
      </c>
      <c r="M61" s="21">
        <v>-3650</v>
      </c>
      <c r="N61" s="21">
        <v>-12077</v>
      </c>
    </row>
    <row r="62" spans="2:14" x14ac:dyDescent="0.3">
      <c r="B62" s="22" t="s">
        <v>99</v>
      </c>
      <c r="C62" s="22">
        <v>0</v>
      </c>
      <c r="D62" s="22">
        <v>0</v>
      </c>
      <c r="E62" s="22">
        <v>0</v>
      </c>
      <c r="F62" s="22">
        <v>0</v>
      </c>
      <c r="G62" s="22">
        <v>0</v>
      </c>
      <c r="H62" s="22">
        <v>0</v>
      </c>
      <c r="I62" s="22">
        <v>0</v>
      </c>
      <c r="J62" s="21">
        <v>3266</v>
      </c>
      <c r="K62" s="21">
        <v>28358</v>
      </c>
      <c r="L62" s="22">
        <v>0</v>
      </c>
      <c r="M62" s="21">
        <v>44308</v>
      </c>
      <c r="N62" s="21">
        <v>18007</v>
      </c>
    </row>
    <row r="63" spans="2:14" x14ac:dyDescent="0.3">
      <c r="B63" s="22" t="s">
        <v>100</v>
      </c>
      <c r="C63" s="22">
        <v>0</v>
      </c>
      <c r="D63" s="22">
        <v>0</v>
      </c>
      <c r="E63" s="22">
        <v>0</v>
      </c>
      <c r="F63" s="22">
        <v>0</v>
      </c>
      <c r="G63" s="22">
        <v>0</v>
      </c>
      <c r="H63" s="22">
        <v>0</v>
      </c>
      <c r="I63" s="22">
        <v>0</v>
      </c>
      <c r="J63" s="22">
        <v>0</v>
      </c>
      <c r="K63" s="22">
        <v>0</v>
      </c>
      <c r="L63" s="21">
        <v>-8389</v>
      </c>
      <c r="M63" s="22">
        <v>0</v>
      </c>
      <c r="N63" s="22">
        <v>0</v>
      </c>
    </row>
    <row r="64" spans="2:14" x14ac:dyDescent="0.3">
      <c r="B64" s="22" t="s">
        <v>101</v>
      </c>
      <c r="C64" s="22">
        <v>-772</v>
      </c>
      <c r="D64" s="21">
        <v>-1014</v>
      </c>
      <c r="E64" s="21">
        <v>-1314</v>
      </c>
      <c r="F64" s="21">
        <v>-1649</v>
      </c>
      <c r="G64" s="21">
        <v>-2009</v>
      </c>
      <c r="H64" s="21">
        <v>-2408</v>
      </c>
      <c r="I64" s="21">
        <v>-2831</v>
      </c>
      <c r="J64" s="21">
        <v>-4096</v>
      </c>
      <c r="K64" s="21">
        <v>-6631</v>
      </c>
      <c r="L64" s="22">
        <v>0</v>
      </c>
      <c r="M64" s="21">
        <v>-3592</v>
      </c>
      <c r="N64" s="21">
        <v>-8605</v>
      </c>
    </row>
    <row r="65" spans="2:14" x14ac:dyDescent="0.3">
      <c r="B65" s="22" t="s">
        <v>102</v>
      </c>
      <c r="C65" s="21">
        <v>12152</v>
      </c>
      <c r="D65" s="21">
        <v>14119</v>
      </c>
      <c r="E65" s="21">
        <v>10584</v>
      </c>
      <c r="F65" s="21">
        <v>9625</v>
      </c>
      <c r="G65" s="21">
        <v>38601</v>
      </c>
      <c r="H65" s="21">
        <v>-5746</v>
      </c>
      <c r="I65" s="21">
        <v>47203</v>
      </c>
      <c r="J65" s="22">
        <v>145</v>
      </c>
      <c r="K65" s="22">
        <v>75</v>
      </c>
      <c r="L65" s="22">
        <v>56</v>
      </c>
      <c r="M65" s="22">
        <v>136</v>
      </c>
      <c r="N65" s="22">
        <v>199</v>
      </c>
    </row>
    <row r="66" spans="2:14" x14ac:dyDescent="0.3">
      <c r="B66" s="16" t="s">
        <v>166</v>
      </c>
      <c r="C66" s="38">
        <f>+C44+C52+C58</f>
        <v>-8663</v>
      </c>
      <c r="D66" s="38">
        <f t="shared" ref="D66:N66" si="7">+D44+D52+D58</f>
        <v>6356</v>
      </c>
      <c r="E66" s="38">
        <f t="shared" si="7"/>
        <v>12382</v>
      </c>
      <c r="F66" s="38">
        <f t="shared" si="7"/>
        <v>-3387</v>
      </c>
      <c r="G66" s="38">
        <f t="shared" si="7"/>
        <v>2543</v>
      </c>
      <c r="H66" s="38">
        <f t="shared" si="7"/>
        <v>10243</v>
      </c>
      <c r="I66" s="38">
        <f t="shared" si="7"/>
        <v>73751</v>
      </c>
      <c r="J66" s="38">
        <f t="shared" si="7"/>
        <v>-41246</v>
      </c>
      <c r="K66" s="38">
        <f t="shared" si="7"/>
        <v>6123</v>
      </c>
      <c r="L66" s="38">
        <f t="shared" si="7"/>
        <v>33331</v>
      </c>
      <c r="M66" s="38">
        <f t="shared" si="7"/>
        <v>34114</v>
      </c>
      <c r="N66" s="38">
        <f t="shared" si="7"/>
        <v>41762</v>
      </c>
    </row>
    <row r="68" spans="2:14" x14ac:dyDescent="0.3">
      <c r="C68" s="21">
        <v>-8663</v>
      </c>
      <c r="D68" s="21">
        <v>6356</v>
      </c>
      <c r="E68" s="21">
        <v>12382</v>
      </c>
      <c r="F68" s="21">
        <v>-3387</v>
      </c>
      <c r="G68" s="21">
        <v>2542</v>
      </c>
      <c r="H68" s="21">
        <v>10242</v>
      </c>
      <c r="I68" s="21">
        <v>73750</v>
      </c>
      <c r="J68" s="21">
        <v>-41244</v>
      </c>
      <c r="K68" s="21">
        <v>6122</v>
      </c>
      <c r="L68" s="21">
        <v>33332</v>
      </c>
      <c r="M68" s="21">
        <v>34113</v>
      </c>
      <c r="N68" s="21">
        <v>41762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C0B0B-6B3E-41F7-BA5C-AD038249124C}">
  <dimension ref="A2:M28"/>
  <sheetViews>
    <sheetView workbookViewId="0">
      <selection activeCell="O2" sqref="O2"/>
    </sheetView>
  </sheetViews>
  <sheetFormatPr defaultRowHeight="14.4" x14ac:dyDescent="0.3"/>
  <cols>
    <col min="1" max="1" width="1.88671875" customWidth="1"/>
    <col min="2" max="2" width="5.88671875" bestFit="1" customWidth="1"/>
    <col min="3" max="3" width="16.77734375" bestFit="1" customWidth="1"/>
    <col min="4" max="4" width="8.109375" bestFit="1" customWidth="1"/>
    <col min="5" max="5" width="16.109375" bestFit="1" customWidth="1"/>
    <col min="6" max="6" width="16.109375" customWidth="1"/>
    <col min="7" max="7" width="10.5546875" bestFit="1" customWidth="1"/>
    <col min="8" max="8" width="14.109375" bestFit="1" customWidth="1"/>
    <col min="9" max="10" width="14.109375" customWidth="1"/>
    <col min="11" max="11" width="10.77734375" bestFit="1" customWidth="1"/>
    <col min="12" max="13" width="10.77734375" customWidth="1"/>
    <col min="14" max="14" width="13.21875" bestFit="1" customWidth="1"/>
  </cols>
  <sheetData>
    <row r="2" spans="1:13" x14ac:dyDescent="0.3">
      <c r="A2" s="16"/>
      <c r="B2" s="16" t="s">
        <v>298</v>
      </c>
      <c r="C2" s="16" t="s">
        <v>299</v>
      </c>
      <c r="D2" s="77" t="s">
        <v>300</v>
      </c>
      <c r="E2" s="77" t="s">
        <v>301</v>
      </c>
      <c r="F2" s="77" t="s">
        <v>306</v>
      </c>
      <c r="G2" s="77" t="s">
        <v>302</v>
      </c>
      <c r="H2" s="77" t="s">
        <v>303</v>
      </c>
      <c r="I2" s="77" t="s">
        <v>291</v>
      </c>
      <c r="J2" s="77" t="s">
        <v>307</v>
      </c>
      <c r="K2" s="77" t="s">
        <v>304</v>
      </c>
      <c r="L2" s="77" t="s">
        <v>65</v>
      </c>
      <c r="M2" s="16" t="s">
        <v>305</v>
      </c>
    </row>
    <row r="3" spans="1:13" x14ac:dyDescent="0.3">
      <c r="B3">
        <v>1</v>
      </c>
      <c r="C3" t="s">
        <v>8634</v>
      </c>
      <c r="D3" s="13">
        <v>2554.1999999999998</v>
      </c>
      <c r="E3" s="13">
        <v>50.86</v>
      </c>
      <c r="F3" s="13">
        <v>129906.61199999999</v>
      </c>
      <c r="G3" s="13">
        <v>415.84</v>
      </c>
      <c r="H3" s="13">
        <v>339.67</v>
      </c>
      <c r="I3" s="13">
        <v>76.169999999999959</v>
      </c>
      <c r="J3" s="13">
        <v>129982.78199999999</v>
      </c>
      <c r="K3" s="13">
        <v>12170.39</v>
      </c>
      <c r="L3" s="13">
        <v>2699.57</v>
      </c>
      <c r="M3" s="13">
        <v>1729</v>
      </c>
    </row>
    <row r="4" spans="1:13" x14ac:dyDescent="0.3">
      <c r="B4">
        <v>2</v>
      </c>
      <c r="C4" t="s">
        <v>6131</v>
      </c>
      <c r="D4" s="13">
        <v>2251.1</v>
      </c>
      <c r="E4" s="13">
        <v>29.64</v>
      </c>
      <c r="F4" s="13">
        <v>66722.603999999992</v>
      </c>
      <c r="G4" s="13">
        <v>4976.1000000000004</v>
      </c>
      <c r="H4" s="13">
        <v>397.19</v>
      </c>
      <c r="I4" s="13">
        <v>4578.9100000000008</v>
      </c>
      <c r="J4" s="13">
        <v>71301.513999999996</v>
      </c>
      <c r="K4" s="13">
        <v>13346.87</v>
      </c>
      <c r="L4" s="13">
        <v>2901.85</v>
      </c>
      <c r="M4" s="13">
        <v>1475.95</v>
      </c>
    </row>
    <row r="5" spans="1:13" x14ac:dyDescent="0.3">
      <c r="B5">
        <v>3</v>
      </c>
      <c r="C5" t="s">
        <v>8635</v>
      </c>
      <c r="D5" s="13">
        <v>5575.15</v>
      </c>
      <c r="E5" s="13">
        <v>8.5299999999999994</v>
      </c>
      <c r="F5" s="13">
        <v>47556.029499999997</v>
      </c>
      <c r="G5" s="13">
        <v>21.6</v>
      </c>
      <c r="H5" s="13">
        <v>997.44</v>
      </c>
      <c r="I5" s="13">
        <v>-975.84</v>
      </c>
      <c r="J5" s="13">
        <v>46580.189499999993</v>
      </c>
      <c r="K5" s="13">
        <v>2768.84</v>
      </c>
      <c r="L5" s="13">
        <v>789.93000000000006</v>
      </c>
      <c r="M5" s="13">
        <v>420.74</v>
      </c>
    </row>
    <row r="6" spans="1:13" x14ac:dyDescent="0.3">
      <c r="B6">
        <v>4</v>
      </c>
      <c r="C6" t="s">
        <v>8636</v>
      </c>
      <c r="D6" s="13">
        <v>3609.25</v>
      </c>
      <c r="E6" s="13">
        <v>10.98</v>
      </c>
      <c r="F6" s="13">
        <v>39629.565000000002</v>
      </c>
      <c r="G6" s="13">
        <v>1664.31</v>
      </c>
      <c r="H6" s="13">
        <v>196.27</v>
      </c>
      <c r="I6" s="13">
        <v>1468.04</v>
      </c>
      <c r="J6" s="13">
        <v>41097.605000000003</v>
      </c>
      <c r="K6" s="13">
        <v>5045.3900000000003</v>
      </c>
      <c r="L6" s="13">
        <v>1631.54</v>
      </c>
      <c r="M6" s="13">
        <v>916.3</v>
      </c>
    </row>
    <row r="7" spans="1:13" x14ac:dyDescent="0.3">
      <c r="B7">
        <v>5</v>
      </c>
      <c r="C7" t="s">
        <v>8637</v>
      </c>
      <c r="D7" s="13">
        <v>2212.0500000000002</v>
      </c>
      <c r="E7" s="13">
        <v>13.64</v>
      </c>
      <c r="F7" s="13">
        <v>30172.362000000005</v>
      </c>
      <c r="G7" s="13">
        <v>66.900000000000006</v>
      </c>
      <c r="H7" s="13">
        <v>36.729999999999997</v>
      </c>
      <c r="I7" s="13">
        <v>30.170000000000009</v>
      </c>
      <c r="J7" s="13">
        <v>30202.532000000007</v>
      </c>
      <c r="K7" s="13">
        <v>7498.81</v>
      </c>
      <c r="L7" s="13">
        <v>1249.4100000000001</v>
      </c>
      <c r="M7" s="13">
        <v>797.89</v>
      </c>
    </row>
    <row r="8" spans="1:13" x14ac:dyDescent="0.3">
      <c r="B8">
        <v>6</v>
      </c>
      <c r="C8" t="s">
        <v>8638</v>
      </c>
      <c r="D8" s="13">
        <v>878.55</v>
      </c>
      <c r="E8" s="13">
        <v>33.67</v>
      </c>
      <c r="F8" s="13">
        <v>29580.7785</v>
      </c>
      <c r="G8" s="13">
        <v>25272.5</v>
      </c>
      <c r="H8" s="13">
        <v>1965.71</v>
      </c>
      <c r="I8" s="13">
        <v>23306.79</v>
      </c>
      <c r="J8" s="13">
        <v>52887.568500000001</v>
      </c>
      <c r="K8" s="13">
        <v>17137.93</v>
      </c>
      <c r="L8" s="13">
        <v>3264.6099999999997</v>
      </c>
      <c r="M8" s="13">
        <v>1399.73</v>
      </c>
    </row>
    <row r="9" spans="1:13" x14ac:dyDescent="0.3">
      <c r="B9">
        <v>7</v>
      </c>
      <c r="C9" t="s">
        <v>8639</v>
      </c>
      <c r="D9" s="13">
        <v>979.25</v>
      </c>
      <c r="E9" s="13">
        <v>25.48</v>
      </c>
      <c r="F9" s="13">
        <v>24951.29</v>
      </c>
      <c r="G9" s="13">
        <v>6048</v>
      </c>
      <c r="H9" s="13">
        <v>826</v>
      </c>
      <c r="I9" s="13">
        <v>5222</v>
      </c>
      <c r="J9" s="13">
        <v>30173.29</v>
      </c>
      <c r="K9" s="13">
        <v>16353</v>
      </c>
      <c r="L9" s="13">
        <v>3686</v>
      </c>
      <c r="M9" s="13">
        <v>1968</v>
      </c>
    </row>
    <row r="10" spans="1:13" x14ac:dyDescent="0.3">
      <c r="B10">
        <v>8</v>
      </c>
      <c r="C10" t="s">
        <v>8647</v>
      </c>
      <c r="D10" s="13">
        <v>643.79999999999995</v>
      </c>
      <c r="E10" s="13">
        <v>36.25</v>
      </c>
      <c r="F10" s="13">
        <v>23337.75</v>
      </c>
      <c r="G10" s="13">
        <v>3207</v>
      </c>
      <c r="H10" s="13">
        <v>433</v>
      </c>
      <c r="I10" s="13">
        <v>2774</v>
      </c>
      <c r="J10" s="13">
        <v>26111.75</v>
      </c>
      <c r="K10" s="13">
        <v>6190.68</v>
      </c>
      <c r="L10" s="13">
        <v>973.96</v>
      </c>
      <c r="M10" s="13">
        <v>446.53</v>
      </c>
    </row>
    <row r="11" spans="1:13" x14ac:dyDescent="0.3">
      <c r="B11">
        <v>9</v>
      </c>
      <c r="C11" t="s">
        <v>8648</v>
      </c>
      <c r="D11" s="13">
        <v>198.1</v>
      </c>
      <c r="E11" s="13">
        <v>98.91</v>
      </c>
      <c r="F11" s="13">
        <v>19594.071</v>
      </c>
      <c r="G11" s="13">
        <v>76.95</v>
      </c>
      <c r="H11" s="13">
        <v>1199.79</v>
      </c>
      <c r="I11" s="13">
        <v>-1122.8399999999999</v>
      </c>
      <c r="J11" s="13">
        <v>18471.231</v>
      </c>
      <c r="K11" s="13">
        <v>5074.6099999999997</v>
      </c>
      <c r="L11" s="13">
        <v>1281.0600000000002</v>
      </c>
      <c r="M11" s="13">
        <v>864.13</v>
      </c>
    </row>
    <row r="12" spans="1:13" x14ac:dyDescent="0.3">
      <c r="B12">
        <v>10</v>
      </c>
      <c r="C12" t="s">
        <v>8649</v>
      </c>
      <c r="D12" s="13">
        <v>6288.45</v>
      </c>
      <c r="E12" s="13">
        <v>2.95</v>
      </c>
      <c r="F12" s="13">
        <v>18550.927500000002</v>
      </c>
      <c r="G12" s="13">
        <v>161.6</v>
      </c>
      <c r="H12" s="13">
        <v>77.72</v>
      </c>
      <c r="I12" s="13">
        <v>83.88</v>
      </c>
      <c r="J12" s="13">
        <v>18634.807499999999</v>
      </c>
      <c r="K12" s="13">
        <v>4708.68</v>
      </c>
      <c r="L12" s="13">
        <v>715.95</v>
      </c>
      <c r="M12" s="13">
        <v>357.54</v>
      </c>
    </row>
    <row r="13" spans="1:13" x14ac:dyDescent="0.3">
      <c r="D13" s="13"/>
      <c r="E13" s="13"/>
      <c r="F13" s="13"/>
      <c r="G13" s="13"/>
      <c r="H13" s="13"/>
      <c r="I13" s="13"/>
      <c r="J13" s="13"/>
      <c r="K13" s="13"/>
      <c r="L13" s="13"/>
      <c r="M13" s="13"/>
    </row>
    <row r="14" spans="1:13" ht="28.8" x14ac:dyDescent="0.3">
      <c r="B14" s="181" t="s">
        <v>8640</v>
      </c>
      <c r="C14" s="181" t="s">
        <v>8641</v>
      </c>
      <c r="D14" s="181" t="s">
        <v>300</v>
      </c>
      <c r="E14" s="181" t="s">
        <v>8642</v>
      </c>
      <c r="F14" s="181" t="s">
        <v>302</v>
      </c>
      <c r="G14" s="181" t="s">
        <v>301</v>
      </c>
      <c r="H14" s="181" t="s">
        <v>8643</v>
      </c>
      <c r="I14" s="181" t="s">
        <v>8644</v>
      </c>
      <c r="J14" s="181" t="s">
        <v>8645</v>
      </c>
      <c r="K14" s="181" t="s">
        <v>8646</v>
      </c>
      <c r="L14" s="181" t="s">
        <v>304</v>
      </c>
      <c r="M14" s="181" t="s">
        <v>305</v>
      </c>
    </row>
    <row r="15" spans="1:13" x14ac:dyDescent="0.3">
      <c r="B15" s="22">
        <v>1</v>
      </c>
      <c r="C15" s="180" t="s">
        <v>8634</v>
      </c>
      <c r="D15" s="22">
        <v>2554.1999999999998</v>
      </c>
      <c r="E15" s="22">
        <v>129932.24</v>
      </c>
      <c r="F15" s="22">
        <v>415.84</v>
      </c>
      <c r="G15" s="22">
        <v>50.86</v>
      </c>
      <c r="H15" s="22">
        <v>2395.2800000000002</v>
      </c>
      <c r="I15" s="22">
        <v>304.29000000000002</v>
      </c>
      <c r="J15" s="22">
        <v>130008.41</v>
      </c>
      <c r="K15" s="22">
        <v>339.67</v>
      </c>
      <c r="L15" s="22">
        <v>12170.39</v>
      </c>
      <c r="M15" s="22">
        <v>1729</v>
      </c>
    </row>
    <row r="16" spans="1:13" x14ac:dyDescent="0.3">
      <c r="B16" s="22">
        <v>2</v>
      </c>
      <c r="C16" s="180" t="s">
        <v>6131</v>
      </c>
      <c r="D16" s="22">
        <v>2251.1</v>
      </c>
      <c r="E16" s="22">
        <v>66723.87</v>
      </c>
      <c r="F16" s="22">
        <v>4976.1000000000004</v>
      </c>
      <c r="G16" s="22">
        <v>29.64</v>
      </c>
      <c r="H16" s="22">
        <v>2260.48</v>
      </c>
      <c r="I16" s="22">
        <v>641.37</v>
      </c>
      <c r="J16" s="22">
        <v>71302.78</v>
      </c>
      <c r="K16" s="22">
        <v>397.19</v>
      </c>
      <c r="L16" s="22">
        <v>13346.87</v>
      </c>
      <c r="M16" s="22">
        <v>1475.95</v>
      </c>
    </row>
    <row r="17" spans="2:13" x14ac:dyDescent="0.3">
      <c r="B17" s="22">
        <v>3</v>
      </c>
      <c r="C17" s="180" t="s">
        <v>8635</v>
      </c>
      <c r="D17" s="22">
        <v>5575.15</v>
      </c>
      <c r="E17" s="22">
        <v>47538.03</v>
      </c>
      <c r="F17" s="22">
        <v>21.6</v>
      </c>
      <c r="G17" s="22">
        <v>8.5299999999999994</v>
      </c>
      <c r="H17" s="22">
        <v>574.84</v>
      </c>
      <c r="I17" s="22">
        <v>215.09</v>
      </c>
      <c r="J17" s="22">
        <v>46562.19</v>
      </c>
      <c r="K17" s="22">
        <v>997.44</v>
      </c>
      <c r="L17" s="22">
        <v>2768.84</v>
      </c>
      <c r="M17" s="22">
        <v>420.74</v>
      </c>
    </row>
    <row r="18" spans="2:13" x14ac:dyDescent="0.3">
      <c r="B18" s="22">
        <v>4</v>
      </c>
      <c r="C18" s="180" t="s">
        <v>8636</v>
      </c>
      <c r="D18" s="22">
        <v>3609.25</v>
      </c>
      <c r="E18" s="22">
        <v>39680</v>
      </c>
      <c r="F18" s="22">
        <v>1664.31</v>
      </c>
      <c r="G18" s="22">
        <v>10.98</v>
      </c>
      <c r="H18" s="22">
        <v>1374.6</v>
      </c>
      <c r="I18" s="22">
        <v>256.94</v>
      </c>
      <c r="J18" s="22">
        <v>41148.04</v>
      </c>
      <c r="K18" s="22">
        <v>196.27</v>
      </c>
      <c r="L18" s="22">
        <v>5045.3900000000003</v>
      </c>
      <c r="M18" s="22">
        <v>916.3</v>
      </c>
    </row>
    <row r="19" spans="2:13" x14ac:dyDescent="0.3">
      <c r="B19" s="22">
        <v>5</v>
      </c>
      <c r="C19" s="180" t="s">
        <v>8637</v>
      </c>
      <c r="D19" s="22">
        <v>2212.0500000000002</v>
      </c>
      <c r="E19" s="22">
        <v>30188.93</v>
      </c>
      <c r="F19" s="22">
        <v>66.900000000000006</v>
      </c>
      <c r="G19" s="22">
        <v>13.64</v>
      </c>
      <c r="H19" s="22">
        <v>1089.8800000000001</v>
      </c>
      <c r="I19" s="22">
        <v>159.53</v>
      </c>
      <c r="J19" s="22">
        <v>30219.1</v>
      </c>
      <c r="K19" s="22">
        <v>36.729999999999997</v>
      </c>
      <c r="L19" s="22">
        <v>7498.81</v>
      </c>
      <c r="M19" s="22">
        <v>797.89</v>
      </c>
    </row>
    <row r="20" spans="2:13" x14ac:dyDescent="0.3">
      <c r="B20" s="22">
        <v>6</v>
      </c>
      <c r="C20" s="180" t="s">
        <v>8638</v>
      </c>
      <c r="D20" s="22">
        <v>878.55</v>
      </c>
      <c r="E20" s="22">
        <v>29886.080000000002</v>
      </c>
      <c r="F20" s="22">
        <v>25272.5</v>
      </c>
      <c r="G20" s="22">
        <v>33.67</v>
      </c>
      <c r="H20" s="22">
        <v>2932.43</v>
      </c>
      <c r="I20" s="22">
        <v>332.18</v>
      </c>
      <c r="J20" s="22">
        <v>53192.87</v>
      </c>
      <c r="K20" s="22">
        <v>1965.71</v>
      </c>
      <c r="L20" s="22">
        <v>17137.93</v>
      </c>
      <c r="M20" s="22">
        <v>1399.73</v>
      </c>
    </row>
    <row r="21" spans="2:13" x14ac:dyDescent="0.3">
      <c r="B21" s="22">
        <v>7</v>
      </c>
      <c r="C21" s="180" t="s">
        <v>8639</v>
      </c>
      <c r="D21" s="22">
        <v>979.25</v>
      </c>
      <c r="E21" s="22">
        <v>24936.12</v>
      </c>
      <c r="F21" s="22">
        <v>6048</v>
      </c>
      <c r="G21" s="22">
        <v>25.48</v>
      </c>
      <c r="H21" s="22">
        <v>2743</v>
      </c>
      <c r="I21" s="22">
        <v>943</v>
      </c>
      <c r="J21" s="22">
        <v>30158.12</v>
      </c>
      <c r="K21" s="22">
        <v>826</v>
      </c>
      <c r="L21" s="22">
        <v>16353</v>
      </c>
      <c r="M21" s="22">
        <v>1968</v>
      </c>
    </row>
    <row r="22" spans="2:13" x14ac:dyDescent="0.3">
      <c r="B22" s="22">
        <v>8</v>
      </c>
      <c r="C22" s="180" t="s">
        <v>8647</v>
      </c>
      <c r="D22" s="22">
        <v>643.79999999999995</v>
      </c>
      <c r="E22" s="22">
        <v>23345.26</v>
      </c>
      <c r="F22" s="22">
        <v>3207</v>
      </c>
      <c r="G22" s="22">
        <v>36.25</v>
      </c>
      <c r="H22" s="22">
        <v>625.86</v>
      </c>
      <c r="I22" s="22">
        <v>348.1</v>
      </c>
      <c r="J22" s="22">
        <v>26119.26</v>
      </c>
      <c r="K22" s="22">
        <v>433</v>
      </c>
      <c r="L22" s="22">
        <v>6190.68</v>
      </c>
      <c r="M22" s="22">
        <v>446.53</v>
      </c>
    </row>
    <row r="23" spans="2:13" x14ac:dyDescent="0.3">
      <c r="B23" s="22">
        <v>9</v>
      </c>
      <c r="C23" s="180" t="s">
        <v>8648</v>
      </c>
      <c r="D23" s="22">
        <v>198.1</v>
      </c>
      <c r="E23" s="22">
        <v>19594.52</v>
      </c>
      <c r="F23" s="22">
        <v>76.95</v>
      </c>
      <c r="G23" s="22">
        <v>98.91</v>
      </c>
      <c r="H23" s="22">
        <v>1188.6300000000001</v>
      </c>
      <c r="I23" s="22">
        <v>92.43</v>
      </c>
      <c r="J23" s="22">
        <v>18471.68</v>
      </c>
      <c r="K23" s="22">
        <v>1199.79</v>
      </c>
      <c r="L23" s="22">
        <v>5074.6099999999997</v>
      </c>
      <c r="M23" s="22">
        <v>864.13</v>
      </c>
    </row>
    <row r="24" spans="2:13" x14ac:dyDescent="0.3">
      <c r="B24" s="22">
        <v>10</v>
      </c>
      <c r="C24" s="180" t="s">
        <v>8649</v>
      </c>
      <c r="D24" s="22">
        <v>6288.45</v>
      </c>
      <c r="E24" s="22">
        <v>18576.759999999998</v>
      </c>
      <c r="F24" s="22">
        <v>161.6</v>
      </c>
      <c r="G24" s="22">
        <v>2.95</v>
      </c>
      <c r="H24" s="22">
        <v>497.75</v>
      </c>
      <c r="I24" s="22">
        <v>218.2</v>
      </c>
      <c r="J24" s="22">
        <v>18660.64</v>
      </c>
      <c r="K24" s="22">
        <v>77.72</v>
      </c>
      <c r="L24" s="22">
        <v>4708.68</v>
      </c>
      <c r="M24" s="22">
        <v>357.54</v>
      </c>
    </row>
    <row r="25" spans="2:13" x14ac:dyDescent="0.3">
      <c r="D25" s="13"/>
    </row>
    <row r="26" spans="2:13" x14ac:dyDescent="0.3">
      <c r="D26" s="13"/>
    </row>
    <row r="27" spans="2:13" x14ac:dyDescent="0.3">
      <c r="D27" s="13"/>
    </row>
    <row r="28" spans="2:13" x14ac:dyDescent="0.3">
      <c r="D28" s="13"/>
    </row>
  </sheetData>
  <hyperlinks>
    <hyperlink ref="B14" r:id="rId1" display="https://www.screener.in/company/compare/00000014/?order=desc" xr:uid="{4F25B524-4638-4BFD-A4A4-F74808515308}"/>
    <hyperlink ref="C14" r:id="rId2" display="https://www.screener.in/company/compare/00000014/?sort=name&amp;order=desc" xr:uid="{40B5A51B-B4D4-4C83-8E91-DF4F82F945DD}"/>
    <hyperlink ref="D14" r:id="rId3" display="https://www.screener.in/company/compare/00000014/?sort=current+price&amp;order=desc" xr:uid="{42DEB608-B973-4AB7-8E0D-980F22EF807D}"/>
    <hyperlink ref="E14" r:id="rId4" display="https://www.screener.in/company/compare/00000014/?sort=market+capitalization&amp;order=asc" xr:uid="{EDCECDAA-28C6-46C7-B2FB-8E167423556C}"/>
    <hyperlink ref="F14" r:id="rId5" display="https://www.screener.in/company/compare/00000014/?sort=debt&amp;order=desc" xr:uid="{CF4BAD07-D9F0-484C-85EB-01E6A824DEC8}"/>
    <hyperlink ref="G14" r:id="rId6" display="https://www.screener.in/company/compare/00000014/?sort=number+of+equity+shares&amp;order=desc" xr:uid="{6B3F7D56-423D-44F9-81DC-E56B8E6207CC}"/>
    <hyperlink ref="H14" r:id="rId7" display="https://www.screener.in/company/compare/00000014/?sort=ebit&amp;order=desc" xr:uid="{F0431646-D89D-4042-A617-E68AE2EF9628}"/>
    <hyperlink ref="I14" r:id="rId8" display="https://www.screener.in/company/compare/00000014/?sort=depreciation&amp;order=desc" xr:uid="{72B8B000-D08E-4E90-AEA9-48013BCEEC8F}"/>
    <hyperlink ref="J14" r:id="rId9" display="https://www.screener.in/company/compare/00000014/?sort=enterprise+value&amp;order=desc" xr:uid="{D7D156C5-9298-4EC6-A703-D1C1EA643AE5}"/>
    <hyperlink ref="K14" r:id="rId10" display="https://www.screener.in/company/compare/00000014/?sort=cash+equivalents&amp;order=desc" xr:uid="{7EE421E2-21CD-4B51-B6BC-C217F78F683E}"/>
    <hyperlink ref="L14" r:id="rId11" display="https://www.screener.in/company/compare/00000014/?sort=sales&amp;order=desc" xr:uid="{0DD5D2C2-3B1E-4ABB-8E4D-55A1F9146518}"/>
    <hyperlink ref="M14" r:id="rId12" display="https://www.screener.in/company/compare/00000014/?sort=net+profit&amp;order=desc" xr:uid="{83A5DE19-3A01-4771-A0E4-BB544FFDA6F4}"/>
    <hyperlink ref="C15" r:id="rId13" display="https://www.screener.in/company/PIDILITIND/consolidated/" xr:uid="{D3F74F48-E572-411D-93DC-D16E54E5FCBB}"/>
    <hyperlink ref="C16" r:id="rId14" display="https://www.screener.in/company/SRF/consolidated/" xr:uid="{0C800C18-6C98-4CA8-AA47-B2AA65E53EEE}"/>
    <hyperlink ref="C17" r:id="rId15" display="https://www.screener.in/company/LINDEINDIA/" xr:uid="{11BEA745-41D5-4C63-B3C0-B917AB25E1D5}"/>
    <hyperlink ref="C18" r:id="rId16" display="https://www.screener.in/company/FLUOROCHEM/consolidated/" xr:uid="{DD94ADFB-146D-4DC6-82FB-9FF96BC4B2AB}"/>
    <hyperlink ref="C19" r:id="rId17" display="https://www.screener.in/company/DEEPAKNTR/consolidated/" xr:uid="{4C4E52E8-85C0-4E0D-8BF6-56CFF6350546}"/>
    <hyperlink ref="C20" r:id="rId18" display="https://www.screener.in/company/GODREJIND/consolidated/" xr:uid="{CAE0FB71-ED2A-4825-BD5C-AF0D32E0857C}"/>
    <hyperlink ref="C21" r:id="rId19" display="https://www.screener.in/company/TATACHEM/consolidated/" xr:uid="{7421FBB4-8BD9-4C59-B6AA-4A4A0BC063CB}"/>
    <hyperlink ref="C22" r:id="rId20" display="https://www.screener.in/company/AARTIIND/consolidated/" xr:uid="{8D1FCC74-421E-4221-B040-6269FE5DD300}"/>
    <hyperlink ref="C23" r:id="rId21" display="https://www.screener.in/company/CASTROLIND/" xr:uid="{18B21907-1F5C-460B-8BE4-8559C83427E2}"/>
    <hyperlink ref="C24" r:id="rId22" display="https://www.screener.in/company/ATUL/consolidated/" xr:uid="{19C6A895-61F3-4E93-BCDA-A95A1D5F4CB9}"/>
  </hyperlinks>
  <pageMargins left="0.7" right="0.7" top="0.75" bottom="0.75" header="0.3" footer="0.3"/>
  <pageSetup orientation="portrait" r:id="rId2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F1B3A-2043-4E69-9331-F3EF88397DD0}">
  <sheetPr>
    <tabColor rgb="FF002060"/>
  </sheetPr>
  <dimension ref="A1"/>
  <sheetViews>
    <sheetView workbookViewId="0">
      <selection activeCell="H21" sqref="H21"/>
    </sheetView>
  </sheetViews>
  <sheetFormatPr defaultRowHeight="14.4" x14ac:dyDescent="0.3"/>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B2C3E-A9FA-4D3B-8346-018EF12E9B19}">
  <dimension ref="A2:N110"/>
  <sheetViews>
    <sheetView showGridLines="0" zoomScale="110" zoomScaleNormal="110" workbookViewId="0">
      <pane ySplit="3" topLeftCell="A4" activePane="bottomLeft" state="frozen"/>
      <selection pane="bottomLeft" activeCell="J106" sqref="J106"/>
    </sheetView>
  </sheetViews>
  <sheetFormatPr defaultRowHeight="14.4" outlineLevelRow="1" x14ac:dyDescent="0.3"/>
  <cols>
    <col min="1" max="1" width="2" bestFit="1" customWidth="1"/>
    <col min="2" max="2" width="23.6640625" customWidth="1"/>
    <col min="3" max="4" width="10.6640625" customWidth="1"/>
    <col min="5" max="5" width="10.5546875" customWidth="1"/>
    <col min="6" max="6" width="11.6640625" customWidth="1"/>
    <col min="7" max="7" width="12" customWidth="1"/>
    <col min="8" max="8" width="10.21875" customWidth="1"/>
    <col min="9" max="9" width="12" customWidth="1"/>
    <col min="10" max="10" width="11.6640625" customWidth="1"/>
    <col min="11" max="11" width="10.21875" customWidth="1"/>
    <col min="12" max="12" width="10.5546875" bestFit="1" customWidth="1"/>
    <col min="13" max="13" width="10.21875" customWidth="1"/>
  </cols>
  <sheetData>
    <row r="2" spans="1:13" x14ac:dyDescent="0.3">
      <c r="B2" s="331" t="str">
        <f>"Historical Financial Statement - " &amp;'Data Sheet'!B1</f>
        <v>Historical Financial Statement - PIDILITE INDUSTRIES LTD</v>
      </c>
      <c r="C2" s="331"/>
      <c r="D2" s="331"/>
      <c r="E2" s="331"/>
      <c r="F2" s="331"/>
      <c r="G2" s="331"/>
      <c r="H2" s="331"/>
      <c r="I2" s="331"/>
      <c r="J2" s="331"/>
      <c r="K2" s="331"/>
      <c r="L2" s="331"/>
      <c r="M2" s="166"/>
    </row>
    <row r="3" spans="1:13" x14ac:dyDescent="0.3">
      <c r="B3" s="166" t="s">
        <v>55</v>
      </c>
      <c r="C3" s="167">
        <f>'Data Sheet'!B16</f>
        <v>41729</v>
      </c>
      <c r="D3" s="167">
        <f>'Data Sheet'!C16</f>
        <v>42094</v>
      </c>
      <c r="E3" s="167">
        <f>'Data Sheet'!D16</f>
        <v>42460</v>
      </c>
      <c r="F3" s="167">
        <f>'Data Sheet'!E16</f>
        <v>42825</v>
      </c>
      <c r="G3" s="167">
        <f>'Data Sheet'!F16</f>
        <v>43190</v>
      </c>
      <c r="H3" s="167">
        <f>'Data Sheet'!G16</f>
        <v>43555</v>
      </c>
      <c r="I3" s="167">
        <f>'Data Sheet'!H16</f>
        <v>43921</v>
      </c>
      <c r="J3" s="167">
        <f>'Data Sheet'!I16</f>
        <v>44286</v>
      </c>
      <c r="K3" s="167">
        <f>'Data Sheet'!J16</f>
        <v>44651</v>
      </c>
      <c r="L3" s="167">
        <f>'Data Sheet'!K16</f>
        <v>45016</v>
      </c>
      <c r="M3" s="168" t="s">
        <v>56</v>
      </c>
    </row>
    <row r="4" spans="1:13" ht="10.050000000000001" customHeight="1" x14ac:dyDescent="0.3"/>
    <row r="5" spans="1:13" outlineLevel="1" x14ac:dyDescent="0.3">
      <c r="A5" t="s">
        <v>57</v>
      </c>
      <c r="B5" s="127" t="s">
        <v>58</v>
      </c>
      <c r="C5" s="128"/>
      <c r="D5" s="128"/>
      <c r="E5" s="128"/>
      <c r="F5" s="128"/>
      <c r="G5" s="128"/>
      <c r="H5" s="128"/>
      <c r="I5" s="128"/>
      <c r="J5" s="128"/>
      <c r="K5" s="128"/>
      <c r="L5" s="128"/>
      <c r="M5" s="128"/>
    </row>
    <row r="6" spans="1:13" outlineLevel="1" x14ac:dyDescent="0.3">
      <c r="B6" t="s">
        <v>1</v>
      </c>
      <c r="C6" s="8">
        <f>IFERROR('Data Sheet'!B17,0)</f>
        <v>4283.21</v>
      </c>
      <c r="D6" s="8">
        <f>IFERROR('Data Sheet'!C17,0)</f>
        <v>4844.1000000000004</v>
      </c>
      <c r="E6" s="8">
        <f>IFERROR('Data Sheet'!D17,0)</f>
        <v>5361.17</v>
      </c>
      <c r="F6" s="8">
        <f>IFERROR('Data Sheet'!E17,0)</f>
        <v>5616.79</v>
      </c>
      <c r="G6" s="8">
        <f>IFERROR('Data Sheet'!F17,0)</f>
        <v>6078.41</v>
      </c>
      <c r="H6" s="8">
        <f>IFERROR('Data Sheet'!G17,0)</f>
        <v>7077.96</v>
      </c>
      <c r="I6" s="8">
        <f>IFERROR('Data Sheet'!H17,0)</f>
        <v>7294.47</v>
      </c>
      <c r="J6" s="8">
        <f>IFERROR('Data Sheet'!I17,0)</f>
        <v>7292.71</v>
      </c>
      <c r="K6" s="8">
        <f>IFERROR('Data Sheet'!J17,0)</f>
        <v>9920.9599999999991</v>
      </c>
      <c r="L6" s="8">
        <f>IFERROR('Data Sheet'!K17,0)</f>
        <v>11799.1</v>
      </c>
      <c r="M6" s="8">
        <f>IFERROR(SUM('Data Sheet'!H42:K42),0)</f>
        <v>12170.390000000001</v>
      </c>
    </row>
    <row r="7" spans="1:13" outlineLevel="1" x14ac:dyDescent="0.3">
      <c r="B7" s="11" t="s">
        <v>10</v>
      </c>
      <c r="C7" s="9" t="s">
        <v>59</v>
      </c>
      <c r="D7" s="10">
        <f>D6/C6-1</f>
        <v>0.13095085228134984</v>
      </c>
      <c r="E7" s="10">
        <f t="shared" ref="E7:M7" si="0">E6/D6-1</f>
        <v>0.10674222249747101</v>
      </c>
      <c r="F7" s="10">
        <f t="shared" si="0"/>
        <v>4.7679890770111699E-2</v>
      </c>
      <c r="G7" s="10">
        <f t="shared" si="0"/>
        <v>8.2185732420118951E-2</v>
      </c>
      <c r="H7" s="10">
        <f t="shared" si="0"/>
        <v>0.16444267497585718</v>
      </c>
      <c r="I7" s="10">
        <f t="shared" si="0"/>
        <v>3.0589322347116976E-2</v>
      </c>
      <c r="J7" s="10">
        <f t="shared" si="0"/>
        <v>-2.4127866726442182E-4</v>
      </c>
      <c r="K7" s="10">
        <f t="shared" si="0"/>
        <v>0.36039414703176176</v>
      </c>
      <c r="L7" s="10">
        <f t="shared" si="0"/>
        <v>0.18931030867980536</v>
      </c>
      <c r="M7" s="10">
        <f t="shared" si="0"/>
        <v>3.146765431261711E-2</v>
      </c>
    </row>
    <row r="8" spans="1:13" ht="10.050000000000001" customHeight="1" outlineLevel="1" x14ac:dyDescent="0.3"/>
    <row r="9" spans="1:13" outlineLevel="1" x14ac:dyDescent="0.3">
      <c r="B9" t="s">
        <v>60</v>
      </c>
      <c r="C9" s="8">
        <f>IFERROR('Data Sheet'!B18+SUM('Data Sheet'!B20:B22)-'Data Sheet'!B19,0)</f>
        <v>3128.42</v>
      </c>
      <c r="D9" s="8">
        <f>IFERROR('Data Sheet'!C18+SUM('Data Sheet'!C20:C22)-'Data Sheet'!C19,0)</f>
        <v>3549.1600000000003</v>
      </c>
      <c r="E9" s="8">
        <f>IFERROR('Data Sheet'!D18+SUM('Data Sheet'!D20:D22)-'Data Sheet'!D19,0)</f>
        <v>3551.91</v>
      </c>
      <c r="F9" s="8">
        <f>IFERROR('Data Sheet'!E18+SUM('Data Sheet'!E20:E22)-'Data Sheet'!E19,0)</f>
        <v>3395.22</v>
      </c>
      <c r="G9" s="8">
        <f>IFERROR('Data Sheet'!F18+SUM('Data Sheet'!F20:F22)-'Data Sheet'!F19,0)</f>
        <v>3769.11</v>
      </c>
      <c r="H9" s="8">
        <f>IFERROR('Data Sheet'!G18+SUM('Data Sheet'!G20:G22)-'Data Sheet'!G19,0)</f>
        <v>4613.1099999999997</v>
      </c>
      <c r="I9" s="8">
        <f>IFERROR('Data Sheet'!H18+SUM('Data Sheet'!H20:H22)-'Data Sheet'!H19,0)</f>
        <v>4550.62</v>
      </c>
      <c r="J9" s="8">
        <f>IFERROR('Data Sheet'!I18+SUM('Data Sheet'!I20:I22)-'Data Sheet'!I19,0)</f>
        <v>4653.74</v>
      </c>
      <c r="K9" s="8">
        <f>IFERROR('Data Sheet'!J18+SUM('Data Sheet'!J20:J22)-'Data Sheet'!J19,0)</f>
        <v>6944.8</v>
      </c>
      <c r="L9" s="8">
        <f>IFERROR('Data Sheet'!K18+SUM('Data Sheet'!K20:K22)-'Data Sheet'!K19,0)</f>
        <v>8432.5600000000013</v>
      </c>
      <c r="M9" s="8">
        <f>IFERROR(SUM('Data Sheet'!H43:K43),0)</f>
        <v>9585.880000000001</v>
      </c>
    </row>
    <row r="10" spans="1:13" outlineLevel="1" x14ac:dyDescent="0.3">
      <c r="B10" s="11" t="s">
        <v>62</v>
      </c>
      <c r="C10" s="12">
        <f>C9/C6</f>
        <v>0.73039145874239186</v>
      </c>
      <c r="D10" s="12">
        <f t="shared" ref="D10:M10" si="1">D9/D6</f>
        <v>0.73267686463945836</v>
      </c>
      <c r="E10" s="12">
        <f t="shared" si="1"/>
        <v>0.66252515775474374</v>
      </c>
      <c r="F10" s="12">
        <f t="shared" si="1"/>
        <v>0.60447693433437955</v>
      </c>
      <c r="G10" s="12">
        <f t="shared" si="1"/>
        <v>0.62008156738357567</v>
      </c>
      <c r="H10" s="12">
        <f t="shared" si="1"/>
        <v>0.65175700343036691</v>
      </c>
      <c r="I10" s="12">
        <f t="shared" si="1"/>
        <v>0.62384518683331347</v>
      </c>
      <c r="J10" s="12">
        <f t="shared" si="1"/>
        <v>0.63813589187010034</v>
      </c>
      <c r="K10" s="12">
        <f t="shared" si="1"/>
        <v>0.7000129019772281</v>
      </c>
      <c r="L10" s="12">
        <f t="shared" si="1"/>
        <v>0.71467823817070797</v>
      </c>
      <c r="M10" s="12">
        <f t="shared" si="1"/>
        <v>0.78763950867638588</v>
      </c>
    </row>
    <row r="11" spans="1:13" ht="10.050000000000001" customHeight="1" outlineLevel="1" x14ac:dyDescent="0.3"/>
    <row r="12" spans="1:13" outlineLevel="1" x14ac:dyDescent="0.3">
      <c r="B12" s="23" t="s">
        <v>63</v>
      </c>
      <c r="C12" s="24">
        <f>C6-C9</f>
        <v>1154.79</v>
      </c>
      <c r="D12" s="24">
        <f t="shared" ref="D12:M12" si="2">D6-D9</f>
        <v>1294.94</v>
      </c>
      <c r="E12" s="24">
        <f t="shared" si="2"/>
        <v>1809.2600000000002</v>
      </c>
      <c r="F12" s="24">
        <f t="shared" si="2"/>
        <v>2221.5700000000002</v>
      </c>
      <c r="G12" s="24">
        <f t="shared" si="2"/>
        <v>2309.2999999999997</v>
      </c>
      <c r="H12" s="24">
        <f t="shared" si="2"/>
        <v>2464.8500000000004</v>
      </c>
      <c r="I12" s="24">
        <f t="shared" si="2"/>
        <v>2743.8500000000004</v>
      </c>
      <c r="J12" s="24">
        <f t="shared" si="2"/>
        <v>2638.9700000000003</v>
      </c>
      <c r="K12" s="24">
        <f t="shared" si="2"/>
        <v>2976.1599999999989</v>
      </c>
      <c r="L12" s="24">
        <f t="shared" si="2"/>
        <v>3366.5399999999991</v>
      </c>
      <c r="M12" s="24">
        <f t="shared" si="2"/>
        <v>2584.5100000000002</v>
      </c>
    </row>
    <row r="13" spans="1:13" outlineLevel="1" x14ac:dyDescent="0.3">
      <c r="B13" s="11" t="s">
        <v>61</v>
      </c>
      <c r="C13" s="12">
        <f>C12/C6</f>
        <v>0.26960854125760819</v>
      </c>
      <c r="D13" s="12">
        <f t="shared" ref="D13:M13" si="3">D12/D6</f>
        <v>0.2673231353605417</v>
      </c>
      <c r="E13" s="12">
        <f t="shared" si="3"/>
        <v>0.3374748422452562</v>
      </c>
      <c r="F13" s="12">
        <f t="shared" si="3"/>
        <v>0.39552306566562045</v>
      </c>
      <c r="G13" s="12">
        <f t="shared" si="3"/>
        <v>0.37991843261642433</v>
      </c>
      <c r="H13" s="12">
        <f t="shared" si="3"/>
        <v>0.34824299656963309</v>
      </c>
      <c r="I13" s="12">
        <f t="shared" si="3"/>
        <v>0.37615481316668659</v>
      </c>
      <c r="J13" s="12">
        <f t="shared" si="3"/>
        <v>0.36186410812989961</v>
      </c>
      <c r="K13" s="12">
        <f t="shared" si="3"/>
        <v>0.2999870980227719</v>
      </c>
      <c r="L13" s="12">
        <f t="shared" si="3"/>
        <v>0.28532176182929198</v>
      </c>
      <c r="M13" s="12">
        <f t="shared" si="3"/>
        <v>0.21236049132361412</v>
      </c>
    </row>
    <row r="14" spans="1:13" ht="10.050000000000001" customHeight="1" outlineLevel="1" x14ac:dyDescent="0.3"/>
    <row r="15" spans="1:13" outlineLevel="1" x14ac:dyDescent="0.3">
      <c r="B15" t="s">
        <v>64</v>
      </c>
      <c r="C15" s="8">
        <f>IFERROR(SUM('Data Sheet'!B23:B24),0)</f>
        <v>483.02</v>
      </c>
      <c r="D15" s="8">
        <f>IFERROR(SUM('Data Sheet'!C23:C24),0)</f>
        <v>523.77</v>
      </c>
      <c r="E15" s="8">
        <f>IFERROR(SUM('Data Sheet'!D23:D24),0)</f>
        <v>635.78</v>
      </c>
      <c r="F15" s="8">
        <f>IFERROR(SUM('Data Sheet'!E23:E24),0)</f>
        <v>959.68</v>
      </c>
      <c r="G15" s="8">
        <f>IFERROR(SUM('Data Sheet'!F23:F24),0)</f>
        <v>968.07999999999993</v>
      </c>
      <c r="H15" s="8">
        <f>IFERROR(SUM('Data Sheet'!G23:G24),0)</f>
        <v>1094.21</v>
      </c>
      <c r="I15" s="8">
        <f>IFERROR(SUM('Data Sheet'!H23:H24),0)</f>
        <v>1167.83</v>
      </c>
      <c r="J15" s="8">
        <f>IFERROR(SUM('Data Sheet'!I23:I24),0)</f>
        <v>952.62</v>
      </c>
      <c r="K15" s="8">
        <f>IFERROR(SUM('Data Sheet'!J23:J24),0)</f>
        <v>1119.75</v>
      </c>
      <c r="L15" s="8">
        <f>IFERROR(SUM('Data Sheet'!K23:K24),0)</f>
        <v>1380.45</v>
      </c>
      <c r="M15" s="8">
        <v>0</v>
      </c>
    </row>
    <row r="16" spans="1:13" outlineLevel="1" x14ac:dyDescent="0.3">
      <c r="B16" s="11" t="s">
        <v>69</v>
      </c>
      <c r="C16" s="10">
        <f>C15/C6</f>
        <v>0.11277056226521696</v>
      </c>
      <c r="D16" s="10">
        <f t="shared" ref="D16:M16" si="4">D15/D6</f>
        <v>0.10812534836192481</v>
      </c>
      <c r="E16" s="10">
        <f t="shared" si="4"/>
        <v>0.11858978543862626</v>
      </c>
      <c r="F16" s="10">
        <f t="shared" si="4"/>
        <v>0.17085915620843933</v>
      </c>
      <c r="G16" s="10">
        <f t="shared" si="4"/>
        <v>0.15926533419101377</v>
      </c>
      <c r="H16" s="10">
        <f t="shared" si="4"/>
        <v>0.15459397905611222</v>
      </c>
      <c r="I16" s="10">
        <f t="shared" si="4"/>
        <v>0.16009799204054576</v>
      </c>
      <c r="J16" s="10">
        <f t="shared" si="4"/>
        <v>0.13062633780857871</v>
      </c>
      <c r="K16" s="10">
        <f t="shared" si="4"/>
        <v>0.11286710157081574</v>
      </c>
      <c r="L16" s="10">
        <f t="shared" si="4"/>
        <v>0.11699621157545914</v>
      </c>
      <c r="M16" s="10">
        <f t="shared" si="4"/>
        <v>0</v>
      </c>
    </row>
    <row r="17" spans="2:14" ht="10.050000000000001" customHeight="1" outlineLevel="1" x14ac:dyDescent="0.3"/>
    <row r="18" spans="2:14" outlineLevel="1" x14ac:dyDescent="0.3">
      <c r="B18" s="23" t="s">
        <v>65</v>
      </c>
      <c r="C18" s="24">
        <f>C12-C15</f>
        <v>671.77</v>
      </c>
      <c r="D18" s="24">
        <f t="shared" ref="D18:M18" si="5">D12-D15</f>
        <v>771.17000000000007</v>
      </c>
      <c r="E18" s="24">
        <f t="shared" si="5"/>
        <v>1173.4800000000002</v>
      </c>
      <c r="F18" s="24">
        <f t="shared" si="5"/>
        <v>1261.8900000000003</v>
      </c>
      <c r="G18" s="24">
        <f t="shared" si="5"/>
        <v>1341.2199999999998</v>
      </c>
      <c r="H18" s="24">
        <f t="shared" si="5"/>
        <v>1370.6400000000003</v>
      </c>
      <c r="I18" s="24">
        <f t="shared" si="5"/>
        <v>1576.0200000000004</v>
      </c>
      <c r="J18" s="24">
        <f t="shared" si="5"/>
        <v>1686.3500000000004</v>
      </c>
      <c r="K18" s="24">
        <f t="shared" si="5"/>
        <v>1856.4099999999989</v>
      </c>
      <c r="L18" s="24">
        <f t="shared" si="5"/>
        <v>1986.089999999999</v>
      </c>
      <c r="M18" s="24">
        <f t="shared" si="5"/>
        <v>2584.5100000000002</v>
      </c>
    </row>
    <row r="19" spans="2:14" outlineLevel="1" x14ac:dyDescent="0.3">
      <c r="B19" s="11" t="s">
        <v>66</v>
      </c>
      <c r="C19" s="10">
        <f>C18/C6</f>
        <v>0.15683797899239121</v>
      </c>
      <c r="D19" s="10">
        <f t="shared" ref="D19:M19" si="6">D18/D6</f>
        <v>0.15919778699861686</v>
      </c>
      <c r="E19" s="10">
        <f t="shared" si="6"/>
        <v>0.21888505680662995</v>
      </c>
      <c r="F19" s="10">
        <f t="shared" si="6"/>
        <v>0.22466390945718112</v>
      </c>
      <c r="G19" s="10">
        <f t="shared" si="6"/>
        <v>0.22065309842541056</v>
      </c>
      <c r="H19" s="10">
        <f t="shared" si="6"/>
        <v>0.1936490175135209</v>
      </c>
      <c r="I19" s="10">
        <f t="shared" si="6"/>
        <v>0.2160568211261408</v>
      </c>
      <c r="J19" s="10">
        <f t="shared" si="6"/>
        <v>0.23123777032132092</v>
      </c>
      <c r="K19" s="10">
        <f t="shared" si="6"/>
        <v>0.18711999645195618</v>
      </c>
      <c r="L19" s="10">
        <f t="shared" si="6"/>
        <v>0.16832555025383283</v>
      </c>
      <c r="M19" s="10">
        <f t="shared" si="6"/>
        <v>0.21236049132361412</v>
      </c>
    </row>
    <row r="20" spans="2:14" ht="10.050000000000001" customHeight="1" outlineLevel="1" x14ac:dyDescent="0.3"/>
    <row r="21" spans="2:14" outlineLevel="1" x14ac:dyDescent="0.3">
      <c r="B21" t="s">
        <v>6</v>
      </c>
      <c r="C21" s="8">
        <f>IFERROR('Data Sheet'!B27,0)</f>
        <v>16.329999999999998</v>
      </c>
      <c r="D21" s="8">
        <f>IFERROR('Data Sheet'!C27,0)</f>
        <v>15.64</v>
      </c>
      <c r="E21" s="8">
        <f>IFERROR('Data Sheet'!D27,0)</f>
        <v>13.27</v>
      </c>
      <c r="F21" s="8">
        <f>IFERROR('Data Sheet'!E27,0)</f>
        <v>13.93</v>
      </c>
      <c r="G21" s="8">
        <f>IFERROR('Data Sheet'!F27,0)</f>
        <v>15.54</v>
      </c>
      <c r="H21" s="8">
        <f>IFERROR('Data Sheet'!G27,0)</f>
        <v>26.07</v>
      </c>
      <c r="I21" s="8">
        <f>IFERROR('Data Sheet'!H27,0)</f>
        <v>33.6</v>
      </c>
      <c r="J21" s="8">
        <f>IFERROR('Data Sheet'!I27,0)</f>
        <v>37.229999999999997</v>
      </c>
      <c r="K21" s="8">
        <f>IFERROR('Data Sheet'!J27,0)</f>
        <v>42.08</v>
      </c>
      <c r="L21" s="8">
        <f>IFERROR('Data Sheet'!K27,0)</f>
        <v>47.64</v>
      </c>
      <c r="M21" s="8">
        <f>IFERROR(SUM('Data Sheet'!H46:K46),0)</f>
        <v>49.61</v>
      </c>
    </row>
    <row r="22" spans="2:14" outlineLevel="1" x14ac:dyDescent="0.3">
      <c r="B22" s="11" t="s">
        <v>67</v>
      </c>
      <c r="C22" s="10">
        <f>C21/C6</f>
        <v>3.8125611398927436E-3</v>
      </c>
      <c r="D22" s="10">
        <f t="shared" ref="D22:M22" si="7">D21/D6</f>
        <v>3.2286699283664662E-3</v>
      </c>
      <c r="E22" s="10">
        <f t="shared" si="7"/>
        <v>2.4752059718307754E-3</v>
      </c>
      <c r="F22" s="10">
        <f t="shared" si="7"/>
        <v>2.4800642359782011E-3</v>
      </c>
      <c r="G22" s="10">
        <f t="shared" si="7"/>
        <v>2.5565896344603273E-3</v>
      </c>
      <c r="H22" s="10">
        <f t="shared" si="7"/>
        <v>3.6832646694810369E-3</v>
      </c>
      <c r="I22" s="10">
        <f t="shared" si="7"/>
        <v>4.606229102319977E-3</v>
      </c>
      <c r="J22" s="10">
        <f t="shared" si="7"/>
        <v>5.1050981048197438E-3</v>
      </c>
      <c r="K22" s="10">
        <f t="shared" si="7"/>
        <v>4.2415250137083508E-3</v>
      </c>
      <c r="L22" s="10">
        <f t="shared" si="7"/>
        <v>4.0375960878372081E-3</v>
      </c>
      <c r="M22" s="10">
        <f t="shared" si="7"/>
        <v>4.0762867911381638E-3</v>
      </c>
    </row>
    <row r="23" spans="2:14" ht="10.050000000000001" customHeight="1" outlineLevel="1" x14ac:dyDescent="0.3"/>
    <row r="24" spans="2:14" outlineLevel="1" x14ac:dyDescent="0.3">
      <c r="B24" t="s">
        <v>5</v>
      </c>
      <c r="C24" s="8">
        <f>IFERROR('Data Sheet'!B26,0)</f>
        <v>81.16</v>
      </c>
      <c r="D24" s="8">
        <f>IFERROR('Data Sheet'!C26,0)</f>
        <v>117.76</v>
      </c>
      <c r="E24" s="8">
        <f>IFERROR('Data Sheet'!D26,0)</f>
        <v>100.47</v>
      </c>
      <c r="F24" s="8">
        <f>IFERROR('Data Sheet'!E26,0)</f>
        <v>115.14</v>
      </c>
      <c r="G24" s="8">
        <f>IFERROR('Data Sheet'!F26,0)</f>
        <v>119.88</v>
      </c>
      <c r="H24" s="8">
        <f>IFERROR('Data Sheet'!G26,0)</f>
        <v>132.74</v>
      </c>
      <c r="I24" s="8">
        <f>IFERROR('Data Sheet'!H26,0)</f>
        <v>169.92</v>
      </c>
      <c r="J24" s="8">
        <f>IFERROR('Data Sheet'!I26,0)</f>
        <v>200.66</v>
      </c>
      <c r="K24" s="8">
        <f>IFERROR('Data Sheet'!J26,0)</f>
        <v>239.61</v>
      </c>
      <c r="L24" s="8">
        <f>IFERROR('Data Sheet'!K26,0)</f>
        <v>269.74</v>
      </c>
      <c r="M24" s="8">
        <f>IFERROR(SUM('Data Sheet'!H45:K45),0)</f>
        <v>304.29000000000002</v>
      </c>
    </row>
    <row r="25" spans="2:14" outlineLevel="1" x14ac:dyDescent="0.3">
      <c r="B25" s="11" t="s">
        <v>68</v>
      </c>
      <c r="C25" s="10">
        <f t="shared" ref="C25:M25" si="8">C24/C6</f>
        <v>1.8948405518291186E-2</v>
      </c>
      <c r="D25" s="10">
        <f t="shared" si="8"/>
        <v>2.4309985342994569E-2</v>
      </c>
      <c r="E25" s="10">
        <f t="shared" si="8"/>
        <v>1.8740312282580107E-2</v>
      </c>
      <c r="F25" s="10">
        <f t="shared" si="8"/>
        <v>2.0499253132127068E-2</v>
      </c>
      <c r="G25" s="10">
        <f t="shared" si="8"/>
        <v>1.9722262894408243E-2</v>
      </c>
      <c r="H25" s="10">
        <f t="shared" si="8"/>
        <v>1.8753991263019288E-2</v>
      </c>
      <c r="I25" s="10">
        <f t="shared" si="8"/>
        <v>2.3294358603161022E-2</v>
      </c>
      <c r="J25" s="10">
        <f t="shared" si="8"/>
        <v>2.7515148689581787E-2</v>
      </c>
      <c r="K25" s="10">
        <f t="shared" si="8"/>
        <v>2.4151896590652523E-2</v>
      </c>
      <c r="L25" s="10">
        <f t="shared" si="8"/>
        <v>2.2861065674500598E-2</v>
      </c>
      <c r="M25" s="10">
        <f t="shared" si="8"/>
        <v>2.5002485540726302E-2</v>
      </c>
      <c r="N25" s="10"/>
    </row>
    <row r="26" spans="2:14" ht="10.050000000000001" customHeight="1" outlineLevel="1" x14ac:dyDescent="0.3"/>
    <row r="27" spans="2:14" outlineLevel="1" x14ac:dyDescent="0.3">
      <c r="B27" s="23" t="s">
        <v>8624</v>
      </c>
      <c r="C27" s="178">
        <f>+C18-C21-C24</f>
        <v>574.28</v>
      </c>
      <c r="D27" s="178">
        <f t="shared" ref="D27:M27" si="9">+D18-D21-D24</f>
        <v>637.7700000000001</v>
      </c>
      <c r="E27" s="178">
        <f t="shared" si="9"/>
        <v>1059.7400000000002</v>
      </c>
      <c r="F27" s="178">
        <f t="shared" si="9"/>
        <v>1132.8200000000002</v>
      </c>
      <c r="G27" s="178">
        <f t="shared" si="9"/>
        <v>1205.7999999999997</v>
      </c>
      <c r="H27" s="178">
        <f t="shared" si="9"/>
        <v>1211.8300000000004</v>
      </c>
      <c r="I27" s="178">
        <f t="shared" si="9"/>
        <v>1372.5000000000005</v>
      </c>
      <c r="J27" s="178">
        <f t="shared" si="9"/>
        <v>1448.4600000000003</v>
      </c>
      <c r="K27" s="178">
        <f t="shared" si="9"/>
        <v>1574.7199999999989</v>
      </c>
      <c r="L27" s="178">
        <f t="shared" si="9"/>
        <v>1668.7099999999989</v>
      </c>
      <c r="M27" s="178">
        <f t="shared" si="9"/>
        <v>2230.61</v>
      </c>
      <c r="N27" s="16"/>
    </row>
    <row r="28" spans="2:14" outlineLevel="1" x14ac:dyDescent="0.3">
      <c r="B28" s="11" t="s">
        <v>70</v>
      </c>
      <c r="C28" s="10">
        <f>+C27/C6</f>
        <v>0.13407701233420727</v>
      </c>
      <c r="D28" s="10">
        <f t="shared" ref="D28:M28" si="10">+D27/D6</f>
        <v>0.13165913172725585</v>
      </c>
      <c r="E28" s="10">
        <f t="shared" si="10"/>
        <v>0.19766953855221905</v>
      </c>
      <c r="F28" s="10">
        <f t="shared" si="10"/>
        <v>0.20168459208907583</v>
      </c>
      <c r="G28" s="10">
        <f t="shared" si="10"/>
        <v>0.19837424589654198</v>
      </c>
      <c r="H28" s="10">
        <f t="shared" si="10"/>
        <v>0.17121176158102058</v>
      </c>
      <c r="I28" s="10">
        <f t="shared" si="10"/>
        <v>0.18815623342065982</v>
      </c>
      <c r="J28" s="10">
        <f t="shared" si="10"/>
        <v>0.19861752352691939</v>
      </c>
      <c r="K28" s="10">
        <f t="shared" si="10"/>
        <v>0.15872657484759531</v>
      </c>
      <c r="L28" s="10">
        <f t="shared" si="10"/>
        <v>0.14142688849149501</v>
      </c>
      <c r="M28" s="10">
        <f t="shared" si="10"/>
        <v>0.18328171899174964</v>
      </c>
    </row>
    <row r="29" spans="2:14" ht="10.050000000000001" customHeight="1" outlineLevel="1" x14ac:dyDescent="0.3"/>
    <row r="30" spans="2:14" outlineLevel="1" x14ac:dyDescent="0.3">
      <c r="B30" t="s">
        <v>8</v>
      </c>
      <c r="C30" s="8">
        <f>IFERROR('Data Sheet'!B29,0)</f>
        <v>165.28</v>
      </c>
      <c r="D30" s="8">
        <f>IFERROR('Data Sheet'!C29,0)</f>
        <v>169.41</v>
      </c>
      <c r="E30" s="8">
        <f>IFERROR('Data Sheet'!D29,0)</f>
        <v>333.54</v>
      </c>
      <c r="F30" s="8">
        <f>IFERROR('Data Sheet'!E29,0)</f>
        <v>385.05</v>
      </c>
      <c r="G30" s="8">
        <f>IFERROR('Data Sheet'!F29,0)</f>
        <v>392.71</v>
      </c>
      <c r="H30" s="8">
        <f>IFERROR('Data Sheet'!G29,0)</f>
        <v>413.23</v>
      </c>
      <c r="I30" s="8">
        <f>IFERROR('Data Sheet'!H29,0)</f>
        <v>347.72</v>
      </c>
      <c r="J30" s="8">
        <f>IFERROR('Data Sheet'!I29,0)</f>
        <v>396.36</v>
      </c>
      <c r="K30" s="8">
        <f>IFERROR('Data Sheet'!J29,0)</f>
        <v>407.02</v>
      </c>
      <c r="L30" s="8">
        <f>IFERROR('Data Sheet'!K29,0)</f>
        <v>434.37</v>
      </c>
      <c r="M30" s="8">
        <f>IFERROR(SUM('Data Sheet'!H48:K48),0)</f>
        <v>616.67000000000007</v>
      </c>
    </row>
    <row r="31" spans="2:14" outlineLevel="1" x14ac:dyDescent="0.3">
      <c r="B31" s="11" t="s">
        <v>71</v>
      </c>
      <c r="C31" s="10">
        <f>C30/C27</f>
        <v>0.28780385874486314</v>
      </c>
      <c r="D31" s="10">
        <f t="shared" ref="D31:M31" si="11">D30/D27</f>
        <v>0.26562867491415398</v>
      </c>
      <c r="E31" s="10">
        <f t="shared" si="11"/>
        <v>0.31473757714156297</v>
      </c>
      <c r="F31" s="10">
        <f t="shared" si="11"/>
        <v>0.33990395649794314</v>
      </c>
      <c r="G31" s="10">
        <f t="shared" si="11"/>
        <v>0.32568419306684365</v>
      </c>
      <c r="H31" s="10">
        <f t="shared" si="11"/>
        <v>0.34099667445103676</v>
      </c>
      <c r="I31" s="10">
        <f t="shared" si="11"/>
        <v>0.25334790528233142</v>
      </c>
      <c r="J31" s="10">
        <f t="shared" si="11"/>
        <v>0.27364235118677765</v>
      </c>
      <c r="K31" s="10">
        <f t="shared" si="11"/>
        <v>0.25847134728713694</v>
      </c>
      <c r="L31" s="10">
        <f t="shared" si="11"/>
        <v>0.26030286868299485</v>
      </c>
      <c r="M31" s="10">
        <f t="shared" si="11"/>
        <v>0.27645800924410813</v>
      </c>
    </row>
    <row r="32" spans="2:14" ht="10.050000000000001" customHeight="1" outlineLevel="1" x14ac:dyDescent="0.3"/>
    <row r="33" spans="2:13" outlineLevel="1" x14ac:dyDescent="0.3">
      <c r="B33" s="23" t="s">
        <v>72</v>
      </c>
      <c r="C33" s="24">
        <f>C27-C30</f>
        <v>409</v>
      </c>
      <c r="D33" s="24">
        <f t="shared" ref="D33:M33" si="12">D27-D30</f>
        <v>468.36000000000013</v>
      </c>
      <c r="E33" s="24">
        <f t="shared" si="12"/>
        <v>726.20000000000027</v>
      </c>
      <c r="F33" s="24">
        <f t="shared" si="12"/>
        <v>747.77000000000021</v>
      </c>
      <c r="G33" s="24">
        <f t="shared" si="12"/>
        <v>813.08999999999969</v>
      </c>
      <c r="H33" s="24">
        <f t="shared" si="12"/>
        <v>798.60000000000036</v>
      </c>
      <c r="I33" s="24">
        <f t="shared" si="12"/>
        <v>1024.7800000000004</v>
      </c>
      <c r="J33" s="24">
        <f t="shared" si="12"/>
        <v>1052.1000000000004</v>
      </c>
      <c r="K33" s="24">
        <f t="shared" si="12"/>
        <v>1167.6999999999989</v>
      </c>
      <c r="L33" s="24">
        <f t="shared" si="12"/>
        <v>1234.3399999999988</v>
      </c>
      <c r="M33" s="24">
        <f t="shared" si="12"/>
        <v>1613.94</v>
      </c>
    </row>
    <row r="34" spans="2:13" outlineLevel="1" x14ac:dyDescent="0.3">
      <c r="B34" s="11" t="s">
        <v>73</v>
      </c>
      <c r="C34" s="10">
        <f t="shared" ref="C34:M34" si="13">C33/C6</f>
        <v>9.5489130815439818E-2</v>
      </c>
      <c r="D34" s="10">
        <f t="shared" si="13"/>
        <v>9.6686691026196842E-2</v>
      </c>
      <c r="E34" s="10">
        <f t="shared" si="13"/>
        <v>0.13545550691360286</v>
      </c>
      <c r="F34" s="10">
        <f t="shared" si="13"/>
        <v>0.1331312012733252</v>
      </c>
      <c r="G34" s="10">
        <f t="shared" si="13"/>
        <v>0.13376688969648307</v>
      </c>
      <c r="H34" s="10">
        <f t="shared" si="13"/>
        <v>0.11282912025498877</v>
      </c>
      <c r="I34" s="10">
        <f t="shared" si="13"/>
        <v>0.14048724581772223</v>
      </c>
      <c r="J34" s="10">
        <f t="shared" si="13"/>
        <v>0.14426735740211805</v>
      </c>
      <c r="K34" s="10">
        <f t="shared" si="13"/>
        <v>0.11770030319646475</v>
      </c>
      <c r="L34" s="10">
        <f t="shared" si="13"/>
        <v>0.10461306370824883</v>
      </c>
      <c r="M34" s="10">
        <f t="shared" si="13"/>
        <v>0.1326120198284525</v>
      </c>
    </row>
    <row r="35" spans="2:13" ht="10.050000000000001" customHeight="1" outlineLevel="1" x14ac:dyDescent="0.3"/>
    <row r="36" spans="2:13" outlineLevel="1" x14ac:dyDescent="0.3">
      <c r="B36" t="s">
        <v>74</v>
      </c>
      <c r="C36" s="13">
        <f>IFERROR('Data Sheet'!B93,0)</f>
        <v>51.26</v>
      </c>
      <c r="D36" s="13">
        <f>IFERROR('Data Sheet'!C93,0)</f>
        <v>51.27</v>
      </c>
      <c r="E36" s="13">
        <f>IFERROR('Data Sheet'!D93,0)</f>
        <v>51.27</v>
      </c>
      <c r="F36" s="13">
        <f>IFERROR('Data Sheet'!E93,0)</f>
        <v>51.27</v>
      </c>
      <c r="G36" s="13">
        <f>IFERROR('Data Sheet'!F93,0)</f>
        <v>50.78</v>
      </c>
      <c r="H36" s="13">
        <f>IFERROR('Data Sheet'!G93,0)</f>
        <v>50.8</v>
      </c>
      <c r="I36" s="13">
        <f>IFERROR('Data Sheet'!H93,0)</f>
        <v>50.81</v>
      </c>
      <c r="J36" s="13">
        <f>IFERROR('Data Sheet'!I93,0)</f>
        <v>50.82</v>
      </c>
      <c r="K36" s="13">
        <f>IFERROR('Data Sheet'!J93,0)</f>
        <v>50.83</v>
      </c>
      <c r="L36" s="13">
        <f>IFERROR('Data Sheet'!K93,0)</f>
        <v>50.83</v>
      </c>
      <c r="M36" s="13">
        <f>+L36</f>
        <v>50.83</v>
      </c>
    </row>
    <row r="37" spans="2:13" ht="10.050000000000001" customHeight="1" outlineLevel="1" x14ac:dyDescent="0.3"/>
    <row r="38" spans="2:13" outlineLevel="1" x14ac:dyDescent="0.3">
      <c r="B38" t="s">
        <v>75</v>
      </c>
      <c r="C38" s="14">
        <f>IFERROR(C33/C36,0)</f>
        <v>7.9789309403043314</v>
      </c>
      <c r="D38" s="14">
        <f t="shared" ref="D38:M38" si="14">IFERROR(D33/D36,0)</f>
        <v>9.1351667641895862</v>
      </c>
      <c r="E38" s="14">
        <f t="shared" si="14"/>
        <v>14.164228593719528</v>
      </c>
      <c r="F38" s="14">
        <f t="shared" si="14"/>
        <v>14.58494246147845</v>
      </c>
      <c r="G38" s="14">
        <f t="shared" si="14"/>
        <v>16.012012603387152</v>
      </c>
      <c r="H38" s="14">
        <f t="shared" si="14"/>
        <v>15.72047244094489</v>
      </c>
      <c r="I38" s="14">
        <f t="shared" si="14"/>
        <v>20.168864396772296</v>
      </c>
      <c r="J38" s="14">
        <f t="shared" si="14"/>
        <v>20.702479338842981</v>
      </c>
      <c r="K38" s="14">
        <f t="shared" si="14"/>
        <v>22.972653944520932</v>
      </c>
      <c r="L38" s="14">
        <f t="shared" si="14"/>
        <v>24.283690733818588</v>
      </c>
      <c r="M38" s="14">
        <f t="shared" si="14"/>
        <v>31.751721424355697</v>
      </c>
    </row>
    <row r="39" spans="2:13" outlineLevel="1" x14ac:dyDescent="0.3">
      <c r="B39" s="11" t="s">
        <v>77</v>
      </c>
      <c r="C39" s="10"/>
      <c r="D39" s="10">
        <f>IFERROR(D38/C38-1,0)</f>
        <v>0.14491112061701261</v>
      </c>
      <c r="E39" s="10">
        <f t="shared" ref="E39:M39" si="15">IFERROR(E38/D38-1,0)</f>
        <v>0.55051669655820334</v>
      </c>
      <c r="F39" s="10">
        <f t="shared" si="15"/>
        <v>2.9702561277884731E-2</v>
      </c>
      <c r="G39" s="10">
        <f t="shared" si="15"/>
        <v>9.7845442015137118E-2</v>
      </c>
      <c r="H39" s="10">
        <f t="shared" si="15"/>
        <v>-1.8207590117721328E-2</v>
      </c>
      <c r="I39" s="10">
        <f t="shared" si="15"/>
        <v>0.28296808334088674</v>
      </c>
      <c r="J39" s="10">
        <f t="shared" si="15"/>
        <v>2.6457361781661914E-2</v>
      </c>
      <c r="K39" s="10">
        <f t="shared" si="15"/>
        <v>0.10965713664152976</v>
      </c>
      <c r="L39" s="10">
        <f t="shared" si="15"/>
        <v>5.7069452770403206E-2</v>
      </c>
      <c r="M39" s="10">
        <f t="shared" si="15"/>
        <v>0.30753277054944483</v>
      </c>
    </row>
    <row r="40" spans="2:13" ht="10.050000000000001" customHeight="1" outlineLevel="1" x14ac:dyDescent="0.3"/>
    <row r="41" spans="2:13" outlineLevel="1" x14ac:dyDescent="0.3">
      <c r="B41" t="s">
        <v>76</v>
      </c>
      <c r="C41" s="14">
        <f>IFERROR('Data Sheet'!B31/Historical!C36,0)</f>
        <v>2.6999609832227862</v>
      </c>
      <c r="D41" s="14">
        <f>IFERROR('Data Sheet'!C31/Historical!D36,0)</f>
        <v>2.8999414862492685</v>
      </c>
      <c r="E41" s="14">
        <f>IFERROR('Data Sheet'!D31/Historical!E36,0)</f>
        <v>4.1499902477082111</v>
      </c>
      <c r="F41" s="14">
        <f>IFERROR('Data Sheet'!E31/Historical!F36,0)</f>
        <v>4.7499512385410565</v>
      </c>
      <c r="G41" s="14">
        <f>IFERROR('Data Sheet'!F31/Historical!G36,0)</f>
        <v>6</v>
      </c>
      <c r="H41" s="14">
        <f>IFERROR('Data Sheet'!G31/Historical!H36,0)</f>
        <v>6.5</v>
      </c>
      <c r="I41" s="14">
        <f>IFERROR('Data Sheet'!H31/Historical!I36,0)</f>
        <v>7</v>
      </c>
      <c r="J41" s="14">
        <f>IFERROR('Data Sheet'!I31/Historical!J36,0)</f>
        <v>8.5</v>
      </c>
      <c r="K41" s="14">
        <f>IFERROR('Data Sheet'!J31/Historical!K36,0)</f>
        <v>10</v>
      </c>
      <c r="L41" s="14">
        <f>IFERROR('Data Sheet'!K31/Historical!L36,0)</f>
        <v>11</v>
      </c>
      <c r="M41" s="14">
        <f>IFERROR('Data Sheet'!L31/Historical!M36,0)</f>
        <v>0</v>
      </c>
    </row>
    <row r="42" spans="2:13" outlineLevel="1" x14ac:dyDescent="0.3">
      <c r="B42" s="11" t="s">
        <v>78</v>
      </c>
      <c r="C42" s="10">
        <f>IFERROR(C41/C38,0)</f>
        <v>0.33838630806845971</v>
      </c>
      <c r="D42" s="10">
        <f t="shared" ref="D42:M42" si="16">IFERROR(D41/D38,0)</f>
        <v>0.31744811683320517</v>
      </c>
      <c r="E42" s="10">
        <f t="shared" si="16"/>
        <v>0.29299091159460194</v>
      </c>
      <c r="F42" s="10">
        <f t="shared" si="16"/>
        <v>0.32567500702087532</v>
      </c>
      <c r="G42" s="10">
        <f t="shared" si="16"/>
        <v>0.37471866583035107</v>
      </c>
      <c r="H42" s="10">
        <f t="shared" si="16"/>
        <v>0.41347357876283475</v>
      </c>
      <c r="I42" s="10">
        <f t="shared" si="16"/>
        <v>0.34706961494174349</v>
      </c>
      <c r="J42" s="10">
        <f t="shared" si="16"/>
        <v>0.41057884231536917</v>
      </c>
      <c r="K42" s="10">
        <f t="shared" si="16"/>
        <v>0.43530016271302602</v>
      </c>
      <c r="L42" s="10">
        <f t="shared" si="16"/>
        <v>0.45297891990861555</v>
      </c>
      <c r="M42" s="10">
        <f t="shared" si="16"/>
        <v>0</v>
      </c>
    </row>
    <row r="43" spans="2:13" ht="10.050000000000001" customHeight="1" outlineLevel="1" x14ac:dyDescent="0.3"/>
    <row r="44" spans="2:13" outlineLevel="1" x14ac:dyDescent="0.3">
      <c r="B44" t="s">
        <v>79</v>
      </c>
      <c r="C44" s="15">
        <f>IFERROR(IF(C38&gt;C41,1-C42,0),0)</f>
        <v>0.66161369193154029</v>
      </c>
      <c r="D44" s="15">
        <f t="shared" ref="D44:M44" si="17">IFERROR(IF(D38&gt;D41,1-D42,0),0)</f>
        <v>0.68255188316679483</v>
      </c>
      <c r="E44" s="15">
        <f t="shared" si="17"/>
        <v>0.70700908840539811</v>
      </c>
      <c r="F44" s="15">
        <f t="shared" si="17"/>
        <v>0.67432499297912463</v>
      </c>
      <c r="G44" s="15">
        <f t="shared" si="17"/>
        <v>0.62528133416964893</v>
      </c>
      <c r="H44" s="15">
        <f t="shared" si="17"/>
        <v>0.58652642123716525</v>
      </c>
      <c r="I44" s="15">
        <f t="shared" si="17"/>
        <v>0.65293038505825651</v>
      </c>
      <c r="J44" s="15">
        <f t="shared" si="17"/>
        <v>0.58942115768463088</v>
      </c>
      <c r="K44" s="15">
        <f t="shared" si="17"/>
        <v>0.56469983728697404</v>
      </c>
      <c r="L44" s="15">
        <f t="shared" si="17"/>
        <v>0.54702108009138439</v>
      </c>
      <c r="M44" s="15">
        <f t="shared" si="17"/>
        <v>1</v>
      </c>
    </row>
    <row r="45" spans="2:13" ht="13.05" customHeight="1" outlineLevel="1" x14ac:dyDescent="0.3"/>
    <row r="46" spans="2:13" ht="13.05" customHeight="1" outlineLevel="1" x14ac:dyDescent="0.3">
      <c r="B46" s="331" t="str">
        <f>+B2</f>
        <v>Historical Financial Statement - PIDILITE INDUSTRIES LTD</v>
      </c>
      <c r="C46" s="331"/>
      <c r="D46" s="331"/>
      <c r="E46" s="331"/>
      <c r="F46" s="331"/>
      <c r="G46" s="331"/>
      <c r="H46" s="331"/>
      <c r="I46" s="331"/>
      <c r="J46" s="331"/>
      <c r="K46" s="331"/>
      <c r="L46" s="331"/>
    </row>
    <row r="47" spans="2:13" ht="13.05" customHeight="1" outlineLevel="1" x14ac:dyDescent="0.3">
      <c r="B47" s="166" t="str">
        <f>+B3</f>
        <v>Years</v>
      </c>
      <c r="C47" s="167">
        <f>+C3</f>
        <v>41729</v>
      </c>
      <c r="D47" s="167">
        <f t="shared" ref="D47:L47" si="18">+D3</f>
        <v>42094</v>
      </c>
      <c r="E47" s="167">
        <f t="shared" si="18"/>
        <v>42460</v>
      </c>
      <c r="F47" s="167">
        <f t="shared" si="18"/>
        <v>42825</v>
      </c>
      <c r="G47" s="167">
        <f t="shared" si="18"/>
        <v>43190</v>
      </c>
      <c r="H47" s="167">
        <f t="shared" si="18"/>
        <v>43555</v>
      </c>
      <c r="I47" s="167">
        <f t="shared" si="18"/>
        <v>43921</v>
      </c>
      <c r="J47" s="167">
        <f t="shared" si="18"/>
        <v>44286</v>
      </c>
      <c r="K47" s="167">
        <f t="shared" si="18"/>
        <v>44651</v>
      </c>
      <c r="L47" s="167">
        <f t="shared" si="18"/>
        <v>45016</v>
      </c>
    </row>
    <row r="48" spans="2:13" ht="13.05" customHeight="1" outlineLevel="1" x14ac:dyDescent="0.3"/>
    <row r="49" spans="1:14" x14ac:dyDescent="0.3">
      <c r="A49" t="s">
        <v>57</v>
      </c>
      <c r="B49" s="127" t="s">
        <v>80</v>
      </c>
      <c r="C49" s="128"/>
      <c r="D49" s="128"/>
      <c r="E49" s="128"/>
      <c r="F49" s="128"/>
      <c r="G49" s="128"/>
      <c r="H49" s="128"/>
      <c r="I49" s="128"/>
      <c r="J49" s="128"/>
      <c r="K49" s="128"/>
      <c r="L49" s="128"/>
      <c r="M49" s="128"/>
    </row>
    <row r="51" spans="1:14" x14ac:dyDescent="0.3">
      <c r="B51" t="s">
        <v>11</v>
      </c>
      <c r="C51" s="14">
        <f>IFERROR('Data Sheet'!B57,0)</f>
        <v>51.26</v>
      </c>
      <c r="D51" s="14">
        <f>IFERROR('Data Sheet'!C57,0)</f>
        <v>51.27</v>
      </c>
      <c r="E51" s="14">
        <f>IFERROR('Data Sheet'!D57,0)</f>
        <v>51.27</v>
      </c>
      <c r="F51" s="14">
        <f>IFERROR('Data Sheet'!E57,0)</f>
        <v>51.27</v>
      </c>
      <c r="G51" s="14">
        <f>IFERROR('Data Sheet'!F57,0)</f>
        <v>50.78</v>
      </c>
      <c r="H51" s="14">
        <f>IFERROR('Data Sheet'!G57,0)</f>
        <v>50.8</v>
      </c>
      <c r="I51" s="14">
        <f>IFERROR('Data Sheet'!H57,0)</f>
        <v>50.81</v>
      </c>
      <c r="J51" s="14">
        <f>IFERROR('Data Sheet'!I57,0)</f>
        <v>50.82</v>
      </c>
      <c r="K51" s="14">
        <f>IFERROR('Data Sheet'!J57,0)</f>
        <v>50.83</v>
      </c>
      <c r="L51" s="14">
        <f>IFERROR('Data Sheet'!K57,0)</f>
        <v>50.83</v>
      </c>
      <c r="M51" s="14">
        <f>IFERROR('Data Sheet'!L57,0)</f>
        <v>0</v>
      </c>
    </row>
    <row r="52" spans="1:14" x14ac:dyDescent="0.3">
      <c r="B52" t="s">
        <v>12</v>
      </c>
      <c r="C52" s="14">
        <f>IFERROR('Data Sheet'!B58,0)</f>
        <v>1901.36</v>
      </c>
      <c r="D52" s="14">
        <f>IFERROR('Data Sheet'!C58,0)</f>
        <v>2219.31</v>
      </c>
      <c r="E52" s="14">
        <f>IFERROR('Data Sheet'!D58,0)</f>
        <v>2586.7199999999998</v>
      </c>
      <c r="F52" s="14">
        <f>IFERROR('Data Sheet'!E58,0)</f>
        <v>3419.64</v>
      </c>
      <c r="G52" s="14">
        <f>IFERROR('Data Sheet'!F58,0)</f>
        <v>3523.26</v>
      </c>
      <c r="H52" s="14">
        <f>IFERROR('Data Sheet'!G58,0)</f>
        <v>4097.29</v>
      </c>
      <c r="I52" s="14">
        <f>IFERROR('Data Sheet'!H58,0)</f>
        <v>4404.8</v>
      </c>
      <c r="J52" s="14">
        <f>IFERROR('Data Sheet'!I58,0)</f>
        <v>5542.14</v>
      </c>
      <c r="K52" s="14">
        <f>IFERROR('Data Sheet'!J58,0)</f>
        <v>6352.88</v>
      </c>
      <c r="L52" s="14">
        <f>IFERROR('Data Sheet'!K58,0)</f>
        <v>7161.45</v>
      </c>
      <c r="M52" s="14">
        <f>IFERROR('Data Sheet'!L58,0)</f>
        <v>0</v>
      </c>
    </row>
    <row r="53" spans="1:14" x14ac:dyDescent="0.3">
      <c r="B53" t="s">
        <v>36</v>
      </c>
      <c r="C53" s="14">
        <f>IFERROR('Data Sheet'!B59,0)</f>
        <v>45.93</v>
      </c>
      <c r="D53" s="14">
        <f>IFERROR('Data Sheet'!C59,0)</f>
        <v>58.42</v>
      </c>
      <c r="E53" s="14">
        <f>IFERROR('Data Sheet'!D59,0)</f>
        <v>80.02</v>
      </c>
      <c r="F53" s="14">
        <f>IFERROR('Data Sheet'!E59,0)</f>
        <v>97.51</v>
      </c>
      <c r="G53" s="14">
        <f>IFERROR('Data Sheet'!F59,0)</f>
        <v>124.57</v>
      </c>
      <c r="H53" s="14">
        <f>IFERROR('Data Sheet'!G59,0)</f>
        <v>112.74</v>
      </c>
      <c r="I53" s="14">
        <f>IFERROR('Data Sheet'!H59,0)</f>
        <v>287.69</v>
      </c>
      <c r="J53" s="14">
        <f>IFERROR('Data Sheet'!I59,0)</f>
        <v>331</v>
      </c>
      <c r="K53" s="14">
        <f>IFERROR('Data Sheet'!J59,0)</f>
        <v>415.83</v>
      </c>
      <c r="L53" s="14">
        <f>IFERROR('Data Sheet'!K59,0)</f>
        <v>390.61</v>
      </c>
      <c r="M53" s="14">
        <f>IFERROR('Data Sheet'!L59,0)</f>
        <v>0</v>
      </c>
    </row>
    <row r="54" spans="1:14" x14ac:dyDescent="0.3">
      <c r="B54" t="s">
        <v>37</v>
      </c>
      <c r="C54" s="14">
        <f>IFERROR('Data Sheet'!B60,0)</f>
        <v>929.81</v>
      </c>
      <c r="D54" s="14">
        <f>IFERROR('Data Sheet'!C60,0)</f>
        <v>985.76</v>
      </c>
      <c r="E54" s="14">
        <f>IFERROR('Data Sheet'!D60,0)</f>
        <v>995.87</v>
      </c>
      <c r="F54" s="14">
        <f>IFERROR('Data Sheet'!E60,0)</f>
        <v>1202.01</v>
      </c>
      <c r="G54" s="14">
        <f>IFERROR('Data Sheet'!F60,0)</f>
        <v>1499.99</v>
      </c>
      <c r="H54" s="14">
        <f>IFERROR('Data Sheet'!G60,0)</f>
        <v>1642.96</v>
      </c>
      <c r="I54" s="14">
        <f>IFERROR('Data Sheet'!H60,0)</f>
        <v>1779.4</v>
      </c>
      <c r="J54" s="14">
        <f>IFERROR('Data Sheet'!I60,0)</f>
        <v>2889.87</v>
      </c>
      <c r="K54" s="14">
        <f>IFERROR('Data Sheet'!J60,0)</f>
        <v>2674.8</v>
      </c>
      <c r="L54" s="14">
        <f>IFERROR('Data Sheet'!K60,0)</f>
        <v>2901.98</v>
      </c>
      <c r="M54" s="14">
        <f>IFERROR('Data Sheet'!L60,0)</f>
        <v>0</v>
      </c>
    </row>
    <row r="55" spans="1:14" x14ac:dyDescent="0.3">
      <c r="B55" s="23" t="s">
        <v>81</v>
      </c>
      <c r="C55" s="26">
        <f>IFERROR(SUM(C51:C54),0)</f>
        <v>2928.3599999999997</v>
      </c>
      <c r="D55" s="26">
        <f t="shared" ref="D55:M55" si="19">IFERROR(SUM(D51:D54),0)</f>
        <v>3314.76</v>
      </c>
      <c r="E55" s="26">
        <f t="shared" si="19"/>
        <v>3713.8799999999997</v>
      </c>
      <c r="F55" s="26">
        <f t="shared" si="19"/>
        <v>4770.43</v>
      </c>
      <c r="G55" s="26">
        <f t="shared" si="19"/>
        <v>5198.6000000000004</v>
      </c>
      <c r="H55" s="26">
        <f t="shared" si="19"/>
        <v>5903.79</v>
      </c>
      <c r="I55" s="26">
        <f t="shared" si="19"/>
        <v>6522.7000000000007</v>
      </c>
      <c r="J55" s="26">
        <f t="shared" si="19"/>
        <v>8813.83</v>
      </c>
      <c r="K55" s="26">
        <f t="shared" si="19"/>
        <v>9494.34</v>
      </c>
      <c r="L55" s="26">
        <f t="shared" si="19"/>
        <v>10504.869999999999</v>
      </c>
      <c r="M55" s="26">
        <f t="shared" si="19"/>
        <v>0</v>
      </c>
      <c r="N55" s="16"/>
    </row>
    <row r="57" spans="1:14" x14ac:dyDescent="0.3">
      <c r="B57" t="s">
        <v>82</v>
      </c>
      <c r="C57" s="14">
        <f>IFERROR('Data Sheet'!B62,0)</f>
        <v>729.13</v>
      </c>
      <c r="D57" s="14">
        <f>IFERROR('Data Sheet'!C62,0)</f>
        <v>978.49</v>
      </c>
      <c r="E57" s="14">
        <f>IFERROR('Data Sheet'!D62,0)</f>
        <v>1137.46</v>
      </c>
      <c r="F57" s="14">
        <f>IFERROR('Data Sheet'!E62,0)</f>
        <v>1275.25</v>
      </c>
      <c r="G57" s="14">
        <f>IFERROR('Data Sheet'!F62,0)</f>
        <v>1342.19</v>
      </c>
      <c r="H57" s="14">
        <f>IFERROR('Data Sheet'!G62,0)</f>
        <v>1447.61</v>
      </c>
      <c r="I57" s="14">
        <f>IFERROR('Data Sheet'!H62,0)</f>
        <v>1806.71</v>
      </c>
      <c r="J57" s="14">
        <f>IFERROR('Data Sheet'!I62,0)</f>
        <v>4417.92</v>
      </c>
      <c r="K57" s="14">
        <f>IFERROR('Data Sheet'!J62,0)</f>
        <v>4703.26</v>
      </c>
      <c r="L57" s="14">
        <f>IFERROR('Data Sheet'!K62,0)</f>
        <v>4914.08</v>
      </c>
      <c r="M57" s="14">
        <f>IFERROR('Data Sheet'!L62,0)</f>
        <v>0</v>
      </c>
    </row>
    <row r="58" spans="1:14" x14ac:dyDescent="0.3">
      <c r="B58" t="s">
        <v>15</v>
      </c>
      <c r="C58" s="14">
        <f>IFERROR('Data Sheet'!B63,0)</f>
        <v>458.05</v>
      </c>
      <c r="D58" s="14">
        <f>IFERROR('Data Sheet'!C63,0)</f>
        <v>461.82</v>
      </c>
      <c r="E58" s="14">
        <f>IFERROR('Data Sheet'!D63,0)</f>
        <v>158.07</v>
      </c>
      <c r="F58" s="14">
        <f>IFERROR('Data Sheet'!E63,0)</f>
        <v>147.71</v>
      </c>
      <c r="G58" s="14">
        <f>IFERROR('Data Sheet'!F63,0)</f>
        <v>227.73</v>
      </c>
      <c r="H58" s="14">
        <f>IFERROR('Data Sheet'!G63,0)</f>
        <v>242.13</v>
      </c>
      <c r="I58" s="14">
        <f>IFERROR('Data Sheet'!H63,0)</f>
        <v>259.33</v>
      </c>
      <c r="J58" s="14">
        <f>IFERROR('Data Sheet'!I63,0)</f>
        <v>293.87</v>
      </c>
      <c r="K58" s="14">
        <f>IFERROR('Data Sheet'!J63,0)</f>
        <v>225.42</v>
      </c>
      <c r="L58" s="14">
        <f>IFERROR('Data Sheet'!K63,0)</f>
        <v>405.94</v>
      </c>
      <c r="M58" s="14">
        <f>IFERROR('Data Sheet'!L63,0)</f>
        <v>0</v>
      </c>
    </row>
    <row r="59" spans="1:14" x14ac:dyDescent="0.3">
      <c r="B59" t="s">
        <v>16</v>
      </c>
      <c r="C59" s="14">
        <f>IFERROR('Data Sheet'!B64,0)</f>
        <v>260.29000000000002</v>
      </c>
      <c r="D59" s="14">
        <f>IFERROR('Data Sheet'!C64,0)</f>
        <v>369.9</v>
      </c>
      <c r="E59" s="14">
        <f>IFERROR('Data Sheet'!D64,0)</f>
        <v>705.54</v>
      </c>
      <c r="F59" s="14">
        <f>IFERROR('Data Sheet'!E64,0)</f>
        <v>1443.1</v>
      </c>
      <c r="G59" s="14">
        <f>IFERROR('Data Sheet'!F64,0)</f>
        <v>1245.94</v>
      </c>
      <c r="H59" s="14">
        <f>IFERROR('Data Sheet'!G64,0)</f>
        <v>1547.7</v>
      </c>
      <c r="I59" s="14">
        <f>IFERROR('Data Sheet'!H64,0)</f>
        <v>1186.19</v>
      </c>
      <c r="J59" s="14">
        <f>IFERROR('Data Sheet'!I64,0)</f>
        <v>515.97</v>
      </c>
      <c r="K59" s="14">
        <f>IFERROR('Data Sheet'!J64,0)</f>
        <v>458.61</v>
      </c>
      <c r="L59" s="14">
        <f>IFERROR('Data Sheet'!K64,0)</f>
        <v>880.85</v>
      </c>
      <c r="M59" s="14">
        <f>IFERROR('Data Sheet'!L64,0)</f>
        <v>0</v>
      </c>
    </row>
    <row r="60" spans="1:14" x14ac:dyDescent="0.3">
      <c r="B60" t="s">
        <v>38</v>
      </c>
      <c r="C60" s="14">
        <f>IFERROR('Data Sheet'!B65 - SUM('Data Sheet'!B67:B69),0)</f>
        <v>179.6400000000001</v>
      </c>
      <c r="D60" s="14">
        <f>IFERROR('Data Sheet'!C65 - SUM('Data Sheet'!C67:C69),0)</f>
        <v>201.39999999999986</v>
      </c>
      <c r="E60" s="14">
        <f>IFERROR('Data Sheet'!D65 - SUM('Data Sheet'!D67:D69),0)</f>
        <v>252.02999999999997</v>
      </c>
      <c r="F60" s="14">
        <f>IFERROR('Data Sheet'!E65 - SUM('Data Sheet'!E67:E69),0)</f>
        <v>315.02999999999975</v>
      </c>
      <c r="G60" s="14">
        <f>IFERROR('Data Sheet'!F65 - SUM('Data Sheet'!F67:F69),0)</f>
        <v>476.69999999999982</v>
      </c>
      <c r="H60" s="14">
        <f>IFERROR('Data Sheet'!G65 - SUM('Data Sheet'!G67:G69),0)</f>
        <v>485.46000000000004</v>
      </c>
      <c r="I60" s="14">
        <f>IFERROR('Data Sheet'!H65 - SUM('Data Sheet'!H67:H69),0)</f>
        <v>549.24999999999955</v>
      </c>
      <c r="J60" s="14">
        <f>IFERROR('Data Sheet'!I65 - SUM('Data Sheet'!I67:I69),0)</f>
        <v>579.44000000000005</v>
      </c>
      <c r="K60" s="14">
        <f>IFERROR('Data Sheet'!J65 - SUM('Data Sheet'!J67:J69),0)</f>
        <v>626.25</v>
      </c>
      <c r="L60" s="14">
        <f>IFERROR('Data Sheet'!K65 - SUM('Data Sheet'!K67:K69),0)</f>
        <v>625</v>
      </c>
      <c r="M60" s="14">
        <f>IFERROR('Data Sheet'!L65,0)</f>
        <v>0</v>
      </c>
    </row>
    <row r="61" spans="1:14" x14ac:dyDescent="0.3">
      <c r="B61" s="23" t="s">
        <v>84</v>
      </c>
      <c r="C61" s="26">
        <f>IFERROR(SUM(C57:C60),0)</f>
        <v>1627.1100000000001</v>
      </c>
      <c r="D61" s="26">
        <f t="shared" ref="D61:M61" si="20">IFERROR(SUM(D57:D60),0)</f>
        <v>2011.61</v>
      </c>
      <c r="E61" s="26">
        <f t="shared" si="20"/>
        <v>2253.1</v>
      </c>
      <c r="F61" s="26">
        <f t="shared" si="20"/>
        <v>3181.0899999999997</v>
      </c>
      <c r="G61" s="26">
        <f t="shared" si="20"/>
        <v>3292.56</v>
      </c>
      <c r="H61" s="26">
        <f t="shared" si="20"/>
        <v>3722.8999999999996</v>
      </c>
      <c r="I61" s="26">
        <f t="shared" si="20"/>
        <v>3801.4799999999996</v>
      </c>
      <c r="J61" s="26">
        <f t="shared" si="20"/>
        <v>5807.2000000000007</v>
      </c>
      <c r="K61" s="26">
        <f t="shared" si="20"/>
        <v>6013.54</v>
      </c>
      <c r="L61" s="26">
        <f t="shared" si="20"/>
        <v>6825.87</v>
      </c>
      <c r="M61" s="26">
        <f t="shared" si="20"/>
        <v>0</v>
      </c>
    </row>
    <row r="62" spans="1:14" x14ac:dyDescent="0.3">
      <c r="B62" s="16"/>
      <c r="C62" s="16"/>
      <c r="D62" s="16"/>
      <c r="E62" s="16"/>
      <c r="F62" s="16"/>
      <c r="G62" s="16"/>
      <c r="H62" s="16"/>
      <c r="I62" s="16"/>
      <c r="J62" s="16"/>
      <c r="K62" s="16"/>
      <c r="L62" s="16"/>
      <c r="M62" s="16"/>
    </row>
    <row r="63" spans="1:14" x14ac:dyDescent="0.3">
      <c r="B63" t="s">
        <v>43</v>
      </c>
      <c r="C63" s="14">
        <f>IFERROR('Data Sheet'!B67,0)</f>
        <v>524.4</v>
      </c>
      <c r="D63" s="14">
        <f>IFERROR('Data Sheet'!C67,0)</f>
        <v>586.11</v>
      </c>
      <c r="E63" s="14">
        <f>IFERROR('Data Sheet'!D67,0)</f>
        <v>701.59</v>
      </c>
      <c r="F63" s="14">
        <f>IFERROR('Data Sheet'!E67,0)</f>
        <v>768.54</v>
      </c>
      <c r="G63" s="14">
        <f>IFERROR('Data Sheet'!F67,0)</f>
        <v>938.13</v>
      </c>
      <c r="H63" s="14">
        <f>IFERROR('Data Sheet'!G67,0)</f>
        <v>1056.01</v>
      </c>
      <c r="I63" s="14">
        <f>IFERROR('Data Sheet'!H67,0)</f>
        <v>1088.5</v>
      </c>
      <c r="J63" s="14">
        <f>IFERROR('Data Sheet'!I67,0)</f>
        <v>1321.02</v>
      </c>
      <c r="K63" s="14">
        <f>IFERROR('Data Sheet'!J67,0)</f>
        <v>1430.54</v>
      </c>
      <c r="L63" s="14">
        <f>IFERROR('Data Sheet'!K67,0)</f>
        <v>1535.27</v>
      </c>
      <c r="M63" s="14">
        <f>IFERROR('Data Sheet'!L67,0)</f>
        <v>0</v>
      </c>
    </row>
    <row r="64" spans="1:14" x14ac:dyDescent="0.3">
      <c r="B64" s="36" t="str">
        <f>+'Data Sheet'!A68</f>
        <v>Inventory</v>
      </c>
      <c r="C64" s="14">
        <f>IFERROR('Data Sheet'!B68,0)</f>
        <v>599.67999999999995</v>
      </c>
      <c r="D64" s="14">
        <f>IFERROR('Data Sheet'!C68,0)</f>
        <v>641.04</v>
      </c>
      <c r="E64" s="14">
        <f>IFERROR('Data Sheet'!D68,0)</f>
        <v>627.42999999999995</v>
      </c>
      <c r="F64" s="14">
        <f>IFERROR('Data Sheet'!E68,0)</f>
        <v>720.86</v>
      </c>
      <c r="G64" s="14">
        <f>IFERROR('Data Sheet'!F68,0)</f>
        <v>804.33</v>
      </c>
      <c r="H64" s="14">
        <f>IFERROR('Data Sheet'!G68,0)</f>
        <v>934.45</v>
      </c>
      <c r="I64" s="14">
        <f>IFERROR('Data Sheet'!H68,0)</f>
        <v>929.47</v>
      </c>
      <c r="J64" s="14">
        <f>IFERROR('Data Sheet'!I68,0)</f>
        <v>1234.1500000000001</v>
      </c>
      <c r="K64" s="14">
        <f>IFERROR('Data Sheet'!J68,0)</f>
        <v>1695.09</v>
      </c>
      <c r="L64" s="14">
        <f>IFERROR('Data Sheet'!K68,0)</f>
        <v>1817.08</v>
      </c>
      <c r="M64" s="14">
        <f>IFERROR('Data Sheet'!L68,0)</f>
        <v>0</v>
      </c>
    </row>
    <row r="65" spans="1:13" x14ac:dyDescent="0.3">
      <c r="B65" t="s">
        <v>52</v>
      </c>
      <c r="C65" s="14">
        <f>IFERROR('Data Sheet'!B69,0)</f>
        <v>177.17</v>
      </c>
      <c r="D65" s="14">
        <f>IFERROR('Data Sheet'!C69,0)</f>
        <v>76</v>
      </c>
      <c r="E65" s="14">
        <f>IFERROR('Data Sheet'!D69,0)</f>
        <v>131.76</v>
      </c>
      <c r="F65" s="14">
        <f>IFERROR('Data Sheet'!E69,0)</f>
        <v>99.94</v>
      </c>
      <c r="G65" s="14">
        <f>IFERROR('Data Sheet'!F69,0)</f>
        <v>163.58000000000001</v>
      </c>
      <c r="H65" s="14">
        <f>IFERROR('Data Sheet'!G69,0)</f>
        <v>190.43</v>
      </c>
      <c r="I65" s="14">
        <f>IFERROR('Data Sheet'!H69,0)</f>
        <v>703.25</v>
      </c>
      <c r="J65" s="14">
        <f>IFERROR('Data Sheet'!I69,0)</f>
        <v>451.46</v>
      </c>
      <c r="K65" s="14">
        <f>IFERROR('Data Sheet'!J69,0)</f>
        <v>355.17</v>
      </c>
      <c r="L65" s="14">
        <f>IFERROR('Data Sheet'!K69,0)</f>
        <v>326.64999999999998</v>
      </c>
      <c r="M65" s="14">
        <f>IFERROR('Data Sheet'!L69,0)</f>
        <v>0</v>
      </c>
    </row>
    <row r="66" spans="1:13" x14ac:dyDescent="0.3">
      <c r="B66" s="23" t="s">
        <v>85</v>
      </c>
      <c r="C66" s="26">
        <f t="shared" ref="C66:M66" si="21">IFERROR(SUM(C63:C65),0)</f>
        <v>1301.25</v>
      </c>
      <c r="D66" s="26">
        <f t="shared" si="21"/>
        <v>1303.1500000000001</v>
      </c>
      <c r="E66" s="26">
        <f t="shared" si="21"/>
        <v>1460.78</v>
      </c>
      <c r="F66" s="26">
        <f t="shared" si="21"/>
        <v>1589.3400000000001</v>
      </c>
      <c r="G66" s="26">
        <f t="shared" si="21"/>
        <v>1906.04</v>
      </c>
      <c r="H66" s="26">
        <f t="shared" si="21"/>
        <v>2180.89</v>
      </c>
      <c r="I66" s="26">
        <f t="shared" si="21"/>
        <v>2721.2200000000003</v>
      </c>
      <c r="J66" s="26">
        <f t="shared" si="21"/>
        <v>3006.63</v>
      </c>
      <c r="K66" s="26">
        <f t="shared" si="21"/>
        <v>3480.8</v>
      </c>
      <c r="L66" s="26">
        <f t="shared" si="21"/>
        <v>3679</v>
      </c>
      <c r="M66" s="26">
        <f t="shared" si="21"/>
        <v>0</v>
      </c>
    </row>
    <row r="68" spans="1:13" x14ac:dyDescent="0.3">
      <c r="B68" s="23" t="s">
        <v>83</v>
      </c>
      <c r="C68" s="26">
        <f t="shared" ref="C68:M68" si="22">IFERROR(SUM(C66,C61),0)</f>
        <v>2928.36</v>
      </c>
      <c r="D68" s="26">
        <f t="shared" si="22"/>
        <v>3314.76</v>
      </c>
      <c r="E68" s="26">
        <f t="shared" si="22"/>
        <v>3713.88</v>
      </c>
      <c r="F68" s="26">
        <f t="shared" si="22"/>
        <v>4770.43</v>
      </c>
      <c r="G68" s="26">
        <f t="shared" si="22"/>
        <v>5198.6000000000004</v>
      </c>
      <c r="H68" s="26">
        <f t="shared" si="22"/>
        <v>5903.7899999999991</v>
      </c>
      <c r="I68" s="26">
        <f t="shared" si="22"/>
        <v>6522.7</v>
      </c>
      <c r="J68" s="26">
        <f t="shared" si="22"/>
        <v>8813.8300000000017</v>
      </c>
      <c r="K68" s="26">
        <f t="shared" si="22"/>
        <v>9494.34</v>
      </c>
      <c r="L68" s="26">
        <f t="shared" si="22"/>
        <v>10504.869999999999</v>
      </c>
      <c r="M68" s="26">
        <f t="shared" si="22"/>
        <v>0</v>
      </c>
    </row>
    <row r="70" spans="1:13" x14ac:dyDescent="0.3">
      <c r="B70" s="18" t="s">
        <v>86</v>
      </c>
      <c r="C70" s="19" t="b">
        <f t="shared" ref="C70:M70" si="23">C55=C68</f>
        <v>1</v>
      </c>
      <c r="D70" s="19" t="b">
        <f t="shared" si="23"/>
        <v>1</v>
      </c>
      <c r="E70" s="19" t="b">
        <f t="shared" si="23"/>
        <v>1</v>
      </c>
      <c r="F70" s="19" t="b">
        <f t="shared" si="23"/>
        <v>1</v>
      </c>
      <c r="G70" s="19" t="b">
        <f t="shared" si="23"/>
        <v>1</v>
      </c>
      <c r="H70" s="19" t="b">
        <f t="shared" si="23"/>
        <v>1</v>
      </c>
      <c r="I70" s="19" t="b">
        <f t="shared" si="23"/>
        <v>1</v>
      </c>
      <c r="J70" s="19" t="b">
        <f t="shared" si="23"/>
        <v>1</v>
      </c>
      <c r="K70" s="19" t="b">
        <f t="shared" si="23"/>
        <v>1</v>
      </c>
      <c r="L70" s="19" t="b">
        <f t="shared" si="23"/>
        <v>1</v>
      </c>
      <c r="M70" s="19" t="b">
        <f t="shared" si="23"/>
        <v>1</v>
      </c>
    </row>
    <row r="71" spans="1:13" x14ac:dyDescent="0.3">
      <c r="B71" s="331" t="str">
        <f>+B2</f>
        <v>Historical Financial Statement - PIDILITE INDUSTRIES LTD</v>
      </c>
      <c r="C71" s="331"/>
      <c r="D71" s="331"/>
      <c r="E71" s="331"/>
      <c r="F71" s="331"/>
      <c r="G71" s="331"/>
      <c r="H71" s="331"/>
      <c r="I71" s="331"/>
      <c r="J71" s="331"/>
      <c r="K71" s="331"/>
      <c r="L71" s="331"/>
      <c r="M71" s="19"/>
    </row>
    <row r="72" spans="1:13" x14ac:dyDescent="0.3">
      <c r="B72" s="166" t="s">
        <v>55</v>
      </c>
      <c r="C72" s="167">
        <f>+C3</f>
        <v>41729</v>
      </c>
      <c r="D72" s="167">
        <f t="shared" ref="D72:L72" si="24">+D3</f>
        <v>42094</v>
      </c>
      <c r="E72" s="167">
        <f t="shared" si="24"/>
        <v>42460</v>
      </c>
      <c r="F72" s="167">
        <f t="shared" si="24"/>
        <v>42825</v>
      </c>
      <c r="G72" s="167">
        <f t="shared" si="24"/>
        <v>43190</v>
      </c>
      <c r="H72" s="167">
        <f t="shared" si="24"/>
        <v>43555</v>
      </c>
      <c r="I72" s="167">
        <f t="shared" si="24"/>
        <v>43921</v>
      </c>
      <c r="J72" s="167">
        <f t="shared" si="24"/>
        <v>44286</v>
      </c>
      <c r="K72" s="167">
        <f t="shared" si="24"/>
        <v>44651</v>
      </c>
      <c r="L72" s="167">
        <f t="shared" si="24"/>
        <v>45016</v>
      </c>
      <c r="M72" s="19"/>
    </row>
    <row r="74" spans="1:13" x14ac:dyDescent="0.3">
      <c r="A74" t="s">
        <v>57</v>
      </c>
      <c r="B74" s="127" t="s">
        <v>103</v>
      </c>
      <c r="C74" s="128"/>
      <c r="D74" s="128"/>
      <c r="E74" s="128"/>
      <c r="F74" s="128"/>
      <c r="G74" s="128"/>
      <c r="H74" s="128"/>
      <c r="I74" s="128"/>
      <c r="J74" s="128"/>
      <c r="K74" s="128"/>
      <c r="L74" s="128"/>
      <c r="M74" s="128"/>
    </row>
    <row r="76" spans="1:13" x14ac:dyDescent="0.3">
      <c r="B76" s="302" t="s">
        <v>8604</v>
      </c>
      <c r="C76" s="303"/>
      <c r="D76" s="303"/>
      <c r="E76" s="303"/>
      <c r="F76" s="303"/>
      <c r="G76" s="303"/>
      <c r="H76" s="303"/>
      <c r="I76" s="303"/>
      <c r="J76" s="303"/>
      <c r="K76" s="303"/>
      <c r="L76" s="303"/>
      <c r="M76" s="16"/>
    </row>
    <row r="77" spans="1:13" x14ac:dyDescent="0.3">
      <c r="B77" s="204" t="s">
        <v>87</v>
      </c>
      <c r="C77" s="298">
        <v>712</v>
      </c>
      <c r="D77" s="298">
        <v>786</v>
      </c>
      <c r="E77" s="299">
        <v>1223</v>
      </c>
      <c r="F77" s="299">
        <v>1307</v>
      </c>
      <c r="G77" s="299">
        <v>1401</v>
      </c>
      <c r="H77" s="299">
        <v>1433</v>
      </c>
      <c r="I77" s="299">
        <v>1616</v>
      </c>
      <c r="J77" s="299">
        <v>1736</v>
      </c>
      <c r="K77" s="299">
        <v>1928</v>
      </c>
      <c r="L77" s="299">
        <v>2048</v>
      </c>
      <c r="M77" s="133"/>
    </row>
    <row r="78" spans="1:13" x14ac:dyDescent="0.3">
      <c r="B78" s="191" t="s">
        <v>43</v>
      </c>
      <c r="C78" s="296">
        <v>-90</v>
      </c>
      <c r="D78" s="296">
        <v>-68</v>
      </c>
      <c r="E78" s="296">
        <v>-101</v>
      </c>
      <c r="F78" s="296">
        <v>-71</v>
      </c>
      <c r="G78" s="296">
        <v>-148</v>
      </c>
      <c r="H78" s="296">
        <v>-127</v>
      </c>
      <c r="I78" s="296">
        <v>-38</v>
      </c>
      <c r="J78" s="296">
        <v>-176</v>
      </c>
      <c r="K78" s="296">
        <v>-123</v>
      </c>
      <c r="L78" s="296">
        <v>-84</v>
      </c>
    </row>
    <row r="79" spans="1:13" x14ac:dyDescent="0.3">
      <c r="B79" s="296" t="s">
        <v>30</v>
      </c>
      <c r="C79" s="296">
        <v>-76</v>
      </c>
      <c r="D79" s="296">
        <v>-41</v>
      </c>
      <c r="E79" s="296">
        <v>49</v>
      </c>
      <c r="F79" s="296">
        <v>-82</v>
      </c>
      <c r="G79" s="296">
        <v>-64</v>
      </c>
      <c r="H79" s="296">
        <v>-136</v>
      </c>
      <c r="I79" s="296">
        <v>0</v>
      </c>
      <c r="J79" s="296">
        <v>-279</v>
      </c>
      <c r="K79" s="296">
        <v>-460</v>
      </c>
      <c r="L79" s="296">
        <v>-143</v>
      </c>
    </row>
    <row r="80" spans="1:13" x14ac:dyDescent="0.3">
      <c r="B80" s="296" t="s">
        <v>8625</v>
      </c>
      <c r="C80" s="296">
        <v>96</v>
      </c>
      <c r="D80" s="296">
        <v>-13</v>
      </c>
      <c r="E80" s="296">
        <v>17</v>
      </c>
      <c r="F80" s="296">
        <v>15</v>
      </c>
      <c r="G80" s="296">
        <v>130</v>
      </c>
      <c r="H80" s="296">
        <v>31</v>
      </c>
      <c r="I80" s="296">
        <v>42</v>
      </c>
      <c r="J80" s="296">
        <v>355</v>
      </c>
      <c r="K80" s="296">
        <v>76</v>
      </c>
      <c r="L80" s="296">
        <v>32</v>
      </c>
    </row>
    <row r="81" spans="2:13" x14ac:dyDescent="0.3">
      <c r="B81" s="296" t="s">
        <v>88</v>
      </c>
      <c r="C81" s="296">
        <v>-55</v>
      </c>
      <c r="D81" s="296">
        <v>5</v>
      </c>
      <c r="E81" s="296">
        <v>5</v>
      </c>
      <c r="F81" s="296">
        <v>0</v>
      </c>
      <c r="G81" s="296">
        <v>4</v>
      </c>
      <c r="H81" s="296">
        <v>3</v>
      </c>
      <c r="I81" s="296">
        <v>-6</v>
      </c>
      <c r="J81" s="296">
        <v>0</v>
      </c>
      <c r="K81" s="296">
        <v>-1</v>
      </c>
      <c r="L81" s="296">
        <v>-11</v>
      </c>
    </row>
    <row r="82" spans="2:13" x14ac:dyDescent="0.3">
      <c r="B82" s="296" t="s">
        <v>89</v>
      </c>
      <c r="C82" s="296">
        <v>-26</v>
      </c>
      <c r="D82" s="296">
        <v>58</v>
      </c>
      <c r="E82" s="296">
        <v>29</v>
      </c>
      <c r="F82" s="296">
        <v>-3</v>
      </c>
      <c r="G82" s="296">
        <v>-99</v>
      </c>
      <c r="H82" s="296">
        <v>50</v>
      </c>
      <c r="I82" s="296">
        <v>59</v>
      </c>
      <c r="J82" s="296">
        <v>127</v>
      </c>
      <c r="K82" s="296">
        <v>-3</v>
      </c>
      <c r="L82" s="296">
        <v>128</v>
      </c>
    </row>
    <row r="83" spans="2:13" x14ac:dyDescent="0.3">
      <c r="B83" s="296" t="s">
        <v>90</v>
      </c>
      <c r="C83" s="296">
        <f t="shared" ref="C83:L83" si="25">SUM(C78:C82)</f>
        <v>-151</v>
      </c>
      <c r="D83" s="296">
        <f t="shared" si="25"/>
        <v>-59</v>
      </c>
      <c r="E83" s="296">
        <f t="shared" si="25"/>
        <v>-1</v>
      </c>
      <c r="F83" s="296">
        <f t="shared" si="25"/>
        <v>-141</v>
      </c>
      <c r="G83" s="296">
        <f t="shared" si="25"/>
        <v>-177</v>
      </c>
      <c r="H83" s="296">
        <f t="shared" si="25"/>
        <v>-179</v>
      </c>
      <c r="I83" s="296">
        <f t="shared" si="25"/>
        <v>57</v>
      </c>
      <c r="J83" s="296">
        <f t="shared" si="25"/>
        <v>27</v>
      </c>
      <c r="K83" s="296">
        <f t="shared" si="25"/>
        <v>-511</v>
      </c>
      <c r="L83" s="296">
        <f t="shared" si="25"/>
        <v>-78</v>
      </c>
    </row>
    <row r="84" spans="2:13" x14ac:dyDescent="0.3">
      <c r="B84" s="297" t="s">
        <v>91</v>
      </c>
      <c r="C84" s="297">
        <v>-167</v>
      </c>
      <c r="D84" s="297">
        <v>-175</v>
      </c>
      <c r="E84" s="297">
        <v>-314</v>
      </c>
      <c r="F84" s="297">
        <v>-373</v>
      </c>
      <c r="G84" s="297">
        <v>-428</v>
      </c>
      <c r="H84" s="297">
        <v>-409</v>
      </c>
      <c r="I84" s="297">
        <v>-393</v>
      </c>
      <c r="J84" s="297">
        <v>-371</v>
      </c>
      <c r="K84" s="297">
        <v>-462</v>
      </c>
      <c r="L84" s="297">
        <v>-412</v>
      </c>
    </row>
    <row r="85" spans="2:13" x14ac:dyDescent="0.3">
      <c r="B85" s="300" t="s">
        <v>18</v>
      </c>
      <c r="C85" s="301">
        <f>+SUM(C77+C83+C84)</f>
        <v>394</v>
      </c>
      <c r="D85" s="301">
        <f t="shared" ref="D85:L85" si="26">+SUM(D77+D83+D84)</f>
        <v>552</v>
      </c>
      <c r="E85" s="301">
        <f t="shared" si="26"/>
        <v>908</v>
      </c>
      <c r="F85" s="301">
        <f t="shared" si="26"/>
        <v>793</v>
      </c>
      <c r="G85" s="301">
        <f t="shared" si="26"/>
        <v>796</v>
      </c>
      <c r="H85" s="301">
        <f t="shared" si="26"/>
        <v>845</v>
      </c>
      <c r="I85" s="301">
        <f t="shared" si="26"/>
        <v>1280</v>
      </c>
      <c r="J85" s="301">
        <f t="shared" si="26"/>
        <v>1392</v>
      </c>
      <c r="K85" s="301">
        <f t="shared" si="26"/>
        <v>955</v>
      </c>
      <c r="L85" s="301">
        <f t="shared" si="26"/>
        <v>1558</v>
      </c>
      <c r="M85" s="136"/>
    </row>
    <row r="86" spans="2:13" x14ac:dyDescent="0.3">
      <c r="B86" s="22"/>
      <c r="C86" s="222"/>
      <c r="D86" s="135"/>
      <c r="E86" s="135"/>
      <c r="F86" s="135"/>
      <c r="G86" s="135"/>
      <c r="H86" s="135"/>
      <c r="I86" s="135"/>
      <c r="J86" s="135"/>
      <c r="K86" s="135"/>
      <c r="L86" s="135"/>
      <c r="M86" s="133"/>
    </row>
    <row r="87" spans="2:13" x14ac:dyDescent="0.3">
      <c r="B87" s="1" t="s">
        <v>8602</v>
      </c>
      <c r="C87" s="134"/>
      <c r="D87" s="134"/>
      <c r="E87" s="134"/>
      <c r="F87" s="134"/>
      <c r="G87" s="134"/>
      <c r="H87" s="134"/>
      <c r="I87" s="134"/>
      <c r="J87" s="134"/>
      <c r="K87" s="134"/>
      <c r="L87" s="134"/>
      <c r="M87" s="133"/>
    </row>
    <row r="88" spans="2:13" x14ac:dyDescent="0.3">
      <c r="B88" s="304" t="s">
        <v>92</v>
      </c>
      <c r="C88" s="304">
        <v>-190</v>
      </c>
      <c r="D88" s="304">
        <v>-410</v>
      </c>
      <c r="E88" s="304">
        <v>-170</v>
      </c>
      <c r="F88" s="304">
        <v>-133</v>
      </c>
      <c r="G88" s="304">
        <v>-273</v>
      </c>
      <c r="H88" s="304">
        <v>-263</v>
      </c>
      <c r="I88" s="304">
        <v>-467</v>
      </c>
      <c r="J88" s="304">
        <v>-354</v>
      </c>
      <c r="K88" s="304">
        <v>-375</v>
      </c>
      <c r="L88" s="304">
        <v>-505</v>
      </c>
      <c r="M88" s="133"/>
    </row>
    <row r="89" spans="2:13" x14ac:dyDescent="0.3">
      <c r="B89" s="191" t="s">
        <v>93</v>
      </c>
      <c r="C89" s="191">
        <v>0</v>
      </c>
      <c r="D89" s="191">
        <v>1</v>
      </c>
      <c r="E89" s="191">
        <v>5</v>
      </c>
      <c r="F89" s="191">
        <v>11</v>
      </c>
      <c r="G89" s="191">
        <v>1</v>
      </c>
      <c r="H89" s="191">
        <v>9</v>
      </c>
      <c r="I89" s="191">
        <v>23</v>
      </c>
      <c r="J89" s="191">
        <v>2</v>
      </c>
      <c r="K89" s="191">
        <v>1</v>
      </c>
      <c r="L89" s="191">
        <v>8</v>
      </c>
      <c r="M89" s="133"/>
    </row>
    <row r="90" spans="2:13" x14ac:dyDescent="0.3">
      <c r="B90" s="191" t="s">
        <v>8626</v>
      </c>
      <c r="C90" s="191">
        <v>0</v>
      </c>
      <c r="D90" s="191">
        <v>0</v>
      </c>
      <c r="E90" s="191">
        <v>0</v>
      </c>
      <c r="F90" s="191">
        <v>0</v>
      </c>
      <c r="G90" s="191">
        <v>0</v>
      </c>
      <c r="H90" s="191">
        <v>0</v>
      </c>
      <c r="I90" s="191">
        <v>0</v>
      </c>
      <c r="J90" s="191">
        <v>0</v>
      </c>
      <c r="K90" s="191">
        <v>0</v>
      </c>
      <c r="L90" s="191">
        <v>0</v>
      </c>
      <c r="M90" s="133"/>
    </row>
    <row r="91" spans="2:13" x14ac:dyDescent="0.3">
      <c r="B91" s="191" t="s">
        <v>8627</v>
      </c>
      <c r="C91" s="216">
        <v>-1115</v>
      </c>
      <c r="D91" s="216">
        <v>-1513</v>
      </c>
      <c r="E91" s="216">
        <v>-2308</v>
      </c>
      <c r="F91" s="216">
        <v>-3157</v>
      </c>
      <c r="G91" s="216">
        <v>-2169</v>
      </c>
      <c r="H91" s="216">
        <v>-2310</v>
      </c>
      <c r="I91" s="216">
        <v>-1439</v>
      </c>
      <c r="J91" s="216">
        <v>-2932</v>
      </c>
      <c r="K91" s="191">
        <v>-101</v>
      </c>
      <c r="L91" s="216">
        <v>-1851</v>
      </c>
      <c r="M91" s="133"/>
    </row>
    <row r="92" spans="2:13" x14ac:dyDescent="0.3">
      <c r="B92" s="191" t="s">
        <v>8628</v>
      </c>
      <c r="C92" s="216">
        <v>1163</v>
      </c>
      <c r="D92" s="216">
        <v>1422</v>
      </c>
      <c r="E92" s="216">
        <v>2050</v>
      </c>
      <c r="F92" s="216">
        <v>2496</v>
      </c>
      <c r="G92" s="216">
        <v>2458</v>
      </c>
      <c r="H92" s="216">
        <v>2079</v>
      </c>
      <c r="I92" s="216">
        <v>1910</v>
      </c>
      <c r="J92" s="216">
        <v>3639</v>
      </c>
      <c r="K92" s="191">
        <v>170</v>
      </c>
      <c r="L92" s="216">
        <v>1448</v>
      </c>
      <c r="M92" s="133"/>
    </row>
    <row r="93" spans="2:13" x14ac:dyDescent="0.3">
      <c r="B93" s="191" t="s">
        <v>8629</v>
      </c>
      <c r="C93" s="191">
        <v>15</v>
      </c>
      <c r="D93" s="191">
        <v>11</v>
      </c>
      <c r="E93" s="191">
        <v>4</v>
      </c>
      <c r="F93" s="191">
        <v>6</v>
      </c>
      <c r="G93" s="191">
        <v>7</v>
      </c>
      <c r="H93" s="191">
        <v>9</v>
      </c>
      <c r="I93" s="191">
        <v>12</v>
      </c>
      <c r="J93" s="191">
        <v>17</v>
      </c>
      <c r="K93" s="191">
        <v>5</v>
      </c>
      <c r="L93" s="191">
        <v>5</v>
      </c>
      <c r="M93" s="133"/>
    </row>
    <row r="94" spans="2:13" x14ac:dyDescent="0.3">
      <c r="B94" s="191" t="s">
        <v>8630</v>
      </c>
      <c r="C94" s="191">
        <v>0</v>
      </c>
      <c r="D94" s="191">
        <v>0</v>
      </c>
      <c r="E94" s="191">
        <v>2</v>
      </c>
      <c r="F94" s="191">
        <v>7</v>
      </c>
      <c r="G94" s="191">
        <v>16</v>
      </c>
      <c r="H94" s="191">
        <v>10</v>
      </c>
      <c r="I94" s="191">
        <v>12</v>
      </c>
      <c r="J94" s="191">
        <v>1</v>
      </c>
      <c r="K94" s="191">
        <v>1</v>
      </c>
      <c r="L94" s="191">
        <v>1</v>
      </c>
      <c r="M94" s="133"/>
    </row>
    <row r="95" spans="2:13" x14ac:dyDescent="0.3">
      <c r="B95" t="s">
        <v>96</v>
      </c>
      <c r="C95">
        <v>27</v>
      </c>
      <c r="D95">
        <v>53</v>
      </c>
      <c r="E95">
        <v>-73</v>
      </c>
      <c r="F95">
        <v>-108</v>
      </c>
      <c r="G95">
        <v>-1</v>
      </c>
      <c r="H95">
        <v>-47</v>
      </c>
      <c r="I95">
        <v>52</v>
      </c>
      <c r="J95" s="38">
        <v>-2061</v>
      </c>
      <c r="K95">
        <v>-259</v>
      </c>
      <c r="L95">
        <v>-4</v>
      </c>
      <c r="M95" s="133"/>
    </row>
    <row r="96" spans="2:13" x14ac:dyDescent="0.3">
      <c r="B96" s="300" t="s">
        <v>19</v>
      </c>
      <c r="C96" s="301">
        <f>SUM(C88:C95)</f>
        <v>-100</v>
      </c>
      <c r="D96" s="301">
        <f t="shared" ref="D96:L96" si="27">SUM(D88:D95)</f>
        <v>-436</v>
      </c>
      <c r="E96" s="301">
        <f t="shared" si="27"/>
        <v>-490</v>
      </c>
      <c r="F96" s="301">
        <f t="shared" si="27"/>
        <v>-878</v>
      </c>
      <c r="G96" s="301">
        <f t="shared" si="27"/>
        <v>39</v>
      </c>
      <c r="H96" s="301">
        <f t="shared" si="27"/>
        <v>-513</v>
      </c>
      <c r="I96" s="301">
        <f t="shared" si="27"/>
        <v>103</v>
      </c>
      <c r="J96" s="301">
        <f t="shared" si="27"/>
        <v>-1688</v>
      </c>
      <c r="K96" s="301">
        <f t="shared" si="27"/>
        <v>-558</v>
      </c>
      <c r="L96" s="301">
        <f t="shared" si="27"/>
        <v>-898</v>
      </c>
      <c r="M96" s="133"/>
    </row>
    <row r="97" spans="2:13" x14ac:dyDescent="0.3">
      <c r="B97" s="3"/>
      <c r="C97" s="133"/>
      <c r="D97" s="133"/>
      <c r="E97" s="133"/>
      <c r="F97" s="133"/>
      <c r="G97" s="133"/>
      <c r="H97" s="133"/>
      <c r="I97" s="133"/>
      <c r="J97" s="133"/>
      <c r="K97" s="133"/>
      <c r="L97" s="133"/>
      <c r="M97" s="133"/>
    </row>
    <row r="98" spans="2:13" x14ac:dyDescent="0.3">
      <c r="B98" s="1" t="s">
        <v>8603</v>
      </c>
      <c r="C98" s="134"/>
      <c r="D98" s="134"/>
      <c r="E98" s="134"/>
      <c r="F98" s="134"/>
      <c r="G98" s="134"/>
      <c r="H98" s="134"/>
      <c r="I98" s="134"/>
      <c r="J98" s="134"/>
      <c r="K98" s="134"/>
      <c r="L98" s="134"/>
      <c r="M98" s="133"/>
    </row>
    <row r="99" spans="2:13" x14ac:dyDescent="0.3">
      <c r="B99" s="305" t="s">
        <v>97</v>
      </c>
      <c r="C99" s="305">
        <v>0</v>
      </c>
      <c r="D99" s="305">
        <v>0</v>
      </c>
      <c r="E99" s="305">
        <v>0</v>
      </c>
      <c r="F99" s="305">
        <v>0</v>
      </c>
      <c r="G99" s="305">
        <v>0</v>
      </c>
      <c r="H99" s="305">
        <v>0</v>
      </c>
      <c r="I99" s="305">
        <v>0</v>
      </c>
      <c r="J99" s="305">
        <v>0</v>
      </c>
      <c r="K99" s="305">
        <v>0</v>
      </c>
      <c r="L99" s="305">
        <v>0</v>
      </c>
    </row>
    <row r="100" spans="2:13" x14ac:dyDescent="0.3">
      <c r="B100" s="296" t="s">
        <v>99</v>
      </c>
      <c r="C100" s="296">
        <v>0</v>
      </c>
      <c r="D100" s="296">
        <v>12</v>
      </c>
      <c r="E100" s="296">
        <v>7</v>
      </c>
      <c r="F100" s="296">
        <v>6</v>
      </c>
      <c r="G100" s="296">
        <v>4</v>
      </c>
      <c r="H100" s="296">
        <v>1</v>
      </c>
      <c r="I100" s="296">
        <v>33</v>
      </c>
      <c r="J100" s="296">
        <v>28</v>
      </c>
      <c r="K100" s="296">
        <v>103</v>
      </c>
      <c r="L100" s="296">
        <v>0</v>
      </c>
    </row>
    <row r="101" spans="2:13" x14ac:dyDescent="0.3">
      <c r="B101" s="296" t="s">
        <v>100</v>
      </c>
      <c r="C101" s="296">
        <v>-65</v>
      </c>
      <c r="D101" s="296">
        <v>0</v>
      </c>
      <c r="E101" s="296">
        <v>5</v>
      </c>
      <c r="F101" s="296">
        <v>-1</v>
      </c>
      <c r="G101" s="296">
        <v>-4</v>
      </c>
      <c r="H101" s="296">
        <v>-10</v>
      </c>
      <c r="I101" s="296">
        <v>0</v>
      </c>
      <c r="J101" s="296">
        <v>-11</v>
      </c>
      <c r="K101" s="296">
        <v>-18</v>
      </c>
      <c r="L101" s="296">
        <v>-81</v>
      </c>
    </row>
    <row r="102" spans="2:13" x14ac:dyDescent="0.3">
      <c r="B102" s="296" t="s">
        <v>8631</v>
      </c>
      <c r="C102" s="296">
        <v>-20</v>
      </c>
      <c r="D102" s="296">
        <v>-16</v>
      </c>
      <c r="E102" s="296">
        <v>-13</v>
      </c>
      <c r="F102" s="296">
        <v>-14</v>
      </c>
      <c r="G102" s="296">
        <v>-16</v>
      </c>
      <c r="H102" s="296">
        <v>-17</v>
      </c>
      <c r="I102" s="296">
        <v>-25</v>
      </c>
      <c r="J102" s="296">
        <v>-29</v>
      </c>
      <c r="K102" s="296">
        <v>-33</v>
      </c>
      <c r="L102" s="296">
        <v>-35</v>
      </c>
    </row>
    <row r="103" spans="2:13" x14ac:dyDescent="0.3">
      <c r="B103" s="296" t="s">
        <v>101</v>
      </c>
      <c r="C103" s="296">
        <v>-156</v>
      </c>
      <c r="D103" s="296">
        <v>-162</v>
      </c>
      <c r="E103" s="296">
        <v>-403</v>
      </c>
      <c r="F103" s="296">
        <v>-32</v>
      </c>
      <c r="G103" s="296">
        <v>-293</v>
      </c>
      <c r="H103" s="296">
        <v>-363</v>
      </c>
      <c r="I103" s="296">
        <v>-825</v>
      </c>
      <c r="J103" s="296">
        <v>-1</v>
      </c>
      <c r="K103" s="296">
        <v>-432</v>
      </c>
      <c r="L103" s="296">
        <v>-508</v>
      </c>
    </row>
    <row r="104" spans="2:13" x14ac:dyDescent="0.3">
      <c r="B104" s="296" t="s">
        <v>8632</v>
      </c>
      <c r="C104" s="296">
        <v>0</v>
      </c>
      <c r="D104" s="296">
        <v>0</v>
      </c>
      <c r="E104" s="296">
        <v>0</v>
      </c>
      <c r="F104" s="296">
        <v>0</v>
      </c>
      <c r="G104" s="296">
        <v>0</v>
      </c>
      <c r="H104" s="296">
        <v>0</v>
      </c>
      <c r="I104" s="296">
        <v>-34</v>
      </c>
      <c r="J104" s="296">
        <v>-34</v>
      </c>
      <c r="K104" s="296">
        <v>-49</v>
      </c>
      <c r="L104" s="296">
        <v>-49</v>
      </c>
    </row>
    <row r="105" spans="2:13" x14ac:dyDescent="0.3">
      <c r="B105" s="297" t="s">
        <v>102</v>
      </c>
      <c r="C105" s="297">
        <v>0</v>
      </c>
      <c r="D105" s="297">
        <v>0</v>
      </c>
      <c r="E105" s="297">
        <v>34</v>
      </c>
      <c r="F105" s="297">
        <v>81</v>
      </c>
      <c r="G105" s="297">
        <v>-481</v>
      </c>
      <c r="H105" s="297">
        <v>29</v>
      </c>
      <c r="I105" s="297">
        <v>3</v>
      </c>
      <c r="J105" s="297">
        <v>-29</v>
      </c>
      <c r="K105" s="297">
        <v>-39</v>
      </c>
      <c r="L105" s="297">
        <v>16</v>
      </c>
    </row>
    <row r="106" spans="2:13" x14ac:dyDescent="0.3">
      <c r="B106" s="1" t="s">
        <v>20</v>
      </c>
      <c r="C106" s="306">
        <f>SUM(C99:C105)</f>
        <v>-241</v>
      </c>
      <c r="D106" s="306">
        <f t="shared" ref="D106:L106" si="28">SUM(D99:D105)</f>
        <v>-166</v>
      </c>
      <c r="E106" s="306">
        <f t="shared" si="28"/>
        <v>-370</v>
      </c>
      <c r="F106" s="306">
        <f t="shared" si="28"/>
        <v>40</v>
      </c>
      <c r="G106" s="306">
        <f t="shared" si="28"/>
        <v>-790</v>
      </c>
      <c r="H106" s="306">
        <f t="shared" si="28"/>
        <v>-360</v>
      </c>
      <c r="I106" s="306">
        <f t="shared" si="28"/>
        <v>-848</v>
      </c>
      <c r="J106" s="306">
        <f t="shared" si="28"/>
        <v>-76</v>
      </c>
      <c r="K106" s="306">
        <f t="shared" si="28"/>
        <v>-468</v>
      </c>
      <c r="L106" s="306">
        <f t="shared" si="28"/>
        <v>-657</v>
      </c>
      <c r="M106" s="133"/>
    </row>
    <row r="107" spans="2:13" x14ac:dyDescent="0.3">
      <c r="B107" s="307"/>
      <c r="C107" s="308"/>
      <c r="D107" s="308"/>
      <c r="E107" s="308"/>
      <c r="F107" s="308"/>
      <c r="G107" s="308"/>
      <c r="H107" s="308"/>
      <c r="I107" s="308"/>
      <c r="J107" s="308"/>
      <c r="K107" s="308"/>
      <c r="L107" s="308"/>
      <c r="M107" s="133"/>
    </row>
    <row r="108" spans="2:13" ht="15" thickBot="1" x14ac:dyDescent="0.35">
      <c r="B108" s="309" t="s">
        <v>21</v>
      </c>
      <c r="C108" s="310">
        <f t="shared" ref="C108:L108" si="29">SUM(C85+C96+C106)</f>
        <v>53</v>
      </c>
      <c r="D108" s="310">
        <f t="shared" si="29"/>
        <v>-50</v>
      </c>
      <c r="E108" s="310">
        <f t="shared" si="29"/>
        <v>48</v>
      </c>
      <c r="F108" s="310">
        <f t="shared" si="29"/>
        <v>-45</v>
      </c>
      <c r="G108" s="310">
        <f t="shared" si="29"/>
        <v>45</v>
      </c>
      <c r="H108" s="310">
        <f t="shared" si="29"/>
        <v>-28</v>
      </c>
      <c r="I108" s="310">
        <f t="shared" si="29"/>
        <v>535</v>
      </c>
      <c r="J108" s="310">
        <f t="shared" si="29"/>
        <v>-372</v>
      </c>
      <c r="K108" s="310">
        <f t="shared" si="29"/>
        <v>-71</v>
      </c>
      <c r="L108" s="310">
        <f t="shared" si="29"/>
        <v>3</v>
      </c>
      <c r="M108" s="133"/>
    </row>
    <row r="109" spans="2:13" ht="15" thickTop="1" x14ac:dyDescent="0.3">
      <c r="C109" s="133"/>
      <c r="D109" s="133"/>
      <c r="E109" s="133"/>
      <c r="F109" s="133"/>
      <c r="G109" s="133"/>
      <c r="H109" s="133"/>
      <c r="I109" s="133"/>
      <c r="J109" s="133"/>
      <c r="K109" s="133"/>
      <c r="L109" s="133"/>
      <c r="M109" s="133"/>
    </row>
    <row r="110" spans="2:13" x14ac:dyDescent="0.3">
      <c r="C110" s="17"/>
      <c r="D110" s="17"/>
      <c r="E110" s="17"/>
      <c r="F110" s="17"/>
      <c r="G110" s="17"/>
      <c r="H110" s="17"/>
      <c r="I110" s="17"/>
      <c r="J110" s="17"/>
      <c r="K110" s="17"/>
      <c r="L110" s="17"/>
    </row>
  </sheetData>
  <mergeCells count="3">
    <mergeCell ref="B2:L2"/>
    <mergeCell ref="B46:L46"/>
    <mergeCell ref="B71:L71"/>
  </mergeCells>
  <pageMargins left="0.39370078740157483" right="0.39370078740157483" top="0.19685039370078741" bottom="0.19685039370078741" header="0.15748031496062992" footer="0.15748031496062992"/>
  <pageSetup paperSize="9" orientation="landscape" r:id="rId1"/>
  <ignoredErrors>
    <ignoredError sqref="M6 C15:L15 M21 M24 M30"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667BB-3CEA-423A-8922-18CCBBF55362}">
  <dimension ref="B2:Q41"/>
  <sheetViews>
    <sheetView showGridLines="0" workbookViewId="0">
      <pane ySplit="3" topLeftCell="A4" activePane="bottomLeft" state="frozen"/>
      <selection pane="bottomLeft" activeCell="B2" sqref="B2:Q41"/>
    </sheetView>
  </sheetViews>
  <sheetFormatPr defaultRowHeight="14.4" x14ac:dyDescent="0.3"/>
  <cols>
    <col min="1" max="1" width="1.88671875" customWidth="1"/>
    <col min="2" max="2" width="23.6640625" customWidth="1"/>
    <col min="3" max="12" width="7.77734375" customWidth="1"/>
    <col min="13" max="13" width="1.77734375" customWidth="1"/>
    <col min="14" max="14" width="11.21875" customWidth="1"/>
    <col min="15" max="15" width="1.88671875" customWidth="1"/>
    <col min="16" max="16" width="8.33203125" customWidth="1"/>
    <col min="17" max="17" width="8" customWidth="1"/>
  </cols>
  <sheetData>
    <row r="2" spans="2:17" x14ac:dyDescent="0.3">
      <c r="B2" s="331" t="str">
        <f>"Ratio Analysis - " &amp;'Data Sheet'!B1</f>
        <v>Ratio Analysis - PIDILITE INDUSTRIES LTD</v>
      </c>
      <c r="C2" s="331"/>
      <c r="D2" s="331"/>
      <c r="E2" s="331"/>
      <c r="F2" s="331"/>
      <c r="G2" s="331"/>
      <c r="H2" s="331"/>
      <c r="I2" s="331"/>
      <c r="J2" s="331"/>
      <c r="K2" s="331"/>
      <c r="L2" s="331"/>
      <c r="M2" s="331"/>
      <c r="N2" s="331"/>
      <c r="O2" s="331"/>
      <c r="P2" s="331"/>
      <c r="Q2" s="331"/>
    </row>
    <row r="3" spans="2:17" x14ac:dyDescent="0.3">
      <c r="B3" s="166" t="s">
        <v>55</v>
      </c>
      <c r="C3" s="168">
        <f>'Data Sheet'!B16</f>
        <v>41729</v>
      </c>
      <c r="D3" s="168">
        <f>'Data Sheet'!C16</f>
        <v>42094</v>
      </c>
      <c r="E3" s="168">
        <f>'Data Sheet'!D16</f>
        <v>42460</v>
      </c>
      <c r="F3" s="168">
        <f>'Data Sheet'!E16</f>
        <v>42825</v>
      </c>
      <c r="G3" s="168">
        <f>'Data Sheet'!F16</f>
        <v>43190</v>
      </c>
      <c r="H3" s="168">
        <f>'Data Sheet'!G16</f>
        <v>43555</v>
      </c>
      <c r="I3" s="168">
        <f>'Data Sheet'!H16</f>
        <v>43921</v>
      </c>
      <c r="J3" s="168">
        <f>'Data Sheet'!I16</f>
        <v>44286</v>
      </c>
      <c r="K3" s="168">
        <f>'Data Sheet'!J16</f>
        <v>44651</v>
      </c>
      <c r="L3" s="168">
        <f>'Data Sheet'!K16</f>
        <v>45016</v>
      </c>
      <c r="M3" s="167"/>
      <c r="N3" s="168" t="s">
        <v>133</v>
      </c>
      <c r="O3" s="169"/>
      <c r="P3" s="168" t="s">
        <v>131</v>
      </c>
      <c r="Q3" s="168" t="s">
        <v>132</v>
      </c>
    </row>
    <row r="4" spans="2:17" ht="7.2" customHeight="1" x14ac:dyDescent="0.3"/>
    <row r="5" spans="2:17" x14ac:dyDescent="0.3">
      <c r="B5" s="265" t="s">
        <v>10</v>
      </c>
      <c r="C5" s="266"/>
      <c r="D5" s="267">
        <f>IFERROR(Historical!D7,0)</f>
        <v>0.13095085228134984</v>
      </c>
      <c r="E5" s="267">
        <f>IFERROR(Historical!E7,0)</f>
        <v>0.10674222249747101</v>
      </c>
      <c r="F5" s="267">
        <f>IFERROR(Historical!F7,0)</f>
        <v>4.7679890770111699E-2</v>
      </c>
      <c r="G5" s="267">
        <f>IFERROR(Historical!G7,0)</f>
        <v>8.2185732420118951E-2</v>
      </c>
      <c r="H5" s="267">
        <f>IFERROR(Historical!H7,0)</f>
        <v>0.16444267497585718</v>
      </c>
      <c r="I5" s="267">
        <f>IFERROR(Historical!I7,0)</f>
        <v>3.0589322347116976E-2</v>
      </c>
      <c r="J5" s="267">
        <f>IFERROR(Historical!J7,0)</f>
        <v>-2.4127866726442182E-4</v>
      </c>
      <c r="K5" s="267">
        <f>IFERROR(Historical!K7,0)</f>
        <v>0.36039414703176176</v>
      </c>
      <c r="L5" s="267">
        <f>IFERROR(Historical!L7,0)</f>
        <v>0.18931030867980536</v>
      </c>
      <c r="M5" s="267"/>
      <c r="N5" s="265"/>
      <c r="O5" s="265"/>
      <c r="P5" s="267">
        <f>IFERROR(AVERAGE(D5:L5),0)</f>
        <v>0.12356154137070316</v>
      </c>
      <c r="Q5" s="267">
        <f>IFERROR(MEDIAN(C5:L5),0)</f>
        <v>0.10674222249747101</v>
      </c>
    </row>
    <row r="6" spans="2:17" x14ac:dyDescent="0.3">
      <c r="B6" t="s">
        <v>104</v>
      </c>
      <c r="C6" s="15"/>
      <c r="D6" s="15">
        <f>IFERROR(Historical!D18/Historical!C18-1,0)</f>
        <v>0.147967310240112</v>
      </c>
      <c r="E6" s="15">
        <f>IFERROR(Historical!E18/Historical!D18-1,0)</f>
        <v>0.52168782499319244</v>
      </c>
      <c r="F6" s="15">
        <f>IFERROR(Historical!F18/Historical!E18-1,0)</f>
        <v>7.5340014316392256E-2</v>
      </c>
      <c r="G6" s="15">
        <f>IFERROR(Historical!G18/Historical!F18-1,0)</f>
        <v>6.2866018432667925E-2</v>
      </c>
      <c r="H6" s="15">
        <f>IFERROR(Historical!H18/Historical!G18-1,0)</f>
        <v>2.1935252978631858E-2</v>
      </c>
      <c r="I6" s="15">
        <f>IFERROR(Historical!I18/Historical!H18-1,0)</f>
        <v>0.14984240938539672</v>
      </c>
      <c r="J6" s="15">
        <f>IFERROR(Historical!J18/Historical!I18-1,0)</f>
        <v>7.0005456783543307E-2</v>
      </c>
      <c r="K6" s="15">
        <f>IFERROR(Historical!K18/Historical!J18-1,0)</f>
        <v>0.10084502031013631</v>
      </c>
      <c r="L6" s="15">
        <f>IFERROR(Historical!L18/Historical!K18-1,0)</f>
        <v>6.9855258267300879E-2</v>
      </c>
      <c r="M6" s="15"/>
      <c r="P6" s="15">
        <f>IFERROR(AVERAGE(D6:L6),0)</f>
        <v>0.13559384063415264</v>
      </c>
      <c r="Q6" s="15">
        <f>IFERROR(MEDIAN(C6:L6),0)</f>
        <v>7.5340014316392256E-2</v>
      </c>
    </row>
    <row r="7" spans="2:17" x14ac:dyDescent="0.3">
      <c r="B7" t="s">
        <v>105</v>
      </c>
      <c r="C7" s="125"/>
      <c r="D7" s="15">
        <f>IFERROR((Historical!D18-Historical!D24)/(Historical!C18-Historical!C24)-1,0)</f>
        <v>0.10633074279135135</v>
      </c>
      <c r="E7" s="15">
        <f>IFERROR((Historical!E18-Historical!E24)/(Historical!D18-Historical!D24)-1,0)</f>
        <v>0.64216954132933401</v>
      </c>
      <c r="F7" s="15">
        <f>IFERROR((Historical!F18-Historical!F24)/(Historical!E18-Historical!E24)-1,0)</f>
        <v>6.8722565493331889E-2</v>
      </c>
      <c r="G7" s="15">
        <f>IFERROR((Historical!G18-Historical!G24)/(Historical!F18-Historical!F24)-1,0)</f>
        <v>6.5044691519511089E-2</v>
      </c>
      <c r="H7" s="15">
        <f>IFERROR((Historical!H18-Historical!H24)/(Historical!G18-Historical!G24)-1,0)</f>
        <v>1.3558877953723458E-2</v>
      </c>
      <c r="I7" s="15">
        <f>IFERROR((Historical!I18-Historical!I24)/(Historical!H18-Historical!H24)-1,0)</f>
        <v>0.135875272639147</v>
      </c>
      <c r="J7" s="15">
        <f>IFERROR((Historical!J18-Historical!J24)/(Historical!I18-Historical!I24)-1,0)</f>
        <v>5.6603371026242799E-2</v>
      </c>
      <c r="K7" s="15">
        <f>IFERROR((Historical!K18-Historical!K24)/(Historical!J18-Historical!J24)-1,0)</f>
        <v>8.8248557909118563E-2</v>
      </c>
      <c r="L7" s="15">
        <f>IFERROR((Historical!L18-Historical!L24)/(Historical!K18-Historical!K24)-1,0)</f>
        <v>6.1572241464621591E-2</v>
      </c>
      <c r="M7" s="15"/>
      <c r="P7" s="15">
        <f>IFERROR(AVERAGE(E7:L7),0)</f>
        <v>0.1414743899168788</v>
      </c>
      <c r="Q7" s="15">
        <f>IFERROR(MEDIAN(C7:L7),0)</f>
        <v>6.8722565493331889E-2</v>
      </c>
    </row>
    <row r="8" spans="2:17" x14ac:dyDescent="0.3">
      <c r="B8" t="s">
        <v>106</v>
      </c>
      <c r="C8" s="125"/>
      <c r="D8" s="15">
        <f>IFERROR(Historical!D33/Historical!C33-1,0)</f>
        <v>0.1451344743276286</v>
      </c>
      <c r="E8" s="15">
        <f>IFERROR(Historical!E33/Historical!D33-1,0)</f>
        <v>0.55051669655820334</v>
      </c>
      <c r="F8" s="15">
        <f>IFERROR(Historical!F33/Historical!E33-1,0)</f>
        <v>2.9702561277884731E-2</v>
      </c>
      <c r="G8" s="15">
        <f>IFERROR(Historical!G33/Historical!F33-1,0)</f>
        <v>8.735306310763935E-2</v>
      </c>
      <c r="H8" s="15">
        <f>IFERROR(Historical!H33/Historical!G33-1,0)</f>
        <v>-1.7820905434821843E-2</v>
      </c>
      <c r="I8" s="15">
        <f>IFERROR(Historical!I33/Historical!H33-1,0)</f>
        <v>0.28322063611319814</v>
      </c>
      <c r="J8" s="15">
        <f>IFERROR(Historical!J33/Historical!I33-1,0)</f>
        <v>2.6659380549971523E-2</v>
      </c>
      <c r="K8" s="15">
        <f>IFERROR(Historical!K33/Historical!J33-1,0)</f>
        <v>0.1098754871209946</v>
      </c>
      <c r="L8" s="15">
        <f>IFERROR(Historical!L33/Historical!K33-1,0)</f>
        <v>5.7069452770403206E-2</v>
      </c>
      <c r="M8" s="15"/>
      <c r="P8" s="15">
        <f>IFERROR(AVERAGE(D8:L8),0)</f>
        <v>0.14130120515456684</v>
      </c>
      <c r="Q8" s="15">
        <f>IFERROR(MEDIAN(C8:L8),0)</f>
        <v>8.735306310763935E-2</v>
      </c>
    </row>
    <row r="9" spans="2:17" x14ac:dyDescent="0.3">
      <c r="B9" t="s">
        <v>107</v>
      </c>
      <c r="D9" s="15">
        <f>IFERROR(Historical!D41/Historical!C41-1,0)</f>
        <v>7.406792330301637E-2</v>
      </c>
      <c r="E9" s="15">
        <f>IFERROR(Historical!E41/Historical!D41-1,0)</f>
        <v>0.43105999461931654</v>
      </c>
      <c r="F9" s="15">
        <f>IFERROR(Historical!F41/Historical!E41-1,0)</f>
        <v>0.14456925318418934</v>
      </c>
      <c r="G9" s="15">
        <f>IFERROR(Historical!G41/Historical!F41-1,0)</f>
        <v>0.26317086190613082</v>
      </c>
      <c r="H9" s="15">
        <f>IFERROR(Historical!H41/Historical!G41-1,0)</f>
        <v>8.3333333333333259E-2</v>
      </c>
      <c r="I9" s="15">
        <f>IFERROR(Historical!I41/Historical!H41-1,0)</f>
        <v>7.6923076923076872E-2</v>
      </c>
      <c r="J9" s="15">
        <f>IFERROR(Historical!J41/Historical!I41-1,0)</f>
        <v>0.21428571428571419</v>
      </c>
      <c r="K9" s="15">
        <f>IFERROR(Historical!K41/Historical!J41-1,0)</f>
        <v>0.17647058823529416</v>
      </c>
      <c r="L9" s="15">
        <f>IFERROR(Historical!L41/Historical!K41-1,0)</f>
        <v>0.10000000000000009</v>
      </c>
      <c r="M9" s="15"/>
      <c r="P9" s="15">
        <f>IFERROR(AVERAGE(D9:L9),0)</f>
        <v>0.17376452731000797</v>
      </c>
      <c r="Q9" s="15">
        <f>IFERROR(MEDIAN(C9:L9),0)</f>
        <v>0.14456925318418934</v>
      </c>
    </row>
    <row r="10" spans="2:17" ht="13.5" customHeight="1" x14ac:dyDescent="0.3">
      <c r="B10" s="25"/>
      <c r="C10" s="25"/>
      <c r="D10" s="25"/>
      <c r="E10" s="25"/>
      <c r="F10" s="25"/>
      <c r="G10" s="25"/>
      <c r="H10" s="25"/>
      <c r="I10" s="25"/>
      <c r="J10" s="25"/>
      <c r="K10" s="25"/>
      <c r="L10" s="25"/>
      <c r="M10" s="25"/>
      <c r="N10" s="25"/>
      <c r="P10" s="25"/>
      <c r="Q10" s="25"/>
    </row>
    <row r="11" spans="2:17" x14ac:dyDescent="0.3">
      <c r="B11" t="s">
        <v>61</v>
      </c>
      <c r="C11" s="15">
        <f>IFERROR(Historical!C13,0)</f>
        <v>0.26960854125760819</v>
      </c>
      <c r="D11" s="15">
        <f>IFERROR(Historical!D13,0)</f>
        <v>0.2673231353605417</v>
      </c>
      <c r="E11" s="15">
        <f>IFERROR(Historical!E13,0)</f>
        <v>0.3374748422452562</v>
      </c>
      <c r="F11" s="15">
        <f>IFERROR(Historical!F13,0)</f>
        <v>0.39552306566562045</v>
      </c>
      <c r="G11" s="15">
        <f>IFERROR(Historical!G13,0)</f>
        <v>0.37991843261642433</v>
      </c>
      <c r="H11" s="15">
        <f>IFERROR(Historical!H13,0)</f>
        <v>0.34824299656963309</v>
      </c>
      <c r="I11" s="15">
        <f>IFERROR(Historical!I13,0)</f>
        <v>0.37615481316668659</v>
      </c>
      <c r="J11" s="15">
        <f>IFERROR(Historical!J13,0)</f>
        <v>0.36186410812989961</v>
      </c>
      <c r="K11" s="15">
        <f>IFERROR(Historical!K13,0)</f>
        <v>0.2999870980227719</v>
      </c>
      <c r="L11" s="15">
        <f>IFERROR(Historical!L13,0)</f>
        <v>0.28532176182929198</v>
      </c>
      <c r="M11" s="15"/>
      <c r="P11" s="15">
        <f>IFERROR(AVERAGE(C11:L11),0)</f>
        <v>0.33214187948637336</v>
      </c>
      <c r="Q11" s="15">
        <f>IFERROR(MEDIAN(C11:L11),0)</f>
        <v>0.34285891940744462</v>
      </c>
    </row>
    <row r="12" spans="2:17" x14ac:dyDescent="0.3">
      <c r="B12" t="s">
        <v>109</v>
      </c>
      <c r="C12" s="15">
        <f>IFERROR(Historical!C19,0)</f>
        <v>0.15683797899239121</v>
      </c>
      <c r="D12" s="15">
        <f>IFERROR(Historical!D19,0)</f>
        <v>0.15919778699861686</v>
      </c>
      <c r="E12" s="15">
        <f>IFERROR(Historical!E19,0)</f>
        <v>0.21888505680662995</v>
      </c>
      <c r="F12" s="15">
        <f>IFERROR(Historical!F19,0)</f>
        <v>0.22466390945718112</v>
      </c>
      <c r="G12" s="15">
        <f>IFERROR(Historical!G19,0)</f>
        <v>0.22065309842541056</v>
      </c>
      <c r="H12" s="15">
        <f>IFERROR(Historical!H19,0)</f>
        <v>0.1936490175135209</v>
      </c>
      <c r="I12" s="15">
        <f>IFERROR(Historical!I19,0)</f>
        <v>0.2160568211261408</v>
      </c>
      <c r="J12" s="15">
        <f>IFERROR(Historical!J19,0)</f>
        <v>0.23123777032132092</v>
      </c>
      <c r="K12" s="15">
        <f>IFERROR(Historical!K19,0)</f>
        <v>0.18711999645195618</v>
      </c>
      <c r="L12" s="15">
        <f>IFERROR(Historical!L19,0)</f>
        <v>0.16832555025383283</v>
      </c>
      <c r="M12" s="15"/>
      <c r="P12" s="15">
        <f>IFERROR(AVERAGE(C12:L12),0)</f>
        <v>0.19766269863470015</v>
      </c>
      <c r="Q12" s="15">
        <f>IFERROR(MEDIAN(C12:L12),0)</f>
        <v>0.20485291931983085</v>
      </c>
    </row>
    <row r="13" spans="2:17" x14ac:dyDescent="0.3">
      <c r="B13" t="s">
        <v>110</v>
      </c>
      <c r="C13" s="15">
        <f>IFERROR((Historical!C18-Historical!C24)/Historical!C6,0)</f>
        <v>0.13788957347410002</v>
      </c>
      <c r="D13" s="15">
        <f>IFERROR((Historical!D18-Historical!D24)/Historical!D6,0)</f>
        <v>0.13488780165562231</v>
      </c>
      <c r="E13" s="15">
        <f>IFERROR((Historical!E18-Historical!E24)/Historical!E6,0)</f>
        <v>0.20014474452404982</v>
      </c>
      <c r="F13" s="15">
        <f>IFERROR((Historical!F18-Historical!F24)/Historical!F6,0)</f>
        <v>0.20416465632505404</v>
      </c>
      <c r="G13" s="15">
        <f>IFERROR((Historical!G18-Historical!G24)/Historical!G6,0)</f>
        <v>0.2009308355310023</v>
      </c>
      <c r="H13" s="15">
        <f>IFERROR((Historical!H18-Historical!H24)/Historical!H6,0)</f>
        <v>0.1748950262505016</v>
      </c>
      <c r="I13" s="15">
        <f>IFERROR((Historical!I18-Historical!I24)/Historical!I6,0)</f>
        <v>0.19276246252297977</v>
      </c>
      <c r="J13" s="15">
        <f>IFERROR((Historical!J18-Historical!J24)/Historical!J6,0)</f>
        <v>0.20372262163173913</v>
      </c>
      <c r="K13" s="15">
        <f>IFERROR((Historical!K18-Historical!K24)/Historical!K6,0)</f>
        <v>0.16296809986130364</v>
      </c>
      <c r="L13" s="15">
        <f>IFERROR((Historical!L18-Historical!L24)/Historical!L6,0)</f>
        <v>0.14546448457933223</v>
      </c>
      <c r="M13" s="15"/>
      <c r="P13" s="15">
        <f>IFERROR(AVERAGE(C13:L13),0)</f>
        <v>0.17578303063556849</v>
      </c>
      <c r="Q13" s="15">
        <f>IFERROR(MEDIAN(C13:L13),0)</f>
        <v>0.18382874438674068</v>
      </c>
    </row>
    <row r="14" spans="2:17" x14ac:dyDescent="0.3">
      <c r="B14" t="s">
        <v>108</v>
      </c>
      <c r="C14" s="15">
        <f>+Historical!C28</f>
        <v>0.13407701233420727</v>
      </c>
      <c r="D14" s="15">
        <f>+Historical!D28</f>
        <v>0.13165913172725585</v>
      </c>
      <c r="E14" s="15">
        <f>+Historical!E28</f>
        <v>0.19766953855221905</v>
      </c>
      <c r="F14" s="15">
        <f>+Historical!F28</f>
        <v>0.20168459208907583</v>
      </c>
      <c r="G14" s="15">
        <f>+Historical!G28</f>
        <v>0.19837424589654198</v>
      </c>
      <c r="H14" s="15">
        <f>+Historical!H28</f>
        <v>0.17121176158102058</v>
      </c>
      <c r="I14" s="15">
        <f>+Historical!I28</f>
        <v>0.18815623342065982</v>
      </c>
      <c r="J14" s="15">
        <f>+Historical!J28</f>
        <v>0.19861752352691939</v>
      </c>
      <c r="K14" s="15">
        <f>+Historical!K28</f>
        <v>0.15872657484759531</v>
      </c>
      <c r="L14" s="15">
        <f>+Historical!L28</f>
        <v>0.14142688849149501</v>
      </c>
      <c r="M14" s="15"/>
      <c r="P14" s="15">
        <f>IFERROR(AVERAGE(C14:L14),0)</f>
        <v>0.17216035024669901</v>
      </c>
      <c r="Q14" s="15">
        <f>IFERROR(MEDIAN(C14:L14),0)</f>
        <v>0.17968399750084019</v>
      </c>
    </row>
    <row r="15" spans="2:17" x14ac:dyDescent="0.3">
      <c r="B15" t="s">
        <v>111</v>
      </c>
      <c r="C15" s="15">
        <f>IFERROR(Historical!C34,0)</f>
        <v>9.5489130815439818E-2</v>
      </c>
      <c r="D15" s="15">
        <f>IFERROR(Historical!D34,0)</f>
        <v>9.6686691026196842E-2</v>
      </c>
      <c r="E15" s="15">
        <f>IFERROR(Historical!E34,0)</f>
        <v>0.13545550691360286</v>
      </c>
      <c r="F15" s="15">
        <f>IFERROR(Historical!F34,0)</f>
        <v>0.1331312012733252</v>
      </c>
      <c r="G15" s="15">
        <f>IFERROR(Historical!G34,0)</f>
        <v>0.13376688969648307</v>
      </c>
      <c r="H15" s="15">
        <f>IFERROR(Historical!H34,0)</f>
        <v>0.11282912025498877</v>
      </c>
      <c r="I15" s="15">
        <f>IFERROR(Historical!I34,0)</f>
        <v>0.14048724581772223</v>
      </c>
      <c r="J15" s="15">
        <f>IFERROR(Historical!J34,0)</f>
        <v>0.14426735740211805</v>
      </c>
      <c r="K15" s="15">
        <f>IFERROR(Historical!K34,0)</f>
        <v>0.11770030319646475</v>
      </c>
      <c r="L15" s="15">
        <f>IFERROR(Historical!L34,0)</f>
        <v>0.10461306370824883</v>
      </c>
      <c r="M15" s="15"/>
      <c r="P15" s="15">
        <f>IFERROR(AVERAGE(C15:L15),0)</f>
        <v>0.12144265101045904</v>
      </c>
      <c r="Q15" s="15">
        <f>IFERROR(MEDIAN(C15:L15),0)</f>
        <v>0.12541575223489498</v>
      </c>
    </row>
    <row r="16" spans="2:17" ht="13.95" customHeight="1" x14ac:dyDescent="0.3">
      <c r="B16" s="25"/>
      <c r="C16" s="25"/>
      <c r="D16" s="25"/>
      <c r="E16" s="25"/>
      <c r="F16" s="25"/>
      <c r="G16" s="25"/>
      <c r="H16" s="25"/>
      <c r="I16" s="25"/>
      <c r="J16" s="25"/>
      <c r="K16" s="25"/>
      <c r="L16" s="25"/>
      <c r="M16" s="25"/>
      <c r="N16" s="25"/>
      <c r="P16" s="25"/>
      <c r="Q16" s="25"/>
    </row>
    <row r="17" spans="2:17" x14ac:dyDescent="0.3">
      <c r="B17" t="s">
        <v>112</v>
      </c>
      <c r="C17" s="15">
        <f>IFERROR(Historical!C16,0)</f>
        <v>0.11277056226521696</v>
      </c>
      <c r="D17" s="15">
        <f>IFERROR(Historical!D16,0)</f>
        <v>0.10812534836192481</v>
      </c>
      <c r="E17" s="15">
        <f>IFERROR(Historical!E16,0)</f>
        <v>0.11858978543862626</v>
      </c>
      <c r="F17" s="15">
        <f>IFERROR(Historical!F16,0)</f>
        <v>0.17085915620843933</v>
      </c>
      <c r="G17" s="15">
        <f>IFERROR(Historical!G16,0)</f>
        <v>0.15926533419101377</v>
      </c>
      <c r="H17" s="15">
        <f>IFERROR(Historical!H16,0)</f>
        <v>0.15459397905611222</v>
      </c>
      <c r="I17" s="15">
        <f>IFERROR(Historical!I16,0)</f>
        <v>0.16009799204054576</v>
      </c>
      <c r="J17" s="15">
        <f>IFERROR(Historical!J16,0)</f>
        <v>0.13062633780857871</v>
      </c>
      <c r="K17" s="15">
        <f>IFERROR(Historical!K16,0)</f>
        <v>0.11286710157081574</v>
      </c>
      <c r="L17" s="15">
        <f>IFERROR(Historical!L16,0)</f>
        <v>0.11699621157545914</v>
      </c>
      <c r="M17" s="15"/>
      <c r="P17" s="15">
        <f>IFERROR(AVERAGE(C17:L17),0)</f>
        <v>0.13447918085167326</v>
      </c>
      <c r="Q17" s="15">
        <f>IFERROR(MEDIAN(C17:L17),0)</f>
        <v>0.1246080616236025</v>
      </c>
    </row>
    <row r="18" spans="2:17" x14ac:dyDescent="0.3">
      <c r="B18" t="s">
        <v>113</v>
      </c>
      <c r="C18" s="15">
        <f>IFERROR(Historical!C25,0)</f>
        <v>1.8948405518291186E-2</v>
      </c>
      <c r="D18" s="15">
        <f>IFERROR(Historical!D25,0)</f>
        <v>2.4309985342994569E-2</v>
      </c>
      <c r="E18" s="15">
        <f>IFERROR(Historical!E25,0)</f>
        <v>1.8740312282580107E-2</v>
      </c>
      <c r="F18" s="15">
        <f>IFERROR(Historical!F25,0)</f>
        <v>2.0499253132127068E-2</v>
      </c>
      <c r="G18" s="15">
        <f>IFERROR(Historical!G25,0)</f>
        <v>1.9722262894408243E-2</v>
      </c>
      <c r="H18" s="15">
        <f>IFERROR(Historical!H25,0)</f>
        <v>1.8753991263019288E-2</v>
      </c>
      <c r="I18" s="15">
        <f>IFERROR(Historical!I25,0)</f>
        <v>2.3294358603161022E-2</v>
      </c>
      <c r="J18" s="15">
        <f>IFERROR(Historical!J25,0)</f>
        <v>2.7515148689581787E-2</v>
      </c>
      <c r="K18" s="15">
        <f>IFERROR(Historical!K25,0)</f>
        <v>2.4151896590652523E-2</v>
      </c>
      <c r="L18" s="15">
        <f>IFERROR(Historical!L25,0)</f>
        <v>2.2861065674500598E-2</v>
      </c>
      <c r="M18" s="15"/>
      <c r="P18" s="15">
        <f>IFERROR(AVERAGE(C18:L18),0)</f>
        <v>2.187966799913164E-2</v>
      </c>
      <c r="Q18" s="15">
        <f>IFERROR(MEDIAN(C18:L18),0)</f>
        <v>2.1680159403313831E-2</v>
      </c>
    </row>
    <row r="19" spans="2:17" x14ac:dyDescent="0.3">
      <c r="B19" t="s">
        <v>114</v>
      </c>
      <c r="C19" s="27">
        <f t="shared" ref="C19:L19" si="0">+C13</f>
        <v>0.13788957347410002</v>
      </c>
      <c r="D19" s="27">
        <f t="shared" si="0"/>
        <v>0.13488780165562231</v>
      </c>
      <c r="E19" s="27">
        <f t="shared" si="0"/>
        <v>0.20014474452404982</v>
      </c>
      <c r="F19" s="27">
        <f t="shared" si="0"/>
        <v>0.20416465632505404</v>
      </c>
      <c r="G19" s="27">
        <f t="shared" si="0"/>
        <v>0.2009308355310023</v>
      </c>
      <c r="H19" s="27">
        <f t="shared" si="0"/>
        <v>0.1748950262505016</v>
      </c>
      <c r="I19" s="27">
        <f t="shared" si="0"/>
        <v>0.19276246252297977</v>
      </c>
      <c r="J19" s="27">
        <f t="shared" si="0"/>
        <v>0.20372262163173913</v>
      </c>
      <c r="K19" s="27">
        <f t="shared" si="0"/>
        <v>0.16296809986130364</v>
      </c>
      <c r="L19" s="27">
        <f t="shared" si="0"/>
        <v>0.14546448457933223</v>
      </c>
      <c r="M19" s="27"/>
      <c r="P19" s="15">
        <f>IFERROR(AVERAGE(C19:L19),0)</f>
        <v>0.17578303063556849</v>
      </c>
      <c r="Q19" s="15">
        <f>IFERROR(MEDIAN(C19:L19),0)</f>
        <v>0.18382874438674068</v>
      </c>
    </row>
    <row r="20" spans="2:17" ht="13.95" customHeight="1" x14ac:dyDescent="0.3">
      <c r="B20" s="25"/>
      <c r="C20" s="25"/>
      <c r="D20" s="25"/>
      <c r="E20" s="25"/>
      <c r="F20" s="25"/>
      <c r="G20" s="25"/>
      <c r="H20" s="25"/>
      <c r="I20" s="25"/>
      <c r="J20" s="25"/>
      <c r="K20" s="25"/>
      <c r="L20" s="25"/>
      <c r="M20" s="25"/>
      <c r="N20" s="25"/>
      <c r="P20" s="25"/>
      <c r="Q20" s="25"/>
    </row>
    <row r="21" spans="2:17" x14ac:dyDescent="0.3">
      <c r="B21" t="s">
        <v>115</v>
      </c>
      <c r="C21" s="221">
        <f>IFERROR((Historical!C18-Historical!C24)/SUM(Historical!C51:C53),0)</f>
        <v>0.29551925145730656</v>
      </c>
      <c r="D21" s="15">
        <f>IFERROR((Historical!D18-Historical!D24)/SUM(Historical!D51:D53),0)</f>
        <v>0.28055388578789181</v>
      </c>
      <c r="E21" s="15">
        <f>IFERROR((Historical!E18-Historical!E24)/SUM(Historical!E51:E53),0)</f>
        <v>0.39477779699118115</v>
      </c>
      <c r="F21" s="15">
        <f>IFERROR((Historical!F18-Historical!F24)/SUM(Historical!F51:F53),0)</f>
        <v>0.32136071426569746</v>
      </c>
      <c r="G21" s="15">
        <f>IFERROR((Historical!G18-Historical!G24)/SUM(Historical!G51:G53),0)</f>
        <v>0.33021594599052062</v>
      </c>
      <c r="H21" s="15">
        <f>IFERROR((Historical!H18-Historical!H24)/SUM(Historical!H51:H53),0)</f>
        <v>0.29053024880128997</v>
      </c>
      <c r="I21" s="15">
        <f>IFERROR((Historical!I18-Historical!I24)/SUM(Historical!I51:I53),0)</f>
        <v>0.29643918790715329</v>
      </c>
      <c r="J21" s="15">
        <f>IFERROR((Historical!J18-Historical!J24)/SUM(Historical!J51:J53),0)</f>
        <v>0.25079338820653757</v>
      </c>
      <c r="K21" s="15">
        <f>IFERROR((Historical!K18-Historical!K24)/SUM(Historical!K51:K53),0)</f>
        <v>0.23708343964548911</v>
      </c>
      <c r="L21" s="15">
        <f>IFERROR((Historical!L18-Historical!L24)/SUM(Historical!L51:L53),0)</f>
        <v>0.22574968202880735</v>
      </c>
      <c r="M21" s="15"/>
      <c r="P21" s="15">
        <f>IFERROR(AVERAGE(C21:L21),0)</f>
        <v>0.29230235410818745</v>
      </c>
      <c r="Q21" s="15">
        <f>IFERROR(MEDIAN(C21:L21),0)</f>
        <v>0.29302475012929829</v>
      </c>
    </row>
    <row r="22" spans="2:17" x14ac:dyDescent="0.3">
      <c r="B22" t="s">
        <v>116</v>
      </c>
      <c r="C22" s="15">
        <f>IFERROR(Historical!C44,0)</f>
        <v>0.66161369193154029</v>
      </c>
      <c r="D22" s="15">
        <f>IFERROR(Historical!D44,0)</f>
        <v>0.68255188316679483</v>
      </c>
      <c r="E22" s="15">
        <f>IFERROR(Historical!E44,0)</f>
        <v>0.70700908840539811</v>
      </c>
      <c r="F22" s="15">
        <f>IFERROR(Historical!F44,0)</f>
        <v>0.67432499297912463</v>
      </c>
      <c r="G22" s="15">
        <f>IFERROR(Historical!G44,0)</f>
        <v>0.62528133416964893</v>
      </c>
      <c r="H22" s="15">
        <f>IFERROR(Historical!H44,0)</f>
        <v>0.58652642123716525</v>
      </c>
      <c r="I22" s="15">
        <f>IFERROR(Historical!I44,0)</f>
        <v>0.65293038505825651</v>
      </c>
      <c r="J22" s="15">
        <f>IFERROR(Historical!J44,0)</f>
        <v>0.58942115768463088</v>
      </c>
      <c r="K22" s="15">
        <f>IFERROR(Historical!K44,0)</f>
        <v>0.56469983728697404</v>
      </c>
      <c r="L22" s="15">
        <f>IFERROR(Historical!L44,0)</f>
        <v>0.54702108009138439</v>
      </c>
      <c r="M22" s="15"/>
      <c r="P22" s="15">
        <f>IFERROR(AVERAGE(C22:L22),0)</f>
        <v>0.62913798720109182</v>
      </c>
      <c r="Q22" s="15">
        <f>IFERROR(MEDIAN(C22:L22),0)</f>
        <v>0.63910585961395272</v>
      </c>
    </row>
    <row r="23" spans="2:17" x14ac:dyDescent="0.3">
      <c r="B23" t="s">
        <v>117</v>
      </c>
      <c r="C23" s="15">
        <f>IFERROR(Historical!C33/SUM(Historical!C51:C52),0)</f>
        <v>0.20946215853571101</v>
      </c>
      <c r="D23" s="15">
        <f>IFERROR(Historical!D33/SUM(Historical!D51:D52),0)</f>
        <v>0.20627328700155914</v>
      </c>
      <c r="E23" s="15">
        <f>IFERROR(Historical!E33/SUM(Historical!E51:E52),0)</f>
        <v>0.27528534983074249</v>
      </c>
      <c r="F23" s="15">
        <f>IFERROR(Historical!F33/SUM(Historical!F51:F52),0)</f>
        <v>0.21543917877444252</v>
      </c>
      <c r="G23" s="15">
        <f>IFERROR(Historical!G33/SUM(Historical!G51:G52),0)</f>
        <v>0.22749885283880417</v>
      </c>
      <c r="H23" s="15">
        <f>IFERROR(Historical!H33/SUM(Historical!H51:H52),0)</f>
        <v>0.19252234160782442</v>
      </c>
      <c r="I23" s="15">
        <f>IFERROR(Historical!I33/SUM(Historical!I51:I52),0)</f>
        <v>0.22999768830754944</v>
      </c>
      <c r="J23" s="15">
        <f>IFERROR(Historical!J33/SUM(Historical!J51:J52),0)</f>
        <v>0.18811148300720912</v>
      </c>
      <c r="K23" s="15">
        <f>IFERROR(Historical!K33/SUM(Historical!K51:K52),0)</f>
        <v>0.18234742047969052</v>
      </c>
      <c r="L23" s="15">
        <f>IFERROR(Historical!L33/SUM(Historical!L51:L52),0)</f>
        <v>0.17114421514417061</v>
      </c>
      <c r="M23" s="15"/>
      <c r="P23" s="15">
        <f>IFERROR(AVERAGE(C23:L23),0)</f>
        <v>0.2098081975527703</v>
      </c>
      <c r="Q23" s="15">
        <f>IFERROR(MEDIAN(C23:L23),0)</f>
        <v>0.20786772276863508</v>
      </c>
    </row>
    <row r="24" spans="2:17" x14ac:dyDescent="0.3">
      <c r="B24" t="s">
        <v>118</v>
      </c>
      <c r="C24" s="15">
        <f>IFERROR(C22*C23,0)</f>
        <v>0.13858303202876135</v>
      </c>
      <c r="D24" s="15">
        <f t="shared" ref="D24:L24" si="1">IFERROR(D22*D23,0)</f>
        <v>0.14079222048991893</v>
      </c>
      <c r="E24" s="15">
        <f t="shared" si="1"/>
        <v>0.19462924423519437</v>
      </c>
      <c r="F24" s="15">
        <f t="shared" si="1"/>
        <v>0.14527602271450432</v>
      </c>
      <c r="G24" s="15">
        <f t="shared" si="1"/>
        <v>0.14225078622511209</v>
      </c>
      <c r="H24" s="15">
        <f t="shared" si="1"/>
        <v>0.11291944003143625</v>
      </c>
      <c r="I24" s="15">
        <f t="shared" si="1"/>
        <v>0.1501724791891571</v>
      </c>
      <c r="J24" s="15">
        <f t="shared" si="1"/>
        <v>0.11087688808788197</v>
      </c>
      <c r="K24" s="15">
        <f t="shared" si="1"/>
        <v>0.10297155867458067</v>
      </c>
      <c r="L24" s="15">
        <f t="shared" si="1"/>
        <v>9.3619493419556471E-2</v>
      </c>
      <c r="M24" s="15"/>
      <c r="P24" s="15">
        <f>IFERROR(AVERAGE(C24:L24),0)</f>
        <v>0.13320911650961037</v>
      </c>
      <c r="Q24" s="15">
        <f>IFERROR(MEDIAN(C24:L24),0)</f>
        <v>0.13968762625934014</v>
      </c>
    </row>
    <row r="25" spans="2:17" x14ac:dyDescent="0.3">
      <c r="B25" t="s">
        <v>119</v>
      </c>
      <c r="C25" s="28">
        <f>IFERROR((Historical!C18-Historical!C24)/Historical!C21,0)</f>
        <v>36.16717697489284</v>
      </c>
      <c r="D25" s="28">
        <f>IFERROR((Historical!D18-Historical!D24)/Historical!D21,0)</f>
        <v>41.778132992327372</v>
      </c>
      <c r="E25" s="28">
        <f>IFERROR((Historical!E18-Historical!E24)/Historical!E21,0)</f>
        <v>80.85983421250944</v>
      </c>
      <c r="F25" s="28">
        <f>IFERROR((Historical!F18-Historical!F24)/Historical!F21,0)</f>
        <v>82.322325915290762</v>
      </c>
      <c r="G25" s="28">
        <f>IFERROR((Historical!G18-Historical!G24)/Historical!G21,0)</f>
        <v>78.593307593307571</v>
      </c>
      <c r="H25" s="28">
        <f>IFERROR((Historical!H18-Historical!H24)/Historical!H21,0)</f>
        <v>47.483697736862304</v>
      </c>
      <c r="I25" s="28">
        <f>IFERROR((Historical!I18-Historical!I24)/Historical!I21,0)</f>
        <v>41.848214285714292</v>
      </c>
      <c r="J25" s="28">
        <f>IFERROR((Historical!J18-Historical!J24)/Historical!J21,0)</f>
        <v>39.905721192586633</v>
      </c>
      <c r="K25" s="28">
        <f>IFERROR((Historical!K18-Historical!K24)/Historical!K21,0)</f>
        <v>38.422053231939138</v>
      </c>
      <c r="L25" s="28">
        <f>IFERROR((Historical!L18-Historical!L24)/Historical!L21,0)</f>
        <v>36.027497900923571</v>
      </c>
      <c r="M25" s="28"/>
      <c r="P25" s="28">
        <f>IFERROR(AVERAGE(C25:L25),0)</f>
        <v>52.340796203635385</v>
      </c>
      <c r="Q25" s="28">
        <f>IFERROR(MEDIAN(C25:L25),0)</f>
        <v>41.813173639020832</v>
      </c>
    </row>
    <row r="26" spans="2:17" ht="13.95" customHeight="1" x14ac:dyDescent="0.3">
      <c r="B26" s="25"/>
      <c r="C26" s="25"/>
      <c r="D26" s="25"/>
      <c r="E26" s="25"/>
      <c r="F26" s="25"/>
      <c r="G26" s="25"/>
      <c r="H26" s="25"/>
      <c r="I26" s="25"/>
      <c r="J26" s="25"/>
      <c r="K26" s="25"/>
      <c r="L26" s="25"/>
      <c r="M26" s="25"/>
      <c r="N26" s="25"/>
      <c r="P26" s="25"/>
      <c r="Q26" s="25"/>
    </row>
    <row r="27" spans="2:17" x14ac:dyDescent="0.3">
      <c r="B27" t="s">
        <v>120</v>
      </c>
      <c r="C27" s="28">
        <f>IFERROR(Historical!C6/Historical!C63,0)</f>
        <v>8.1678299008390542</v>
      </c>
      <c r="D27" s="28">
        <f>IFERROR(Historical!D6/Historical!D63,0)</f>
        <v>8.2648308338025291</v>
      </c>
      <c r="E27" s="28">
        <f>IFERROR(Historical!E6/Historical!E63,0)</f>
        <v>7.6414572613634739</v>
      </c>
      <c r="F27" s="28">
        <f>IFERROR(Historical!F6/Historical!F63,0)</f>
        <v>7.3083899341608767</v>
      </c>
      <c r="G27" s="28">
        <f>IFERROR(Historical!G6/Historical!G63,0)</f>
        <v>6.4792832549859822</v>
      </c>
      <c r="H27" s="28">
        <f>IFERROR(Historical!H6/Historical!H63,0)</f>
        <v>6.7025501652446478</v>
      </c>
      <c r="I27" s="28">
        <f>IFERROR(Historical!I6/Historical!I63,0)</f>
        <v>6.7013964170877358</v>
      </c>
      <c r="J27" s="28">
        <f>IFERROR(Historical!J6/Historical!J63,0)</f>
        <v>5.5205144509545656</v>
      </c>
      <c r="K27" s="28">
        <f>IFERROR(Historical!K6/Historical!K63,0)</f>
        <v>6.9351154109636912</v>
      </c>
      <c r="L27" s="28">
        <f>IFERROR(Historical!L6/Historical!L63,0)</f>
        <v>7.6853582757430292</v>
      </c>
      <c r="M27" s="28"/>
      <c r="P27" s="28">
        <f>IFERROR(AVERAGE(C27:L27),0)</f>
        <v>7.1406725905145576</v>
      </c>
      <c r="Q27" s="28">
        <f>IFERROR(MEDIAN(C27:L27),0)</f>
        <v>7.1217526725622839</v>
      </c>
    </row>
    <row r="28" spans="2:17" x14ac:dyDescent="0.3">
      <c r="B28" t="s">
        <v>121</v>
      </c>
      <c r="C28" s="28">
        <f>IFERROR(Historical!C6/Historical!C54,0)</f>
        <v>4.6065432722814341</v>
      </c>
      <c r="D28" s="28">
        <f>IFERROR(Historical!D6/Historical!D54,0)</f>
        <v>4.91407644862847</v>
      </c>
      <c r="E28" s="28">
        <f>IFERROR(Historical!E6/Historical!E54,0)</f>
        <v>5.3834034562744133</v>
      </c>
      <c r="F28" s="28">
        <f>IFERROR(Historical!F6/Historical!F54,0)</f>
        <v>4.6728313408374307</v>
      </c>
      <c r="G28" s="28">
        <f>IFERROR(Historical!G6/Historical!G54,0)</f>
        <v>4.0523003486689912</v>
      </c>
      <c r="H28" s="28">
        <f>IFERROR(Historical!H6/Historical!H54,0)</f>
        <v>4.3080537566343668</v>
      </c>
      <c r="I28" s="28">
        <f>IFERROR(Historical!I6/Historical!I54,0)</f>
        <v>4.0993986737102395</v>
      </c>
      <c r="J28" s="28">
        <f>IFERROR(Historical!J6/Historical!J54,0)</f>
        <v>2.5235425815002062</v>
      </c>
      <c r="K28" s="28">
        <f>IFERROR(Historical!K6/Historical!K54,0)</f>
        <v>3.7090474054134881</v>
      </c>
      <c r="L28" s="28">
        <f>IFERROR(Historical!L6/Historical!L54,0)</f>
        <v>4.0658791583677356</v>
      </c>
      <c r="M28" s="28"/>
      <c r="N28" s="124"/>
      <c r="P28" s="28">
        <f>IFERROR(AVERAGE(C28:L28),0)</f>
        <v>4.2335076442316772</v>
      </c>
      <c r="Q28" s="28">
        <f>IFERROR(MEDIAN(C28:L28),0)</f>
        <v>4.2037262151723027</v>
      </c>
    </row>
    <row r="29" spans="2:17" x14ac:dyDescent="0.3">
      <c r="B29" t="s">
        <v>8633</v>
      </c>
      <c r="C29" s="28">
        <f>IFERROR(Historical!C6/Historical!C64,0)</f>
        <v>7.1424926627534688</v>
      </c>
      <c r="D29" s="28">
        <f>IFERROR(Historical!D6/Historical!D64,0)</f>
        <v>7.5566267315612139</v>
      </c>
      <c r="E29" s="28">
        <f>IFERROR(Historical!E6/Historical!E64,0)</f>
        <v>8.5446503992477254</v>
      </c>
      <c r="F29" s="28">
        <f>IFERROR(Historical!F6/Historical!F64,0)</f>
        <v>7.7917903615126374</v>
      </c>
      <c r="G29" s="28">
        <f>IFERROR(Historical!G6/Historical!G64,0)</f>
        <v>7.5571096440515699</v>
      </c>
      <c r="H29" s="28">
        <f>IFERROR(Historical!H6/Historical!H64,0)</f>
        <v>7.5744662635775049</v>
      </c>
      <c r="I29" s="28">
        <f>IFERROR(Historical!I6/Historical!I64,0)</f>
        <v>7.8479886386865632</v>
      </c>
      <c r="J29" s="28">
        <f>IFERROR(Historical!J6/Historical!J64,0)</f>
        <v>5.909095328768788</v>
      </c>
      <c r="K29" s="28">
        <f>IFERROR(Historical!K6/Historical!K64,0)</f>
        <v>5.852762980136748</v>
      </c>
      <c r="L29" s="28">
        <f>IFERROR(Historical!L6/Historical!L64,0)</f>
        <v>6.4934400246549417</v>
      </c>
      <c r="M29" s="28"/>
      <c r="N29" s="124"/>
      <c r="P29" s="28"/>
      <c r="Q29" s="28"/>
    </row>
    <row r="30" spans="2:17" x14ac:dyDescent="0.3">
      <c r="B30" t="s">
        <v>122</v>
      </c>
      <c r="C30" s="28">
        <f>IFERROR(Historical!C6/Historical!C57,0)</f>
        <v>5.8744119704305131</v>
      </c>
      <c r="D30" s="28">
        <f>IFERROR(Historical!D6/Historical!D57,0)</f>
        <v>4.9505871291479728</v>
      </c>
      <c r="E30" s="28">
        <f>IFERROR(Historical!E6/Historical!E57,0)</f>
        <v>4.7132822253090216</v>
      </c>
      <c r="F30" s="28">
        <f>IFERROR(Historical!F6/Historical!F57,0)</f>
        <v>4.4044618702215255</v>
      </c>
      <c r="G30" s="28">
        <f>IFERROR(Historical!G6/Historical!G57,0)</f>
        <v>4.5287254412564542</v>
      </c>
      <c r="H30" s="28">
        <f>IFERROR(Historical!H6/Historical!H57,0)</f>
        <v>4.8894108219755328</v>
      </c>
      <c r="I30" s="28">
        <f>IFERROR(Historical!I6/Historical!I57,0)</f>
        <v>4.0374326815039492</v>
      </c>
      <c r="J30" s="28">
        <f>IFERROR(Historical!J6/Historical!J57,0)</f>
        <v>1.6507111944082282</v>
      </c>
      <c r="K30" s="28">
        <f>IFERROR(Historical!K6/Historical!K57,0)</f>
        <v>2.1093794516994593</v>
      </c>
      <c r="L30" s="28">
        <f>IFERROR(Historical!L6/Historical!L57,0)</f>
        <v>2.4010801614951323</v>
      </c>
      <c r="M30" s="28"/>
      <c r="P30" s="28">
        <f>IFERROR(AVERAGE(C30:L30),0)</f>
        <v>3.955948294744779</v>
      </c>
      <c r="Q30" s="28">
        <f>IFERROR(MEDIAN(C30:L30),0)</f>
        <v>4.4665936557389898</v>
      </c>
    </row>
    <row r="31" spans="2:17" x14ac:dyDescent="0.3">
      <c r="B31" t="s">
        <v>123</v>
      </c>
      <c r="C31" s="28">
        <f>IFERROR(Historical!C6/SUM(Historical!C51:C52),0)</f>
        <v>2.1935706896375127</v>
      </c>
      <c r="D31" s="28">
        <f>IFERROR(Historical!D6/SUM(Historical!D51:D52),0)</f>
        <v>2.1334196548899405</v>
      </c>
      <c r="E31" s="28">
        <f>IFERROR(Historical!E6/SUM(Historical!E51:E52),0)</f>
        <v>2.0322935265107147</v>
      </c>
      <c r="F31" s="28">
        <f>IFERROR(Historical!F6/SUM(Historical!F51:F52),0)</f>
        <v>1.6182470879394741</v>
      </c>
      <c r="G31" s="28">
        <f>IFERROR(Historical!G6/SUM(Historical!G51:G52),0)</f>
        <v>1.7007112399413546</v>
      </c>
      <c r="H31" s="28">
        <f>IFERROR(Historical!H6/SUM(Historical!H51:H52),0)</f>
        <v>1.706317847491255</v>
      </c>
      <c r="I31" s="28">
        <f>IFERROR(Historical!I6/SUM(Historical!I51:I52),0)</f>
        <v>1.6371428379054718</v>
      </c>
      <c r="J31" s="28">
        <f>IFERROR(Historical!J6/SUM(Historical!J51:J52),0)</f>
        <v>1.3039088425449137</v>
      </c>
      <c r="K31" s="28">
        <f>IFERROR(Historical!K6/SUM(Historical!K51:K52),0)</f>
        <v>1.5492519180287676</v>
      </c>
      <c r="L31" s="28">
        <f>IFERROR(Historical!L6/SUM(Historical!L51:L52),0)</f>
        <v>1.635973644950002</v>
      </c>
      <c r="M31" s="28"/>
      <c r="P31" s="28">
        <f>IFERROR(AVERAGE(C31:L31),0)</f>
        <v>1.7510837289839405</v>
      </c>
      <c r="Q31" s="28">
        <f>IFERROR(MEDIAN(C31:L31),0)</f>
        <v>1.6689270389234132</v>
      </c>
    </row>
    <row r="32" spans="2:17" ht="13.95" customHeight="1" x14ac:dyDescent="0.3">
      <c r="B32" s="25"/>
      <c r="C32" s="25"/>
      <c r="D32" s="25"/>
      <c r="E32" s="25"/>
      <c r="F32" s="25"/>
      <c r="G32" s="25"/>
      <c r="H32" s="25"/>
      <c r="I32" s="25"/>
      <c r="J32" s="25"/>
      <c r="K32" s="25"/>
      <c r="L32" s="25"/>
      <c r="M32" s="25"/>
      <c r="N32" s="25"/>
      <c r="P32" s="25"/>
      <c r="Q32" s="25"/>
    </row>
    <row r="33" spans="2:17" x14ac:dyDescent="0.3">
      <c r="B33" t="s">
        <v>124</v>
      </c>
      <c r="C33" s="29">
        <f t="shared" ref="C33:L33" si="2">IFERROR(365/C27,0)</f>
        <v>44.687512403080866</v>
      </c>
      <c r="D33" s="29">
        <f t="shared" si="2"/>
        <v>44.163033380813772</v>
      </c>
      <c r="E33" s="29">
        <f t="shared" si="2"/>
        <v>47.765758220686905</v>
      </c>
      <c r="F33" s="29">
        <f t="shared" si="2"/>
        <v>49.942600666928975</v>
      </c>
      <c r="G33" s="29">
        <f t="shared" si="2"/>
        <v>56.333391462569985</v>
      </c>
      <c r="H33" s="29">
        <f t="shared" si="2"/>
        <v>54.456884469536419</v>
      </c>
      <c r="I33" s="29">
        <f t="shared" si="2"/>
        <v>54.466260057276266</v>
      </c>
      <c r="J33" s="29">
        <f t="shared" si="2"/>
        <v>66.117026455186064</v>
      </c>
      <c r="K33" s="29">
        <f t="shared" si="2"/>
        <v>52.630703077121574</v>
      </c>
      <c r="L33" s="29">
        <f t="shared" si="2"/>
        <v>47.492906238611418</v>
      </c>
      <c r="M33" s="29"/>
      <c r="P33" s="31">
        <f>IFERROR(AVERAGE(C33:L33),0)</f>
        <v>51.805607643181226</v>
      </c>
      <c r="Q33" s="31">
        <f>IFERROR(MEDIAN(C33:L33),0)</f>
        <v>51.286651872025274</v>
      </c>
    </row>
    <row r="34" spans="2:17" x14ac:dyDescent="0.3">
      <c r="B34" t="s">
        <v>125</v>
      </c>
      <c r="C34" s="29">
        <f t="shared" ref="C34:L34" si="3">IFERROR(365/C28,0)</f>
        <v>79.235118053982873</v>
      </c>
      <c r="D34" s="29">
        <f t="shared" si="3"/>
        <v>74.276418736194543</v>
      </c>
      <c r="E34" s="29">
        <f t="shared" si="3"/>
        <v>67.800974414167058</v>
      </c>
      <c r="F34" s="29">
        <f t="shared" si="3"/>
        <v>78.111100824492283</v>
      </c>
      <c r="G34" s="29">
        <f t="shared" si="3"/>
        <v>90.072296867108335</v>
      </c>
      <c r="H34" s="29">
        <f t="shared" si="3"/>
        <v>84.725033766791569</v>
      </c>
      <c r="I34" s="29">
        <f t="shared" si="3"/>
        <v>89.037448916782168</v>
      </c>
      <c r="J34" s="29">
        <f t="shared" si="3"/>
        <v>144.63793980564151</v>
      </c>
      <c r="K34" s="29">
        <f t="shared" si="3"/>
        <v>98.408016966100078</v>
      </c>
      <c r="L34" s="29">
        <f t="shared" si="3"/>
        <v>89.771482570704535</v>
      </c>
      <c r="M34" s="29"/>
      <c r="P34" s="31">
        <f>IFERROR(AVERAGE(C34:L34),0)</f>
        <v>89.607583092196492</v>
      </c>
      <c r="Q34" s="31">
        <f>IFERROR(MEDIAN(C34:L34),0)</f>
        <v>86.881241341786875</v>
      </c>
    </row>
    <row r="35" spans="2:17" x14ac:dyDescent="0.3">
      <c r="B35" t="s">
        <v>126</v>
      </c>
      <c r="C35" s="29">
        <f>IFERROR(365/C29,0)</f>
        <v>51.102607623721461</v>
      </c>
      <c r="D35" s="29">
        <f t="shared" ref="D35:L35" si="4">IFERROR(365/D29,0)</f>
        <v>48.301975599182505</v>
      </c>
      <c r="E35" s="29">
        <f t="shared" si="4"/>
        <v>42.716785701628559</v>
      </c>
      <c r="F35" s="29">
        <f t="shared" si="4"/>
        <v>46.844176121948657</v>
      </c>
      <c r="G35" s="29">
        <f t="shared" si="4"/>
        <v>48.298889018674295</v>
      </c>
      <c r="H35" s="29">
        <f t="shared" si="4"/>
        <v>48.188213835624957</v>
      </c>
      <c r="I35" s="29">
        <f t="shared" si="4"/>
        <v>46.508731957222388</v>
      </c>
      <c r="J35" s="29">
        <f t="shared" si="4"/>
        <v>61.769184569247926</v>
      </c>
      <c r="K35" s="29">
        <f t="shared" si="4"/>
        <v>62.363707746024581</v>
      </c>
      <c r="L35" s="29">
        <f t="shared" si="4"/>
        <v>56.210575382868178</v>
      </c>
      <c r="M35" s="29"/>
      <c r="P35" s="31">
        <f>IFERROR(AVERAGE(C35:L35),0)</f>
        <v>51.230484755614363</v>
      </c>
      <c r="Q35" s="31">
        <f>IFERROR(MEDIAN(C35:L35),0)</f>
        <v>48.3004323089284</v>
      </c>
    </row>
    <row r="36" spans="2:17" x14ac:dyDescent="0.3">
      <c r="B36" t="s">
        <v>130</v>
      </c>
      <c r="C36" s="29">
        <f t="shared" ref="C36:L36" si="5">SUM(C33,C35)-C34</f>
        <v>16.555001972819454</v>
      </c>
      <c r="D36" s="29">
        <f t="shared" si="5"/>
        <v>18.188590243801727</v>
      </c>
      <c r="E36" s="29">
        <f t="shared" si="5"/>
        <v>22.681569508148414</v>
      </c>
      <c r="F36" s="29">
        <f t="shared" si="5"/>
        <v>18.675675964385348</v>
      </c>
      <c r="G36" s="29">
        <f t="shared" si="5"/>
        <v>14.559983614135945</v>
      </c>
      <c r="H36" s="29">
        <f t="shared" si="5"/>
        <v>17.920064538369814</v>
      </c>
      <c r="I36" s="29">
        <f t="shared" si="5"/>
        <v>11.937543097716485</v>
      </c>
      <c r="J36" s="29">
        <f t="shared" si="5"/>
        <v>-16.751728781207518</v>
      </c>
      <c r="K36" s="29">
        <f t="shared" si="5"/>
        <v>16.586393857046076</v>
      </c>
      <c r="L36" s="29">
        <f t="shared" si="5"/>
        <v>13.931999050775062</v>
      </c>
      <c r="M36" s="29"/>
      <c r="P36" s="31">
        <f>IFERROR(AVERAGE(C36:L36),0)</f>
        <v>13.428509306599079</v>
      </c>
      <c r="Q36" s="31">
        <f>IFERROR(MEDIAN(C36:L36),0)</f>
        <v>16.570697914932765</v>
      </c>
    </row>
    <row r="37" spans="2:17" ht="13.95" customHeight="1" x14ac:dyDescent="0.3">
      <c r="B37" s="25"/>
      <c r="C37" s="25"/>
      <c r="D37" s="25"/>
      <c r="E37" s="25"/>
      <c r="F37" s="25"/>
      <c r="G37" s="25"/>
      <c r="H37" s="25"/>
      <c r="I37" s="25"/>
      <c r="J37" s="25"/>
      <c r="K37" s="25"/>
      <c r="L37" s="25"/>
      <c r="M37" s="25"/>
      <c r="N37" s="25"/>
      <c r="P37" s="25"/>
      <c r="Q37" s="25"/>
    </row>
    <row r="38" spans="2:17" x14ac:dyDescent="0.3">
      <c r="B38" t="s">
        <v>127</v>
      </c>
      <c r="C38" s="15">
        <f>Historical!C85/Historical!C6</f>
        <v>9.1987084453015372E-2</v>
      </c>
      <c r="D38" s="15">
        <f>Historical!D85/Historical!D6</f>
        <v>0.11395305629528704</v>
      </c>
      <c r="E38" s="15">
        <f>Historical!E85/Historical!E6</f>
        <v>0.16936601525413295</v>
      </c>
      <c r="F38" s="15">
        <f>Historical!F85/Historical!F6</f>
        <v>0.14118384344082652</v>
      </c>
      <c r="G38" s="15">
        <f>Historical!G85/Historical!G6</f>
        <v>0.13095529916540674</v>
      </c>
      <c r="H38" s="15">
        <f>Historical!H85/Historical!H6</f>
        <v>0.11938468146189014</v>
      </c>
      <c r="I38" s="15">
        <f>Historical!I85/Historical!I6</f>
        <v>0.17547539437409435</v>
      </c>
      <c r="J38" s="15">
        <f>Historical!J85/Historical!J6</f>
        <v>0.19087554557907829</v>
      </c>
      <c r="K38" s="15">
        <f>Historical!K85/Historical!K6</f>
        <v>9.6260845724607302E-2</v>
      </c>
      <c r="L38" s="15">
        <f>Historical!L85/Historical!L6</f>
        <v>0.13204396945529742</v>
      </c>
      <c r="M38" s="15"/>
      <c r="P38" s="15">
        <f>IFERROR(AVERAGE(C38:L38),0)</f>
        <v>0.13614857352036364</v>
      </c>
      <c r="Q38" s="15">
        <f>IFERROR(MEDIAN(C38:L38),0)</f>
        <v>0.13149963431035208</v>
      </c>
    </row>
    <row r="39" spans="2:17" x14ac:dyDescent="0.3">
      <c r="B39" t="s">
        <v>128</v>
      </c>
      <c r="C39" s="15">
        <f>Historical!C85/Historical!C68</f>
        <v>0.1345462989523146</v>
      </c>
      <c r="D39" s="15">
        <f>Historical!D85/Historical!D68</f>
        <v>0.16652789342214819</v>
      </c>
      <c r="E39" s="15">
        <f>Historical!E85/Historical!E68</f>
        <v>0.24448824410050943</v>
      </c>
      <c r="F39" s="15">
        <f>Historical!F85/Historical!F68</f>
        <v>0.16623239414476262</v>
      </c>
      <c r="G39" s="15">
        <f>Historical!G85/Historical!G68</f>
        <v>0.15311814719347516</v>
      </c>
      <c r="H39" s="15">
        <f>Historical!H85/Historical!H68</f>
        <v>0.14312839718214912</v>
      </c>
      <c r="I39" s="15">
        <f>Historical!I85/Historical!I68</f>
        <v>0.19623775430419918</v>
      </c>
      <c r="J39" s="15">
        <f>Historical!J85/Historical!J68</f>
        <v>0.15793361115428817</v>
      </c>
      <c r="K39" s="15">
        <f>Historical!K85/Historical!K68</f>
        <v>0.10058624401485516</v>
      </c>
      <c r="L39" s="15">
        <f>Historical!L85/Historical!L68</f>
        <v>0.14831216378689124</v>
      </c>
      <c r="M39" s="15"/>
      <c r="P39" s="15">
        <f>IFERROR(AVERAGE(C39:L39),0)</f>
        <v>0.16111111482555926</v>
      </c>
      <c r="Q39" s="15">
        <f>IFERROR(MEDIAN(C39:L39),0)</f>
        <v>0.15552587917388166</v>
      </c>
    </row>
    <row r="40" spans="2:17" x14ac:dyDescent="0.3">
      <c r="B40" t="s">
        <v>129</v>
      </c>
      <c r="C40" s="28">
        <f>+Historical!C85/Historical!C53</f>
        <v>8.5782712823862397</v>
      </c>
      <c r="D40" s="28">
        <f>Historical!D85/Historical!D53</f>
        <v>9.4488188976377945</v>
      </c>
      <c r="E40" s="28">
        <f>Historical!E85/Historical!E53</f>
        <v>11.347163209197701</v>
      </c>
      <c r="F40" s="28">
        <f>Historical!F85/Historical!F53</f>
        <v>8.1324992308481185</v>
      </c>
      <c r="G40" s="28">
        <f>Historical!G85/Historical!G53</f>
        <v>6.3899815364855108</v>
      </c>
      <c r="H40" s="28">
        <f>Historical!H85/Historical!H53</f>
        <v>7.4951215185382303</v>
      </c>
      <c r="I40" s="28">
        <f>Historical!I85/Historical!I53</f>
        <v>4.4492335500017379</v>
      </c>
      <c r="J40" s="28">
        <f>Historical!J85/Historical!J53</f>
        <v>4.2054380664652564</v>
      </c>
      <c r="K40" s="28">
        <f>Historical!K85/Historical!K53</f>
        <v>2.2966115960849387</v>
      </c>
      <c r="L40" s="28">
        <f>Historical!L85/Historical!L53</f>
        <v>3.9886331635134789</v>
      </c>
      <c r="M40" s="15"/>
      <c r="P40" s="15">
        <f>IFERROR(AVERAGE(C40:L40),0)</f>
        <v>6.633177205115901</v>
      </c>
      <c r="Q40" s="15">
        <f>IFERROR(MEDIAN(C40:L40),0)</f>
        <v>6.9425515275118705</v>
      </c>
    </row>
    <row r="41" spans="2:17" x14ac:dyDescent="0.3">
      <c r="B41" s="25"/>
      <c r="C41" s="25"/>
      <c r="D41" s="25"/>
      <c r="E41" s="25"/>
      <c r="F41" s="25"/>
      <c r="G41" s="25"/>
      <c r="H41" s="25"/>
      <c r="I41" s="25"/>
      <c r="J41" s="25"/>
      <c r="K41" s="25"/>
      <c r="L41" s="25"/>
      <c r="M41" s="25"/>
      <c r="N41" s="30"/>
      <c r="P41" s="30"/>
      <c r="Q41" s="30"/>
    </row>
  </sheetData>
  <mergeCells count="1">
    <mergeCell ref="B2:Q2"/>
  </mergeCells>
  <pageMargins left="0.19685039370078741" right="0.19685039370078741" top="0.31496062992125984" bottom="0.19685039370078741" header="0.31496062992125984" footer="0.31496062992125984"/>
  <pageSetup orientation="landscape" r:id="rId1"/>
  <extLst>
    <ext xmlns:x14="http://schemas.microsoft.com/office/spreadsheetml/2009/9/main" uri="{05C60535-1F16-4fd2-B633-F4F36F0B64E0}">
      <x14:sparklineGroups xmlns:xm="http://schemas.microsoft.com/office/excel/2006/main">
        <x14:sparklineGroup displayEmptyCellsAs="gap" markers="1" high="1" xr2:uid="{DBB9F8E6-FCDF-4A18-A0CD-3206CE481613}">
          <x14:colorSeries rgb="FFFCC40C"/>
          <x14:colorNegative rgb="FF0070C0"/>
          <x14:colorAxis rgb="FF000000"/>
          <x14:colorMarkers rgb="FF078CCD"/>
          <x14:colorFirst rgb="FF0070C0"/>
          <x14:colorLast rgb="FF0070C0"/>
          <x14:colorHigh rgb="FFEC252D"/>
          <x14:colorLow rgb="FF0070C0"/>
          <x14:sparklines>
            <x14:sparkline>
              <xm:f>'Ratio Analysis'!C11:L11</xm:f>
              <xm:sqref>N11</xm:sqref>
            </x14:sparkline>
            <x14:sparkline>
              <xm:f>'Ratio Analysis'!C12:L12</xm:f>
              <xm:sqref>N12</xm:sqref>
            </x14:sparkline>
            <x14:sparkline>
              <xm:f>'Ratio Analysis'!C13:L13</xm:f>
              <xm:sqref>N13</xm:sqref>
            </x14:sparkline>
            <x14:sparkline>
              <xm:f>'Ratio Analysis'!C14:L14</xm:f>
              <xm:sqref>N14</xm:sqref>
            </x14:sparkline>
            <x14:sparkline>
              <xm:f>'Ratio Analysis'!C15:L15</xm:f>
              <xm:sqref>N15</xm:sqref>
            </x14:sparkline>
            <x14:sparkline>
              <xm:f>'Ratio Analysis'!C17:L17</xm:f>
              <xm:sqref>N17</xm:sqref>
            </x14:sparkline>
            <x14:sparkline>
              <xm:f>'Ratio Analysis'!C18:L18</xm:f>
              <xm:sqref>N18</xm:sqref>
            </x14:sparkline>
            <x14:sparkline>
              <xm:f>'Ratio Analysis'!C19:L19</xm:f>
              <xm:sqref>N19</xm:sqref>
            </x14:sparkline>
            <x14:sparkline>
              <xm:f>'Ratio Analysis'!C21:L21</xm:f>
              <xm:sqref>N21</xm:sqref>
            </x14:sparkline>
            <x14:sparkline>
              <xm:f>'Ratio Analysis'!C22:L22</xm:f>
              <xm:sqref>N22</xm:sqref>
            </x14:sparkline>
            <x14:sparkline>
              <xm:f>'Ratio Analysis'!C23:L23</xm:f>
              <xm:sqref>N23</xm:sqref>
            </x14:sparkline>
            <x14:sparkline>
              <xm:f>'Ratio Analysis'!C24:L24</xm:f>
              <xm:sqref>N24</xm:sqref>
            </x14:sparkline>
            <x14:sparkline>
              <xm:f>'Ratio Analysis'!C25:L25</xm:f>
              <xm:sqref>N25</xm:sqref>
            </x14:sparkline>
            <x14:sparkline>
              <xm:f>'Ratio Analysis'!C27:L27</xm:f>
              <xm:sqref>N27</xm:sqref>
            </x14:sparkline>
            <x14:sparkline>
              <xm:f>'Ratio Analysis'!C28:L28</xm:f>
              <xm:sqref>N28</xm:sqref>
            </x14:sparkline>
            <x14:sparkline>
              <xm:f>'Ratio Analysis'!C29:L29</xm:f>
              <xm:sqref>N29</xm:sqref>
            </x14:sparkline>
            <x14:sparkline>
              <xm:f>'Ratio Analysis'!C30:L30</xm:f>
              <xm:sqref>N30</xm:sqref>
            </x14:sparkline>
            <x14:sparkline>
              <xm:f>'Ratio Analysis'!C31:L31</xm:f>
              <xm:sqref>N31</xm:sqref>
            </x14:sparkline>
            <x14:sparkline>
              <xm:f>'Ratio Analysis'!C33:L33</xm:f>
              <xm:sqref>N33</xm:sqref>
            </x14:sparkline>
            <x14:sparkline>
              <xm:f>'Ratio Analysis'!C34:L34</xm:f>
              <xm:sqref>N34</xm:sqref>
            </x14:sparkline>
            <x14:sparkline>
              <xm:f>'Ratio Analysis'!C35:L35</xm:f>
              <xm:sqref>N35</xm:sqref>
            </x14:sparkline>
            <x14:sparkline>
              <xm:f>'Ratio Analysis'!C36:L36</xm:f>
              <xm:sqref>N36</xm:sqref>
            </x14:sparkline>
            <x14:sparkline>
              <xm:f>'Ratio Analysis'!C38:L38</xm:f>
              <xm:sqref>N38</xm:sqref>
            </x14:sparkline>
            <x14:sparkline>
              <xm:f>'Ratio Analysis'!C39:L39</xm:f>
              <xm:sqref>N39</xm:sqref>
            </x14:sparkline>
            <x14:sparkline>
              <xm:f>'Ratio Analysis'!C40:L40</xm:f>
              <xm:sqref>N40</xm:sqref>
            </x14:sparkline>
          </x14:sparklines>
        </x14:sparklineGroup>
        <x14:sparklineGroup displayEmptyCellsAs="gap" markers="1" xr2:uid="{31F12DAF-113A-4FA1-A4A4-9FC58DF055F5}">
          <x14:colorSeries rgb="FFFCC40C"/>
          <x14:colorNegative rgb="FFD00000"/>
          <x14:colorAxis rgb="FF000000"/>
          <x14:colorMarkers rgb="FF078CCD"/>
          <x14:colorFirst rgb="FFD00000"/>
          <x14:colorLast rgb="FFD00000"/>
          <x14:colorHigh rgb="FFD00000"/>
          <x14:colorLow rgb="FFD00000"/>
          <x14:sparklines>
            <x14:sparkline>
              <xm:f>'Ratio Analysis'!D5:L5</xm:f>
              <xm:sqref>N5</xm:sqref>
            </x14:sparkline>
            <x14:sparkline>
              <xm:f>'Ratio Analysis'!D6:L6</xm:f>
              <xm:sqref>N6</xm:sqref>
            </x14:sparkline>
            <x14:sparkline>
              <xm:f>'Ratio Analysis'!E7:L7</xm:f>
              <xm:sqref>N7</xm:sqref>
            </x14:sparkline>
            <x14:sparkline>
              <xm:f>'Ratio Analysis'!D8:L8</xm:f>
              <xm:sqref>N8</xm:sqref>
            </x14:sparkline>
            <x14:sparkline>
              <xm:f>'Ratio Analysis'!D9:L9</xm:f>
              <xm:sqref>N9</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D731E-0C1C-4860-84B8-70D850E8E243}">
  <dimension ref="B2:S37"/>
  <sheetViews>
    <sheetView showGridLines="0" tabSelected="1" topLeftCell="B1" zoomScale="85" zoomScaleNormal="100" workbookViewId="0">
      <selection activeCell="O39" sqref="O39"/>
    </sheetView>
  </sheetViews>
  <sheetFormatPr defaultRowHeight="14.4" x14ac:dyDescent="0.3"/>
  <cols>
    <col min="1" max="1" width="1.88671875" customWidth="1"/>
    <col min="2" max="2" width="10.88671875" customWidth="1"/>
    <col min="3" max="3" width="9.5546875" customWidth="1"/>
    <col min="4" max="4" width="13.5546875" customWidth="1"/>
    <col min="5" max="5" width="14.6640625" customWidth="1"/>
    <col min="6" max="11" width="8" customWidth="1"/>
    <col min="13" max="13" width="7.21875" bestFit="1" customWidth="1"/>
    <col min="14" max="14" width="6.109375" bestFit="1" customWidth="1"/>
    <col min="15" max="15" width="5" customWidth="1"/>
    <col min="16" max="16" width="11" customWidth="1"/>
    <col min="17" max="17" width="8.88671875" customWidth="1"/>
    <col min="18" max="18" width="13.21875" customWidth="1"/>
    <col min="19" max="19" width="11.5546875" customWidth="1"/>
    <col min="21" max="21" width="7.21875" bestFit="1" customWidth="1"/>
    <col min="22" max="22" width="6.109375" bestFit="1" customWidth="1"/>
    <col min="23" max="23" width="9.44140625" bestFit="1" customWidth="1"/>
    <col min="24" max="24" width="14.77734375" customWidth="1"/>
  </cols>
  <sheetData>
    <row r="2" spans="2:19" x14ac:dyDescent="0.3">
      <c r="B2" s="331" t="str">
        <f>'Data Sheet'!B1&amp;" - " &amp;'Data Sheet'!A17&amp; " Forecasting"</f>
        <v>PIDILITE INDUSTRIES LTD - Sales Forecasting</v>
      </c>
      <c r="C2" s="331"/>
      <c r="D2" s="331"/>
      <c r="E2" s="331"/>
      <c r="P2" s="331" t="str">
        <f>'Data Sheet'!B1&amp;" - " &amp;" EBT Forecasting"</f>
        <v>PIDILITE INDUSTRIES LTD -  EBT Forecasting</v>
      </c>
      <c r="Q2" s="331"/>
      <c r="R2" s="331"/>
      <c r="S2" s="331"/>
    </row>
    <row r="3" spans="2:19" s="50" customFormat="1" ht="15.6" customHeight="1" x14ac:dyDescent="0.3">
      <c r="B3" s="170" t="s">
        <v>134</v>
      </c>
      <c r="C3" s="171" t="s">
        <v>135</v>
      </c>
      <c r="D3" s="171" t="str">
        <f>+Historical!B6</f>
        <v>Sales</v>
      </c>
      <c r="E3" s="171" t="str">
        <f>D3&amp;" Growth"</f>
        <v>Sales Growth</v>
      </c>
      <c r="F3"/>
      <c r="G3"/>
      <c r="H3"/>
      <c r="I3"/>
      <c r="J3"/>
      <c r="K3"/>
      <c r="P3" s="170" t="s">
        <v>134</v>
      </c>
      <c r="Q3" s="171" t="s">
        <v>135</v>
      </c>
      <c r="R3" s="171" t="s">
        <v>180</v>
      </c>
      <c r="S3" s="171" t="str">
        <f>R3&amp;" Growth"</f>
        <v>EBT Growth</v>
      </c>
    </row>
    <row r="4" spans="2:19" x14ac:dyDescent="0.3">
      <c r="B4">
        <v>1</v>
      </c>
      <c r="C4" s="32">
        <f>+'Data Sheet'!B16</f>
        <v>41729</v>
      </c>
      <c r="D4" s="33">
        <f t="array" ref="D4:D13">TRANSPOSE('Data Sheet'!B17:K17)</f>
        <v>4283.21</v>
      </c>
      <c r="E4" s="52" t="s">
        <v>59</v>
      </c>
      <c r="P4">
        <v>1</v>
      </c>
      <c r="Q4" s="32">
        <f>+'Data Sheet'!B16</f>
        <v>41729</v>
      </c>
      <c r="R4" s="33">
        <f t="array" ref="R4:R13">TRANSPOSE(Historical!C27:L27)</f>
        <v>574.28</v>
      </c>
      <c r="S4" s="52" t="s">
        <v>59</v>
      </c>
    </row>
    <row r="5" spans="2:19" x14ac:dyDescent="0.3">
      <c r="B5">
        <f>+B4+1</f>
        <v>2</v>
      </c>
      <c r="C5" s="32">
        <f>C4+365</f>
        <v>42094</v>
      </c>
      <c r="D5" s="33">
        <v>4844.1000000000004</v>
      </c>
      <c r="E5" s="15">
        <f>D5/D4-1</f>
        <v>0.13095085228134984</v>
      </c>
      <c r="P5">
        <f>+P4+1</f>
        <v>2</v>
      </c>
      <c r="Q5" s="32">
        <f>Q4+365</f>
        <v>42094</v>
      </c>
      <c r="R5" s="33">
        <v>637.7700000000001</v>
      </c>
      <c r="S5" s="15">
        <f>R5/R4-1</f>
        <v>0.11055582642613371</v>
      </c>
    </row>
    <row r="6" spans="2:19" x14ac:dyDescent="0.3">
      <c r="B6">
        <f t="shared" ref="B6:B18" si="0">+B5+1</f>
        <v>3</v>
      </c>
      <c r="C6" s="32">
        <f t="shared" ref="C6:C18" si="1">C5+365</f>
        <v>42459</v>
      </c>
      <c r="D6" s="33">
        <v>5361.17</v>
      </c>
      <c r="E6" s="15">
        <f t="shared" ref="E6:E18" si="2">D6/D5-1</f>
        <v>0.10674222249747101</v>
      </c>
      <c r="P6">
        <f t="shared" ref="P6:P18" si="3">+P5+1</f>
        <v>3</v>
      </c>
      <c r="Q6" s="32">
        <f t="shared" ref="Q6:Q18" si="4">Q5+365</f>
        <v>42459</v>
      </c>
      <c r="R6" s="33">
        <v>1059.7400000000002</v>
      </c>
      <c r="S6" s="15">
        <f t="shared" ref="S6:S18" si="5">R6/R5-1</f>
        <v>0.66163350424134104</v>
      </c>
    </row>
    <row r="7" spans="2:19" x14ac:dyDescent="0.3">
      <c r="B7">
        <f t="shared" si="0"/>
        <v>4</v>
      </c>
      <c r="C7" s="32">
        <f t="shared" si="1"/>
        <v>42824</v>
      </c>
      <c r="D7" s="33">
        <v>5616.79</v>
      </c>
      <c r="E7" s="15">
        <f t="shared" si="2"/>
        <v>4.7679890770111699E-2</v>
      </c>
      <c r="P7">
        <f t="shared" si="3"/>
        <v>4</v>
      </c>
      <c r="Q7" s="32">
        <f t="shared" si="4"/>
        <v>42824</v>
      </c>
      <c r="R7" s="33">
        <v>1132.8200000000002</v>
      </c>
      <c r="S7" s="15">
        <f t="shared" si="5"/>
        <v>6.8960311019683918E-2</v>
      </c>
    </row>
    <row r="8" spans="2:19" x14ac:dyDescent="0.3">
      <c r="B8">
        <f t="shared" si="0"/>
        <v>5</v>
      </c>
      <c r="C8" s="32">
        <f t="shared" si="1"/>
        <v>43189</v>
      </c>
      <c r="D8" s="33">
        <v>6078.41</v>
      </c>
      <c r="E8" s="15">
        <f t="shared" si="2"/>
        <v>8.2185732420118951E-2</v>
      </c>
      <c r="P8">
        <f t="shared" si="3"/>
        <v>5</v>
      </c>
      <c r="Q8" s="32">
        <f t="shared" si="4"/>
        <v>43189</v>
      </c>
      <c r="R8" s="33">
        <v>1205.7999999999997</v>
      </c>
      <c r="S8" s="15">
        <f t="shared" si="5"/>
        <v>6.4423297611270636E-2</v>
      </c>
    </row>
    <row r="9" spans="2:19" x14ac:dyDescent="0.3">
      <c r="B9">
        <f t="shared" si="0"/>
        <v>6</v>
      </c>
      <c r="C9" s="32">
        <f t="shared" si="1"/>
        <v>43554</v>
      </c>
      <c r="D9" s="33">
        <v>7077.96</v>
      </c>
      <c r="E9" s="15">
        <f t="shared" si="2"/>
        <v>0.16444267497585718</v>
      </c>
      <c r="P9">
        <f t="shared" si="3"/>
        <v>6</v>
      </c>
      <c r="Q9" s="32">
        <f t="shared" si="4"/>
        <v>43554</v>
      </c>
      <c r="R9" s="33">
        <v>1211.8300000000004</v>
      </c>
      <c r="S9" s="15">
        <f t="shared" si="5"/>
        <v>5.0008293249299562E-3</v>
      </c>
    </row>
    <row r="10" spans="2:19" x14ac:dyDescent="0.3">
      <c r="B10">
        <f t="shared" si="0"/>
        <v>7</v>
      </c>
      <c r="C10" s="32">
        <f t="shared" si="1"/>
        <v>43919</v>
      </c>
      <c r="D10" s="33">
        <v>7294.47</v>
      </c>
      <c r="E10" s="15">
        <f t="shared" si="2"/>
        <v>3.0589322347116976E-2</v>
      </c>
      <c r="P10">
        <f t="shared" si="3"/>
        <v>7</v>
      </c>
      <c r="Q10" s="32">
        <f t="shared" si="4"/>
        <v>43919</v>
      </c>
      <c r="R10" s="33">
        <v>1372.5000000000005</v>
      </c>
      <c r="S10" s="15">
        <f t="shared" si="5"/>
        <v>0.13258460345097922</v>
      </c>
    </row>
    <row r="11" spans="2:19" x14ac:dyDescent="0.3">
      <c r="B11">
        <f t="shared" si="0"/>
        <v>8</v>
      </c>
      <c r="C11" s="32">
        <f t="shared" si="1"/>
        <v>44284</v>
      </c>
      <c r="D11" s="33">
        <v>7292.71</v>
      </c>
      <c r="E11" s="15">
        <f t="shared" si="2"/>
        <v>-2.4127866726442182E-4</v>
      </c>
      <c r="P11">
        <f t="shared" si="3"/>
        <v>8</v>
      </c>
      <c r="Q11" s="32">
        <f t="shared" si="4"/>
        <v>44284</v>
      </c>
      <c r="R11" s="33">
        <v>1448.4600000000003</v>
      </c>
      <c r="S11" s="15">
        <f t="shared" si="5"/>
        <v>5.5344262295081714E-2</v>
      </c>
    </row>
    <row r="12" spans="2:19" x14ac:dyDescent="0.3">
      <c r="B12">
        <f t="shared" si="0"/>
        <v>9</v>
      </c>
      <c r="C12" s="32">
        <f t="shared" si="1"/>
        <v>44649</v>
      </c>
      <c r="D12" s="33">
        <v>9920.9599999999991</v>
      </c>
      <c r="E12" s="15">
        <f t="shared" si="2"/>
        <v>0.36039414703176176</v>
      </c>
      <c r="P12">
        <f t="shared" si="3"/>
        <v>9</v>
      </c>
      <c r="Q12" s="32">
        <f t="shared" si="4"/>
        <v>44649</v>
      </c>
      <c r="R12" s="33">
        <v>1574.7199999999989</v>
      </c>
      <c r="S12" s="15">
        <f t="shared" si="5"/>
        <v>8.7168440964885852E-2</v>
      </c>
    </row>
    <row r="13" spans="2:19" x14ac:dyDescent="0.3">
      <c r="B13">
        <f t="shared" si="0"/>
        <v>10</v>
      </c>
      <c r="C13" s="32">
        <f t="shared" si="1"/>
        <v>45014</v>
      </c>
      <c r="D13" s="33">
        <v>11799.1</v>
      </c>
      <c r="E13" s="15">
        <f t="shared" si="2"/>
        <v>0.18931030867980536</v>
      </c>
      <c r="P13">
        <f t="shared" si="3"/>
        <v>10</v>
      </c>
      <c r="Q13" s="32">
        <f t="shared" si="4"/>
        <v>45014</v>
      </c>
      <c r="R13" s="33">
        <v>1668.7099999999989</v>
      </c>
      <c r="S13" s="15">
        <f t="shared" si="5"/>
        <v>5.9686801463117334E-2</v>
      </c>
    </row>
    <row r="14" spans="2:19" x14ac:dyDescent="0.3">
      <c r="B14" s="128">
        <f t="shared" si="0"/>
        <v>11</v>
      </c>
      <c r="C14" s="130">
        <f t="shared" si="1"/>
        <v>45379</v>
      </c>
      <c r="D14" s="131">
        <f>FORECAST(B14,$D$4:$D$13,$B$4:$B$13)</f>
        <v>10919.265333333335</v>
      </c>
      <c r="E14" s="132">
        <f t="shared" si="2"/>
        <v>-7.4567947272814461E-2</v>
      </c>
      <c r="P14" s="128">
        <f t="shared" si="3"/>
        <v>11</v>
      </c>
      <c r="Q14" s="130">
        <f t="shared" si="4"/>
        <v>45379</v>
      </c>
      <c r="R14" s="131">
        <f>FORECAST(P14,$R$23:$R$32,$P$23:$P$32)</f>
        <v>1336.5099999999993</v>
      </c>
      <c r="S14" s="132">
        <f t="shared" si="5"/>
        <v>-0.1990759329062568</v>
      </c>
    </row>
    <row r="15" spans="2:19" x14ac:dyDescent="0.3">
      <c r="B15" s="128">
        <f t="shared" si="0"/>
        <v>12</v>
      </c>
      <c r="C15" s="130">
        <f t="shared" si="1"/>
        <v>45744</v>
      </c>
      <c r="D15" s="131">
        <f t="shared" ref="D15:D18" si="6">FORECAST(B15,$D$4:$D$13,$B$4:$B$13)</f>
        <v>11639.697575757576</v>
      </c>
      <c r="E15" s="132">
        <f t="shared" si="2"/>
        <v>6.5978087392470686E-2</v>
      </c>
      <c r="P15" s="128">
        <f t="shared" si="3"/>
        <v>12</v>
      </c>
      <c r="Q15" s="130">
        <f t="shared" si="4"/>
        <v>45744</v>
      </c>
      <c r="R15" s="131">
        <f>FORECAST(P15,$R$23:$R$32,$P$23:$P$32)</f>
        <v>1426.0219999999993</v>
      </c>
      <c r="S15" s="132">
        <f t="shared" si="5"/>
        <v>6.6974433412394951E-2</v>
      </c>
    </row>
    <row r="16" spans="2:19" x14ac:dyDescent="0.3">
      <c r="B16" s="128">
        <f t="shared" si="0"/>
        <v>13</v>
      </c>
      <c r="C16" s="130">
        <f t="shared" si="1"/>
        <v>46109</v>
      </c>
      <c r="D16" s="131">
        <f t="shared" si="6"/>
        <v>12360.129818181818</v>
      </c>
      <c r="E16" s="132">
        <f t="shared" si="2"/>
        <v>6.1894412439435831E-2</v>
      </c>
      <c r="P16" s="128">
        <f t="shared" si="3"/>
        <v>13</v>
      </c>
      <c r="Q16" s="130">
        <f t="shared" si="4"/>
        <v>46109</v>
      </c>
      <c r="R16" s="131">
        <f>FORECAST(P16,$R$23:$R$32,$P$23:$P$32)</f>
        <v>1515.5339999999992</v>
      </c>
      <c r="S16" s="132">
        <f t="shared" si="5"/>
        <v>6.2770420091695645E-2</v>
      </c>
    </row>
    <row r="17" spans="2:19" x14ac:dyDescent="0.3">
      <c r="B17" s="128">
        <f t="shared" si="0"/>
        <v>14</v>
      </c>
      <c r="C17" s="130">
        <f t="shared" si="1"/>
        <v>46474</v>
      </c>
      <c r="D17" s="131">
        <f t="shared" si="6"/>
        <v>13080.56206060606</v>
      </c>
      <c r="E17" s="132">
        <f t="shared" si="2"/>
        <v>5.8286786063078466E-2</v>
      </c>
      <c r="P17" s="128">
        <f t="shared" si="3"/>
        <v>14</v>
      </c>
      <c r="Q17" s="130">
        <f t="shared" si="4"/>
        <v>46474</v>
      </c>
      <c r="R17" s="131">
        <f>FORECAST(P17,$R$23:$R$32,$P$23:$P$32)</f>
        <v>1605.0459999999991</v>
      </c>
      <c r="S17" s="132">
        <f t="shared" si="5"/>
        <v>5.9063010133721727E-2</v>
      </c>
    </row>
    <row r="18" spans="2:19" x14ac:dyDescent="0.3">
      <c r="B18" s="128">
        <f t="shared" si="0"/>
        <v>15</v>
      </c>
      <c r="C18" s="130">
        <f t="shared" si="1"/>
        <v>46839</v>
      </c>
      <c r="D18" s="131">
        <f t="shared" si="6"/>
        <v>13800.994303030304</v>
      </c>
      <c r="E18" s="132">
        <f t="shared" si="2"/>
        <v>5.5076550922374068E-2</v>
      </c>
      <c r="P18" s="128">
        <f t="shared" si="3"/>
        <v>15</v>
      </c>
      <c r="Q18" s="130">
        <f t="shared" si="4"/>
        <v>46839</v>
      </c>
      <c r="R18" s="131">
        <f>FORECAST(P18,$R$23:$R$32,$P$23:$P$32)</f>
        <v>1694.5579999999991</v>
      </c>
      <c r="S18" s="132">
        <f t="shared" si="5"/>
        <v>5.5769118143654373E-2</v>
      </c>
    </row>
    <row r="19" spans="2:19" x14ac:dyDescent="0.3">
      <c r="C19" s="269"/>
      <c r="D19" s="33"/>
      <c r="E19" s="221"/>
    </row>
    <row r="21" spans="2:19" x14ac:dyDescent="0.3">
      <c r="B21" s="331" t="str">
        <f>'Data Sheet'!B1&amp;" - " &amp;Historical!B18&amp; " Forecasting"</f>
        <v>PIDILITE INDUSTRIES LTD - EBITDA Forecasting</v>
      </c>
      <c r="C21" s="331"/>
      <c r="D21" s="331"/>
      <c r="E21" s="331"/>
      <c r="P21" s="331" t="str">
        <f>'Data Sheet'!B1&amp;" - " &amp;Historical!B33&amp; " Forecasting"</f>
        <v>PIDILITE INDUSTRIES LTD - Net Profit Forecasting</v>
      </c>
      <c r="Q21" s="331"/>
      <c r="R21" s="331"/>
      <c r="S21" s="331"/>
    </row>
    <row r="22" spans="2:19" ht="15" customHeight="1" x14ac:dyDescent="0.3">
      <c r="B22" s="170" t="s">
        <v>134</v>
      </c>
      <c r="C22" s="171" t="s">
        <v>135</v>
      </c>
      <c r="D22" s="171" t="str">
        <f>+Historical!B18</f>
        <v>EBITDA</v>
      </c>
      <c r="E22" s="171" t="str">
        <f>D22&amp;" Growth"</f>
        <v>EBITDA Growth</v>
      </c>
      <c r="P22" s="170" t="s">
        <v>134</v>
      </c>
      <c r="Q22" s="171" t="s">
        <v>135</v>
      </c>
      <c r="R22" s="171" t="str">
        <f>+Historical!B33</f>
        <v>Net Profit</v>
      </c>
      <c r="S22" s="171" t="str">
        <f>R22&amp;" Growth"</f>
        <v>Net Profit Growth</v>
      </c>
    </row>
    <row r="23" spans="2:19" x14ac:dyDescent="0.3">
      <c r="B23">
        <v>1</v>
      </c>
      <c r="C23" s="32">
        <f>+'Data Sheet'!B16</f>
        <v>41729</v>
      </c>
      <c r="D23" s="33">
        <f t="array" ref="D23:D32">TRANSPOSE(Historical!C18:L18)</f>
        <v>671.77</v>
      </c>
      <c r="E23" s="52" t="s">
        <v>59</v>
      </c>
      <c r="P23">
        <v>1</v>
      </c>
      <c r="Q23" s="32">
        <f>+'Data Sheet'!B16</f>
        <v>41729</v>
      </c>
      <c r="R23" s="33">
        <f t="array" ref="R23:R32">TRANSPOSE(Historical!C33:L33)</f>
        <v>409</v>
      </c>
      <c r="S23" s="52" t="s">
        <v>59</v>
      </c>
    </row>
    <row r="24" spans="2:19" x14ac:dyDescent="0.3">
      <c r="B24">
        <f>+B23+1</f>
        <v>2</v>
      </c>
      <c r="C24" s="32">
        <f>C23+365</f>
        <v>42094</v>
      </c>
      <c r="D24" s="33">
        <v>771.17000000000007</v>
      </c>
      <c r="E24" s="15">
        <f>D24/D23-1</f>
        <v>0.147967310240112</v>
      </c>
      <c r="P24">
        <f>+P23+1</f>
        <v>2</v>
      </c>
      <c r="Q24" s="32">
        <f>Q23+365</f>
        <v>42094</v>
      </c>
      <c r="R24" s="33">
        <v>468.36000000000013</v>
      </c>
      <c r="S24" s="15">
        <f>R24/R23-1</f>
        <v>0.1451344743276286</v>
      </c>
    </row>
    <row r="25" spans="2:19" x14ac:dyDescent="0.3">
      <c r="B25">
        <f t="shared" ref="B25:B37" si="7">+B24+1</f>
        <v>3</v>
      </c>
      <c r="C25" s="32">
        <f t="shared" ref="C25:C37" si="8">C24+365</f>
        <v>42459</v>
      </c>
      <c r="D25" s="33">
        <v>1173.4800000000002</v>
      </c>
      <c r="E25" s="15">
        <f t="shared" ref="E25:E37" si="9">D25/D24-1</f>
        <v>0.52168782499319244</v>
      </c>
      <c r="P25">
        <f t="shared" ref="P25:P37" si="10">+P24+1</f>
        <v>3</v>
      </c>
      <c r="Q25" s="32">
        <f t="shared" ref="Q25:Q37" si="11">Q24+365</f>
        <v>42459</v>
      </c>
      <c r="R25" s="33">
        <v>726.20000000000027</v>
      </c>
      <c r="S25" s="15">
        <f t="shared" ref="S25:S37" si="12">R25/R24-1</f>
        <v>0.55051669655820334</v>
      </c>
    </row>
    <row r="26" spans="2:19" x14ac:dyDescent="0.3">
      <c r="B26">
        <f t="shared" si="7"/>
        <v>4</v>
      </c>
      <c r="C26" s="32">
        <f t="shared" si="8"/>
        <v>42824</v>
      </c>
      <c r="D26" s="33">
        <v>1261.8900000000003</v>
      </c>
      <c r="E26" s="15">
        <f t="shared" si="9"/>
        <v>7.5340014316392256E-2</v>
      </c>
      <c r="P26">
        <f t="shared" si="10"/>
        <v>4</v>
      </c>
      <c r="Q26" s="32">
        <f t="shared" si="11"/>
        <v>42824</v>
      </c>
      <c r="R26" s="33">
        <v>747.77000000000021</v>
      </c>
      <c r="S26" s="15">
        <f t="shared" si="12"/>
        <v>2.9702561277884731E-2</v>
      </c>
    </row>
    <row r="27" spans="2:19" x14ac:dyDescent="0.3">
      <c r="B27">
        <f t="shared" si="7"/>
        <v>5</v>
      </c>
      <c r="C27" s="32">
        <f t="shared" si="8"/>
        <v>43189</v>
      </c>
      <c r="D27" s="33">
        <v>1341.2199999999998</v>
      </c>
      <c r="E27" s="15">
        <f t="shared" si="9"/>
        <v>6.2866018432667925E-2</v>
      </c>
      <c r="P27">
        <f t="shared" si="10"/>
        <v>5</v>
      </c>
      <c r="Q27" s="32">
        <f t="shared" si="11"/>
        <v>43189</v>
      </c>
      <c r="R27" s="33">
        <v>813.08999999999969</v>
      </c>
      <c r="S27" s="15">
        <f t="shared" si="12"/>
        <v>8.735306310763935E-2</v>
      </c>
    </row>
    <row r="28" spans="2:19" x14ac:dyDescent="0.3">
      <c r="B28">
        <f t="shared" si="7"/>
        <v>6</v>
      </c>
      <c r="C28" s="32">
        <f t="shared" si="8"/>
        <v>43554</v>
      </c>
      <c r="D28" s="33">
        <v>1370.6400000000003</v>
      </c>
      <c r="E28" s="15">
        <f t="shared" si="9"/>
        <v>2.1935252978631858E-2</v>
      </c>
      <c r="P28">
        <f t="shared" si="10"/>
        <v>6</v>
      </c>
      <c r="Q28" s="32">
        <f t="shared" si="11"/>
        <v>43554</v>
      </c>
      <c r="R28" s="33">
        <v>798.60000000000036</v>
      </c>
      <c r="S28" s="15">
        <f t="shared" si="12"/>
        <v>-1.7820905434821843E-2</v>
      </c>
    </row>
    <row r="29" spans="2:19" x14ac:dyDescent="0.3">
      <c r="B29">
        <f t="shared" si="7"/>
        <v>7</v>
      </c>
      <c r="C29" s="32">
        <f t="shared" si="8"/>
        <v>43919</v>
      </c>
      <c r="D29" s="33">
        <v>1576.0200000000004</v>
      </c>
      <c r="E29" s="15">
        <f t="shared" si="9"/>
        <v>0.14984240938539672</v>
      </c>
      <c r="P29">
        <f t="shared" si="10"/>
        <v>7</v>
      </c>
      <c r="Q29" s="32">
        <f t="shared" si="11"/>
        <v>43919</v>
      </c>
      <c r="R29" s="33">
        <v>1024.7800000000004</v>
      </c>
      <c r="S29" s="15">
        <f t="shared" si="12"/>
        <v>0.28322063611319814</v>
      </c>
    </row>
    <row r="30" spans="2:19" x14ac:dyDescent="0.3">
      <c r="B30">
        <f t="shared" si="7"/>
        <v>8</v>
      </c>
      <c r="C30" s="32">
        <f t="shared" si="8"/>
        <v>44284</v>
      </c>
      <c r="D30" s="33">
        <v>1686.3500000000004</v>
      </c>
      <c r="E30" s="15">
        <f t="shared" si="9"/>
        <v>7.0005456783543307E-2</v>
      </c>
      <c r="P30">
        <f t="shared" si="10"/>
        <v>8</v>
      </c>
      <c r="Q30" s="32">
        <f t="shared" si="11"/>
        <v>44284</v>
      </c>
      <c r="R30" s="33">
        <v>1052.1000000000004</v>
      </c>
      <c r="S30" s="15">
        <f t="shared" si="12"/>
        <v>2.6659380549971523E-2</v>
      </c>
    </row>
    <row r="31" spans="2:19" x14ac:dyDescent="0.3">
      <c r="B31">
        <f t="shared" si="7"/>
        <v>9</v>
      </c>
      <c r="C31" s="32">
        <f t="shared" si="8"/>
        <v>44649</v>
      </c>
      <c r="D31" s="33">
        <v>1856.4099999999989</v>
      </c>
      <c r="E31" s="15">
        <f t="shared" si="9"/>
        <v>0.10084502031013631</v>
      </c>
      <c r="P31">
        <f t="shared" si="10"/>
        <v>9</v>
      </c>
      <c r="Q31" s="32">
        <f t="shared" si="11"/>
        <v>44649</v>
      </c>
      <c r="R31" s="33">
        <v>1167.6999999999989</v>
      </c>
      <c r="S31" s="15">
        <f t="shared" si="12"/>
        <v>0.1098754871209946</v>
      </c>
    </row>
    <row r="32" spans="2:19" x14ac:dyDescent="0.3">
      <c r="B32">
        <f t="shared" si="7"/>
        <v>10</v>
      </c>
      <c r="C32" s="32">
        <f t="shared" si="8"/>
        <v>45014</v>
      </c>
      <c r="D32" s="33">
        <v>1986.089999999999</v>
      </c>
      <c r="E32" s="15">
        <f t="shared" si="9"/>
        <v>6.9855258267300879E-2</v>
      </c>
      <c r="P32">
        <f t="shared" si="10"/>
        <v>10</v>
      </c>
      <c r="Q32" s="32">
        <f t="shared" si="11"/>
        <v>45014</v>
      </c>
      <c r="R32" s="33">
        <v>1234.3399999999988</v>
      </c>
      <c r="S32" s="15">
        <f t="shared" si="12"/>
        <v>5.7069452770403206E-2</v>
      </c>
    </row>
    <row r="33" spans="2:19" x14ac:dyDescent="0.3">
      <c r="B33" s="128">
        <f t="shared" si="7"/>
        <v>11</v>
      </c>
      <c r="C33" s="130">
        <f t="shared" si="8"/>
        <v>45379</v>
      </c>
      <c r="D33" s="131">
        <f>FORECAST(B33,$D$23:$D$32,$B$23:$B$32)</f>
        <v>2134.8946666666661</v>
      </c>
      <c r="E33" s="132">
        <f t="shared" si="9"/>
        <v>7.4923425759490847E-2</v>
      </c>
      <c r="P33" s="128">
        <f t="shared" si="10"/>
        <v>11</v>
      </c>
      <c r="Q33" s="130">
        <f t="shared" si="11"/>
        <v>45379</v>
      </c>
      <c r="R33" s="131">
        <f>FORECAST(P33,$R$23:$R$32,$P$23:$P$32)</f>
        <v>1336.5099999999993</v>
      </c>
      <c r="S33" s="132">
        <f t="shared" si="12"/>
        <v>8.2772979892088649E-2</v>
      </c>
    </row>
    <row r="34" spans="2:19" x14ac:dyDescent="0.3">
      <c r="B34" s="128">
        <f t="shared" si="7"/>
        <v>12</v>
      </c>
      <c r="C34" s="130">
        <f t="shared" si="8"/>
        <v>45744</v>
      </c>
      <c r="D34" s="131">
        <f>FORECAST(B34,$D$23:$D$32,$B$23:$B$32)</f>
        <v>2274.0566060606056</v>
      </c>
      <c r="E34" s="132">
        <f t="shared" si="9"/>
        <v>6.5184452219940736E-2</v>
      </c>
      <c r="P34" s="128">
        <f t="shared" si="10"/>
        <v>12</v>
      </c>
      <c r="Q34" s="130">
        <f t="shared" si="11"/>
        <v>45744</v>
      </c>
      <c r="R34" s="131">
        <f>FORECAST(P34,$R$23:$R$32,$P$23:$P$32)</f>
        <v>1426.0219999999993</v>
      </c>
      <c r="S34" s="132">
        <f t="shared" si="12"/>
        <v>6.6974433412394951E-2</v>
      </c>
    </row>
    <row r="35" spans="2:19" x14ac:dyDescent="0.3">
      <c r="B35" s="128">
        <f t="shared" si="7"/>
        <v>13</v>
      </c>
      <c r="C35" s="130">
        <f t="shared" si="8"/>
        <v>46109</v>
      </c>
      <c r="D35" s="131">
        <f>FORECAST(B35,$D$23:$D$32,$B$23:$B$32)</f>
        <v>2413.2185454545452</v>
      </c>
      <c r="E35" s="132">
        <f t="shared" si="9"/>
        <v>6.11954597009845E-2</v>
      </c>
      <c r="P35" s="128">
        <f t="shared" si="10"/>
        <v>13</v>
      </c>
      <c r="Q35" s="130">
        <f t="shared" si="11"/>
        <v>46109</v>
      </c>
      <c r="R35" s="131">
        <f>FORECAST(P35,$R$23:$R$32,$P$23:$P$32)</f>
        <v>1515.5339999999992</v>
      </c>
      <c r="S35" s="132">
        <f t="shared" si="12"/>
        <v>6.2770420091695645E-2</v>
      </c>
    </row>
    <row r="36" spans="2:19" x14ac:dyDescent="0.3">
      <c r="B36" s="128">
        <f t="shared" si="7"/>
        <v>14</v>
      </c>
      <c r="C36" s="130">
        <f t="shared" si="8"/>
        <v>46474</v>
      </c>
      <c r="D36" s="131">
        <f>FORECAST(B36,$D$23:$D$32,$B$23:$B$32)</f>
        <v>2552.3804848484842</v>
      </c>
      <c r="E36" s="132">
        <f t="shared" si="9"/>
        <v>5.7666529894716545E-2</v>
      </c>
      <c r="P36" s="128">
        <f t="shared" si="10"/>
        <v>14</v>
      </c>
      <c r="Q36" s="130">
        <f t="shared" si="11"/>
        <v>46474</v>
      </c>
      <c r="R36" s="131">
        <f>FORECAST(P36,$R$23:$R$32,$P$23:$P$32)</f>
        <v>1605.0459999999991</v>
      </c>
      <c r="S36" s="132">
        <f t="shared" si="12"/>
        <v>5.9063010133721727E-2</v>
      </c>
    </row>
    <row r="37" spans="2:19" x14ac:dyDescent="0.3">
      <c r="B37" s="128">
        <f t="shared" si="7"/>
        <v>15</v>
      </c>
      <c r="C37" s="130">
        <f t="shared" si="8"/>
        <v>46839</v>
      </c>
      <c r="D37" s="131">
        <f>FORECAST(B37,$D$23:$D$32,$B$23:$B$32)</f>
        <v>2691.5424242424233</v>
      </c>
      <c r="E37" s="132">
        <f t="shared" si="9"/>
        <v>5.4522411615367083E-2</v>
      </c>
      <c r="P37" s="128">
        <f t="shared" si="10"/>
        <v>15</v>
      </c>
      <c r="Q37" s="130">
        <f t="shared" si="11"/>
        <v>46839</v>
      </c>
      <c r="R37" s="131">
        <f>FORECAST(P37,$R$23:$R$32,$P$23:$P$32)</f>
        <v>1694.5579999999991</v>
      </c>
      <c r="S37" s="132">
        <f t="shared" si="12"/>
        <v>5.5769118143654373E-2</v>
      </c>
    </row>
  </sheetData>
  <mergeCells count="4">
    <mergeCell ref="B2:E2"/>
    <mergeCell ref="B21:E21"/>
    <mergeCell ref="P2:S2"/>
    <mergeCell ref="P21:S21"/>
  </mergeCells>
  <pageMargins left="0.59055118110236227" right="0.78740157480314965" top="0.39370078740157483" bottom="0.19685039370078741" header="0.31496062992125984" footer="0.31496062992125984"/>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297F5-07D2-4C1A-9A6C-3721489AA604}">
  <dimension ref="B2:L34"/>
  <sheetViews>
    <sheetView showGridLines="0" workbookViewId="0">
      <selection activeCell="M17" sqref="M17"/>
    </sheetView>
  </sheetViews>
  <sheetFormatPr defaultRowHeight="14.4" x14ac:dyDescent="0.3"/>
  <cols>
    <col min="1" max="1" width="1.88671875" customWidth="1"/>
    <col min="2" max="2" width="22.44140625" customWidth="1"/>
    <col min="3" max="3" width="9.6640625" bestFit="1" customWidth="1"/>
  </cols>
  <sheetData>
    <row r="2" spans="2:12" ht="15.6" x14ac:dyDescent="0.3">
      <c r="B2" s="332" t="str">
        <f>"Common Size Income Statement"&amp;" "&amp;"-"&amp;'Data Sheet'!$B$1</f>
        <v>Common Size Income Statement -PIDILITE INDUSTRIES LTD</v>
      </c>
      <c r="C2" s="332"/>
      <c r="D2" s="332"/>
      <c r="E2" s="332"/>
      <c r="F2" s="332"/>
      <c r="G2" s="332"/>
      <c r="H2" s="332"/>
      <c r="I2" s="332"/>
      <c r="J2" s="332"/>
      <c r="K2" s="332"/>
      <c r="L2" s="332"/>
    </row>
    <row r="4" spans="2:12" x14ac:dyDescent="0.3">
      <c r="B4" s="34" t="s">
        <v>136</v>
      </c>
      <c r="C4" s="35">
        <f>'Data Sheet'!B$16</f>
        <v>41729</v>
      </c>
      <c r="D4" s="35">
        <f>'Data Sheet'!C$16</f>
        <v>42094</v>
      </c>
      <c r="E4" s="35">
        <f>'Data Sheet'!D$16</f>
        <v>42460</v>
      </c>
      <c r="F4" s="35">
        <f>'Data Sheet'!E$16</f>
        <v>42825</v>
      </c>
      <c r="G4" s="35">
        <f>'Data Sheet'!F$16</f>
        <v>43190</v>
      </c>
      <c r="H4" s="35">
        <f>'Data Sheet'!G$16</f>
        <v>43555</v>
      </c>
      <c r="I4" s="35">
        <f>'Data Sheet'!H$16</f>
        <v>43921</v>
      </c>
      <c r="J4" s="35">
        <f>'Data Sheet'!I$16</f>
        <v>44286</v>
      </c>
      <c r="K4" s="35">
        <f>'Data Sheet'!J$16</f>
        <v>44651</v>
      </c>
      <c r="L4" s="35">
        <f>'Data Sheet'!K$16</f>
        <v>45016</v>
      </c>
    </row>
    <row r="6" spans="2:12" x14ac:dyDescent="0.3">
      <c r="B6" s="223" t="str">
        <f>'Data Sheet'!A17</f>
        <v>Sales</v>
      </c>
      <c r="C6" s="224">
        <f>'Data Sheet'!B17/'Data Sheet'!B$17</f>
        <v>1</v>
      </c>
      <c r="D6" s="224">
        <f>'Data Sheet'!C17/'Data Sheet'!C$17</f>
        <v>1</v>
      </c>
      <c r="E6" s="224">
        <f>'Data Sheet'!D17/'Data Sheet'!D$17</f>
        <v>1</v>
      </c>
      <c r="F6" s="224">
        <f>'Data Sheet'!E17/'Data Sheet'!E$17</f>
        <v>1</v>
      </c>
      <c r="G6" s="224">
        <f>'Data Sheet'!F17/'Data Sheet'!F$17</f>
        <v>1</v>
      </c>
      <c r="H6" s="224">
        <f>'Data Sheet'!G17/'Data Sheet'!G$17</f>
        <v>1</v>
      </c>
      <c r="I6" s="224">
        <f>'Data Sheet'!H17/'Data Sheet'!H$17</f>
        <v>1</v>
      </c>
      <c r="J6" s="224">
        <f>'Data Sheet'!I17/'Data Sheet'!I$17</f>
        <v>1</v>
      </c>
      <c r="K6" s="224">
        <f>'Data Sheet'!J17/'Data Sheet'!J$17</f>
        <v>1</v>
      </c>
      <c r="L6" s="224">
        <f>'Data Sheet'!K17/'Data Sheet'!K$17</f>
        <v>1</v>
      </c>
    </row>
    <row r="7" spans="2:12" x14ac:dyDescent="0.3">
      <c r="B7" s="217" t="s">
        <v>60</v>
      </c>
      <c r="C7" s="194">
        <f>Historical!C9/Historical!C6</f>
        <v>0.73039145874239186</v>
      </c>
      <c r="D7" s="194">
        <f>Historical!D9/Historical!D6</f>
        <v>0.73267686463945836</v>
      </c>
      <c r="E7" s="194">
        <f>Historical!E9/Historical!E6</f>
        <v>0.66252515775474374</v>
      </c>
      <c r="F7" s="194">
        <f>Historical!F9/Historical!F6</f>
        <v>0.60447693433437955</v>
      </c>
      <c r="G7" s="194">
        <f>Historical!G9/Historical!G6</f>
        <v>0.62008156738357567</v>
      </c>
      <c r="H7" s="194">
        <f>Historical!H9/Historical!H6</f>
        <v>0.65175700343036691</v>
      </c>
      <c r="I7" s="194">
        <f>Historical!I9/Historical!I6</f>
        <v>0.62384518683331347</v>
      </c>
      <c r="J7" s="194">
        <f>Historical!J9/Historical!J6</f>
        <v>0.63813589187010034</v>
      </c>
      <c r="K7" s="194">
        <f>Historical!K9/Historical!K6</f>
        <v>0.7000129019772281</v>
      </c>
      <c r="L7" s="194">
        <f>Historical!L9/Historical!L6</f>
        <v>0.71467823817070797</v>
      </c>
    </row>
    <row r="8" spans="2:12" x14ac:dyDescent="0.3">
      <c r="B8" s="217" t="str">
        <f>'Data Sheet'!A23</f>
        <v>Selling and admin</v>
      </c>
      <c r="C8" s="194">
        <f>+Historical!C15/Historical!C6</f>
        <v>0.11277056226521696</v>
      </c>
      <c r="D8" s="194">
        <f>+Historical!D15/Historical!D6</f>
        <v>0.10812534836192481</v>
      </c>
      <c r="E8" s="194">
        <f>+Historical!E15/Historical!E6</f>
        <v>0.11858978543862626</v>
      </c>
      <c r="F8" s="194">
        <f>+Historical!F15/Historical!F6</f>
        <v>0.17085915620843933</v>
      </c>
      <c r="G8" s="194">
        <f>+Historical!G15/Historical!G6</f>
        <v>0.15926533419101377</v>
      </c>
      <c r="H8" s="194">
        <f>+Historical!H15/Historical!H6</f>
        <v>0.15459397905611222</v>
      </c>
      <c r="I8" s="194">
        <f>+Historical!I15/Historical!I6</f>
        <v>0.16009799204054576</v>
      </c>
      <c r="J8" s="194">
        <f>+Historical!J15/Historical!J6</f>
        <v>0.13062633780857871</v>
      </c>
      <c r="K8" s="194">
        <f>+Historical!K15/Historical!K6</f>
        <v>0.11286710157081574</v>
      </c>
      <c r="L8" s="194">
        <f>+Historical!L15/Historical!L6</f>
        <v>0.11699621157545914</v>
      </c>
    </row>
    <row r="9" spans="2:12" x14ac:dyDescent="0.3">
      <c r="B9" s="217" t="str">
        <f>'Data Sheet'!A25</f>
        <v>Other Income</v>
      </c>
      <c r="C9" s="194">
        <f>'Data Sheet'!B25/'Data Sheet'!B$17</f>
        <v>8.883524272683338E-3</v>
      </c>
      <c r="D9" s="194">
        <f>'Data Sheet'!C25/'Data Sheet'!C$17</f>
        <v>8.2904977188745059E-3</v>
      </c>
      <c r="E9" s="194">
        <f>'Data Sheet'!D25/'Data Sheet'!D$17</f>
        <v>1.5114238123394706E-2</v>
      </c>
      <c r="F9" s="194">
        <f>'Data Sheet'!E25/'Data Sheet'!E$17</f>
        <v>2.0554444798541516E-2</v>
      </c>
      <c r="G9" s="194">
        <f>'Data Sheet'!F25/'Data Sheet'!F$17</f>
        <v>2.5171056246617127E-2</v>
      </c>
      <c r="H9" s="194">
        <f>'Data Sheet'!G25/'Data Sheet'!G$17</f>
        <v>1.8337204505252926E-2</v>
      </c>
      <c r="I9" s="194">
        <f>'Data Sheet'!H25/'Data Sheet'!H$17</f>
        <v>1.3334759070912621E-2</v>
      </c>
      <c r="J9" s="194">
        <f>'Data Sheet'!I25/'Data Sheet'!I$17</f>
        <v>1.0151233217829861E-2</v>
      </c>
      <c r="K9" s="194">
        <f>'Data Sheet'!J25/'Data Sheet'!J$17</f>
        <v>3.9371189884849856E-3</v>
      </c>
      <c r="L9" s="194">
        <f>'Data Sheet'!K25/'Data Sheet'!K$17</f>
        <v>4.62153893093541E-3</v>
      </c>
    </row>
    <row r="10" spans="2:12" x14ac:dyDescent="0.3">
      <c r="B10" s="217" t="str">
        <f>'Data Sheet'!A26</f>
        <v>Depreciation</v>
      </c>
      <c r="C10" s="194">
        <f>'Data Sheet'!B26/'Data Sheet'!B$17</f>
        <v>1.8948405518291186E-2</v>
      </c>
      <c r="D10" s="194">
        <f>'Data Sheet'!C26/'Data Sheet'!C$17</f>
        <v>2.4309985342994569E-2</v>
      </c>
      <c r="E10" s="194">
        <f>'Data Sheet'!D26/'Data Sheet'!D$17</f>
        <v>1.8740312282580107E-2</v>
      </c>
      <c r="F10" s="194">
        <f>'Data Sheet'!E26/'Data Sheet'!E$17</f>
        <v>2.0499253132127068E-2</v>
      </c>
      <c r="G10" s="194">
        <f>'Data Sheet'!F26/'Data Sheet'!F$17</f>
        <v>1.9722262894408243E-2</v>
      </c>
      <c r="H10" s="194">
        <f>'Data Sheet'!G26/'Data Sheet'!G$17</f>
        <v>1.8753991263019288E-2</v>
      </c>
      <c r="I10" s="194">
        <f>'Data Sheet'!H26/'Data Sheet'!H$17</f>
        <v>2.3294358603161022E-2</v>
      </c>
      <c r="J10" s="194">
        <f>'Data Sheet'!I26/'Data Sheet'!I$17</f>
        <v>2.7515148689581787E-2</v>
      </c>
      <c r="K10" s="194">
        <f>'Data Sheet'!J26/'Data Sheet'!J$17</f>
        <v>2.4151896590652523E-2</v>
      </c>
      <c r="L10" s="194">
        <f>'Data Sheet'!K26/'Data Sheet'!K$17</f>
        <v>2.2861065674500598E-2</v>
      </c>
    </row>
    <row r="11" spans="2:12" x14ac:dyDescent="0.3">
      <c r="B11" s="217" t="str">
        <f>'Data Sheet'!A27</f>
        <v>Interest</v>
      </c>
      <c r="C11" s="194">
        <f>'Data Sheet'!B27/'Data Sheet'!B$17</f>
        <v>3.8125611398927436E-3</v>
      </c>
      <c r="D11" s="194">
        <f>'Data Sheet'!C27/'Data Sheet'!C$17</f>
        <v>3.2286699283664662E-3</v>
      </c>
      <c r="E11" s="194">
        <f>'Data Sheet'!D27/'Data Sheet'!D$17</f>
        <v>2.4752059718307754E-3</v>
      </c>
      <c r="F11" s="194">
        <f>'Data Sheet'!E27/'Data Sheet'!E$17</f>
        <v>2.4800642359782011E-3</v>
      </c>
      <c r="G11" s="194">
        <f>'Data Sheet'!F27/'Data Sheet'!F$17</f>
        <v>2.5565896344603273E-3</v>
      </c>
      <c r="H11" s="194">
        <f>'Data Sheet'!G27/'Data Sheet'!G$17</f>
        <v>3.6832646694810369E-3</v>
      </c>
      <c r="I11" s="194">
        <f>'Data Sheet'!H27/'Data Sheet'!H$17</f>
        <v>4.606229102319977E-3</v>
      </c>
      <c r="J11" s="194">
        <f>'Data Sheet'!I27/'Data Sheet'!I$17</f>
        <v>5.1050981048197438E-3</v>
      </c>
      <c r="K11" s="194">
        <f>'Data Sheet'!J27/'Data Sheet'!J$17</f>
        <v>4.2415250137083508E-3</v>
      </c>
      <c r="L11" s="194">
        <f>'Data Sheet'!K27/'Data Sheet'!K$17</f>
        <v>4.0375960878372081E-3</v>
      </c>
    </row>
    <row r="12" spans="2:12" x14ac:dyDescent="0.3">
      <c r="B12" s="217" t="str">
        <f>'Data Sheet'!A28</f>
        <v>Profit before tax</v>
      </c>
      <c r="C12" s="194">
        <f>'Data Sheet'!B28/'Data Sheet'!B$17</f>
        <v>0.14296053660689065</v>
      </c>
      <c r="D12" s="194">
        <f>'Data Sheet'!C28/'Data Sheet'!C$17</f>
        <v>0.13994962944613032</v>
      </c>
      <c r="E12" s="194">
        <f>'Data Sheet'!D28/'Data Sheet'!D$17</f>
        <v>0.21278377667561371</v>
      </c>
      <c r="F12" s="194">
        <f>'Data Sheet'!E28/'Data Sheet'!E$17</f>
        <v>0.22223903688761731</v>
      </c>
      <c r="G12" s="194">
        <f>'Data Sheet'!F28/'Data Sheet'!F$17</f>
        <v>0.22354530214315915</v>
      </c>
      <c r="H12" s="194">
        <f>'Data Sheet'!G28/'Data Sheet'!G$17</f>
        <v>0.18954896608627342</v>
      </c>
      <c r="I12" s="194">
        <f>'Data Sheet'!H28/'Data Sheet'!H$17</f>
        <v>0.20149099249157237</v>
      </c>
      <c r="J12" s="194">
        <f>'Data Sheet'!I28/'Data Sheet'!I$17</f>
        <v>0.20876875674474921</v>
      </c>
      <c r="K12" s="194">
        <f>'Data Sheet'!J28/'Data Sheet'!J$17</f>
        <v>0.1626636938360804</v>
      </c>
      <c r="L12" s="194">
        <f>'Data Sheet'!K28/'Data Sheet'!K$17</f>
        <v>0.14604842742243052</v>
      </c>
    </row>
    <row r="13" spans="2:12" x14ac:dyDescent="0.3">
      <c r="B13" s="217" t="str">
        <f>'Data Sheet'!A29</f>
        <v>Tax</v>
      </c>
      <c r="C13" s="194">
        <f>'Data Sheet'!B29/'Data Sheet'!B$17</f>
        <v>3.8587881518767464E-2</v>
      </c>
      <c r="D13" s="194">
        <f>'Data Sheet'!C29/'Data Sheet'!C$17</f>
        <v>3.4972440701059017E-2</v>
      </c>
      <c r="E13" s="194">
        <f>'Data Sheet'!D29/'Data Sheet'!D$17</f>
        <v>6.2214031638616198E-2</v>
      </c>
      <c r="F13" s="194">
        <f>'Data Sheet'!E29/'Data Sheet'!E$17</f>
        <v>6.8553390815750639E-2</v>
      </c>
      <c r="G13" s="194">
        <f>'Data Sheet'!F29/'Data Sheet'!F$17</f>
        <v>6.4607356200058891E-2</v>
      </c>
      <c r="H13" s="194">
        <f>'Data Sheet'!G29/'Data Sheet'!G$17</f>
        <v>5.8382641326031798E-2</v>
      </c>
      <c r="I13" s="194">
        <f>'Data Sheet'!H29/'Data Sheet'!H$17</f>
        <v>4.7668987602937571E-2</v>
      </c>
      <c r="J13" s="194">
        <f>'Data Sheet'!I29/'Data Sheet'!I$17</f>
        <v>5.4350166124801341E-2</v>
      </c>
      <c r="K13" s="194">
        <f>'Data Sheet'!J29/'Data Sheet'!J$17</f>
        <v>4.1026271651130534E-2</v>
      </c>
      <c r="L13" s="194">
        <f>'Data Sheet'!K29/'Data Sheet'!K$17</f>
        <v>3.6813824783246178E-2</v>
      </c>
    </row>
    <row r="14" spans="2:12" x14ac:dyDescent="0.3">
      <c r="B14" s="217" t="str">
        <f>'Data Sheet'!A30</f>
        <v>Net profit</v>
      </c>
      <c r="C14" s="194">
        <f>'Data Sheet'!B30/'Data Sheet'!B$17</f>
        <v>0.10501703161880925</v>
      </c>
      <c r="D14" s="194">
        <f>'Data Sheet'!C30/'Data Sheet'!C$17</f>
        <v>0.10581325736462914</v>
      </c>
      <c r="E14" s="194">
        <f>'Data Sheet'!D30/'Data Sheet'!D$17</f>
        <v>0.14974902866351936</v>
      </c>
      <c r="F14" s="194">
        <f>'Data Sheet'!E30/'Data Sheet'!E$17</f>
        <v>0.15311058451535486</v>
      </c>
      <c r="G14" s="194">
        <f>'Data Sheet'!F30/'Data Sheet'!F$17</f>
        <v>0.15832265345707183</v>
      </c>
      <c r="H14" s="194">
        <f>'Data Sheet'!G30/'Data Sheet'!G$17</f>
        <v>0.13067465766972403</v>
      </c>
      <c r="I14" s="194">
        <f>'Data Sheet'!H30/'Data Sheet'!H$17</f>
        <v>0.15305018733369252</v>
      </c>
      <c r="J14" s="194">
        <f>'Data Sheet'!I30/'Data Sheet'!I$17</f>
        <v>0.15511517666272209</v>
      </c>
      <c r="K14" s="194">
        <f>'Data Sheet'!J30/'Data Sheet'!J$17</f>
        <v>0.12171805954262491</v>
      </c>
      <c r="L14" s="194">
        <f>'Data Sheet'!K30/'Data Sheet'!K$17</f>
        <v>0.10791077285555678</v>
      </c>
    </row>
    <row r="15" spans="2:12" x14ac:dyDescent="0.3">
      <c r="B15" s="217" t="str">
        <f>'Data Sheet'!A31</f>
        <v>Dividend Amount</v>
      </c>
      <c r="C15" s="194">
        <f>'Data Sheet'!B31/'Data Sheet'!B$17</f>
        <v>3.2312214437302866E-2</v>
      </c>
      <c r="D15" s="194">
        <f>'Data Sheet'!C31/'Data Sheet'!C$17</f>
        <v>3.069300798910014E-2</v>
      </c>
      <c r="E15" s="194">
        <f>'Data Sheet'!D31/'Data Sheet'!D$17</f>
        <v>3.9687232451125411E-2</v>
      </c>
      <c r="F15" s="194">
        <f>'Data Sheet'!E31/'Data Sheet'!E$17</f>
        <v>4.3357504909387744E-2</v>
      </c>
      <c r="G15" s="194">
        <f>'Data Sheet'!F31/'Data Sheet'!F$17</f>
        <v>5.012495043934187E-2</v>
      </c>
      <c r="H15" s="194">
        <f>'Data Sheet'!G31/'Data Sheet'!G$17</f>
        <v>4.6651860140492454E-2</v>
      </c>
      <c r="I15" s="194">
        <f>'Data Sheet'!H31/'Data Sheet'!H$17</f>
        <v>4.8758854310182918E-2</v>
      </c>
      <c r="J15" s="194">
        <f>'Data Sheet'!I31/'Data Sheet'!I$17</f>
        <v>5.9233124586059234E-2</v>
      </c>
      <c r="K15" s="194">
        <f>'Data Sheet'!J31/'Data Sheet'!J$17</f>
        <v>5.1234961132793605E-2</v>
      </c>
      <c r="L15" s="194">
        <f>'Data Sheet'!K31/'Data Sheet'!K$17</f>
        <v>4.7387512606893743E-2</v>
      </c>
    </row>
    <row r="16" spans="2:12" x14ac:dyDescent="0.3">
      <c r="B16" s="217" t="str">
        <f>'Data Sheet'!A33</f>
        <v>EBITDA</v>
      </c>
      <c r="C16" s="194">
        <f>'Data Sheet'!B33/'Data Sheet'!B$17</f>
        <v>0.16636587979576067</v>
      </c>
      <c r="D16" s="194">
        <f>'Data Sheet'!C33/'Data Sheet'!C$17</f>
        <v>0.16832435333704918</v>
      </c>
      <c r="E16" s="194">
        <f>'Data Sheet'!D33/'Data Sheet'!D$17</f>
        <v>0.23317857855654645</v>
      </c>
      <c r="F16" s="194">
        <f>'Data Sheet'!E33/'Data Sheet'!E$17</f>
        <v>0.24464329269921078</v>
      </c>
      <c r="G16" s="194">
        <f>'Data Sheet'!F33/'Data Sheet'!F$17</f>
        <v>0.2452088621859993</v>
      </c>
      <c r="H16" s="194">
        <f>'Data Sheet'!G33/'Data Sheet'!G$17</f>
        <v>0.21149455492825614</v>
      </c>
      <c r="I16" s="194">
        <f>'Data Sheet'!H33/'Data Sheet'!H$17</f>
        <v>0.22861976264211109</v>
      </c>
      <c r="J16" s="194">
        <f>'Data Sheet'!I33/'Data Sheet'!I$17</f>
        <v>0.242085589581925</v>
      </c>
      <c r="K16" s="194">
        <f>'Data Sheet'!J33/'Data Sheet'!J$17</f>
        <v>0.19113775279811632</v>
      </c>
      <c r="L16" s="194">
        <f>'Data Sheet'!K33/'Data Sheet'!K$17</f>
        <v>0.17162325940114076</v>
      </c>
    </row>
    <row r="18" spans="2:12" ht="15.6" x14ac:dyDescent="0.3">
      <c r="B18" s="332" t="str">
        <f>"Common Size Balance Sheet"&amp;" "&amp;"-"&amp;'Data Sheet'!$B$1</f>
        <v>Common Size Balance Sheet -PIDILITE INDUSTRIES LTD</v>
      </c>
      <c r="C18" s="332"/>
      <c r="D18" s="332"/>
      <c r="E18" s="332"/>
      <c r="F18" s="332"/>
      <c r="G18" s="332"/>
      <c r="H18" s="332"/>
      <c r="I18" s="332"/>
      <c r="J18" s="332"/>
      <c r="K18" s="332"/>
      <c r="L18" s="332"/>
    </row>
    <row r="20" spans="2:12" x14ac:dyDescent="0.3">
      <c r="B20" s="34" t="s">
        <v>136</v>
      </c>
      <c r="C20" s="35">
        <f>'Data Sheet'!B$16</f>
        <v>41729</v>
      </c>
      <c r="D20" s="35">
        <f>'Data Sheet'!C$16</f>
        <v>42094</v>
      </c>
      <c r="E20" s="35">
        <f>'Data Sheet'!D$16</f>
        <v>42460</v>
      </c>
      <c r="F20" s="35">
        <f>'Data Sheet'!E$16</f>
        <v>42825</v>
      </c>
      <c r="G20" s="35">
        <f>'Data Sheet'!F$16</f>
        <v>43190</v>
      </c>
      <c r="H20" s="35">
        <f>'Data Sheet'!G$16</f>
        <v>43555</v>
      </c>
      <c r="I20" s="35">
        <f>'Data Sheet'!H$16</f>
        <v>43921</v>
      </c>
      <c r="J20" s="35">
        <f>'Data Sheet'!I$16</f>
        <v>44286</v>
      </c>
      <c r="K20" s="35">
        <f>'Data Sheet'!J$16</f>
        <v>44651</v>
      </c>
      <c r="L20" s="35">
        <f>'Data Sheet'!K$16</f>
        <v>45016</v>
      </c>
    </row>
    <row r="22" spans="2:12" x14ac:dyDescent="0.3">
      <c r="B22" s="225" t="s">
        <v>81</v>
      </c>
      <c r="C22" s="224">
        <f>'Data Sheet'!B61/'Data Sheet'!B$61</f>
        <v>1</v>
      </c>
      <c r="D22" s="224">
        <f>'Data Sheet'!C61/'Data Sheet'!C$61</f>
        <v>1</v>
      </c>
      <c r="E22" s="224">
        <f>'Data Sheet'!D61/'Data Sheet'!D$61</f>
        <v>1</v>
      </c>
      <c r="F22" s="224">
        <f>'Data Sheet'!E61/'Data Sheet'!E$61</f>
        <v>1</v>
      </c>
      <c r="G22" s="224">
        <f>'Data Sheet'!F61/'Data Sheet'!F$61</f>
        <v>1</v>
      </c>
      <c r="H22" s="224">
        <f>'Data Sheet'!G61/'Data Sheet'!G$61</f>
        <v>1</v>
      </c>
      <c r="I22" s="224">
        <f>'Data Sheet'!H61/'Data Sheet'!H$61</f>
        <v>1</v>
      </c>
      <c r="J22" s="224">
        <f>'Data Sheet'!I61/'Data Sheet'!I$61</f>
        <v>1</v>
      </c>
      <c r="K22" s="224">
        <f>'Data Sheet'!J61/'Data Sheet'!J$61</f>
        <v>1</v>
      </c>
      <c r="L22" s="224">
        <f>'Data Sheet'!K61/'Data Sheet'!K$61</f>
        <v>1</v>
      </c>
    </row>
    <row r="23" spans="2:12" x14ac:dyDescent="0.3">
      <c r="B23" s="217" t="str">
        <f>'Data Sheet'!A57</f>
        <v>Equity Share Capital</v>
      </c>
      <c r="C23" s="194">
        <f>'Data Sheet'!B57/'Data Sheet'!B$61</f>
        <v>1.7504678386537173E-2</v>
      </c>
      <c r="D23" s="194">
        <f>'Data Sheet'!C57/'Data Sheet'!C$61</f>
        <v>1.5467183144481048E-2</v>
      </c>
      <c r="E23" s="194">
        <f>'Data Sheet'!D57/'Data Sheet'!D$61</f>
        <v>1.3804969465895506E-2</v>
      </c>
      <c r="F23" s="194">
        <f>'Data Sheet'!E57/'Data Sheet'!E$61</f>
        <v>1.0747458824466557E-2</v>
      </c>
      <c r="G23" s="194">
        <f>'Data Sheet'!F57/'Data Sheet'!F$61</f>
        <v>9.7680144654330014E-3</v>
      </c>
      <c r="H23" s="194">
        <f>'Data Sheet'!G57/'Data Sheet'!G$61</f>
        <v>8.6046421027848215E-3</v>
      </c>
      <c r="I23" s="194">
        <f>'Data Sheet'!H57/'Data Sheet'!H$61</f>
        <v>7.7897189814034075E-3</v>
      </c>
      <c r="J23" s="194">
        <f>'Data Sheet'!I57/'Data Sheet'!I$61</f>
        <v>5.7659383037794009E-3</v>
      </c>
      <c r="K23" s="194">
        <f>'Data Sheet'!J57/'Data Sheet'!J$61</f>
        <v>5.353716003429411E-3</v>
      </c>
      <c r="L23" s="194">
        <f>'Data Sheet'!K57/'Data Sheet'!K$61</f>
        <v>4.8387081420331705E-3</v>
      </c>
    </row>
    <row r="24" spans="2:12" x14ac:dyDescent="0.3">
      <c r="B24" s="217" t="str">
        <f>'Data Sheet'!A58</f>
        <v>Reserves</v>
      </c>
      <c r="C24" s="194">
        <f>'Data Sheet'!B58/'Data Sheet'!B$61</f>
        <v>0.64929175374612402</v>
      </c>
      <c r="D24" s="194">
        <f>'Data Sheet'!C58/'Data Sheet'!C$61</f>
        <v>0.66952358541794876</v>
      </c>
      <c r="E24" s="194">
        <f>'Data Sheet'!D58/'Data Sheet'!D$61</f>
        <v>0.69650069469126619</v>
      </c>
      <c r="F24" s="194">
        <f>'Data Sheet'!E58/'Data Sheet'!E$61</f>
        <v>0.71684103948700639</v>
      </c>
      <c r="G24" s="194">
        <f>'Data Sheet'!F58/'Data Sheet'!F$61</f>
        <v>0.67773246643327045</v>
      </c>
      <c r="H24" s="194">
        <f>'Data Sheet'!G58/'Data Sheet'!G$61</f>
        <v>0.69401011892360664</v>
      </c>
      <c r="I24" s="194">
        <f>'Data Sheet'!H58/'Data Sheet'!H$61</f>
        <v>0.67530317199932544</v>
      </c>
      <c r="J24" s="194">
        <f>'Data Sheet'!I58/'Data Sheet'!I$61</f>
        <v>0.62880041934096764</v>
      </c>
      <c r="K24" s="194">
        <f>'Data Sheet'!J58/'Data Sheet'!J$61</f>
        <v>0.66912286688700851</v>
      </c>
      <c r="L24" s="194">
        <f>'Data Sheet'!K58/'Data Sheet'!K$61</f>
        <v>0.68172666582261365</v>
      </c>
    </row>
    <row r="25" spans="2:12" x14ac:dyDescent="0.3">
      <c r="B25" s="217" t="str">
        <f>'Data Sheet'!A59</f>
        <v>Borrowings</v>
      </c>
      <c r="C25" s="194">
        <f>'Data Sheet'!B59/'Data Sheet'!B$61</f>
        <v>1.5684546981928452E-2</v>
      </c>
      <c r="D25" s="194">
        <f>'Data Sheet'!C59/'Data Sheet'!C$61</f>
        <v>1.7624202053844018E-2</v>
      </c>
      <c r="E25" s="194">
        <f>'Data Sheet'!D59/'Data Sheet'!D$61</f>
        <v>2.154619966180921E-2</v>
      </c>
      <c r="F25" s="194">
        <f>'Data Sheet'!E59/'Data Sheet'!E$61</f>
        <v>2.0440505363248176E-2</v>
      </c>
      <c r="G25" s="194">
        <f>'Data Sheet'!F59/'Data Sheet'!F$61</f>
        <v>2.3962220597853266E-2</v>
      </c>
      <c r="H25" s="194">
        <f>'Data Sheet'!G59/'Data Sheet'!G$61</f>
        <v>1.9096207690314188E-2</v>
      </c>
      <c r="I25" s="194">
        <f>'Data Sheet'!H59/'Data Sheet'!H$61</f>
        <v>4.4105968387324265E-2</v>
      </c>
      <c r="J25" s="194">
        <f>'Data Sheet'!I59/'Data Sheet'!I$61</f>
        <v>3.7554615870739508E-2</v>
      </c>
      <c r="K25" s="194">
        <f>'Data Sheet'!J59/'Data Sheet'!J$61</f>
        <v>4.3797673139997093E-2</v>
      </c>
      <c r="L25" s="194">
        <f>'Data Sheet'!K59/'Data Sheet'!K$61</f>
        <v>3.7183706223875214E-2</v>
      </c>
    </row>
    <row r="26" spans="2:12" x14ac:dyDescent="0.3">
      <c r="B26" s="217" t="str">
        <f>'Data Sheet'!A60</f>
        <v>Other Liabilities</v>
      </c>
      <c r="C26" s="194">
        <f>'Data Sheet'!B60/'Data Sheet'!B$61</f>
        <v>0.31751902088541023</v>
      </c>
      <c r="D26" s="194">
        <f>'Data Sheet'!C60/'Data Sheet'!C$61</f>
        <v>0.29738502938372607</v>
      </c>
      <c r="E26" s="194">
        <f>'Data Sheet'!D60/'Data Sheet'!D$61</f>
        <v>0.26814813618102901</v>
      </c>
      <c r="F26" s="194">
        <f>'Data Sheet'!E60/'Data Sheet'!E$61</f>
        <v>0.25197099632527886</v>
      </c>
      <c r="G26" s="194">
        <f>'Data Sheet'!F60/'Data Sheet'!F$61</f>
        <v>0.28853729850344323</v>
      </c>
      <c r="H26" s="194">
        <f>'Data Sheet'!G60/'Data Sheet'!G$61</f>
        <v>0.2782890312832943</v>
      </c>
      <c r="I26" s="194">
        <f>'Data Sheet'!H60/'Data Sheet'!H$61</f>
        <v>0.27280114063194694</v>
      </c>
      <c r="J26" s="194">
        <f>'Data Sheet'!I60/'Data Sheet'!I$61</f>
        <v>0.32787902648451356</v>
      </c>
      <c r="K26" s="194">
        <f>'Data Sheet'!J60/'Data Sheet'!J$61</f>
        <v>0.28172574396956501</v>
      </c>
      <c r="L26" s="194">
        <f>'Data Sheet'!K60/'Data Sheet'!K$61</f>
        <v>0.27625091981147787</v>
      </c>
    </row>
    <row r="27" spans="2:12" x14ac:dyDescent="0.3">
      <c r="B27" s="36"/>
    </row>
    <row r="28" spans="2:12" x14ac:dyDescent="0.3">
      <c r="B28" s="223" t="s">
        <v>83</v>
      </c>
      <c r="C28" s="224">
        <f>'Data Sheet'!B75/'Data Sheet'!B$75</f>
        <v>1</v>
      </c>
      <c r="D28" s="224">
        <f>'Data Sheet'!C75/'Data Sheet'!C$75</f>
        <v>1</v>
      </c>
      <c r="E28" s="224">
        <f>'Data Sheet'!D75/'Data Sheet'!D$75</f>
        <v>1</v>
      </c>
      <c r="F28" s="224">
        <f>'Data Sheet'!E75/'Data Sheet'!E$75</f>
        <v>1</v>
      </c>
      <c r="G28" s="224">
        <f>'Data Sheet'!F75/'Data Sheet'!F$75</f>
        <v>1</v>
      </c>
      <c r="H28" s="224">
        <f>'Data Sheet'!G75/'Data Sheet'!G$75</f>
        <v>1</v>
      </c>
      <c r="I28" s="224">
        <f>'Data Sheet'!H75/'Data Sheet'!H$75</f>
        <v>1</v>
      </c>
      <c r="J28" s="224">
        <f>'Data Sheet'!I75/'Data Sheet'!I$75</f>
        <v>1</v>
      </c>
      <c r="K28" s="224">
        <f>'Data Sheet'!J75/'Data Sheet'!J$75</f>
        <v>1</v>
      </c>
      <c r="L28" s="224">
        <f>'Data Sheet'!K75/'Data Sheet'!K$75</f>
        <v>1</v>
      </c>
    </row>
    <row r="29" spans="2:12" x14ac:dyDescent="0.3">
      <c r="B29" s="217" t="str">
        <f>'Data Sheet'!A62</f>
        <v>Net Block</v>
      </c>
      <c r="C29" s="194">
        <f>'Data Sheet'!B62/'Data Sheet'!B$75</f>
        <v>0.24898919531751559</v>
      </c>
      <c r="D29" s="194">
        <f>'Data Sheet'!C62/'Data Sheet'!C$75</f>
        <v>0.29519180875840179</v>
      </c>
      <c r="E29" s="194">
        <f>'Data Sheet'!D62/'Data Sheet'!D$75</f>
        <v>0.30627268517022627</v>
      </c>
      <c r="F29" s="194">
        <f>'Data Sheet'!E62/'Data Sheet'!E$75</f>
        <v>0.26732391000391997</v>
      </c>
      <c r="G29" s="194">
        <f>'Data Sheet'!F62/'Data Sheet'!F$75</f>
        <v>0.25818297233870657</v>
      </c>
      <c r="H29" s="194">
        <f>'Data Sheet'!G62/'Data Sheet'!G$75</f>
        <v>0.24520011721284124</v>
      </c>
      <c r="I29" s="194">
        <f>'Data Sheet'!H62/'Data Sheet'!H$75</f>
        <v>0.27698805709292168</v>
      </c>
      <c r="J29" s="194">
        <f>'Data Sheet'!I62/'Data Sheet'!I$75</f>
        <v>0.50124860588416165</v>
      </c>
      <c r="K29" s="194">
        <f>'Data Sheet'!J62/'Data Sheet'!J$75</f>
        <v>0.49537513929351595</v>
      </c>
      <c r="L29" s="194">
        <f>'Data Sheet'!K62/'Data Sheet'!K$75</f>
        <v>0.46779065328747521</v>
      </c>
    </row>
    <row r="30" spans="2:12" x14ac:dyDescent="0.3">
      <c r="B30" s="217" t="str">
        <f>'Data Sheet'!A64</f>
        <v>Investments</v>
      </c>
      <c r="C30" s="194">
        <f>'Data Sheet'!B64/'Data Sheet'!B$75</f>
        <v>8.8885929325629359E-2</v>
      </c>
      <c r="D30" s="194">
        <f>'Data Sheet'!C64/'Data Sheet'!C$75</f>
        <v>0.11159178945081996</v>
      </c>
      <c r="E30" s="194">
        <f>'Data Sheet'!D64/'Data Sheet'!D$75</f>
        <v>0.18997382791043327</v>
      </c>
      <c r="F30" s="194">
        <f>'Data Sheet'!E64/'Data Sheet'!E$75</f>
        <v>0.30250941739004655</v>
      </c>
      <c r="G30" s="194">
        <f>'Data Sheet'!F64/'Data Sheet'!F$75</f>
        <v>0.2396683722540684</v>
      </c>
      <c r="H30" s="194">
        <f>'Data Sheet'!G64/'Data Sheet'!G$75</f>
        <v>0.26215363351338716</v>
      </c>
      <c r="I30" s="194">
        <f>'Data Sheet'!H64/'Data Sheet'!H$75</f>
        <v>0.18185567326413909</v>
      </c>
      <c r="J30" s="194">
        <f>'Data Sheet'!I64/'Data Sheet'!I$75</f>
        <v>5.8540952117297478E-2</v>
      </c>
      <c r="K30" s="194">
        <f>'Data Sheet'!J64/'Data Sheet'!J$75</f>
        <v>4.8303515568222752E-2</v>
      </c>
      <c r="L30" s="194">
        <f>'Data Sheet'!K64/'Data Sheet'!K$75</f>
        <v>8.3851585026754258E-2</v>
      </c>
    </row>
    <row r="31" spans="2:12" x14ac:dyDescent="0.3">
      <c r="B31" s="217" t="str">
        <f>'Data Sheet'!A65</f>
        <v>Other Assets</v>
      </c>
      <c r="C31" s="194">
        <f>'Data Sheet'!B74/'Data Sheet'!B$75</f>
        <v>6.1344916608613728E-2</v>
      </c>
      <c r="D31" s="194">
        <f>'Data Sheet'!C74/'Data Sheet'!C$75</f>
        <v>6.0758546621776495E-2</v>
      </c>
      <c r="E31" s="194">
        <f>'Data Sheet'!D74/'Data Sheet'!D$75</f>
        <v>6.7861643348735012E-2</v>
      </c>
      <c r="F31" s="194">
        <f>'Data Sheet'!E74/'Data Sheet'!E$75</f>
        <v>6.6038072039627402E-2</v>
      </c>
      <c r="G31" s="194">
        <f>'Data Sheet'!F74/'Data Sheet'!F$75</f>
        <v>9.1697764782826111E-2</v>
      </c>
      <c r="H31" s="194">
        <f>'Data Sheet'!G74/'Data Sheet'!G$75</f>
        <v>8.2228534551533852E-2</v>
      </c>
      <c r="I31" s="194">
        <f>'Data Sheet'!H74/'Data Sheet'!H$75</f>
        <v>8.42059269934229E-2</v>
      </c>
      <c r="J31" s="194">
        <f>'Data Sheet'!I74/'Data Sheet'!I$75</f>
        <v>6.5742134804052277E-2</v>
      </c>
      <c r="K31" s="194">
        <f>'Data Sheet'!J74/'Data Sheet'!J$75</f>
        <v>6.5960351114453447E-2</v>
      </c>
      <c r="L31" s="194">
        <f>'Data Sheet'!K74/'Data Sheet'!K$75</f>
        <v>5.9496214612841471E-2</v>
      </c>
    </row>
    <row r="32" spans="2:12" x14ac:dyDescent="0.3">
      <c r="B32" s="217" t="str">
        <f>'Data Sheet'!A67</f>
        <v>Receivables</v>
      </c>
      <c r="C32" s="194">
        <f>'Data Sheet'!B67/'Data Sheet'!B$75</f>
        <v>0.17907634307257303</v>
      </c>
      <c r="D32" s="194">
        <f>'Data Sheet'!C67/'Data Sheet'!C$75</f>
        <v>0.17681823118415813</v>
      </c>
      <c r="E32" s="194">
        <f>'Data Sheet'!D67/'Data Sheet'!D$75</f>
        <v>0.18891025019655994</v>
      </c>
      <c r="F32" s="194">
        <f>'Data Sheet'!E67/'Data Sheet'!E$75</f>
        <v>0.16110497376546767</v>
      </c>
      <c r="G32" s="194">
        <f>'Data Sheet'!F67/'Data Sheet'!F$75</f>
        <v>0.18045820028469201</v>
      </c>
      <c r="H32" s="194">
        <f>'Data Sheet'!G67/'Data Sheet'!G$75</f>
        <v>0.17886984462523225</v>
      </c>
      <c r="I32" s="194">
        <f>'Data Sheet'!H67/'Data Sheet'!H$75</f>
        <v>0.16687874653134438</v>
      </c>
      <c r="J32" s="194">
        <f>'Data Sheet'!I67/'Data Sheet'!I$75</f>
        <v>0.14988035848206738</v>
      </c>
      <c r="K32" s="194">
        <f>'Data Sheet'!J67/'Data Sheet'!J$75</f>
        <v>0.15067292723875486</v>
      </c>
      <c r="L32" s="194">
        <f>'Data Sheet'!K67/'Data Sheet'!K$75</f>
        <v>0.14614840545385138</v>
      </c>
    </row>
    <row r="33" spans="2:12" x14ac:dyDescent="0.3">
      <c r="B33" s="217" t="str">
        <f>'Data Sheet'!A68</f>
        <v>Inventory</v>
      </c>
      <c r="C33" s="194">
        <f>'Data Sheet'!B68/'Data Sheet'!B$75</f>
        <v>0.20478356486224369</v>
      </c>
      <c r="D33" s="194">
        <f>'Data Sheet'!C68/'Data Sheet'!C$75</f>
        <v>0.19338956666545992</v>
      </c>
      <c r="E33" s="194">
        <f>'Data Sheet'!D68/'Data Sheet'!D$75</f>
        <v>0.16894191519381346</v>
      </c>
      <c r="F33" s="194">
        <f>'Data Sheet'!E68/'Data Sheet'!E$75</f>
        <v>0.15111006764589355</v>
      </c>
      <c r="G33" s="194">
        <f>'Data Sheet'!F68/'Data Sheet'!F$75</f>
        <v>0.15472050167352749</v>
      </c>
      <c r="H33" s="194">
        <f>'Data Sheet'!G68/'Data Sheet'!G$75</f>
        <v>0.15827968135722986</v>
      </c>
      <c r="I33" s="194">
        <f>'Data Sheet'!H68/'Data Sheet'!H$75</f>
        <v>0.14249773866650314</v>
      </c>
      <c r="J33" s="194">
        <f>'Data Sheet'!I68/'Data Sheet'!I$75</f>
        <v>0.1400242573319431</v>
      </c>
      <c r="K33" s="194">
        <f>'Data Sheet'!J68/'Data Sheet'!J$75</f>
        <v>0.17853689671951919</v>
      </c>
      <c r="L33" s="194">
        <f>'Data Sheet'!K68/'Data Sheet'!K$75</f>
        <v>0.17297501063792314</v>
      </c>
    </row>
    <row r="34" spans="2:12" x14ac:dyDescent="0.3">
      <c r="B34" s="217" t="str">
        <f>'Data Sheet'!A69</f>
        <v>Cash &amp; Bank</v>
      </c>
      <c r="C34" s="194">
        <f>'Data Sheet'!B69/'Data Sheet'!B$75</f>
        <v>6.0501441079648673E-2</v>
      </c>
      <c r="D34" s="194">
        <f>'Data Sheet'!C69/'Data Sheet'!C$75</f>
        <v>2.2927753442179826E-2</v>
      </c>
      <c r="E34" s="194">
        <f>'Data Sheet'!D69/'Data Sheet'!D$75</f>
        <v>3.5477721412646608E-2</v>
      </c>
      <c r="F34" s="194">
        <f>'Data Sheet'!E69/'Data Sheet'!E$75</f>
        <v>2.0949893405835533E-2</v>
      </c>
      <c r="G34" s="194">
        <f>'Data Sheet'!F69/'Data Sheet'!F$75</f>
        <v>3.1466163967221947E-2</v>
      </c>
      <c r="H34" s="194">
        <f>'Data Sheet'!G69/'Data Sheet'!G$75</f>
        <v>3.2255551095143969E-2</v>
      </c>
      <c r="I34" s="194">
        <f>'Data Sheet'!H69/'Data Sheet'!H$75</f>
        <v>0.10781578180814694</v>
      </c>
      <c r="J34" s="194">
        <f>'Data Sheet'!I69/'Data Sheet'!I$75</f>
        <v>5.1221773054392926E-2</v>
      </c>
      <c r="K34" s="194">
        <f>'Data Sheet'!J69/'Data Sheet'!J$75</f>
        <v>3.7408603441629433E-2</v>
      </c>
      <c r="L34" s="194">
        <f>'Data Sheet'!K69/'Data Sheet'!K$75</f>
        <v>3.1095101605255464E-2</v>
      </c>
    </row>
  </sheetData>
  <mergeCells count="2">
    <mergeCell ref="B2:L2"/>
    <mergeCell ref="B18:L18"/>
  </mergeCells>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6066-8B15-47FA-B937-780C6FF1F31B}">
  <sheetPr>
    <tabColor rgb="FF002060"/>
  </sheetPr>
  <dimension ref="A1"/>
  <sheetViews>
    <sheetView workbookViewId="0">
      <selection activeCell="R20" sqref="R20"/>
    </sheetView>
  </sheetViews>
  <sheetFormatPr defaultRowHeight="14.4" x14ac:dyDescent="0.3"/>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330A-6D57-4DC7-AC5E-F89E296CCBF7}">
  <dimension ref="B1:DX501"/>
  <sheetViews>
    <sheetView showGridLines="0" workbookViewId="0">
      <selection activeCell="AN15" sqref="AN15:AP25"/>
    </sheetView>
  </sheetViews>
  <sheetFormatPr defaultRowHeight="14.4" x14ac:dyDescent="0.3"/>
  <cols>
    <col min="1" max="1" width="1.88671875" customWidth="1"/>
    <col min="2" max="2" width="11.6640625" style="51" customWidth="1"/>
    <col min="3" max="3" width="11.77734375" style="52" customWidth="1"/>
    <col min="4" max="4" width="12.6640625" customWidth="1"/>
    <col min="5" max="5" width="4.5546875" customWidth="1"/>
    <col min="6" max="6" width="11.5546875" bestFit="1" customWidth="1"/>
    <col min="8" max="8" width="5.5546875" customWidth="1"/>
    <col min="9" max="9" width="18.21875" customWidth="1"/>
    <col min="13" max="13" width="17.44140625" bestFit="1" customWidth="1"/>
    <col min="14" max="14" width="12.6640625" bestFit="1" customWidth="1"/>
    <col min="15" max="15" width="13.44140625" bestFit="1" customWidth="1"/>
    <col min="18" max="18" width="12.6640625" bestFit="1" customWidth="1"/>
    <col min="19" max="19" width="12" bestFit="1" customWidth="1"/>
    <col min="20" max="20" width="12.6640625" bestFit="1" customWidth="1"/>
    <col min="44" max="44" width="10.33203125" bestFit="1" customWidth="1"/>
    <col min="45" max="45" width="11.5546875" bestFit="1" customWidth="1"/>
    <col min="47" max="47" width="3" customWidth="1"/>
    <col min="48" max="48" width="11.5546875" bestFit="1" customWidth="1"/>
    <col min="50" max="50" width="3.33203125" customWidth="1"/>
    <col min="51" max="51" width="16.77734375" customWidth="1"/>
    <col min="65" max="65" width="10.33203125" bestFit="1" customWidth="1"/>
    <col min="66" max="66" width="11.5546875" bestFit="1" customWidth="1"/>
    <col min="86" max="86" width="10.33203125" bestFit="1" customWidth="1"/>
    <col min="87" max="87" width="12" bestFit="1" customWidth="1"/>
    <col min="110" max="110" width="10.33203125" bestFit="1" customWidth="1"/>
    <col min="111" max="111" width="11.5546875" bestFit="1" customWidth="1"/>
  </cols>
  <sheetData>
    <row r="1" spans="2:121" x14ac:dyDescent="0.3">
      <c r="AF1" s="53"/>
    </row>
    <row r="2" spans="2:121" x14ac:dyDescent="0.3">
      <c r="B2" s="333" t="s">
        <v>8606</v>
      </c>
      <c r="C2" s="333"/>
      <c r="D2" s="333"/>
      <c r="E2" s="333"/>
      <c r="F2" s="333"/>
      <c r="G2" s="333"/>
      <c r="H2" s="333"/>
      <c r="I2" s="333"/>
      <c r="J2" s="333"/>
      <c r="AF2" s="54"/>
    </row>
    <row r="3" spans="2:121" ht="9" customHeight="1" x14ac:dyDescent="0.3">
      <c r="AF3" s="54"/>
    </row>
    <row r="4" spans="2:121" x14ac:dyDescent="0.3">
      <c r="B4" s="333" t="str">
        <f>+'Data Sheet'!B1&amp; " Weekly Returns"</f>
        <v>PIDILITE INDUSTRIES LTD Weekly Returns</v>
      </c>
      <c r="C4" s="333"/>
      <c r="D4" s="333"/>
      <c r="F4" s="333" t="s">
        <v>181</v>
      </c>
      <c r="G4" s="333"/>
      <c r="I4" s="333" t="s">
        <v>182</v>
      </c>
      <c r="J4" s="333"/>
      <c r="AR4" s="334" t="s">
        <v>8650</v>
      </c>
      <c r="AS4" s="334"/>
      <c r="AT4" s="334"/>
      <c r="AV4" s="334" t="s">
        <v>181</v>
      </c>
      <c r="AW4" s="334"/>
      <c r="AY4" s="334" t="s">
        <v>182</v>
      </c>
      <c r="AZ4" s="334"/>
      <c r="BM4" s="334" t="s">
        <v>8651</v>
      </c>
      <c r="BN4" s="334"/>
      <c r="BO4" s="334"/>
      <c r="BQ4" s="334" t="s">
        <v>181</v>
      </c>
      <c r="BR4" s="334"/>
      <c r="BT4" s="334" t="s">
        <v>182</v>
      </c>
      <c r="BU4" s="334"/>
      <c r="CH4" s="335" t="s">
        <v>8652</v>
      </c>
      <c r="CI4" s="335"/>
      <c r="CJ4" s="335"/>
      <c r="CL4" s="334" t="s">
        <v>181</v>
      </c>
      <c r="CM4" s="334"/>
      <c r="CO4" s="334" t="s">
        <v>182</v>
      </c>
      <c r="CP4" s="334"/>
      <c r="DF4" s="335" t="s">
        <v>8653</v>
      </c>
      <c r="DG4" s="335"/>
      <c r="DH4" s="335"/>
      <c r="DJ4" s="334" t="s">
        <v>181</v>
      </c>
      <c r="DK4" s="334"/>
      <c r="DM4" s="334" t="s">
        <v>182</v>
      </c>
      <c r="DN4" s="334"/>
    </row>
    <row r="5" spans="2:121" ht="10.8" customHeight="1" x14ac:dyDescent="0.3">
      <c r="AR5" s="51"/>
      <c r="AS5" s="52"/>
      <c r="BM5" s="51"/>
      <c r="BN5" s="52"/>
      <c r="CH5" s="51"/>
      <c r="CI5" s="52"/>
      <c r="DF5" s="51"/>
      <c r="DG5" s="52"/>
    </row>
    <row r="6" spans="2:121" x14ac:dyDescent="0.3">
      <c r="B6" s="55" t="s">
        <v>183</v>
      </c>
      <c r="C6" s="56" t="s">
        <v>184</v>
      </c>
      <c r="D6" s="56" t="s">
        <v>185</v>
      </c>
      <c r="F6" s="56" t="s">
        <v>184</v>
      </c>
      <c r="G6" s="56" t="s">
        <v>185</v>
      </c>
      <c r="H6" s="57"/>
      <c r="I6" s="52" t="s">
        <v>186</v>
      </c>
      <c r="J6" s="58">
        <f>N9</f>
        <v>0.93933946735956408</v>
      </c>
      <c r="K6" s="57"/>
      <c r="M6" s="57" t="s">
        <v>187</v>
      </c>
      <c r="N6" s="13">
        <f>SLOPE(D8:D112,G8:G112)</f>
        <v>0.93933946735956342</v>
      </c>
      <c r="AR6" s="55" t="s">
        <v>183</v>
      </c>
      <c r="AS6" s="56" t="s">
        <v>184</v>
      </c>
      <c r="AT6" s="56" t="s">
        <v>185</v>
      </c>
      <c r="AV6" s="56" t="s">
        <v>184</v>
      </c>
      <c r="AW6" s="56" t="s">
        <v>185</v>
      </c>
      <c r="AX6" s="57"/>
      <c r="AY6" s="52" t="s">
        <v>186</v>
      </c>
      <c r="AZ6" s="58">
        <f>BD9</f>
        <v>0.96122656668913786</v>
      </c>
      <c r="BA6" s="57"/>
      <c r="BC6" s="57" t="s">
        <v>187</v>
      </c>
      <c r="BD6" s="13">
        <f>SLOPE(AT8:AT112,AW8:AW112)</f>
        <v>0.96122656668913731</v>
      </c>
      <c r="BM6" s="55" t="s">
        <v>183</v>
      </c>
      <c r="BN6" s="56" t="s">
        <v>184</v>
      </c>
      <c r="BO6" s="56" t="s">
        <v>185</v>
      </c>
      <c r="BQ6" s="56" t="s">
        <v>184</v>
      </c>
      <c r="BR6" s="56" t="s">
        <v>185</v>
      </c>
      <c r="BS6" s="57"/>
      <c r="BT6" s="52" t="s">
        <v>186</v>
      </c>
      <c r="BU6" s="58">
        <f>+BX9</f>
        <v>0.77471609725417545</v>
      </c>
      <c r="BW6" s="57" t="s">
        <v>187</v>
      </c>
      <c r="BX6" s="13">
        <f>SLOPE(BO8:BO112,BR8:BR112)</f>
        <v>0.77471609725417423</v>
      </c>
      <c r="CH6" s="55" t="s">
        <v>183</v>
      </c>
      <c r="CI6" s="56" t="s">
        <v>184</v>
      </c>
      <c r="CJ6" s="56" t="s">
        <v>185</v>
      </c>
      <c r="CL6" s="56" t="s">
        <v>184</v>
      </c>
      <c r="CM6" s="56" t="s">
        <v>185</v>
      </c>
      <c r="CN6" s="57"/>
      <c r="CO6" s="52" t="s">
        <v>186</v>
      </c>
      <c r="CP6" s="58">
        <f>+CS9</f>
        <v>1.1604879464307187</v>
      </c>
      <c r="CR6" s="57" t="s">
        <v>187</v>
      </c>
      <c r="CS6" s="13">
        <f>SLOPE(CJ8:CJ112,CM8:CM112)</f>
        <v>1.1604879464307181</v>
      </c>
      <c r="DF6" s="55" t="s">
        <v>183</v>
      </c>
      <c r="DG6" s="56" t="s">
        <v>184</v>
      </c>
      <c r="DH6" s="56" t="s">
        <v>185</v>
      </c>
      <c r="DJ6" s="56" t="s">
        <v>184</v>
      </c>
      <c r="DK6" s="56" t="s">
        <v>185</v>
      </c>
      <c r="DL6" s="57"/>
      <c r="DM6" s="52" t="s">
        <v>186</v>
      </c>
      <c r="DN6" s="58">
        <f>+DQ9</f>
        <v>1.1349743591729236</v>
      </c>
      <c r="DP6" s="57" t="s">
        <v>187</v>
      </c>
      <c r="DQ6" s="13">
        <f>SLOPE(DH8:DH112,DK8:DK112)</f>
        <v>1.1349743591729222</v>
      </c>
    </row>
    <row r="7" spans="2:121" x14ac:dyDescent="0.3">
      <c r="B7" s="109">
        <v>44599</v>
      </c>
      <c r="C7" s="13">
        <v>2411.6501459999999</v>
      </c>
      <c r="F7" s="13">
        <v>17374.75</v>
      </c>
      <c r="I7" s="52" t="s">
        <v>188</v>
      </c>
      <c r="J7" s="15">
        <v>0.75</v>
      </c>
      <c r="M7" s="57" t="s">
        <v>189</v>
      </c>
      <c r="N7" s="13">
        <f>_xlfn.COVARIANCE.S(D7:D112,G7:G112)/_xlfn.VAR.S(G7:G112)</f>
        <v>0.93933946735956353</v>
      </c>
      <c r="AR7" s="109">
        <v>44599</v>
      </c>
      <c r="AS7" s="13">
        <v>2464.7370609999998</v>
      </c>
      <c r="AV7" s="13">
        <v>17374.75</v>
      </c>
      <c r="AY7" s="52" t="s">
        <v>188</v>
      </c>
      <c r="AZ7" s="15">
        <v>0.75</v>
      </c>
      <c r="BC7" s="57" t="s">
        <v>189</v>
      </c>
      <c r="BD7" s="13">
        <f>_xlfn.COVARIANCE.S(AT7:AT112,AW7:AW112)/_xlfn.VAR.S(AW7:AW112)</f>
        <v>0.96122656668913742</v>
      </c>
      <c r="BM7" s="109">
        <v>44599</v>
      </c>
      <c r="BN7" s="13">
        <v>2598.0410160000001</v>
      </c>
      <c r="BQ7" s="13">
        <v>17374.75</v>
      </c>
      <c r="BT7" s="52" t="s">
        <v>188</v>
      </c>
      <c r="BU7" s="15">
        <v>0.75</v>
      </c>
      <c r="BW7" s="57" t="s">
        <v>189</v>
      </c>
      <c r="BX7" s="13">
        <f>_xlfn.COVARIANCE.S(BO7:BO112,BR7:BR112)/_xlfn.VAR.S(BR7:BR112)</f>
        <v>0.77471609725417445</v>
      </c>
      <c r="CH7" s="109">
        <v>44599</v>
      </c>
      <c r="CI7" s="13">
        <v>2887.2297359999998</v>
      </c>
      <c r="CL7" s="13">
        <v>17374.75</v>
      </c>
      <c r="CO7" s="52" t="s">
        <v>188</v>
      </c>
      <c r="CP7" s="15">
        <v>0.75</v>
      </c>
      <c r="CR7" s="57" t="s">
        <v>189</v>
      </c>
      <c r="CS7" s="13">
        <f>_xlfn.COVARIANCE.S(CJ7:CJ112,CM7:CM112)/_xlfn.VAR.S(CM7:CM112)</f>
        <v>1.1604879464307183</v>
      </c>
      <c r="DF7" s="109">
        <v>44599</v>
      </c>
      <c r="DG7" s="13">
        <v>2195.0854490000002</v>
      </c>
      <c r="DJ7" s="13">
        <v>17374.75</v>
      </c>
      <c r="DM7" s="52" t="s">
        <v>188</v>
      </c>
      <c r="DN7" s="15">
        <v>0.75</v>
      </c>
      <c r="DP7" s="57" t="s">
        <v>189</v>
      </c>
      <c r="DQ7" s="13">
        <f>_xlfn.COVARIANCE.S(DH7:DH112,DK7:DK112)/_xlfn.VAR.S(DK7:DK112)</f>
        <v>1.1349743591729224</v>
      </c>
    </row>
    <row r="8" spans="2:121" x14ac:dyDescent="0.3">
      <c r="B8" s="109">
        <v>44606</v>
      </c>
      <c r="C8" s="13">
        <v>2410.1130370000001</v>
      </c>
      <c r="D8" s="15">
        <f>C8/C7-1</f>
        <v>-6.3736815331583152E-4</v>
      </c>
      <c r="F8" s="13">
        <v>17276.300781000002</v>
      </c>
      <c r="G8" s="15">
        <f>F8/F7-1</f>
        <v>-5.66622362911684E-3</v>
      </c>
      <c r="H8" s="15"/>
      <c r="K8" s="15"/>
      <c r="AR8" s="109">
        <v>44606</v>
      </c>
      <c r="AS8" s="13">
        <v>2371.5834960000002</v>
      </c>
      <c r="AT8" s="15">
        <f>AS8/AS7-1</f>
        <v>-3.7794524403428675E-2</v>
      </c>
      <c r="AV8" s="13">
        <v>17276.300781000002</v>
      </c>
      <c r="AW8" s="15">
        <f>AV8/AV7-1</f>
        <v>-5.66622362911684E-3</v>
      </c>
      <c r="AX8" s="15"/>
      <c r="BA8" s="15"/>
      <c r="BM8" s="109">
        <v>44606</v>
      </c>
      <c r="BN8" s="13">
        <v>2682.204346</v>
      </c>
      <c r="BO8" s="15">
        <f>BN8/BN7-1</f>
        <v>3.2394919665117428E-2</v>
      </c>
      <c r="BQ8" s="13">
        <v>17276.300781000002</v>
      </c>
      <c r="BR8" s="15">
        <f>BQ8/BQ7-1</f>
        <v>-5.66622362911684E-3</v>
      </c>
      <c r="BS8" s="15"/>
      <c r="CH8" s="109">
        <v>44606</v>
      </c>
      <c r="CI8" s="13">
        <v>2703.273682</v>
      </c>
      <c r="CJ8" s="15">
        <f>CI8/CI7-1</f>
        <v>-6.3713687797790075E-2</v>
      </c>
      <c r="CL8" s="13">
        <v>17276.300781000002</v>
      </c>
      <c r="CM8" s="15">
        <f>CL8/CL7-1</f>
        <v>-5.66622362911684E-3</v>
      </c>
      <c r="CN8" s="15"/>
      <c r="DF8" s="109">
        <v>44606</v>
      </c>
      <c r="DG8" s="13">
        <v>2046.3214109999999</v>
      </c>
      <c r="DH8" s="15">
        <f>DG8/DG7-1</f>
        <v>-6.7771410934262977E-2</v>
      </c>
      <c r="DJ8" s="13">
        <v>17276.300781000002</v>
      </c>
      <c r="DK8" s="15">
        <f>DJ8/DJ7-1</f>
        <v>-5.66622362911684E-3</v>
      </c>
      <c r="DL8" s="15"/>
    </row>
    <row r="9" spans="2:121" x14ac:dyDescent="0.3">
      <c r="B9" s="109">
        <v>44613</v>
      </c>
      <c r="C9" s="13">
        <v>2348.985596</v>
      </c>
      <c r="D9" s="15">
        <f t="shared" ref="D9:D72" si="0">C9/C8-1</f>
        <v>-2.5362893798578368E-2</v>
      </c>
      <c r="F9" s="13">
        <v>16658.400390999999</v>
      </c>
      <c r="G9" s="15">
        <f t="shared" ref="G9:G72" si="1">F9/F8-1</f>
        <v>-3.5765780987070617E-2</v>
      </c>
      <c r="H9" s="15"/>
      <c r="I9" s="52" t="s">
        <v>190</v>
      </c>
      <c r="J9" s="59">
        <v>1</v>
      </c>
      <c r="K9" s="15"/>
      <c r="M9" s="57" t="s">
        <v>191</v>
      </c>
      <c r="N9" s="13">
        <f>+N33</f>
        <v>0.93933946735956408</v>
      </c>
      <c r="AR9" s="109">
        <v>44613</v>
      </c>
      <c r="AS9" s="13">
        <v>2413.3332519999999</v>
      </c>
      <c r="AT9" s="15">
        <f t="shared" ref="AT9:AT72" si="2">AS9/AS8-1</f>
        <v>1.7604168721200963E-2</v>
      </c>
      <c r="AV9" s="13">
        <v>16658.400390999999</v>
      </c>
      <c r="AW9" s="15">
        <f t="shared" ref="AW9:AW72" si="3">AV9/AV8-1</f>
        <v>-3.5765780987070617E-2</v>
      </c>
      <c r="AX9" s="15"/>
      <c r="AY9" s="52" t="s">
        <v>190</v>
      </c>
      <c r="AZ9" s="59">
        <v>1</v>
      </c>
      <c r="BA9" s="15"/>
      <c r="BC9" s="57" t="s">
        <v>191</v>
      </c>
      <c r="BD9" s="13">
        <f>+BD29</f>
        <v>0.96122656668913786</v>
      </c>
      <c r="BM9" s="109">
        <v>44613</v>
      </c>
      <c r="BN9" s="13">
        <v>2700.5046390000002</v>
      </c>
      <c r="BO9" s="15">
        <f t="shared" ref="BO9:BO72" si="4">BN9/BN8-1</f>
        <v>6.8228556214562364E-3</v>
      </c>
      <c r="BQ9" s="13">
        <v>16658.400390999999</v>
      </c>
      <c r="BR9" s="15">
        <f t="shared" ref="BR9:BR72" si="5">BQ9/BQ8-1</f>
        <v>-3.5765780987070617E-2</v>
      </c>
      <c r="BS9" s="15"/>
      <c r="BT9" s="52" t="s">
        <v>190</v>
      </c>
      <c r="BU9" s="59">
        <v>1</v>
      </c>
      <c r="BW9" s="57" t="s">
        <v>191</v>
      </c>
      <c r="BX9" s="13">
        <f>+BX30</f>
        <v>0.77471609725417545</v>
      </c>
      <c r="CH9" s="109">
        <v>44613</v>
      </c>
      <c r="CI9" s="13">
        <v>2485.0507809999999</v>
      </c>
      <c r="CJ9" s="15">
        <f t="shared" ref="CJ9:CJ72" si="6">CI9/CI8-1</f>
        <v>-8.0725419129057396E-2</v>
      </c>
      <c r="CL9" s="13">
        <v>16658.400390999999</v>
      </c>
      <c r="CM9" s="15">
        <f t="shared" ref="CM9:CM72" si="7">CL9/CL8-1</f>
        <v>-3.5765780987070617E-2</v>
      </c>
      <c r="CN9" s="15"/>
      <c r="CO9" s="52" t="s">
        <v>190</v>
      </c>
      <c r="CP9" s="59">
        <v>1</v>
      </c>
      <c r="CR9" s="57" t="s">
        <v>191</v>
      </c>
      <c r="CS9" s="13">
        <f>+CS30</f>
        <v>1.1604879464307187</v>
      </c>
      <c r="DF9" s="109">
        <v>44613</v>
      </c>
      <c r="DG9" s="13">
        <v>1981.4173579999999</v>
      </c>
      <c r="DH9" s="15">
        <f t="shared" ref="DH9:DH72" si="8">DG9/DG8-1</f>
        <v>-3.1717428479762888E-2</v>
      </c>
      <c r="DJ9" s="13">
        <v>16658.400390999999</v>
      </c>
      <c r="DK9" s="15">
        <f t="shared" ref="DK9:DK72" si="9">DJ9/DJ8-1</f>
        <v>-3.5765780987070617E-2</v>
      </c>
      <c r="DL9" s="15"/>
      <c r="DM9" s="52" t="s">
        <v>190</v>
      </c>
      <c r="DN9" s="59">
        <v>1</v>
      </c>
      <c r="DP9" s="57" t="s">
        <v>191</v>
      </c>
      <c r="DQ9" s="13">
        <f>+DQ30</f>
        <v>1.1349743591729236</v>
      </c>
    </row>
    <row r="10" spans="2:121" x14ac:dyDescent="0.3">
      <c r="B10" s="109">
        <v>44620</v>
      </c>
      <c r="C10" s="13">
        <v>2241.8007809999999</v>
      </c>
      <c r="D10" s="15">
        <f t="shared" si="0"/>
        <v>-4.5630256389192492E-2</v>
      </c>
      <c r="F10" s="13">
        <v>16245.349609000001</v>
      </c>
      <c r="G10" s="15">
        <f t="shared" si="1"/>
        <v>-2.479534482933643E-2</v>
      </c>
      <c r="H10" s="15"/>
      <c r="I10" s="52" t="s">
        <v>192</v>
      </c>
      <c r="J10" s="15">
        <v>0.25</v>
      </c>
      <c r="K10" s="15"/>
      <c r="AR10" s="109">
        <v>44620</v>
      </c>
      <c r="AS10" s="13">
        <v>2223.6921390000002</v>
      </c>
      <c r="AT10" s="15">
        <f t="shared" si="2"/>
        <v>-7.8580574333378395E-2</v>
      </c>
      <c r="AV10" s="13">
        <v>16245.349609000001</v>
      </c>
      <c r="AW10" s="15">
        <f t="shared" si="3"/>
        <v>-2.479534482933643E-2</v>
      </c>
      <c r="AX10" s="15"/>
      <c r="AY10" s="52" t="s">
        <v>192</v>
      </c>
      <c r="AZ10" s="15">
        <v>0.25</v>
      </c>
      <c r="BA10" s="15"/>
      <c r="BM10" s="109">
        <v>44620</v>
      </c>
      <c r="BN10" s="13">
        <v>2592.040039</v>
      </c>
      <c r="BO10" s="15">
        <f t="shared" si="4"/>
        <v>-4.0164567182585875E-2</v>
      </c>
      <c r="BQ10" s="13">
        <v>16245.349609000001</v>
      </c>
      <c r="BR10" s="15">
        <f t="shared" si="5"/>
        <v>-2.479534482933643E-2</v>
      </c>
      <c r="BS10" s="15"/>
      <c r="BT10" s="52" t="s">
        <v>192</v>
      </c>
      <c r="BU10" s="15">
        <v>0.25</v>
      </c>
      <c r="CH10" s="109">
        <v>44620</v>
      </c>
      <c r="CI10" s="13">
        <v>2550.4426269999999</v>
      </c>
      <c r="CJ10" s="15">
        <f t="shared" si="6"/>
        <v>2.631408842827998E-2</v>
      </c>
      <c r="CL10" s="13">
        <v>16245.349609000001</v>
      </c>
      <c r="CM10" s="15">
        <f t="shared" si="7"/>
        <v>-2.479534482933643E-2</v>
      </c>
      <c r="CN10" s="15"/>
      <c r="CO10" s="52" t="s">
        <v>192</v>
      </c>
      <c r="CP10" s="15">
        <v>0.25</v>
      </c>
      <c r="DF10" s="109">
        <v>44620</v>
      </c>
      <c r="DG10" s="13">
        <v>1899.1951899999999</v>
      </c>
      <c r="DH10" s="15">
        <f t="shared" si="8"/>
        <v>-4.1496642627070424E-2</v>
      </c>
      <c r="DJ10" s="13">
        <v>16245.349609000001</v>
      </c>
      <c r="DK10" s="15">
        <f t="shared" si="9"/>
        <v>-2.479534482933643E-2</v>
      </c>
      <c r="DL10" s="15"/>
      <c r="DM10" s="52" t="s">
        <v>192</v>
      </c>
      <c r="DN10" s="15">
        <v>0.25</v>
      </c>
    </row>
    <row r="11" spans="2:121" x14ac:dyDescent="0.3">
      <c r="B11" s="109">
        <v>44627</v>
      </c>
      <c r="C11" s="13">
        <v>2318.3469239999999</v>
      </c>
      <c r="D11" s="15">
        <f t="shared" si="0"/>
        <v>3.4144935468286786E-2</v>
      </c>
      <c r="F11" s="13">
        <v>16630.449218999998</v>
      </c>
      <c r="G11" s="15">
        <f t="shared" si="1"/>
        <v>2.3705221449137115E-2</v>
      </c>
      <c r="H11" s="15"/>
      <c r="I11" s="15"/>
      <c r="J11" s="15"/>
      <c r="K11" s="15"/>
      <c r="AR11" s="109">
        <v>44627</v>
      </c>
      <c r="AS11" s="13">
        <v>2240.0139159999999</v>
      </c>
      <c r="AT11" s="15">
        <f t="shared" si="2"/>
        <v>7.3399445515598405E-3</v>
      </c>
      <c r="AV11" s="13">
        <v>16630.449218999998</v>
      </c>
      <c r="AW11" s="15">
        <f t="shared" si="3"/>
        <v>2.3705221449137115E-2</v>
      </c>
      <c r="AX11" s="15"/>
      <c r="AY11" s="15"/>
      <c r="AZ11" s="15"/>
      <c r="BA11" s="15"/>
      <c r="BM11" s="109">
        <v>44627</v>
      </c>
      <c r="BN11" s="13">
        <v>2763.4904790000001</v>
      </c>
      <c r="BO11" s="15">
        <f t="shared" si="4"/>
        <v>6.6144981335297892E-2</v>
      </c>
      <c r="BQ11" s="13">
        <v>16630.449218999998</v>
      </c>
      <c r="BR11" s="15">
        <f t="shared" si="5"/>
        <v>2.3705221449137115E-2</v>
      </c>
      <c r="BS11" s="15"/>
      <c r="BT11" s="15"/>
      <c r="BU11" s="15"/>
      <c r="CH11" s="109">
        <v>44627</v>
      </c>
      <c r="CI11" s="13">
        <v>2684.6684570000002</v>
      </c>
      <c r="CJ11" s="15">
        <f t="shared" si="6"/>
        <v>5.2628445187918427E-2</v>
      </c>
      <c r="CL11" s="13">
        <v>16630.449218999998</v>
      </c>
      <c r="CM11" s="15">
        <f t="shared" si="7"/>
        <v>2.3705221449137115E-2</v>
      </c>
      <c r="CN11" s="15"/>
      <c r="CO11" s="15"/>
      <c r="CP11" s="15"/>
      <c r="DF11" s="109">
        <v>44627</v>
      </c>
      <c r="DG11" s="13">
        <v>2035.1070560000001</v>
      </c>
      <c r="DH11" s="15">
        <f t="shared" si="8"/>
        <v>7.1562873956099393E-2</v>
      </c>
      <c r="DJ11" s="13">
        <v>16630.449218999998</v>
      </c>
      <c r="DK11" s="15">
        <f t="shared" si="9"/>
        <v>2.3705221449137115E-2</v>
      </c>
      <c r="DL11" s="15"/>
      <c r="DM11" s="15"/>
      <c r="DN11" s="15"/>
    </row>
    <row r="12" spans="2:121" x14ac:dyDescent="0.3">
      <c r="B12" s="109">
        <v>44634</v>
      </c>
      <c r="C12" s="13">
        <v>2489.1381839999999</v>
      </c>
      <c r="D12" s="15">
        <f t="shared" si="0"/>
        <v>7.3669414284779355E-2</v>
      </c>
      <c r="F12" s="13">
        <v>17287.050781000002</v>
      </c>
      <c r="G12" s="15">
        <f t="shared" si="1"/>
        <v>3.9481889716475482E-2</v>
      </c>
      <c r="H12" s="15"/>
      <c r="I12" s="268" t="s">
        <v>194</v>
      </c>
      <c r="J12" s="60">
        <f>(Levered_Raw_Beta*Raw_Beta_weight)+(Market_Beta*Market_Beta_weight)</f>
        <v>0.95450460051967312</v>
      </c>
      <c r="K12" s="15"/>
      <c r="AR12" s="109">
        <v>44634</v>
      </c>
      <c r="AS12" s="13">
        <v>2575.8542480000001</v>
      </c>
      <c r="AT12" s="15">
        <f t="shared" si="2"/>
        <v>0.1499277882164729</v>
      </c>
      <c r="AV12" s="13">
        <v>17287.050781000002</v>
      </c>
      <c r="AW12" s="15">
        <f t="shared" si="3"/>
        <v>3.9481889716475482E-2</v>
      </c>
      <c r="AX12" s="15"/>
      <c r="AY12" s="137" t="s">
        <v>194</v>
      </c>
      <c r="AZ12" s="138">
        <f>(AZ6*AZ7)+(AZ9*AZ10)</f>
        <v>0.97091992501685342</v>
      </c>
      <c r="BA12" s="15"/>
      <c r="BC12" t="s">
        <v>193</v>
      </c>
      <c r="BM12" s="109">
        <v>44634</v>
      </c>
      <c r="BN12" s="13">
        <v>3184.5532229999999</v>
      </c>
      <c r="BO12" s="15">
        <f t="shared" si="4"/>
        <v>0.15236627272635506</v>
      </c>
      <c r="BQ12" s="13">
        <v>17287.050781000002</v>
      </c>
      <c r="BR12" s="15">
        <f t="shared" si="5"/>
        <v>3.9481889716475482E-2</v>
      </c>
      <c r="BS12" s="15"/>
      <c r="BT12" s="137" t="s">
        <v>194</v>
      </c>
      <c r="BU12" s="138">
        <f>(BU6*BU7)+(BU9*BU10)</f>
        <v>0.83103707294063156</v>
      </c>
      <c r="CH12" s="109">
        <v>44634</v>
      </c>
      <c r="CI12" s="13">
        <v>3059.0151369999999</v>
      </c>
      <c r="CJ12" s="15">
        <f t="shared" si="6"/>
        <v>0.1394387001582742</v>
      </c>
      <c r="CL12" s="13">
        <v>17287.050781000002</v>
      </c>
      <c r="CM12" s="15">
        <f t="shared" si="7"/>
        <v>3.9481889716475482E-2</v>
      </c>
      <c r="CN12" s="15"/>
      <c r="CO12" s="137" t="s">
        <v>194</v>
      </c>
      <c r="CP12" s="138">
        <f>(CP6*CP7)+(CP9*CP10)</f>
        <v>1.1203659598230391</v>
      </c>
      <c r="DF12" s="109">
        <v>44634</v>
      </c>
      <c r="DG12" s="13">
        <v>2212.0061040000001</v>
      </c>
      <c r="DH12" s="15">
        <f t="shared" si="8"/>
        <v>8.6923706287812985E-2</v>
      </c>
      <c r="DJ12" s="13">
        <v>17287.050781000002</v>
      </c>
      <c r="DK12" s="15">
        <f t="shared" si="9"/>
        <v>3.9481889716475482E-2</v>
      </c>
      <c r="DL12" s="15"/>
      <c r="DM12" s="137" t="s">
        <v>194</v>
      </c>
      <c r="DN12" s="138">
        <f>(DN6*DN7)+(DN9*DN10)</f>
        <v>1.1012307693796926</v>
      </c>
    </row>
    <row r="13" spans="2:121" ht="15" thickBot="1" x14ac:dyDescent="0.35">
      <c r="B13" s="109">
        <v>44641</v>
      </c>
      <c r="C13" s="13">
        <v>2435.6450199999999</v>
      </c>
      <c r="D13" s="15">
        <f t="shared" si="0"/>
        <v>-2.1490636535910324E-2</v>
      </c>
      <c r="F13" s="13">
        <v>17153</v>
      </c>
      <c r="G13" s="15">
        <f t="shared" si="1"/>
        <v>-7.7544043051771538E-3</v>
      </c>
      <c r="H13" s="15"/>
      <c r="I13" s="15"/>
      <c r="J13" s="15"/>
      <c r="K13" s="15"/>
      <c r="AR13" s="109">
        <v>44641</v>
      </c>
      <c r="AS13" s="13">
        <v>2602.078857</v>
      </c>
      <c r="AT13" s="15">
        <f t="shared" si="2"/>
        <v>1.0180936681631669E-2</v>
      </c>
      <c r="AV13" s="13">
        <v>17153</v>
      </c>
      <c r="AW13" s="15">
        <f t="shared" si="3"/>
        <v>-7.7544043051771538E-3</v>
      </c>
      <c r="AX13" s="15"/>
      <c r="AY13" s="15"/>
      <c r="AZ13" s="15"/>
      <c r="BA13" s="15"/>
      <c r="BM13" s="109">
        <v>44641</v>
      </c>
      <c r="BN13" s="13">
        <v>3429.453857</v>
      </c>
      <c r="BO13" s="15">
        <f t="shared" si="4"/>
        <v>7.6902666355593841E-2</v>
      </c>
      <c r="BQ13" s="13">
        <v>17153</v>
      </c>
      <c r="BR13" s="15">
        <f t="shared" si="5"/>
        <v>-7.7544043051771538E-3</v>
      </c>
      <c r="BS13" s="15"/>
      <c r="BT13" s="15"/>
      <c r="BU13" s="15"/>
      <c r="BW13" t="s">
        <v>193</v>
      </c>
      <c r="CH13" s="109">
        <v>44641</v>
      </c>
      <c r="CI13" s="13">
        <v>2896.8564449999999</v>
      </c>
      <c r="CJ13" s="15">
        <f t="shared" si="6"/>
        <v>-5.3010097935974998E-2</v>
      </c>
      <c r="CL13" s="13">
        <v>17153</v>
      </c>
      <c r="CM13" s="15">
        <f t="shared" si="7"/>
        <v>-7.7544043051771538E-3</v>
      </c>
      <c r="CN13" s="15"/>
      <c r="CO13" s="15"/>
      <c r="CP13" s="15"/>
      <c r="CR13" t="s">
        <v>193</v>
      </c>
      <c r="DF13" s="109">
        <v>44641</v>
      </c>
      <c r="DG13" s="13">
        <v>2211.4604490000002</v>
      </c>
      <c r="DH13" s="15">
        <f t="shared" si="8"/>
        <v>-2.4667879487905164E-4</v>
      </c>
      <c r="DJ13" s="13">
        <v>17153</v>
      </c>
      <c r="DK13" s="15">
        <f t="shared" si="9"/>
        <v>-7.7544043051771538E-3</v>
      </c>
      <c r="DL13" s="15"/>
      <c r="DM13" s="15"/>
      <c r="DN13" s="15"/>
      <c r="DP13" t="s">
        <v>193</v>
      </c>
    </row>
    <row r="14" spans="2:121" ht="15" thickBot="1" x14ac:dyDescent="0.35">
      <c r="B14" s="109">
        <v>44648</v>
      </c>
      <c r="C14" s="13">
        <v>2464.845703</v>
      </c>
      <c r="D14" s="15">
        <f t="shared" si="0"/>
        <v>1.1988891139809832E-2</v>
      </c>
      <c r="F14" s="13">
        <v>17670.449218999998</v>
      </c>
      <c r="G14" s="15">
        <f t="shared" si="1"/>
        <v>3.0166689150585846E-2</v>
      </c>
      <c r="H14" s="15"/>
      <c r="I14" s="15"/>
      <c r="J14" s="15"/>
      <c r="K14" s="15"/>
      <c r="AR14" s="109">
        <v>44648</v>
      </c>
      <c r="AS14" s="13">
        <v>2609.3439939999998</v>
      </c>
      <c r="AT14" s="15">
        <f t="shared" si="2"/>
        <v>2.7920510481285188E-3</v>
      </c>
      <c r="AV14" s="13">
        <v>17670.449218999998</v>
      </c>
      <c r="AW14" s="15">
        <f t="shared" si="3"/>
        <v>3.0166689150585846E-2</v>
      </c>
      <c r="AX14" s="15"/>
      <c r="AY14" s="15"/>
      <c r="AZ14" s="15"/>
      <c r="BA14" s="15"/>
      <c r="BC14" s="190" t="s">
        <v>195</v>
      </c>
      <c r="BD14" s="190"/>
      <c r="BM14" s="109">
        <v>44648</v>
      </c>
      <c r="BN14" s="13">
        <v>3826.0661620000001</v>
      </c>
      <c r="BO14" s="15">
        <f t="shared" si="4"/>
        <v>0.1156488238471145</v>
      </c>
      <c r="BQ14" s="13">
        <v>17670.449218999998</v>
      </c>
      <c r="BR14" s="15">
        <f t="shared" si="5"/>
        <v>3.0166689150585846E-2</v>
      </c>
      <c r="BS14" s="15"/>
      <c r="BT14" s="15"/>
      <c r="BU14" s="15"/>
      <c r="CH14" s="109">
        <v>44648</v>
      </c>
      <c r="CI14" s="13">
        <v>2788.1191410000001</v>
      </c>
      <c r="CJ14" s="15">
        <f t="shared" si="6"/>
        <v>-3.7536310847464116E-2</v>
      </c>
      <c r="CL14" s="13">
        <v>17670.449218999998</v>
      </c>
      <c r="CM14" s="15">
        <f t="shared" si="7"/>
        <v>3.0166689150585846E-2</v>
      </c>
      <c r="CN14" s="15"/>
      <c r="CO14" s="15"/>
      <c r="CP14" s="15"/>
      <c r="DF14" s="109">
        <v>44648</v>
      </c>
      <c r="DG14" s="13">
        <v>2282.9641109999998</v>
      </c>
      <c r="DH14" s="15">
        <f t="shared" si="8"/>
        <v>3.2333231205800228E-2</v>
      </c>
      <c r="DJ14" s="13">
        <v>17670.449218999998</v>
      </c>
      <c r="DK14" s="15">
        <f t="shared" si="9"/>
        <v>3.0166689150585846E-2</v>
      </c>
      <c r="DL14" s="15"/>
      <c r="DM14" s="15"/>
      <c r="DN14" s="15"/>
    </row>
    <row r="15" spans="2:121" x14ac:dyDescent="0.3">
      <c r="B15" s="109">
        <v>44655</v>
      </c>
      <c r="C15" s="13">
        <v>2503.7631839999999</v>
      </c>
      <c r="D15" s="15">
        <f t="shared" si="0"/>
        <v>1.578901306180458E-2</v>
      </c>
      <c r="F15" s="13">
        <v>17784.349609000001</v>
      </c>
      <c r="G15" s="15">
        <f t="shared" si="1"/>
        <v>6.4458117950692007E-3</v>
      </c>
      <c r="H15" s="15"/>
      <c r="I15" s="15"/>
      <c r="J15" s="15"/>
      <c r="K15" s="15"/>
      <c r="AF15" s="61"/>
      <c r="AR15" s="109">
        <v>44655</v>
      </c>
      <c r="AS15" s="13">
        <v>2734.4941410000001</v>
      </c>
      <c r="AT15" s="15">
        <f t="shared" si="2"/>
        <v>4.7962302895967035E-2</v>
      </c>
      <c r="AV15" s="13">
        <v>17784.349609000001</v>
      </c>
      <c r="AW15" s="15">
        <f t="shared" si="3"/>
        <v>6.4458117950692007E-3</v>
      </c>
      <c r="AX15" s="15"/>
      <c r="AY15" s="15"/>
      <c r="AZ15" s="15"/>
      <c r="BA15" s="15"/>
      <c r="BC15" t="s">
        <v>196</v>
      </c>
      <c r="BD15">
        <v>0.50891262264116188</v>
      </c>
      <c r="BM15" s="109">
        <v>44655</v>
      </c>
      <c r="BN15" s="13">
        <v>3906.9060060000002</v>
      </c>
      <c r="BO15" s="15">
        <f t="shared" si="4"/>
        <v>2.1128710424009656E-2</v>
      </c>
      <c r="BQ15" s="13">
        <v>17784.349609000001</v>
      </c>
      <c r="BR15" s="15">
        <f t="shared" si="5"/>
        <v>6.4458117950692007E-3</v>
      </c>
      <c r="BS15" s="15"/>
      <c r="BT15" s="15"/>
      <c r="BU15" s="15"/>
      <c r="BW15" s="190" t="s">
        <v>195</v>
      </c>
      <c r="BX15" s="190"/>
      <c r="CH15" s="109">
        <v>44655</v>
      </c>
      <c r="CI15" s="13">
        <v>2939.983154</v>
      </c>
      <c r="CJ15" s="15">
        <f t="shared" si="6"/>
        <v>5.4468265278481365E-2</v>
      </c>
      <c r="CL15" s="13">
        <v>17784.349609000001</v>
      </c>
      <c r="CM15" s="15">
        <f t="shared" si="7"/>
        <v>6.4458117950692007E-3</v>
      </c>
      <c r="CN15" s="15"/>
      <c r="CO15" s="15"/>
      <c r="CP15" s="15"/>
      <c r="CR15" s="190" t="s">
        <v>195</v>
      </c>
      <c r="CS15" s="190"/>
      <c r="DF15" s="109">
        <v>44655</v>
      </c>
      <c r="DG15" s="13">
        <v>2343.8989259999998</v>
      </c>
      <c r="DH15" s="15">
        <f t="shared" si="8"/>
        <v>2.6691096327970287E-2</v>
      </c>
      <c r="DJ15" s="13">
        <v>17784.349609000001</v>
      </c>
      <c r="DK15" s="15">
        <f t="shared" si="9"/>
        <v>6.4458117950692007E-3</v>
      </c>
      <c r="DL15" s="15"/>
      <c r="DM15" s="15"/>
      <c r="DN15" s="15"/>
      <c r="DP15" s="190" t="s">
        <v>195</v>
      </c>
      <c r="DQ15" s="190"/>
    </row>
    <row r="16" spans="2:121" x14ac:dyDescent="0.3">
      <c r="B16" s="109">
        <v>44662</v>
      </c>
      <c r="C16" s="13">
        <v>2346.0107419999999</v>
      </c>
      <c r="D16" s="15">
        <f t="shared" si="0"/>
        <v>-6.300613532785293E-2</v>
      </c>
      <c r="F16" s="13">
        <v>17475.650390999999</v>
      </c>
      <c r="G16" s="15">
        <f t="shared" si="1"/>
        <v>-1.7357914390289553E-2</v>
      </c>
      <c r="H16" s="15"/>
      <c r="I16" s="15"/>
      <c r="J16" s="15"/>
      <c r="K16" s="15"/>
      <c r="M16" t="s">
        <v>193</v>
      </c>
      <c r="AR16" s="109">
        <v>44662</v>
      </c>
      <c r="AS16" s="13">
        <v>2598.5954590000001</v>
      </c>
      <c r="AT16" s="15">
        <f t="shared" si="2"/>
        <v>-4.9697924000781435E-2</v>
      </c>
      <c r="AV16" s="13">
        <v>17475.650390999999</v>
      </c>
      <c r="AW16" s="15">
        <f t="shared" si="3"/>
        <v>-1.7357914390289553E-2</v>
      </c>
      <c r="AX16" s="15"/>
      <c r="AY16" s="15"/>
      <c r="AZ16" s="15"/>
      <c r="BA16" s="15"/>
      <c r="BC16" t="s">
        <v>197</v>
      </c>
      <c r="BD16">
        <v>0.25899205748350568</v>
      </c>
      <c r="BM16" s="109">
        <v>44662</v>
      </c>
      <c r="BN16" s="13">
        <v>3695.1352539999998</v>
      </c>
      <c r="BO16" s="15">
        <f t="shared" si="4"/>
        <v>-5.4204209590600572E-2</v>
      </c>
      <c r="BQ16" s="13">
        <v>17475.650390999999</v>
      </c>
      <c r="BR16" s="15">
        <f t="shared" si="5"/>
        <v>-1.7357914390289553E-2</v>
      </c>
      <c r="BS16" s="15"/>
      <c r="BT16" s="15"/>
      <c r="BU16" s="15"/>
      <c r="BW16" t="s">
        <v>196</v>
      </c>
      <c r="BX16">
        <v>0.2923050325328439</v>
      </c>
      <c r="CH16" s="109">
        <v>44662</v>
      </c>
      <c r="CI16" s="13">
        <v>2912.6298830000001</v>
      </c>
      <c r="CJ16" s="15">
        <f t="shared" si="6"/>
        <v>-9.3038869841088889E-3</v>
      </c>
      <c r="CL16" s="13">
        <v>17475.650390999999</v>
      </c>
      <c r="CM16" s="15">
        <f t="shared" si="7"/>
        <v>-1.7357914390289553E-2</v>
      </c>
      <c r="CN16" s="15"/>
      <c r="CO16" s="15"/>
      <c r="CP16" s="15"/>
      <c r="CR16" t="s">
        <v>196</v>
      </c>
      <c r="CS16">
        <v>0.42720712274692907</v>
      </c>
      <c r="DF16" s="109">
        <v>44662</v>
      </c>
      <c r="DG16" s="13">
        <v>2280.0366210000002</v>
      </c>
      <c r="DH16" s="15">
        <f t="shared" si="8"/>
        <v>-2.7246185529418043E-2</v>
      </c>
      <c r="DJ16" s="13">
        <v>17475.650390999999</v>
      </c>
      <c r="DK16" s="15">
        <f t="shared" si="9"/>
        <v>-1.7357914390289553E-2</v>
      </c>
      <c r="DL16" s="15"/>
      <c r="DM16" s="15"/>
      <c r="DN16" s="15"/>
      <c r="DP16" t="s">
        <v>196</v>
      </c>
      <c r="DQ16">
        <v>0.52790909072349146</v>
      </c>
    </row>
    <row r="17" spans="2:128" ht="15" thickBot="1" x14ac:dyDescent="0.35">
      <c r="B17" s="109">
        <v>44669</v>
      </c>
      <c r="C17" s="13">
        <v>2405.8496089999999</v>
      </c>
      <c r="D17" s="15">
        <f t="shared" si="0"/>
        <v>2.5506646635806485E-2</v>
      </c>
      <c r="F17" s="13">
        <v>17171.949218999998</v>
      </c>
      <c r="G17" s="15">
        <f t="shared" si="1"/>
        <v>-1.7378533285170805E-2</v>
      </c>
      <c r="H17" s="15"/>
      <c r="I17" s="15"/>
      <c r="J17" s="15"/>
      <c r="K17" s="15"/>
      <c r="AR17" s="109">
        <v>44669</v>
      </c>
      <c r="AS17" s="13">
        <v>2477.4760740000002</v>
      </c>
      <c r="AT17" s="15">
        <f t="shared" si="2"/>
        <v>-4.6609557705688309E-2</v>
      </c>
      <c r="AV17" s="13">
        <v>17171.949218999998</v>
      </c>
      <c r="AW17" s="15">
        <f t="shared" si="3"/>
        <v>-1.7378533285170805E-2</v>
      </c>
      <c r="AX17" s="15"/>
      <c r="AY17" s="15"/>
      <c r="AZ17" s="15"/>
      <c r="BA17" s="15"/>
      <c r="BC17" t="s">
        <v>198</v>
      </c>
      <c r="BD17">
        <v>0.25165534518136218</v>
      </c>
      <c r="BM17" s="109">
        <v>44669</v>
      </c>
      <c r="BN17" s="13">
        <v>3443.389893</v>
      </c>
      <c r="BO17" s="15">
        <f t="shared" si="4"/>
        <v>-6.8128862327159534E-2</v>
      </c>
      <c r="BQ17" s="13">
        <v>17171.949218999998</v>
      </c>
      <c r="BR17" s="15">
        <f t="shared" si="5"/>
        <v>-1.7378533285170805E-2</v>
      </c>
      <c r="BS17" s="15"/>
      <c r="BT17" s="15"/>
      <c r="BU17" s="15"/>
      <c r="BW17" t="s">
        <v>197</v>
      </c>
      <c r="BX17">
        <v>8.5442232044026928E-2</v>
      </c>
      <c r="CH17" s="109">
        <v>44669</v>
      </c>
      <c r="CI17" s="13">
        <v>2873.2971189999998</v>
      </c>
      <c r="CJ17" s="15">
        <f t="shared" si="6"/>
        <v>-1.3504209453309435E-2</v>
      </c>
      <c r="CL17" s="13">
        <v>17171.949218999998</v>
      </c>
      <c r="CM17" s="15">
        <f t="shared" si="7"/>
        <v>-1.7378533285170805E-2</v>
      </c>
      <c r="CN17" s="15"/>
      <c r="CO17" s="15"/>
      <c r="CP17" s="15"/>
      <c r="CR17" t="s">
        <v>197</v>
      </c>
      <c r="CS17">
        <v>0.1825059257257097</v>
      </c>
      <c r="DF17" s="109">
        <v>44669</v>
      </c>
      <c r="DG17" s="13">
        <v>2261.0812989999999</v>
      </c>
      <c r="DH17" s="15">
        <f t="shared" si="8"/>
        <v>-8.3136041875006006E-3</v>
      </c>
      <c r="DJ17" s="13">
        <v>17171.949218999998</v>
      </c>
      <c r="DK17" s="15">
        <f t="shared" si="9"/>
        <v>-1.7378533285170805E-2</v>
      </c>
      <c r="DL17" s="15"/>
      <c r="DM17" s="15"/>
      <c r="DN17" s="15"/>
      <c r="DP17" t="s">
        <v>197</v>
      </c>
      <c r="DQ17">
        <v>0.27868800806850352</v>
      </c>
    </row>
    <row r="18" spans="2:128" x14ac:dyDescent="0.3">
      <c r="B18" s="109">
        <v>44676</v>
      </c>
      <c r="C18" s="13">
        <v>2403.1723630000001</v>
      </c>
      <c r="D18" s="15">
        <f t="shared" si="0"/>
        <v>-1.1128068811884217E-3</v>
      </c>
      <c r="F18" s="13">
        <v>17102.550781000002</v>
      </c>
      <c r="G18" s="15">
        <f t="shared" si="1"/>
        <v>-4.041383835634127E-3</v>
      </c>
      <c r="H18" s="15"/>
      <c r="I18" s="15"/>
      <c r="J18" s="15"/>
      <c r="K18" s="15"/>
      <c r="M18" s="190" t="s">
        <v>195</v>
      </c>
      <c r="N18" s="190"/>
      <c r="AR18" s="109">
        <v>44676</v>
      </c>
      <c r="AS18" s="13">
        <v>2500.7145999999998</v>
      </c>
      <c r="AT18" s="15">
        <f t="shared" si="2"/>
        <v>9.3799194445820522E-3</v>
      </c>
      <c r="AV18" s="13">
        <v>17102.550781000002</v>
      </c>
      <c r="AW18" s="15">
        <f t="shared" si="3"/>
        <v>-4.041383835634127E-3</v>
      </c>
      <c r="AX18" s="15"/>
      <c r="AY18" s="15"/>
      <c r="AZ18" s="15"/>
      <c r="BA18" s="15"/>
      <c r="BC18" t="s">
        <v>199</v>
      </c>
      <c r="BD18">
        <v>2.9732327432048105E-2</v>
      </c>
      <c r="BM18" s="109">
        <v>44676</v>
      </c>
      <c r="BN18" s="13">
        <v>3552.648193</v>
      </c>
      <c r="BO18" s="15">
        <f t="shared" si="4"/>
        <v>3.1729866031758203E-2</v>
      </c>
      <c r="BQ18" s="13">
        <v>17102.550781000002</v>
      </c>
      <c r="BR18" s="15">
        <f t="shared" si="5"/>
        <v>-4.041383835634127E-3</v>
      </c>
      <c r="BS18" s="15"/>
      <c r="BT18" s="15"/>
      <c r="BU18" s="15"/>
      <c r="BW18" t="s">
        <v>198</v>
      </c>
      <c r="BX18">
        <v>7.6387204638522249E-2</v>
      </c>
      <c r="CH18" s="109">
        <v>44676</v>
      </c>
      <c r="CI18" s="13">
        <v>2799.1235350000002</v>
      </c>
      <c r="CJ18" s="15">
        <f t="shared" si="6"/>
        <v>-2.5814797749080132E-2</v>
      </c>
      <c r="CL18" s="13">
        <v>17102.550781000002</v>
      </c>
      <c r="CM18" s="15">
        <f t="shared" si="7"/>
        <v>-4.041383835634127E-3</v>
      </c>
      <c r="CN18" s="15"/>
      <c r="CO18" s="15"/>
      <c r="CP18" s="15"/>
      <c r="CR18" t="s">
        <v>198</v>
      </c>
      <c r="CS18">
        <v>0.17441192499032068</v>
      </c>
      <c r="DF18" s="109">
        <v>44676</v>
      </c>
      <c r="DG18" s="13">
        <v>2308.9658199999999</v>
      </c>
      <c r="DH18" s="15">
        <f t="shared" si="8"/>
        <v>2.1177708656994199E-2</v>
      </c>
      <c r="DJ18" s="13">
        <v>17102.550781000002</v>
      </c>
      <c r="DK18" s="15">
        <f t="shared" si="9"/>
        <v>-4.041383835634127E-3</v>
      </c>
      <c r="DL18" s="15"/>
      <c r="DM18" s="15"/>
      <c r="DN18" s="15"/>
      <c r="DP18" t="s">
        <v>198</v>
      </c>
      <c r="DQ18">
        <v>0.27154630517809264</v>
      </c>
    </row>
    <row r="19" spans="2:128" ht="15" thickBot="1" x14ac:dyDescent="0.35">
      <c r="B19" s="109">
        <v>44683</v>
      </c>
      <c r="C19" s="13">
        <v>2217.5578609999998</v>
      </c>
      <c r="D19" s="15">
        <f t="shared" si="0"/>
        <v>-7.7237282209873803E-2</v>
      </c>
      <c r="F19" s="13">
        <v>16411.25</v>
      </c>
      <c r="G19" s="15">
        <f t="shared" si="1"/>
        <v>-4.0420916730619982E-2</v>
      </c>
      <c r="H19" s="15"/>
      <c r="I19" s="15"/>
      <c r="J19" s="15"/>
      <c r="K19" s="15"/>
      <c r="M19" t="s">
        <v>196</v>
      </c>
      <c r="N19">
        <v>0.56848458186949913</v>
      </c>
      <c r="AR19" s="109">
        <v>44683</v>
      </c>
      <c r="AS19" s="13">
        <v>2290.0742190000001</v>
      </c>
      <c r="AT19" s="15">
        <f t="shared" si="2"/>
        <v>-8.4232075503537951E-2</v>
      </c>
      <c r="AV19" s="13">
        <v>16411.25</v>
      </c>
      <c r="AW19" s="15">
        <f t="shared" si="3"/>
        <v>-4.0420916730619982E-2</v>
      </c>
      <c r="AX19" s="15"/>
      <c r="AY19" s="15"/>
      <c r="AZ19" s="15"/>
      <c r="BA19" s="15"/>
      <c r="BC19" s="188" t="s">
        <v>200</v>
      </c>
      <c r="BD19" s="188">
        <v>103</v>
      </c>
      <c r="BM19" s="109">
        <v>44683</v>
      </c>
      <c r="BN19" s="13">
        <v>3465.459961</v>
      </c>
      <c r="BO19" s="15">
        <f t="shared" si="4"/>
        <v>-2.4541757940398479E-2</v>
      </c>
      <c r="BQ19" s="13">
        <v>16411.25</v>
      </c>
      <c r="BR19" s="15">
        <f t="shared" si="5"/>
        <v>-4.0420916730619982E-2</v>
      </c>
      <c r="BS19" s="15"/>
      <c r="BT19" s="15"/>
      <c r="BU19" s="15"/>
      <c r="BW19" t="s">
        <v>199</v>
      </c>
      <c r="BX19">
        <v>4.6349685499048582E-2</v>
      </c>
      <c r="CH19" s="109">
        <v>44683</v>
      </c>
      <c r="CI19" s="13">
        <v>2561.6789549999999</v>
      </c>
      <c r="CJ19" s="15">
        <f t="shared" si="6"/>
        <v>-8.4828188906639457E-2</v>
      </c>
      <c r="CL19" s="13">
        <v>16411.25</v>
      </c>
      <c r="CM19" s="15">
        <f t="shared" si="7"/>
        <v>-4.0420916730619982E-2</v>
      </c>
      <c r="CN19" s="15"/>
      <c r="CO19" s="15"/>
      <c r="CP19" s="15"/>
      <c r="CR19" t="s">
        <v>199</v>
      </c>
      <c r="CS19">
        <v>4.4913757356537555E-2</v>
      </c>
      <c r="DF19" s="109">
        <v>44683</v>
      </c>
      <c r="DG19" s="13">
        <v>2013.224365</v>
      </c>
      <c r="DH19" s="15">
        <f t="shared" si="8"/>
        <v>-0.12808394669090417</v>
      </c>
      <c r="DJ19" s="13">
        <v>16411.25</v>
      </c>
      <c r="DK19" s="15">
        <f t="shared" si="9"/>
        <v>-4.0420916730619982E-2</v>
      </c>
      <c r="DL19" s="15"/>
      <c r="DM19" s="15"/>
      <c r="DN19" s="15"/>
      <c r="DP19" t="s">
        <v>199</v>
      </c>
      <c r="DQ19">
        <v>3.3390538150678779E-2</v>
      </c>
    </row>
    <row r="20" spans="2:128" ht="15" thickBot="1" x14ac:dyDescent="0.35">
      <c r="B20" s="109">
        <v>44690</v>
      </c>
      <c r="C20" s="13">
        <v>2103.780029</v>
      </c>
      <c r="D20" s="15">
        <f t="shared" si="0"/>
        <v>-5.1307717377300888E-2</v>
      </c>
      <c r="F20" s="13">
        <v>15782.150390999999</v>
      </c>
      <c r="G20" s="15">
        <f t="shared" si="1"/>
        <v>-3.8333436453652281E-2</v>
      </c>
      <c r="H20" s="15"/>
      <c r="I20" s="15"/>
      <c r="J20" s="15"/>
      <c r="K20" s="15"/>
      <c r="M20" t="s">
        <v>197</v>
      </c>
      <c r="N20">
        <v>0.32317471982333923</v>
      </c>
      <c r="AR20" s="109">
        <v>44690</v>
      </c>
      <c r="AS20" s="13">
        <v>2220.9555660000001</v>
      </c>
      <c r="AT20" s="15">
        <f t="shared" si="2"/>
        <v>-3.0181839709187197E-2</v>
      </c>
      <c r="AV20" s="13">
        <v>15782.150390999999</v>
      </c>
      <c r="AW20" s="15">
        <f t="shared" si="3"/>
        <v>-3.8333436453652281E-2</v>
      </c>
      <c r="AX20" s="15"/>
      <c r="AY20" s="15"/>
      <c r="AZ20" s="15"/>
      <c r="BA20" s="15"/>
      <c r="BM20" s="109">
        <v>44690</v>
      </c>
      <c r="BN20" s="13">
        <v>3141.2072750000002</v>
      </c>
      <c r="BO20" s="15">
        <f t="shared" si="4"/>
        <v>-9.3566998219316577E-2</v>
      </c>
      <c r="BQ20" s="13">
        <v>15782.150390999999</v>
      </c>
      <c r="BR20" s="15">
        <f t="shared" si="5"/>
        <v>-3.8333436453652281E-2</v>
      </c>
      <c r="BS20" s="15"/>
      <c r="BT20" s="15"/>
      <c r="BU20" s="15"/>
      <c r="BW20" s="188" t="s">
        <v>200</v>
      </c>
      <c r="BX20" s="188">
        <v>103</v>
      </c>
      <c r="CH20" s="109">
        <v>44690</v>
      </c>
      <c r="CI20" s="13">
        <v>2372.3020019999999</v>
      </c>
      <c r="CJ20" s="15">
        <f t="shared" si="6"/>
        <v>-7.3926887922612483E-2</v>
      </c>
      <c r="CL20" s="13">
        <v>15782.150390999999</v>
      </c>
      <c r="CM20" s="15">
        <f t="shared" si="7"/>
        <v>-3.8333436453652281E-2</v>
      </c>
      <c r="CN20" s="15"/>
      <c r="CO20" s="15"/>
      <c r="CP20" s="15"/>
      <c r="CR20" s="188" t="s">
        <v>200</v>
      </c>
      <c r="CS20" s="188">
        <v>103</v>
      </c>
      <c r="DF20" s="109">
        <v>44690</v>
      </c>
      <c r="DG20" s="13">
        <v>1968.366943</v>
      </c>
      <c r="DH20" s="15">
        <f t="shared" si="8"/>
        <v>-2.2281382433000707E-2</v>
      </c>
      <c r="DJ20" s="13">
        <v>15782.150390999999</v>
      </c>
      <c r="DK20" s="15">
        <f t="shared" si="9"/>
        <v>-3.8333436453652281E-2</v>
      </c>
      <c r="DL20" s="15"/>
      <c r="DM20" s="15"/>
      <c r="DN20" s="15"/>
      <c r="DP20" s="188" t="s">
        <v>200</v>
      </c>
      <c r="DQ20" s="188">
        <v>103</v>
      </c>
    </row>
    <row r="21" spans="2:128" ht="15" thickBot="1" x14ac:dyDescent="0.35">
      <c r="B21" s="109">
        <v>44697</v>
      </c>
      <c r="C21" s="13">
        <v>2121.3298340000001</v>
      </c>
      <c r="D21" s="15">
        <f t="shared" si="0"/>
        <v>8.342034223198791E-3</v>
      </c>
      <c r="F21" s="13">
        <v>16266.150390999999</v>
      </c>
      <c r="G21" s="15">
        <f t="shared" si="1"/>
        <v>3.0667557209187901E-2</v>
      </c>
      <c r="H21" s="15"/>
      <c r="I21" s="15"/>
      <c r="J21" s="15"/>
      <c r="K21" s="15"/>
      <c r="M21" t="s">
        <v>198</v>
      </c>
      <c r="N21">
        <v>0.31647347942555054</v>
      </c>
      <c r="AR21" s="109">
        <v>44697</v>
      </c>
      <c r="AS21" s="13">
        <v>2326.5493160000001</v>
      </c>
      <c r="AT21" s="15">
        <f t="shared" si="2"/>
        <v>4.7544287520428385E-2</v>
      </c>
      <c r="AV21" s="13">
        <v>16266.150390999999</v>
      </c>
      <c r="AW21" s="15">
        <f t="shared" si="3"/>
        <v>3.0667557209187901E-2</v>
      </c>
      <c r="AX21" s="15"/>
      <c r="AY21" s="15"/>
      <c r="AZ21" s="15"/>
      <c r="BA21" s="15"/>
      <c r="BC21" t="s">
        <v>201</v>
      </c>
      <c r="BM21" s="109">
        <v>44697</v>
      </c>
      <c r="BN21" s="13">
        <v>3068.2526859999998</v>
      </c>
      <c r="BO21" s="15">
        <f t="shared" si="4"/>
        <v>-2.3225015929584036E-2</v>
      </c>
      <c r="BQ21" s="13">
        <v>16266.150390999999</v>
      </c>
      <c r="BR21" s="15">
        <f t="shared" si="5"/>
        <v>3.0667557209187901E-2</v>
      </c>
      <c r="BS21" s="15"/>
      <c r="BT21" s="15"/>
      <c r="BU21" s="15"/>
      <c r="CH21" s="109">
        <v>44697</v>
      </c>
      <c r="CI21" s="13">
        <v>2578.3503420000002</v>
      </c>
      <c r="CJ21" s="15">
        <f t="shared" si="6"/>
        <v>8.6855863977810754E-2</v>
      </c>
      <c r="CL21" s="13">
        <v>16266.150390999999</v>
      </c>
      <c r="CM21" s="15">
        <f t="shared" si="7"/>
        <v>3.0667557209187901E-2</v>
      </c>
      <c r="CN21" s="15"/>
      <c r="CO21" s="15"/>
      <c r="CP21" s="15"/>
      <c r="DF21" s="109">
        <v>44697</v>
      </c>
      <c r="DG21" s="13">
        <v>1949.9575199999999</v>
      </c>
      <c r="DH21" s="15">
        <f t="shared" si="8"/>
        <v>-9.352637761708249E-3</v>
      </c>
      <c r="DJ21" s="13">
        <v>16266.150390999999</v>
      </c>
      <c r="DK21" s="15">
        <f t="shared" si="9"/>
        <v>3.0667557209187901E-2</v>
      </c>
      <c r="DL21" s="15"/>
      <c r="DM21" s="15"/>
      <c r="DN21" s="15"/>
    </row>
    <row r="22" spans="2:128" ht="15" thickBot="1" x14ac:dyDescent="0.35">
      <c r="B22" s="109">
        <v>44704</v>
      </c>
      <c r="C22" s="13">
        <v>2145.1762699999999</v>
      </c>
      <c r="D22" s="15">
        <f t="shared" si="0"/>
        <v>1.1241267443561354E-2</v>
      </c>
      <c r="F22" s="13">
        <v>16352.450194999999</v>
      </c>
      <c r="G22" s="15">
        <f t="shared" si="1"/>
        <v>5.3054842064996777E-3</v>
      </c>
      <c r="H22" s="15"/>
      <c r="I22" s="15"/>
      <c r="J22" s="15"/>
      <c r="K22" s="15"/>
      <c r="M22" t="s">
        <v>199</v>
      </c>
      <c r="N22">
        <v>2.4858624732292924E-2</v>
      </c>
      <c r="AR22" s="109">
        <v>44704</v>
      </c>
      <c r="AS22" s="13">
        <v>2350.7333979999999</v>
      </c>
      <c r="AT22" s="15">
        <f t="shared" si="2"/>
        <v>1.0394828871102213E-2</v>
      </c>
      <c r="AV22" s="13">
        <v>16352.450194999999</v>
      </c>
      <c r="AW22" s="15">
        <f t="shared" si="3"/>
        <v>5.3054842064996777E-3</v>
      </c>
      <c r="AX22" s="15"/>
      <c r="AY22" s="15"/>
      <c r="AZ22" s="15"/>
      <c r="BA22" s="15"/>
      <c r="BC22" s="189"/>
      <c r="BD22" s="189" t="s">
        <v>202</v>
      </c>
      <c r="BE22" s="189" t="s">
        <v>203</v>
      </c>
      <c r="BF22" s="189" t="s">
        <v>204</v>
      </c>
      <c r="BG22" s="189" t="s">
        <v>205</v>
      </c>
      <c r="BH22" s="189" t="s">
        <v>206</v>
      </c>
      <c r="BM22" s="109">
        <v>44704</v>
      </c>
      <c r="BN22" s="13">
        <v>2923.335693</v>
      </c>
      <c r="BO22" s="15">
        <f t="shared" si="4"/>
        <v>-4.7231114197743729E-2</v>
      </c>
      <c r="BQ22" s="13">
        <v>16352.450194999999</v>
      </c>
      <c r="BR22" s="15">
        <f t="shared" si="5"/>
        <v>5.3054842064996777E-3</v>
      </c>
      <c r="BS22" s="15"/>
      <c r="BT22" s="15"/>
      <c r="BU22" s="15"/>
      <c r="BW22" t="s">
        <v>201</v>
      </c>
      <c r="CH22" s="109">
        <v>44704</v>
      </c>
      <c r="CI22" s="13">
        <v>2720.158203</v>
      </c>
      <c r="CJ22" s="15">
        <f t="shared" si="6"/>
        <v>5.4999453988088032E-2</v>
      </c>
      <c r="CL22" s="13">
        <v>16352.450194999999</v>
      </c>
      <c r="CM22" s="15">
        <f t="shared" si="7"/>
        <v>5.3054842064996777E-3</v>
      </c>
      <c r="CN22" s="15"/>
      <c r="CO22" s="15"/>
      <c r="CP22" s="15"/>
      <c r="CR22" t="s">
        <v>201</v>
      </c>
      <c r="DF22" s="109">
        <v>44704</v>
      </c>
      <c r="DG22" s="13">
        <v>1881.8774410000001</v>
      </c>
      <c r="DH22" s="15">
        <f t="shared" si="8"/>
        <v>-3.49136216054593E-2</v>
      </c>
      <c r="DJ22" s="13">
        <v>16352.450194999999</v>
      </c>
      <c r="DK22" s="15">
        <f t="shared" si="9"/>
        <v>5.3054842064996777E-3</v>
      </c>
      <c r="DL22" s="15"/>
      <c r="DM22" s="15"/>
      <c r="DN22" s="15"/>
      <c r="DP22" t="s">
        <v>201</v>
      </c>
    </row>
    <row r="23" spans="2:128" ht="15" thickBot="1" x14ac:dyDescent="0.35">
      <c r="B23" s="109">
        <v>44711</v>
      </c>
      <c r="C23" s="13">
        <v>2177.0043949999999</v>
      </c>
      <c r="D23" s="15">
        <f t="shared" si="0"/>
        <v>1.4837067445278018E-2</v>
      </c>
      <c r="F23" s="13">
        <v>16584.300781000002</v>
      </c>
      <c r="G23" s="15">
        <f t="shared" si="1"/>
        <v>1.4178339223494207E-2</v>
      </c>
      <c r="H23" s="15"/>
      <c r="I23" s="15"/>
      <c r="J23" s="15"/>
      <c r="K23" s="15"/>
      <c r="M23" s="188" t="s">
        <v>200</v>
      </c>
      <c r="N23" s="188">
        <v>103</v>
      </c>
      <c r="AR23" s="109">
        <v>44711</v>
      </c>
      <c r="AS23" s="13">
        <v>2362.6264649999998</v>
      </c>
      <c r="AT23" s="15">
        <f t="shared" si="2"/>
        <v>5.0593006463934831E-3</v>
      </c>
      <c r="AV23" s="13">
        <v>16584.300781000002</v>
      </c>
      <c r="AW23" s="15">
        <f t="shared" si="3"/>
        <v>1.4178339223494207E-2</v>
      </c>
      <c r="AX23" s="15"/>
      <c r="AY23" s="15"/>
      <c r="AZ23" s="15"/>
      <c r="BA23" s="15"/>
      <c r="BC23" t="s">
        <v>207</v>
      </c>
      <c r="BD23">
        <v>1</v>
      </c>
      <c r="BE23">
        <v>3.1206335287427014E-2</v>
      </c>
      <c r="BF23">
        <v>3.1206335287427014E-2</v>
      </c>
      <c r="BG23">
        <v>35.300833236685328</v>
      </c>
      <c r="BH23">
        <v>4.0437046289786219E-8</v>
      </c>
      <c r="BM23" s="109">
        <v>44711</v>
      </c>
      <c r="BN23" s="13">
        <v>3026.344482</v>
      </c>
      <c r="BO23" s="15">
        <f t="shared" si="4"/>
        <v>3.5236729482233997E-2</v>
      </c>
      <c r="BQ23" s="13">
        <v>16584.300781000002</v>
      </c>
      <c r="BR23" s="15">
        <f t="shared" si="5"/>
        <v>1.4178339223494207E-2</v>
      </c>
      <c r="BS23" s="15"/>
      <c r="BT23" s="15"/>
      <c r="BU23" s="15"/>
      <c r="BW23" s="189"/>
      <c r="BX23" s="189" t="s">
        <v>202</v>
      </c>
      <c r="BY23" s="189" t="s">
        <v>203</v>
      </c>
      <c r="BZ23" s="189" t="s">
        <v>204</v>
      </c>
      <c r="CA23" s="189" t="s">
        <v>205</v>
      </c>
      <c r="CB23" s="189" t="s">
        <v>206</v>
      </c>
      <c r="CH23" s="109">
        <v>44711</v>
      </c>
      <c r="CI23" s="13">
        <v>2842.8488769999999</v>
      </c>
      <c r="CJ23" s="15">
        <f t="shared" si="6"/>
        <v>4.5104242049115895E-2</v>
      </c>
      <c r="CL23" s="13">
        <v>16584.300781000002</v>
      </c>
      <c r="CM23" s="15">
        <f t="shared" si="7"/>
        <v>1.4178339223494207E-2</v>
      </c>
      <c r="CN23" s="15"/>
      <c r="CO23" s="15"/>
      <c r="CP23" s="15"/>
      <c r="CR23" s="189"/>
      <c r="CS23" s="189" t="s">
        <v>202</v>
      </c>
      <c r="CT23" s="189" t="s">
        <v>203</v>
      </c>
      <c r="CU23" s="189" t="s">
        <v>204</v>
      </c>
      <c r="CV23" s="189" t="s">
        <v>205</v>
      </c>
      <c r="CW23" s="189" t="s">
        <v>206</v>
      </c>
      <c r="DF23" s="109">
        <v>44711</v>
      </c>
      <c r="DG23" s="13">
        <v>1943.2586670000001</v>
      </c>
      <c r="DH23" s="15">
        <f t="shared" si="8"/>
        <v>3.2617015679502925E-2</v>
      </c>
      <c r="DJ23" s="13">
        <v>16584.300781000002</v>
      </c>
      <c r="DK23" s="15">
        <f t="shared" si="9"/>
        <v>1.4178339223494207E-2</v>
      </c>
      <c r="DL23" s="15"/>
      <c r="DM23" s="15"/>
      <c r="DN23" s="15"/>
      <c r="DP23" s="189"/>
      <c r="DQ23" s="189" t="s">
        <v>202</v>
      </c>
      <c r="DR23" s="189" t="s">
        <v>203</v>
      </c>
      <c r="DS23" s="189" t="s">
        <v>204</v>
      </c>
      <c r="DT23" s="189" t="s">
        <v>205</v>
      </c>
      <c r="DU23" s="189" t="s">
        <v>206</v>
      </c>
    </row>
    <row r="24" spans="2:128" x14ac:dyDescent="0.3">
      <c r="B24" s="109">
        <v>44718</v>
      </c>
      <c r="C24" s="13">
        <v>2090.9396969999998</v>
      </c>
      <c r="D24" s="15">
        <f t="shared" si="0"/>
        <v>-3.9533543523232129E-2</v>
      </c>
      <c r="F24" s="13">
        <v>16201.799805000001</v>
      </c>
      <c r="G24" s="15">
        <f t="shared" si="1"/>
        <v>-2.3064039964724836E-2</v>
      </c>
      <c r="H24" s="15"/>
      <c r="I24" s="15"/>
      <c r="J24" s="15"/>
      <c r="K24" s="15"/>
      <c r="AR24" s="109">
        <v>44718</v>
      </c>
      <c r="AS24" s="13">
        <v>2293.5576169999999</v>
      </c>
      <c r="AT24" s="15">
        <f t="shared" si="2"/>
        <v>-2.9233926320214931E-2</v>
      </c>
      <c r="AV24" s="13">
        <v>16201.799805000001</v>
      </c>
      <c r="AW24" s="15">
        <f t="shared" si="3"/>
        <v>-2.3064039964724836E-2</v>
      </c>
      <c r="AX24" s="15"/>
      <c r="AY24" s="15"/>
      <c r="AZ24" s="15"/>
      <c r="BA24" s="15"/>
      <c r="BC24" t="s">
        <v>208</v>
      </c>
      <c r="BD24">
        <v>101</v>
      </c>
      <c r="BE24">
        <v>8.9285140747178554E-2</v>
      </c>
      <c r="BF24">
        <v>8.8401129452652034E-4</v>
      </c>
      <c r="BM24" s="109">
        <v>44718</v>
      </c>
      <c r="BN24" s="13">
        <v>3020.7631839999999</v>
      </c>
      <c r="BO24" s="15">
        <f t="shared" si="4"/>
        <v>-1.8442375060725436E-3</v>
      </c>
      <c r="BQ24" s="13">
        <v>16201.799805000001</v>
      </c>
      <c r="BR24" s="15">
        <f t="shared" si="5"/>
        <v>-2.3064039964724836E-2</v>
      </c>
      <c r="BS24" s="15"/>
      <c r="BT24" s="15"/>
      <c r="BU24" s="15"/>
      <c r="BW24" t="s">
        <v>207</v>
      </c>
      <c r="BX24">
        <v>1</v>
      </c>
      <c r="BY24">
        <v>2.0271057207853882E-2</v>
      </c>
      <c r="BZ24">
        <v>2.0271057207853882E-2</v>
      </c>
      <c r="CA24">
        <v>9.4358888402795262</v>
      </c>
      <c r="CB24">
        <v>2.7346423229889722E-3</v>
      </c>
      <c r="CH24" s="109">
        <v>44718</v>
      </c>
      <c r="CI24" s="13">
        <v>2871.0009770000001</v>
      </c>
      <c r="CJ24" s="15">
        <f t="shared" si="6"/>
        <v>9.9027775369151527E-3</v>
      </c>
      <c r="CL24" s="13">
        <v>16201.799805000001</v>
      </c>
      <c r="CM24" s="15">
        <f t="shared" si="7"/>
        <v>-2.3064039964724836E-2</v>
      </c>
      <c r="CN24" s="15"/>
      <c r="CO24" s="15"/>
      <c r="CP24" s="15"/>
      <c r="CR24" t="s">
        <v>207</v>
      </c>
      <c r="CS24">
        <v>1</v>
      </c>
      <c r="CT24">
        <v>4.5485451219800521E-2</v>
      </c>
      <c r="CU24">
        <v>4.5485451219800521E-2</v>
      </c>
      <c r="CV24">
        <v>22.548296163076408</v>
      </c>
      <c r="CW24">
        <v>6.7816495176995175E-6</v>
      </c>
      <c r="DF24" s="109">
        <v>44718</v>
      </c>
      <c r="DG24" s="13">
        <v>1839.3522949999999</v>
      </c>
      <c r="DH24" s="15">
        <f t="shared" si="8"/>
        <v>-5.3470170371302528E-2</v>
      </c>
      <c r="DJ24" s="13">
        <v>16201.799805000001</v>
      </c>
      <c r="DK24" s="15">
        <f t="shared" si="9"/>
        <v>-2.3064039964724836E-2</v>
      </c>
      <c r="DL24" s="15"/>
      <c r="DM24" s="15"/>
      <c r="DN24" s="15"/>
      <c r="DP24" t="s">
        <v>207</v>
      </c>
      <c r="DQ24">
        <v>1</v>
      </c>
      <c r="DR24">
        <v>4.3507420963268595E-2</v>
      </c>
      <c r="DS24">
        <v>4.3507420963268595E-2</v>
      </c>
      <c r="DT24">
        <v>39.022627004365731</v>
      </c>
      <c r="DU24">
        <v>1.0024269208369267E-8</v>
      </c>
    </row>
    <row r="25" spans="2:128" ht="15" thickBot="1" x14ac:dyDescent="0.35">
      <c r="B25" s="109">
        <v>44725</v>
      </c>
      <c r="C25" s="13">
        <v>1982.5157469999999</v>
      </c>
      <c r="D25" s="15">
        <f t="shared" si="0"/>
        <v>-5.1854173583084417E-2</v>
      </c>
      <c r="F25" s="13">
        <v>15293.5</v>
      </c>
      <c r="G25" s="15">
        <f t="shared" si="1"/>
        <v>-5.606166079892505E-2</v>
      </c>
      <c r="H25" s="15"/>
      <c r="I25" s="15"/>
      <c r="J25" s="15"/>
      <c r="K25" s="15"/>
      <c r="M25" t="s">
        <v>201</v>
      </c>
      <c r="AF25" s="53"/>
      <c r="AR25" s="109">
        <v>44725</v>
      </c>
      <c r="AS25" s="13">
        <v>2171.4428710000002</v>
      </c>
      <c r="AT25" s="15">
        <f t="shared" si="2"/>
        <v>-5.3242501995536151E-2</v>
      </c>
      <c r="AV25" s="13">
        <v>15293.5</v>
      </c>
      <c r="AW25" s="15">
        <f t="shared" si="3"/>
        <v>-5.606166079892505E-2</v>
      </c>
      <c r="AX25" s="15"/>
      <c r="AY25" s="15"/>
      <c r="AZ25" s="15"/>
      <c r="BA25" s="15"/>
      <c r="BC25" s="188" t="s">
        <v>13</v>
      </c>
      <c r="BD25" s="188">
        <v>102</v>
      </c>
      <c r="BE25" s="188">
        <v>0.12049147603460557</v>
      </c>
      <c r="BF25" s="188"/>
      <c r="BG25" s="188"/>
      <c r="BH25" s="188"/>
      <c r="BM25" s="109">
        <v>44725</v>
      </c>
      <c r="BN25" s="13">
        <v>2839.0390630000002</v>
      </c>
      <c r="BO25" s="15">
        <f t="shared" si="4"/>
        <v>-6.015834738801551E-2</v>
      </c>
      <c r="BQ25" s="13">
        <v>15293.5</v>
      </c>
      <c r="BR25" s="15">
        <f t="shared" si="5"/>
        <v>-5.606166079892505E-2</v>
      </c>
      <c r="BS25" s="15"/>
      <c r="BT25" s="15"/>
      <c r="BU25" s="15"/>
      <c r="BW25" t="s">
        <v>208</v>
      </c>
      <c r="BX25">
        <v>101</v>
      </c>
      <c r="BY25">
        <v>0.21697762793193215</v>
      </c>
      <c r="BZ25">
        <v>2.1482933458607145E-3</v>
      </c>
      <c r="CH25" s="109">
        <v>44725</v>
      </c>
      <c r="CI25" s="13">
        <v>2532.47876</v>
      </c>
      <c r="CJ25" s="15">
        <f t="shared" si="6"/>
        <v>-0.11791086792096206</v>
      </c>
      <c r="CL25" s="13">
        <v>15293.5</v>
      </c>
      <c r="CM25" s="15">
        <f t="shared" si="7"/>
        <v>-5.606166079892505E-2</v>
      </c>
      <c r="CN25" s="15"/>
      <c r="CO25" s="15"/>
      <c r="CP25" s="15"/>
      <c r="CR25" t="s">
        <v>208</v>
      </c>
      <c r="CS25">
        <v>101</v>
      </c>
      <c r="CT25">
        <v>0.20374180558807506</v>
      </c>
      <c r="CU25">
        <v>2.0172455998819314E-3</v>
      </c>
      <c r="DF25" s="109">
        <v>44725</v>
      </c>
      <c r="DG25" s="13">
        <v>1832.6533199999999</v>
      </c>
      <c r="DH25" s="15">
        <f t="shared" si="8"/>
        <v>-3.6420293264156633E-3</v>
      </c>
      <c r="DJ25" s="13">
        <v>15293.5</v>
      </c>
      <c r="DK25" s="15">
        <f t="shared" si="9"/>
        <v>-5.606166079892505E-2</v>
      </c>
      <c r="DL25" s="15"/>
      <c r="DM25" s="15"/>
      <c r="DN25" s="15"/>
      <c r="DP25" t="s">
        <v>208</v>
      </c>
      <c r="DQ25">
        <v>101</v>
      </c>
      <c r="DR25">
        <v>0.11260773183718545</v>
      </c>
      <c r="DS25">
        <v>1.1149280379919352E-3</v>
      </c>
    </row>
    <row r="26" spans="2:128" ht="15" thickBot="1" x14ac:dyDescent="0.35">
      <c r="B26" s="109">
        <v>44732</v>
      </c>
      <c r="C26" s="13">
        <v>2150.8776859999998</v>
      </c>
      <c r="D26" s="15">
        <f t="shared" si="0"/>
        <v>8.4923380434566598E-2</v>
      </c>
      <c r="F26" s="13">
        <v>15699.25</v>
      </c>
      <c r="G26" s="15">
        <f t="shared" si="1"/>
        <v>2.6530879131657192E-2</v>
      </c>
      <c r="H26" s="15"/>
      <c r="I26" s="15"/>
      <c r="J26" s="15"/>
      <c r="K26" s="15"/>
      <c r="M26" s="189"/>
      <c r="N26" s="189" t="s">
        <v>202</v>
      </c>
      <c r="O26" s="189" t="s">
        <v>203</v>
      </c>
      <c r="P26" s="189" t="s">
        <v>204</v>
      </c>
      <c r="Q26" s="189" t="s">
        <v>205</v>
      </c>
      <c r="R26" s="189" t="s">
        <v>206</v>
      </c>
      <c r="AR26" s="109">
        <v>44732</v>
      </c>
      <c r="AS26" s="13">
        <v>2267.0842290000001</v>
      </c>
      <c r="AT26" s="15">
        <f t="shared" si="2"/>
        <v>4.4045072185553202E-2</v>
      </c>
      <c r="AV26" s="13">
        <v>15699.25</v>
      </c>
      <c r="AW26" s="15">
        <f t="shared" si="3"/>
        <v>2.6530879131657192E-2</v>
      </c>
      <c r="AX26" s="15"/>
      <c r="AY26" s="15"/>
      <c r="AZ26" s="15"/>
      <c r="BA26" s="15"/>
      <c r="BM26" s="109">
        <v>44732</v>
      </c>
      <c r="BN26" s="13">
        <v>2971.5878910000001</v>
      </c>
      <c r="BO26" s="15">
        <f t="shared" si="4"/>
        <v>4.6687919770972197E-2</v>
      </c>
      <c r="BQ26" s="13">
        <v>15699.25</v>
      </c>
      <c r="BR26" s="15">
        <f t="shared" si="5"/>
        <v>2.6530879131657192E-2</v>
      </c>
      <c r="BS26" s="15"/>
      <c r="BT26" s="15"/>
      <c r="BU26" s="15"/>
      <c r="BW26" s="188" t="s">
        <v>13</v>
      </c>
      <c r="BX26" s="188">
        <v>102</v>
      </c>
      <c r="BY26" s="188">
        <v>0.23724868513978603</v>
      </c>
      <c r="BZ26" s="188"/>
      <c r="CA26" s="188"/>
      <c r="CB26" s="188"/>
      <c r="CH26" s="109">
        <v>44732</v>
      </c>
      <c r="CI26" s="13">
        <v>2699.4436040000001</v>
      </c>
      <c r="CJ26" s="15">
        <f t="shared" si="6"/>
        <v>6.5929415336932529E-2</v>
      </c>
      <c r="CL26" s="13">
        <v>15699.25</v>
      </c>
      <c r="CM26" s="15">
        <f t="shared" si="7"/>
        <v>2.6530879131657192E-2</v>
      </c>
      <c r="CN26" s="15"/>
      <c r="CO26" s="15"/>
      <c r="CP26" s="15"/>
      <c r="CR26" s="188" t="s">
        <v>13</v>
      </c>
      <c r="CS26" s="188">
        <v>102</v>
      </c>
      <c r="CT26" s="188">
        <v>0.24922725680787558</v>
      </c>
      <c r="CU26" s="188"/>
      <c r="CV26" s="188"/>
      <c r="CW26" s="188"/>
      <c r="DF26" s="109">
        <v>44732</v>
      </c>
      <c r="DG26" s="13">
        <v>1787.845581</v>
      </c>
      <c r="DH26" s="15">
        <f t="shared" si="8"/>
        <v>-2.4449653685728157E-2</v>
      </c>
      <c r="DJ26" s="13">
        <v>15699.25</v>
      </c>
      <c r="DK26" s="15">
        <f t="shared" si="9"/>
        <v>2.6530879131657192E-2</v>
      </c>
      <c r="DL26" s="15"/>
      <c r="DM26" s="15"/>
      <c r="DN26" s="15"/>
      <c r="DP26" s="188" t="s">
        <v>13</v>
      </c>
      <c r="DQ26" s="188">
        <v>102</v>
      </c>
      <c r="DR26" s="188">
        <v>0.15611515280045404</v>
      </c>
      <c r="DS26" s="188"/>
      <c r="DT26" s="188"/>
      <c r="DU26" s="188"/>
    </row>
    <row r="27" spans="2:128" ht="15" thickBot="1" x14ac:dyDescent="0.35">
      <c r="B27" s="109">
        <v>44739</v>
      </c>
      <c r="C27" s="13">
        <v>2140.070068</v>
      </c>
      <c r="D27" s="15">
        <f t="shared" si="0"/>
        <v>-5.0247478368231624E-3</v>
      </c>
      <c r="F27" s="13">
        <v>15752.049805000001</v>
      </c>
      <c r="G27" s="15">
        <f t="shared" si="1"/>
        <v>3.3632055671448668E-3</v>
      </c>
      <c r="H27" s="15"/>
      <c r="I27" s="15"/>
      <c r="J27" s="15"/>
      <c r="K27" s="15"/>
      <c r="M27" t="s">
        <v>207</v>
      </c>
      <c r="N27">
        <v>1</v>
      </c>
      <c r="O27">
        <v>2.9801380295380445E-2</v>
      </c>
      <c r="P27">
        <v>2.9801380295380445E-2</v>
      </c>
      <c r="Q27">
        <v>48.226104517900993</v>
      </c>
      <c r="R27">
        <v>3.7551167644681757E-10</v>
      </c>
      <c r="AR27" s="109">
        <v>44739</v>
      </c>
      <c r="AS27" s="13">
        <v>2151.3388669999999</v>
      </c>
      <c r="AT27" s="15">
        <f t="shared" si="2"/>
        <v>-5.1054725060239559E-2</v>
      </c>
      <c r="AV27" s="13">
        <v>15752.049805000001</v>
      </c>
      <c r="AW27" s="15">
        <f t="shared" si="3"/>
        <v>3.3632055671448668E-3</v>
      </c>
      <c r="AX27" s="15"/>
      <c r="AY27" s="15"/>
      <c r="AZ27" s="15"/>
      <c r="BA27" s="15"/>
      <c r="BC27" s="189"/>
      <c r="BD27" s="189" t="s">
        <v>209</v>
      </c>
      <c r="BE27" s="189" t="s">
        <v>199</v>
      </c>
      <c r="BF27" s="189" t="s">
        <v>210</v>
      </c>
      <c r="BG27" s="189" t="s">
        <v>211</v>
      </c>
      <c r="BH27" s="189" t="s">
        <v>212</v>
      </c>
      <c r="BI27" s="189" t="s">
        <v>213</v>
      </c>
      <c r="BJ27" s="189" t="s">
        <v>214</v>
      </c>
      <c r="BK27" s="189" t="s">
        <v>215</v>
      </c>
      <c r="BM27" s="109">
        <v>44739</v>
      </c>
      <c r="BN27" s="13">
        <v>3230.3447270000001</v>
      </c>
      <c r="BO27" s="15">
        <f t="shared" si="4"/>
        <v>8.7076958680472716E-2</v>
      </c>
      <c r="BQ27" s="13">
        <v>15752.049805000001</v>
      </c>
      <c r="BR27" s="15">
        <f t="shared" si="5"/>
        <v>3.3632055671448668E-3</v>
      </c>
      <c r="BS27" s="15"/>
      <c r="BT27" s="15"/>
      <c r="BU27" s="15"/>
      <c r="CH27" s="109">
        <v>44739</v>
      </c>
      <c r="CI27" s="13">
        <v>2757.4445799999999</v>
      </c>
      <c r="CJ27" s="15">
        <f t="shared" si="6"/>
        <v>2.1486270694470067E-2</v>
      </c>
      <c r="CL27" s="13">
        <v>15752.049805000001</v>
      </c>
      <c r="CM27" s="15">
        <f t="shared" si="7"/>
        <v>3.3632055671448668E-3</v>
      </c>
      <c r="CN27" s="15"/>
      <c r="CO27" s="15"/>
      <c r="CP27" s="15"/>
      <c r="DF27" s="109">
        <v>44739</v>
      </c>
      <c r="DG27" s="13">
        <v>1709.890991</v>
      </c>
      <c r="DH27" s="15">
        <f t="shared" si="8"/>
        <v>-4.3602529675072721E-2</v>
      </c>
      <c r="DJ27" s="13">
        <v>15752.049805000001</v>
      </c>
      <c r="DK27" s="15">
        <f t="shared" si="9"/>
        <v>3.3632055671448668E-3</v>
      </c>
      <c r="DL27" s="15"/>
      <c r="DM27" s="15"/>
      <c r="DN27" s="15"/>
    </row>
    <row r="28" spans="2:128" x14ac:dyDescent="0.3">
      <c r="B28" s="109">
        <v>44746</v>
      </c>
      <c r="C28" s="13">
        <v>2231.7866210000002</v>
      </c>
      <c r="D28" s="15">
        <f t="shared" si="0"/>
        <v>4.2856799116728794E-2</v>
      </c>
      <c r="F28" s="13">
        <v>16220.599609000001</v>
      </c>
      <c r="G28" s="15">
        <f t="shared" si="1"/>
        <v>2.9745322659611828E-2</v>
      </c>
      <c r="H28" s="15"/>
      <c r="I28" s="15"/>
      <c r="J28" s="15"/>
      <c r="K28" s="15"/>
      <c r="M28" t="s">
        <v>208</v>
      </c>
      <c r="N28">
        <v>101</v>
      </c>
      <c r="O28">
        <v>6.2413073581677511E-2</v>
      </c>
      <c r="P28">
        <v>6.1795122358096542E-4</v>
      </c>
      <c r="AR28" s="109">
        <v>44746</v>
      </c>
      <c r="AS28" s="13">
        <v>2165.1228030000002</v>
      </c>
      <c r="AT28" s="15">
        <f t="shared" si="2"/>
        <v>6.4071431104768539E-3</v>
      </c>
      <c r="AV28" s="13">
        <v>16220.599609000001</v>
      </c>
      <c r="AW28" s="15">
        <f t="shared" si="3"/>
        <v>2.9745322659611828E-2</v>
      </c>
      <c r="AX28" s="15"/>
      <c r="AY28" s="15"/>
      <c r="AZ28" s="15"/>
      <c r="BA28" s="15"/>
      <c r="BC28" t="s">
        <v>216</v>
      </c>
      <c r="BD28">
        <v>-2.3154976395665869E-3</v>
      </c>
      <c r="BE28">
        <v>2.9550975386938754E-3</v>
      </c>
      <c r="BF28">
        <v>-0.78356047786835981</v>
      </c>
      <c r="BG28">
        <v>0.43513167905667693</v>
      </c>
      <c r="BH28">
        <v>-8.1776162438314259E-3</v>
      </c>
      <c r="BI28">
        <v>3.546620964698253E-3</v>
      </c>
      <c r="BJ28">
        <v>-8.1776162438314259E-3</v>
      </c>
      <c r="BK28">
        <v>3.546620964698253E-3</v>
      </c>
      <c r="BM28" s="109">
        <v>44746</v>
      </c>
      <c r="BN28" s="13">
        <v>3431.6391600000002</v>
      </c>
      <c r="BO28" s="15">
        <f t="shared" si="4"/>
        <v>6.2313607373706059E-2</v>
      </c>
      <c r="BQ28" s="13">
        <v>16220.599609000001</v>
      </c>
      <c r="BR28" s="15">
        <f t="shared" si="5"/>
        <v>2.9745322659611828E-2</v>
      </c>
      <c r="BS28" s="15"/>
      <c r="BT28" s="15"/>
      <c r="BU28" s="15"/>
      <c r="BW28" s="189"/>
      <c r="BX28" s="189" t="s">
        <v>209</v>
      </c>
      <c r="BY28" s="189" t="s">
        <v>199</v>
      </c>
      <c r="BZ28" s="189" t="s">
        <v>210</v>
      </c>
      <c r="CA28" s="189" t="s">
        <v>211</v>
      </c>
      <c r="CB28" s="189" t="s">
        <v>212</v>
      </c>
      <c r="CC28" s="189" t="s">
        <v>213</v>
      </c>
      <c r="CD28" s="189" t="s">
        <v>214</v>
      </c>
      <c r="CE28" s="189" t="s">
        <v>215</v>
      </c>
      <c r="CH28" s="109">
        <v>44746</v>
      </c>
      <c r="CI28" s="13">
        <v>2943.4772950000001</v>
      </c>
      <c r="CJ28" s="15">
        <f t="shared" si="6"/>
        <v>6.7465622464115027E-2</v>
      </c>
      <c r="CL28" s="13">
        <v>16220.599609000001</v>
      </c>
      <c r="CM28" s="15">
        <f t="shared" si="7"/>
        <v>2.9745322659611828E-2</v>
      </c>
      <c r="CN28" s="15"/>
      <c r="CO28" s="15"/>
      <c r="CP28" s="15"/>
      <c r="CR28" s="189"/>
      <c r="CS28" s="189" t="s">
        <v>209</v>
      </c>
      <c r="CT28" s="189" t="s">
        <v>199</v>
      </c>
      <c r="CU28" s="189" t="s">
        <v>210</v>
      </c>
      <c r="CV28" s="189" t="s">
        <v>211</v>
      </c>
      <c r="CW28" s="189" t="s">
        <v>212</v>
      </c>
      <c r="CX28" s="189" t="s">
        <v>213</v>
      </c>
      <c r="CY28" s="189" t="s">
        <v>214</v>
      </c>
      <c r="CZ28" s="189" t="s">
        <v>215</v>
      </c>
      <c r="DF28" s="109">
        <v>44746</v>
      </c>
      <c r="DG28" s="13">
        <v>1758.5195309999999</v>
      </c>
      <c r="DH28" s="15">
        <f t="shared" si="8"/>
        <v>2.8439555653521742E-2</v>
      </c>
      <c r="DJ28" s="13">
        <v>16220.599609000001</v>
      </c>
      <c r="DK28" s="15">
        <f t="shared" si="9"/>
        <v>2.9745322659611828E-2</v>
      </c>
      <c r="DL28" s="15"/>
      <c r="DM28" s="15"/>
      <c r="DN28" s="15"/>
      <c r="DP28" s="189"/>
      <c r="DQ28" s="189" t="s">
        <v>209</v>
      </c>
      <c r="DR28" s="189" t="s">
        <v>199</v>
      </c>
      <c r="DS28" s="189" t="s">
        <v>210</v>
      </c>
      <c r="DT28" s="189" t="s">
        <v>211</v>
      </c>
      <c r="DU28" s="189" t="s">
        <v>212</v>
      </c>
      <c r="DV28" s="189" t="s">
        <v>213</v>
      </c>
      <c r="DW28" s="189" t="s">
        <v>214</v>
      </c>
      <c r="DX28" s="189" t="s">
        <v>215</v>
      </c>
    </row>
    <row r="29" spans="2:128" ht="15" thickBot="1" x14ac:dyDescent="0.35">
      <c r="B29" s="109">
        <v>44753</v>
      </c>
      <c r="C29" s="13">
        <v>2288.1052249999998</v>
      </c>
      <c r="D29" s="15">
        <f t="shared" si="0"/>
        <v>2.5234761903342173E-2</v>
      </c>
      <c r="F29" s="13">
        <v>16049.200194999999</v>
      </c>
      <c r="G29" s="15">
        <f t="shared" si="1"/>
        <v>-1.0566774233481513E-2</v>
      </c>
      <c r="H29" s="15"/>
      <c r="I29" s="15"/>
      <c r="J29" s="15"/>
      <c r="K29" s="15"/>
      <c r="M29" s="188" t="s">
        <v>13</v>
      </c>
      <c r="N29" s="188">
        <v>102</v>
      </c>
      <c r="O29" s="188">
        <v>9.2214453877057956E-2</v>
      </c>
      <c r="P29" s="188"/>
      <c r="Q29" s="188"/>
      <c r="R29" s="188"/>
      <c r="AR29" s="109">
        <v>44753</v>
      </c>
      <c r="AS29" s="13">
        <v>2250.6628420000002</v>
      </c>
      <c r="AT29" s="15">
        <f t="shared" si="2"/>
        <v>3.9508169643530433E-2</v>
      </c>
      <c r="AV29" s="13">
        <v>16049.200194999999</v>
      </c>
      <c r="AW29" s="15">
        <f t="shared" si="3"/>
        <v>-1.0566774233481513E-2</v>
      </c>
      <c r="AX29" s="15"/>
      <c r="AY29" s="15"/>
      <c r="AZ29" s="15"/>
      <c r="BA29" s="15"/>
      <c r="BC29" s="188" t="s">
        <v>8608</v>
      </c>
      <c r="BD29" s="188">
        <v>0.96122656668913786</v>
      </c>
      <c r="BE29" s="188">
        <v>0.16178315003716282</v>
      </c>
      <c r="BF29" s="188">
        <v>5.9414504320650012</v>
      </c>
      <c r="BG29" s="188">
        <v>4.043704628978563E-8</v>
      </c>
      <c r="BH29" s="188">
        <v>0.64029231620459981</v>
      </c>
      <c r="BI29" s="188">
        <v>1.282160817173676</v>
      </c>
      <c r="BJ29" s="188">
        <v>0.64029231620459981</v>
      </c>
      <c r="BK29" s="188">
        <v>1.282160817173676</v>
      </c>
      <c r="BM29" s="109">
        <v>44753</v>
      </c>
      <c r="BN29" s="13">
        <v>3494.4438479999999</v>
      </c>
      <c r="BO29" s="15">
        <f t="shared" si="4"/>
        <v>1.8301658499549234E-2</v>
      </c>
      <c r="BQ29" s="13">
        <v>16049.200194999999</v>
      </c>
      <c r="BR29" s="15">
        <f t="shared" si="5"/>
        <v>-1.0566774233481513E-2</v>
      </c>
      <c r="BS29" s="15"/>
      <c r="BT29" s="15"/>
      <c r="BU29" s="15"/>
      <c r="BW29" t="s">
        <v>216</v>
      </c>
      <c r="BX29">
        <v>6.6599374807317577E-3</v>
      </c>
      <c r="BY29">
        <v>4.6066976038289468E-3</v>
      </c>
      <c r="BZ29">
        <v>1.4457075444231939</v>
      </c>
      <c r="CA29">
        <v>0.15135512256760386</v>
      </c>
      <c r="CB29">
        <v>-2.4785113772250195E-3</v>
      </c>
      <c r="CC29">
        <v>1.5798386338688533E-2</v>
      </c>
      <c r="CD29">
        <v>-2.4785113772250195E-3</v>
      </c>
      <c r="CE29">
        <v>1.5798386338688533E-2</v>
      </c>
      <c r="CH29" s="109">
        <v>44753</v>
      </c>
      <c r="CI29" s="13">
        <v>3175.6813959999999</v>
      </c>
      <c r="CJ29" s="15">
        <f t="shared" si="6"/>
        <v>7.8887682060411413E-2</v>
      </c>
      <c r="CL29" s="13">
        <v>16049.200194999999</v>
      </c>
      <c r="CM29" s="15">
        <f t="shared" si="7"/>
        <v>-1.0566774233481513E-2</v>
      </c>
      <c r="CN29" s="15"/>
      <c r="CO29" s="15"/>
      <c r="CP29" s="15"/>
      <c r="CR29" t="s">
        <v>216</v>
      </c>
      <c r="CS29">
        <v>4.3402683489371418E-4</v>
      </c>
      <c r="CT29">
        <v>4.4639806325668246E-3</v>
      </c>
      <c r="CU29">
        <v>9.7228655457706425E-2</v>
      </c>
      <c r="CV29">
        <v>0.92273749294679308</v>
      </c>
      <c r="CW29">
        <v>-8.4213099425224681E-3</v>
      </c>
      <c r="CX29">
        <v>9.2893636123098956E-3</v>
      </c>
      <c r="CY29">
        <v>-8.4213099425224681E-3</v>
      </c>
      <c r="CZ29">
        <v>9.2893636123098956E-3</v>
      </c>
      <c r="DF29" s="109">
        <v>44753</v>
      </c>
      <c r="DG29" s="13">
        <v>1737.877197</v>
      </c>
      <c r="DH29" s="15">
        <f t="shared" si="8"/>
        <v>-1.1738472980315051E-2</v>
      </c>
      <c r="DJ29" s="13">
        <v>16049.200194999999</v>
      </c>
      <c r="DK29" s="15">
        <f t="shared" si="9"/>
        <v>-1.0566774233481513E-2</v>
      </c>
      <c r="DL29" s="15"/>
      <c r="DM29" s="15"/>
      <c r="DN29" s="15"/>
      <c r="DP29" t="s">
        <v>216</v>
      </c>
      <c r="DQ29">
        <v>-1.7120896232072007E-3</v>
      </c>
      <c r="DR29">
        <v>3.3186872884487734E-3</v>
      </c>
      <c r="DS29">
        <v>-0.51589362732861421</v>
      </c>
      <c r="DT29">
        <v>0.60705623752981641</v>
      </c>
      <c r="DU29">
        <v>-8.2954724864177012E-3</v>
      </c>
      <c r="DV29">
        <v>4.8712932400033007E-3</v>
      </c>
      <c r="DW29">
        <v>-8.2954724864177012E-3</v>
      </c>
      <c r="DX29">
        <v>4.8712932400033007E-3</v>
      </c>
    </row>
    <row r="30" spans="2:128" ht="15" thickBot="1" x14ac:dyDescent="0.35">
      <c r="B30" s="109">
        <v>44760</v>
      </c>
      <c r="C30" s="13">
        <v>2337.78125</v>
      </c>
      <c r="D30" s="15">
        <f t="shared" si="0"/>
        <v>2.1710550921013816E-2</v>
      </c>
      <c r="F30" s="13">
        <v>16719.449218999998</v>
      </c>
      <c r="G30" s="15">
        <f t="shared" si="1"/>
        <v>4.1762144895470144E-2</v>
      </c>
      <c r="H30" s="15"/>
      <c r="I30" s="15"/>
      <c r="J30" s="15"/>
      <c r="K30" s="15"/>
      <c r="AR30" s="109">
        <v>44760</v>
      </c>
      <c r="AS30" s="13">
        <v>2279.624268</v>
      </c>
      <c r="AT30" s="15">
        <f t="shared" si="2"/>
        <v>1.2867954035382656E-2</v>
      </c>
      <c r="AV30" s="13">
        <v>16719.449218999998</v>
      </c>
      <c r="AW30" s="15">
        <f t="shared" si="3"/>
        <v>4.1762144895470144E-2</v>
      </c>
      <c r="AX30" s="15"/>
      <c r="AY30" s="15"/>
      <c r="AZ30" s="15"/>
      <c r="BA30" s="15"/>
      <c r="BM30" s="109">
        <v>44760</v>
      </c>
      <c r="BN30" s="13">
        <v>3561.2922359999998</v>
      </c>
      <c r="BO30" s="15">
        <f t="shared" si="4"/>
        <v>1.9129907621282749E-2</v>
      </c>
      <c r="BQ30" s="13">
        <v>16719.449218999998</v>
      </c>
      <c r="BR30" s="15">
        <f t="shared" si="5"/>
        <v>4.1762144895470144E-2</v>
      </c>
      <c r="BS30" s="15"/>
      <c r="BT30" s="15"/>
      <c r="BU30" s="15"/>
      <c r="BW30" s="188" t="s">
        <v>8608</v>
      </c>
      <c r="BX30" s="188">
        <v>0.77471609725417545</v>
      </c>
      <c r="BY30" s="188">
        <v>0.25220353638327153</v>
      </c>
      <c r="BZ30" s="188">
        <v>3.071789192031178</v>
      </c>
      <c r="CA30" s="188">
        <v>2.7346423229889136E-3</v>
      </c>
      <c r="CB30" s="188">
        <v>0.27441212307563789</v>
      </c>
      <c r="CC30" s="188">
        <v>1.2750200714327131</v>
      </c>
      <c r="CD30" s="188">
        <v>0.27441212307563789</v>
      </c>
      <c r="CE30" s="188">
        <v>1.2750200714327131</v>
      </c>
      <c r="CH30" s="109">
        <v>44760</v>
      </c>
      <c r="CI30" s="13">
        <v>3243.1657709999999</v>
      </c>
      <c r="CJ30" s="15">
        <f t="shared" si="6"/>
        <v>2.1250360658031209E-2</v>
      </c>
      <c r="CL30" s="13">
        <v>16719.449218999998</v>
      </c>
      <c r="CM30" s="15">
        <f t="shared" si="7"/>
        <v>4.1762144895470144E-2</v>
      </c>
      <c r="CN30" s="15"/>
      <c r="CO30" s="15"/>
      <c r="CP30" s="15"/>
      <c r="CR30" s="188" t="s">
        <v>8608</v>
      </c>
      <c r="CS30" s="188">
        <v>1.1604879464307187</v>
      </c>
      <c r="CT30" s="188">
        <v>0.24439018982796473</v>
      </c>
      <c r="CU30" s="188">
        <v>4.748504623887027</v>
      </c>
      <c r="CV30" s="188">
        <v>6.781649517699315E-6</v>
      </c>
      <c r="CW30" s="188">
        <v>0.67568355005077962</v>
      </c>
      <c r="CX30" s="188">
        <v>1.6452923428106578</v>
      </c>
      <c r="CY30" s="188">
        <v>0.67568355005077962</v>
      </c>
      <c r="CZ30" s="188">
        <v>1.6452923428106578</v>
      </c>
      <c r="DF30" s="109">
        <v>44760</v>
      </c>
      <c r="DG30" s="13">
        <v>1802.136475</v>
      </c>
      <c r="DH30" s="15">
        <f t="shared" si="8"/>
        <v>3.6975729994574547E-2</v>
      </c>
      <c r="DJ30" s="13">
        <v>16719.449218999998</v>
      </c>
      <c r="DK30" s="15">
        <f t="shared" si="9"/>
        <v>4.1762144895470144E-2</v>
      </c>
      <c r="DL30" s="15"/>
      <c r="DM30" s="15"/>
      <c r="DN30" s="15"/>
      <c r="DP30" s="188" t="s">
        <v>8608</v>
      </c>
      <c r="DQ30" s="188">
        <v>1.1349743591729236</v>
      </c>
      <c r="DR30" s="188">
        <v>0.18168865036882706</v>
      </c>
      <c r="DS30" s="188">
        <v>6.2468093459273941</v>
      </c>
      <c r="DT30" s="188">
        <v>1.0024269208368903E-8</v>
      </c>
      <c r="DU30" s="188">
        <v>0.77455295055112006</v>
      </c>
      <c r="DV30" s="188">
        <v>1.4953957677947272</v>
      </c>
      <c r="DW30" s="188">
        <v>0.77455295055112006</v>
      </c>
      <c r="DX30" s="188">
        <v>1.4953957677947272</v>
      </c>
    </row>
    <row r="31" spans="2:128" x14ac:dyDescent="0.3">
      <c r="B31" s="109">
        <v>44767</v>
      </c>
      <c r="C31" s="13">
        <v>2430.4892580000001</v>
      </c>
      <c r="D31" s="15">
        <f t="shared" si="0"/>
        <v>3.9656408400058796E-2</v>
      </c>
      <c r="F31" s="13">
        <v>17158.25</v>
      </c>
      <c r="G31" s="15">
        <f t="shared" si="1"/>
        <v>2.6244930395275645E-2</v>
      </c>
      <c r="H31" s="15"/>
      <c r="I31" s="15"/>
      <c r="J31" s="15"/>
      <c r="K31" s="15"/>
      <c r="M31" s="189"/>
      <c r="N31" s="189" t="s">
        <v>209</v>
      </c>
      <c r="O31" s="189" t="s">
        <v>199</v>
      </c>
      <c r="P31" s="189" t="s">
        <v>210</v>
      </c>
      <c r="Q31" s="189" t="s">
        <v>211</v>
      </c>
      <c r="R31" s="189" t="s">
        <v>212</v>
      </c>
      <c r="S31" s="189" t="s">
        <v>213</v>
      </c>
      <c r="T31" s="189" t="s">
        <v>214</v>
      </c>
      <c r="U31" s="189" t="s">
        <v>215</v>
      </c>
      <c r="AR31" s="109">
        <v>44767</v>
      </c>
      <c r="AS31" s="13">
        <v>2416.7170409999999</v>
      </c>
      <c r="AT31" s="15">
        <f t="shared" si="2"/>
        <v>6.0138319689093445E-2</v>
      </c>
      <c r="AV31" s="13">
        <v>17158.25</v>
      </c>
      <c r="AW31" s="15">
        <f t="shared" si="3"/>
        <v>2.6244930395275645E-2</v>
      </c>
      <c r="AX31" s="15"/>
      <c r="AY31" s="15"/>
      <c r="AZ31" s="15"/>
      <c r="BA31" s="15"/>
      <c r="BM31" s="109">
        <v>44767</v>
      </c>
      <c r="BN31" s="13">
        <v>3633.7822270000001</v>
      </c>
      <c r="BO31" s="15">
        <f t="shared" si="4"/>
        <v>2.0354968420513542E-2</v>
      </c>
      <c r="BQ31" s="13">
        <v>17158.25</v>
      </c>
      <c r="BR31" s="15">
        <f t="shared" si="5"/>
        <v>2.6244930395275645E-2</v>
      </c>
      <c r="BS31" s="15"/>
      <c r="BT31" s="15"/>
      <c r="BU31" s="15"/>
      <c r="CH31" s="109">
        <v>44767</v>
      </c>
      <c r="CI31" s="13">
        <v>3337.6547850000002</v>
      </c>
      <c r="CJ31" s="15">
        <f t="shared" si="6"/>
        <v>2.9134808601185114E-2</v>
      </c>
      <c r="CL31" s="13">
        <v>17158.25</v>
      </c>
      <c r="CM31" s="15">
        <f t="shared" si="7"/>
        <v>2.6244930395275645E-2</v>
      </c>
      <c r="CN31" s="15"/>
      <c r="CO31" s="15"/>
      <c r="CP31" s="15"/>
      <c r="DF31" s="109">
        <v>44767</v>
      </c>
      <c r="DG31" s="13">
        <v>1904.8520510000001</v>
      </c>
      <c r="DH31" s="15">
        <f t="shared" si="8"/>
        <v>5.6996557932717185E-2</v>
      </c>
      <c r="DJ31" s="13">
        <v>17158.25</v>
      </c>
      <c r="DK31" s="15">
        <f t="shared" si="9"/>
        <v>2.6244930395275645E-2</v>
      </c>
      <c r="DL31" s="15"/>
      <c r="DM31" s="15"/>
      <c r="DN31" s="15"/>
    </row>
    <row r="32" spans="2:128" x14ac:dyDescent="0.3">
      <c r="B32" s="109">
        <v>44774</v>
      </c>
      <c r="C32" s="13">
        <v>2629.7539059999999</v>
      </c>
      <c r="D32" s="15">
        <f t="shared" si="0"/>
        <v>8.1985405754877005E-2</v>
      </c>
      <c r="F32" s="13">
        <v>17397.5</v>
      </c>
      <c r="G32" s="15">
        <f t="shared" si="1"/>
        <v>1.3943729692713402E-2</v>
      </c>
      <c r="H32" s="15"/>
      <c r="I32" s="15"/>
      <c r="J32" s="15"/>
      <c r="K32" s="15"/>
      <c r="M32" t="s">
        <v>216</v>
      </c>
      <c r="N32">
        <v>-1.3942899727550485E-3</v>
      </c>
      <c r="O32">
        <v>2.4706999789909571E-3</v>
      </c>
      <c r="P32">
        <v>-0.56432994075002241</v>
      </c>
      <c r="Q32">
        <v>0.57378071426509059</v>
      </c>
      <c r="R32">
        <v>-6.2954941200811711E-3</v>
      </c>
      <c r="S32">
        <v>3.5069141745710745E-3</v>
      </c>
      <c r="T32">
        <v>-6.2954941200811711E-3</v>
      </c>
      <c r="U32">
        <v>3.5069141745710745E-3</v>
      </c>
      <c r="AR32" s="109">
        <v>44774</v>
      </c>
      <c r="AS32" s="13">
        <v>2490.3596189999998</v>
      </c>
      <c r="AT32" s="15">
        <f t="shared" si="2"/>
        <v>3.0472155718125782E-2</v>
      </c>
      <c r="AV32" s="13">
        <v>17397.5</v>
      </c>
      <c r="AW32" s="15">
        <f t="shared" si="3"/>
        <v>1.3943729692713402E-2</v>
      </c>
      <c r="AX32" s="15"/>
      <c r="AY32" s="15"/>
      <c r="AZ32" s="15"/>
      <c r="BA32" s="15"/>
      <c r="BM32" s="109">
        <v>44774</v>
      </c>
      <c r="BN32" s="13">
        <v>3519.0065920000002</v>
      </c>
      <c r="BO32" s="15">
        <f t="shared" si="4"/>
        <v>-3.1585721936550182E-2</v>
      </c>
      <c r="BQ32" s="13">
        <v>17397.5</v>
      </c>
      <c r="BR32" s="15">
        <f t="shared" si="5"/>
        <v>1.3943729692713402E-2</v>
      </c>
      <c r="BS32" s="15"/>
      <c r="BT32" s="15"/>
      <c r="BU32" s="15"/>
      <c r="CH32" s="109">
        <v>44774</v>
      </c>
      <c r="CI32" s="13">
        <v>3378.9338379999999</v>
      </c>
      <c r="CJ32" s="15">
        <f t="shared" si="6"/>
        <v>1.2367681998004976E-2</v>
      </c>
      <c r="CL32" s="13">
        <v>17397.5</v>
      </c>
      <c r="CM32" s="15">
        <f t="shared" si="7"/>
        <v>1.3943729692713402E-2</v>
      </c>
      <c r="CN32" s="15"/>
      <c r="CO32" s="15"/>
      <c r="CP32" s="15"/>
      <c r="DF32" s="109">
        <v>44774</v>
      </c>
      <c r="DG32" s="13">
        <v>2017.5279539999999</v>
      </c>
      <c r="DH32" s="15">
        <f t="shared" si="8"/>
        <v>5.9152049599257683E-2</v>
      </c>
      <c r="DJ32" s="13">
        <v>17397.5</v>
      </c>
      <c r="DK32" s="15">
        <f t="shared" si="9"/>
        <v>1.3943729692713402E-2</v>
      </c>
      <c r="DL32" s="15"/>
      <c r="DM32" s="15"/>
      <c r="DN32" s="15"/>
    </row>
    <row r="33" spans="2:118" ht="15" thickBot="1" x14ac:dyDescent="0.35">
      <c r="B33" s="109">
        <v>44781</v>
      </c>
      <c r="C33" s="13">
        <v>2611.4809570000002</v>
      </c>
      <c r="D33" s="15">
        <f t="shared" si="0"/>
        <v>-6.9485395414028428E-3</v>
      </c>
      <c r="F33" s="13">
        <v>17698.150390999999</v>
      </c>
      <c r="G33" s="15">
        <f t="shared" si="1"/>
        <v>1.7281241040379314E-2</v>
      </c>
      <c r="H33" s="15"/>
      <c r="I33" s="15"/>
      <c r="J33" s="15"/>
      <c r="K33" s="15"/>
      <c r="M33" s="188" t="s">
        <v>8608</v>
      </c>
      <c r="N33" s="188">
        <v>0.93933946735956408</v>
      </c>
      <c r="O33" s="188">
        <v>0.13526376715625446</v>
      </c>
      <c r="P33" s="188">
        <v>6.9445017472746766</v>
      </c>
      <c r="Q33" s="188">
        <v>3.7551167644681064E-10</v>
      </c>
      <c r="R33" s="188">
        <v>0.67101253887513401</v>
      </c>
      <c r="S33" s="188">
        <v>1.2076663958439942</v>
      </c>
      <c r="T33" s="188">
        <v>0.67101253887513401</v>
      </c>
      <c r="U33" s="188">
        <v>1.2076663958439942</v>
      </c>
      <c r="AR33" s="109">
        <v>44781</v>
      </c>
      <c r="AS33" s="13">
        <v>2430.4562989999999</v>
      </c>
      <c r="AT33" s="15">
        <f t="shared" si="2"/>
        <v>-2.4054084214573779E-2</v>
      </c>
      <c r="AV33" s="13">
        <v>17698.150390999999</v>
      </c>
      <c r="AW33" s="15">
        <f t="shared" si="3"/>
        <v>1.7281241040379314E-2</v>
      </c>
      <c r="AX33" s="15"/>
      <c r="AY33" s="15"/>
      <c r="AZ33" s="15"/>
      <c r="BA33" s="15"/>
      <c r="BM33" s="109">
        <v>44781</v>
      </c>
      <c r="BN33" s="13">
        <v>3463.8403320000002</v>
      </c>
      <c r="BO33" s="15">
        <f t="shared" si="4"/>
        <v>-1.567665719223521E-2</v>
      </c>
      <c r="BQ33" s="13">
        <v>17698.150390999999</v>
      </c>
      <c r="BR33" s="15">
        <f t="shared" si="5"/>
        <v>1.7281241040379314E-2</v>
      </c>
      <c r="BS33" s="15"/>
      <c r="BT33" s="15"/>
      <c r="BU33" s="15"/>
      <c r="CH33" s="109">
        <v>44781</v>
      </c>
      <c r="CI33" s="13">
        <v>3547.9458009999998</v>
      </c>
      <c r="CJ33" s="15">
        <f t="shared" si="6"/>
        <v>5.0019317069563751E-2</v>
      </c>
      <c r="CL33" s="13">
        <v>17698.150390999999</v>
      </c>
      <c r="CM33" s="15">
        <f t="shared" si="7"/>
        <v>1.7281241040379314E-2</v>
      </c>
      <c r="CN33" s="15"/>
      <c r="CO33" s="15"/>
      <c r="CP33" s="15"/>
      <c r="DF33" s="109">
        <v>44781</v>
      </c>
      <c r="DG33" s="13">
        <v>2046.1207280000001</v>
      </c>
      <c r="DH33" s="15">
        <f t="shared" si="8"/>
        <v>1.4172182320106863E-2</v>
      </c>
      <c r="DJ33" s="13">
        <v>17698.150390999999</v>
      </c>
      <c r="DK33" s="15">
        <f t="shared" si="9"/>
        <v>1.7281241040379314E-2</v>
      </c>
      <c r="DL33" s="15"/>
      <c r="DM33" s="15"/>
      <c r="DN33" s="15"/>
    </row>
    <row r="34" spans="2:118" x14ac:dyDescent="0.3">
      <c r="B34" s="109">
        <v>44788</v>
      </c>
      <c r="C34" s="13">
        <v>2709.3679200000001</v>
      </c>
      <c r="D34" s="15">
        <f t="shared" si="0"/>
        <v>3.7483314874503293E-2</v>
      </c>
      <c r="F34" s="13">
        <v>17758.449218999998</v>
      </c>
      <c r="G34" s="15">
        <f t="shared" si="1"/>
        <v>3.4070694771959342E-3</v>
      </c>
      <c r="H34" s="15"/>
      <c r="I34" s="15"/>
      <c r="J34" s="15"/>
      <c r="K34" s="15"/>
      <c r="AR34" s="109">
        <v>44788</v>
      </c>
      <c r="AS34" s="13">
        <v>2447.0517580000001</v>
      </c>
      <c r="AT34" s="15">
        <f t="shared" si="2"/>
        <v>6.828124828587967E-3</v>
      </c>
      <c r="AV34" s="13">
        <v>17758.449218999998</v>
      </c>
      <c r="AW34" s="15">
        <f t="shared" si="3"/>
        <v>3.4070694771959342E-3</v>
      </c>
      <c r="AX34" s="15"/>
      <c r="AY34" s="15"/>
      <c r="AZ34" s="15"/>
      <c r="BA34" s="15"/>
      <c r="BM34" s="109">
        <v>44788</v>
      </c>
      <c r="BN34" s="13">
        <v>3262.3461910000001</v>
      </c>
      <c r="BO34" s="15">
        <f t="shared" si="4"/>
        <v>-5.8170735855962108E-2</v>
      </c>
      <c r="BQ34" s="13">
        <v>17758.449218999998</v>
      </c>
      <c r="BR34" s="15">
        <f t="shared" si="5"/>
        <v>3.4070694771959342E-3</v>
      </c>
      <c r="BS34" s="15"/>
      <c r="BT34" s="15"/>
      <c r="BU34" s="15"/>
      <c r="CH34" s="109">
        <v>44788</v>
      </c>
      <c r="CI34" s="13">
        <v>3526.0832519999999</v>
      </c>
      <c r="CJ34" s="15">
        <f t="shared" si="6"/>
        <v>-6.1620301510350028E-3</v>
      </c>
      <c r="CL34" s="13">
        <v>17758.449218999998</v>
      </c>
      <c r="CM34" s="15">
        <f t="shared" si="7"/>
        <v>3.4070694771959342E-3</v>
      </c>
      <c r="CN34" s="15"/>
      <c r="CO34" s="15"/>
      <c r="CP34" s="15"/>
      <c r="DF34" s="109">
        <v>44788</v>
      </c>
      <c r="DG34" s="13">
        <v>2033.6176760000001</v>
      </c>
      <c r="DH34" s="15">
        <f t="shared" si="8"/>
        <v>-6.1106130390562452E-3</v>
      </c>
      <c r="DJ34" s="13">
        <v>17758.449218999998</v>
      </c>
      <c r="DK34" s="15">
        <f t="shared" si="9"/>
        <v>3.4070694771959342E-3</v>
      </c>
      <c r="DL34" s="15"/>
      <c r="DM34" s="15"/>
      <c r="DN34" s="15"/>
    </row>
    <row r="35" spans="2:118" x14ac:dyDescent="0.3">
      <c r="B35" s="109">
        <v>44795</v>
      </c>
      <c r="C35" s="13">
        <v>2655.694336</v>
      </c>
      <c r="D35" s="15">
        <f t="shared" si="0"/>
        <v>-1.9810371121541936E-2</v>
      </c>
      <c r="F35" s="13">
        <v>17558.900390999999</v>
      </c>
      <c r="G35" s="15">
        <f t="shared" si="1"/>
        <v>-1.1236838619134604E-2</v>
      </c>
      <c r="H35" s="15"/>
      <c r="I35" s="15"/>
      <c r="J35" s="15"/>
      <c r="K35" s="15"/>
      <c r="AR35" s="109">
        <v>44795</v>
      </c>
      <c r="AS35" s="13">
        <v>2393.67749</v>
      </c>
      <c r="AT35" s="15">
        <f t="shared" si="2"/>
        <v>-2.1811662881876859E-2</v>
      </c>
      <c r="AV35" s="13">
        <v>17558.900390999999</v>
      </c>
      <c r="AW35" s="15">
        <f t="shared" si="3"/>
        <v>-1.1236838619134604E-2</v>
      </c>
      <c r="AX35" s="15"/>
      <c r="AY35" s="15"/>
      <c r="AZ35" s="15"/>
      <c r="BA35" s="15"/>
      <c r="BM35" s="109">
        <v>44795</v>
      </c>
      <c r="BN35" s="13">
        <v>3315.016357</v>
      </c>
      <c r="BO35" s="15">
        <f t="shared" si="4"/>
        <v>1.6144873326228826E-2</v>
      </c>
      <c r="BQ35" s="13">
        <v>17558.900390999999</v>
      </c>
      <c r="BR35" s="15">
        <f t="shared" si="5"/>
        <v>-1.1236838619134604E-2</v>
      </c>
      <c r="BS35" s="15"/>
      <c r="BT35" s="15"/>
      <c r="BU35" s="15"/>
      <c r="CH35" s="109">
        <v>44795</v>
      </c>
      <c r="CI35" s="13">
        <v>3301.7160640000002</v>
      </c>
      <c r="CJ35" s="15">
        <f t="shared" si="6"/>
        <v>-6.3630712029484338E-2</v>
      </c>
      <c r="CL35" s="13">
        <v>17558.900390999999</v>
      </c>
      <c r="CM35" s="15">
        <f t="shared" si="7"/>
        <v>-1.1236838619134604E-2</v>
      </c>
      <c r="CN35" s="15"/>
      <c r="CO35" s="15"/>
      <c r="CP35" s="15"/>
      <c r="DF35" s="109">
        <v>44795</v>
      </c>
      <c r="DG35" s="13">
        <v>1953.368774</v>
      </c>
      <c r="DH35" s="15">
        <f t="shared" si="8"/>
        <v>-3.9461154840985002E-2</v>
      </c>
      <c r="DJ35" s="13">
        <v>17558.900390999999</v>
      </c>
      <c r="DK35" s="15">
        <f t="shared" si="9"/>
        <v>-1.1236838619134604E-2</v>
      </c>
      <c r="DL35" s="15"/>
      <c r="DM35" s="15"/>
      <c r="DN35" s="15"/>
    </row>
    <row r="36" spans="2:118" x14ac:dyDescent="0.3">
      <c r="B36" s="109">
        <v>44802</v>
      </c>
      <c r="C36" s="13">
        <v>2854.655029</v>
      </c>
      <c r="D36" s="15">
        <f t="shared" si="0"/>
        <v>7.4918521421284634E-2</v>
      </c>
      <c r="F36" s="13">
        <v>17539.449218999998</v>
      </c>
      <c r="G36" s="15">
        <f t="shared" si="1"/>
        <v>-1.1077670905844661E-3</v>
      </c>
      <c r="H36" s="15"/>
      <c r="I36" s="15"/>
      <c r="J36" s="15"/>
      <c r="K36" s="15"/>
      <c r="AR36" s="109">
        <v>44802</v>
      </c>
      <c r="AS36" s="13">
        <v>2594.8657229999999</v>
      </c>
      <c r="AT36" s="15">
        <f t="shared" si="2"/>
        <v>8.4049849589386438E-2</v>
      </c>
      <c r="AV36" s="13">
        <v>17539.449218999998</v>
      </c>
      <c r="AW36" s="15">
        <f t="shared" si="3"/>
        <v>-1.1077670905844661E-3</v>
      </c>
      <c r="AX36" s="15"/>
      <c r="AY36" s="15"/>
      <c r="AZ36" s="15"/>
      <c r="BA36" s="15"/>
      <c r="BM36" s="109">
        <v>44802</v>
      </c>
      <c r="BN36" s="13">
        <v>3379.3186040000001</v>
      </c>
      <c r="BO36" s="15">
        <f t="shared" si="4"/>
        <v>1.9397263866954839E-2</v>
      </c>
      <c r="BQ36" s="13">
        <v>17539.449218999998</v>
      </c>
      <c r="BR36" s="15">
        <f t="shared" si="5"/>
        <v>-1.1077670905844661E-3</v>
      </c>
      <c r="BS36" s="15"/>
      <c r="BT36" s="15"/>
      <c r="BU36" s="15"/>
      <c r="CH36" s="109">
        <v>44802</v>
      </c>
      <c r="CI36" s="13">
        <v>3347.8872070000002</v>
      </c>
      <c r="CJ36" s="15">
        <f t="shared" si="6"/>
        <v>1.3983983511914655E-2</v>
      </c>
      <c r="CL36" s="13">
        <v>17539.449218999998</v>
      </c>
      <c r="CM36" s="15">
        <f t="shared" si="7"/>
        <v>-1.1077670905844661E-3</v>
      </c>
      <c r="CN36" s="15"/>
      <c r="CO36" s="15"/>
      <c r="CP36" s="15"/>
      <c r="DF36" s="109">
        <v>44802</v>
      </c>
      <c r="DG36" s="13">
        <v>1975.3862300000001</v>
      </c>
      <c r="DH36" s="15">
        <f t="shared" si="8"/>
        <v>1.1271530646470795E-2</v>
      </c>
      <c r="DJ36" s="13">
        <v>17539.449218999998</v>
      </c>
      <c r="DK36" s="15">
        <f t="shared" si="9"/>
        <v>-1.1077670905844661E-3</v>
      </c>
      <c r="DL36" s="15"/>
      <c r="DM36" s="15"/>
      <c r="DN36" s="15"/>
    </row>
    <row r="37" spans="2:118" x14ac:dyDescent="0.3">
      <c r="B37" s="109">
        <v>44809</v>
      </c>
      <c r="C37" s="13">
        <v>2832.1997070000002</v>
      </c>
      <c r="D37" s="15">
        <f t="shared" si="0"/>
        <v>-7.8662121243651129E-3</v>
      </c>
      <c r="F37" s="13">
        <v>17833.349609000001</v>
      </c>
      <c r="G37" s="15">
        <f t="shared" si="1"/>
        <v>1.6756534730955508E-2</v>
      </c>
      <c r="H37" s="15"/>
      <c r="I37" s="15"/>
      <c r="J37" s="15"/>
      <c r="K37" s="15"/>
      <c r="AR37" s="109">
        <v>44809</v>
      </c>
      <c r="AS37" s="13">
        <v>2630.5981449999999</v>
      </c>
      <c r="AT37" s="15">
        <f t="shared" si="2"/>
        <v>1.3770432004739153E-2</v>
      </c>
      <c r="AV37" s="13">
        <v>17833.349609000001</v>
      </c>
      <c r="AW37" s="15">
        <f t="shared" si="3"/>
        <v>1.6756534730955508E-2</v>
      </c>
      <c r="AX37" s="15"/>
      <c r="AY37" s="15"/>
      <c r="AZ37" s="15"/>
      <c r="BA37" s="15"/>
      <c r="BM37" s="109">
        <v>44809</v>
      </c>
      <c r="BN37" s="13">
        <v>3382.014404</v>
      </c>
      <c r="BO37" s="15">
        <f t="shared" si="4"/>
        <v>7.9773478499745032E-4</v>
      </c>
      <c r="BQ37" s="13">
        <v>17833.349609000001</v>
      </c>
      <c r="BR37" s="15">
        <f t="shared" si="5"/>
        <v>1.6756534730955508E-2</v>
      </c>
      <c r="BS37" s="15"/>
      <c r="BT37" s="15"/>
      <c r="BU37" s="15"/>
      <c r="CH37" s="109">
        <v>44809</v>
      </c>
      <c r="CI37" s="13">
        <v>3414.623047</v>
      </c>
      <c r="CJ37" s="15">
        <f t="shared" si="6"/>
        <v>1.9933718155278335E-2</v>
      </c>
      <c r="CL37" s="13">
        <v>17833.349609000001</v>
      </c>
      <c r="CM37" s="15">
        <f t="shared" si="7"/>
        <v>1.6756534730955508E-2</v>
      </c>
      <c r="CN37" s="15"/>
      <c r="CO37" s="15"/>
      <c r="CP37" s="15"/>
      <c r="DF37" s="109">
        <v>44809</v>
      </c>
      <c r="DG37" s="13">
        <v>2037.1046140000001</v>
      </c>
      <c r="DH37" s="15">
        <f t="shared" si="8"/>
        <v>3.1243704680476547E-2</v>
      </c>
      <c r="DJ37" s="13">
        <v>17833.349609000001</v>
      </c>
      <c r="DK37" s="15">
        <f t="shared" si="9"/>
        <v>1.6756534730955508E-2</v>
      </c>
      <c r="DL37" s="15"/>
      <c r="DM37" s="15"/>
      <c r="DN37" s="15"/>
    </row>
    <row r="38" spans="2:118" x14ac:dyDescent="0.3">
      <c r="B38" s="109">
        <v>44816</v>
      </c>
      <c r="C38" s="13">
        <v>2787.289307</v>
      </c>
      <c r="D38" s="15">
        <f t="shared" si="0"/>
        <v>-1.5857073881125228E-2</v>
      </c>
      <c r="F38" s="13">
        <v>17530.849609000001</v>
      </c>
      <c r="G38" s="15">
        <f t="shared" si="1"/>
        <v>-1.6962601341440453E-2</v>
      </c>
      <c r="H38" s="15"/>
      <c r="I38" s="15"/>
      <c r="J38" s="15"/>
      <c r="K38" s="15"/>
      <c r="AR38" s="109">
        <v>44816</v>
      </c>
      <c r="AS38" s="13">
        <v>2695.086182</v>
      </c>
      <c r="AT38" s="15">
        <f t="shared" si="2"/>
        <v>2.4514590768100808E-2</v>
      </c>
      <c r="AV38" s="13">
        <v>17530.849609000001</v>
      </c>
      <c r="AW38" s="15">
        <f t="shared" si="3"/>
        <v>-1.6962601341440453E-2</v>
      </c>
      <c r="AX38" s="15"/>
      <c r="AY38" s="15"/>
      <c r="AZ38" s="15"/>
      <c r="BA38" s="15"/>
      <c r="BM38" s="109">
        <v>44816</v>
      </c>
      <c r="BN38" s="13">
        <v>3350.2128910000001</v>
      </c>
      <c r="BO38" s="15">
        <f t="shared" si="4"/>
        <v>-9.4031276041838252E-3</v>
      </c>
      <c r="BQ38" s="13">
        <v>17530.849609000001</v>
      </c>
      <c r="BR38" s="15">
        <f t="shared" si="5"/>
        <v>-1.6962601341440453E-2</v>
      </c>
      <c r="BS38" s="15"/>
      <c r="BT38" s="15"/>
      <c r="BU38" s="15"/>
      <c r="CH38" s="109">
        <v>44816</v>
      </c>
      <c r="CI38" s="13">
        <v>3543.6528320000002</v>
      </c>
      <c r="CJ38" s="15">
        <f t="shared" si="6"/>
        <v>3.7787417007380197E-2</v>
      </c>
      <c r="CL38" s="13">
        <v>17530.849609000001</v>
      </c>
      <c r="CM38" s="15">
        <f t="shared" si="7"/>
        <v>-1.6962601341440453E-2</v>
      </c>
      <c r="CN38" s="15"/>
      <c r="CO38" s="15"/>
      <c r="CP38" s="15"/>
      <c r="DF38" s="109">
        <v>44816</v>
      </c>
      <c r="DG38" s="13">
        <v>2100.1679690000001</v>
      </c>
      <c r="DH38" s="15">
        <f t="shared" si="8"/>
        <v>3.0957347289185311E-2</v>
      </c>
      <c r="DJ38" s="13">
        <v>17530.849609000001</v>
      </c>
      <c r="DK38" s="15">
        <f t="shared" si="9"/>
        <v>-1.6962601341440453E-2</v>
      </c>
      <c r="DL38" s="15"/>
      <c r="DM38" s="15"/>
      <c r="DN38" s="15"/>
    </row>
    <row r="39" spans="2:118" x14ac:dyDescent="0.3">
      <c r="B39" s="109">
        <v>44823</v>
      </c>
      <c r="C39" s="13">
        <v>2788.8823240000002</v>
      </c>
      <c r="D39" s="15">
        <f t="shared" si="0"/>
        <v>5.7152911827262898E-4</v>
      </c>
      <c r="F39" s="13">
        <v>17327.349609000001</v>
      </c>
      <c r="G39" s="15">
        <f t="shared" si="1"/>
        <v>-1.1608108251383698E-2</v>
      </c>
      <c r="H39" s="15"/>
      <c r="I39" s="15"/>
      <c r="J39" s="15"/>
      <c r="K39" s="15"/>
      <c r="AR39" s="109">
        <v>44823</v>
      </c>
      <c r="AS39" s="13">
        <v>2563.9174800000001</v>
      </c>
      <c r="AT39" s="15">
        <f t="shared" si="2"/>
        <v>-4.8669576088531952E-2</v>
      </c>
      <c r="AV39" s="13">
        <v>17327.349609000001</v>
      </c>
      <c r="AW39" s="15">
        <f t="shared" si="3"/>
        <v>-1.1608108251383698E-2</v>
      </c>
      <c r="AX39" s="15"/>
      <c r="AY39" s="15"/>
      <c r="AZ39" s="15"/>
      <c r="BA39" s="15"/>
      <c r="BM39" s="109">
        <v>44823</v>
      </c>
      <c r="BN39" s="13">
        <v>3403.7314449999999</v>
      </c>
      <c r="BO39" s="15">
        <f t="shared" si="4"/>
        <v>1.5974672577904414E-2</v>
      </c>
      <c r="BQ39" s="13">
        <v>17327.349609000001</v>
      </c>
      <c r="BR39" s="15">
        <f t="shared" si="5"/>
        <v>-1.1608108251383698E-2</v>
      </c>
      <c r="BS39" s="15"/>
      <c r="BT39" s="15"/>
      <c r="BU39" s="15"/>
      <c r="CH39" s="109">
        <v>44823</v>
      </c>
      <c r="CI39" s="13">
        <v>3690.2028810000002</v>
      </c>
      <c r="CJ39" s="15">
        <f t="shared" si="6"/>
        <v>4.1355645134483643E-2</v>
      </c>
      <c r="CL39" s="13">
        <v>17327.349609000001</v>
      </c>
      <c r="CM39" s="15">
        <f t="shared" si="7"/>
        <v>-1.1608108251383698E-2</v>
      </c>
      <c r="CN39" s="15"/>
      <c r="CO39" s="15"/>
      <c r="CP39" s="15"/>
      <c r="DF39" s="109">
        <v>44823</v>
      </c>
      <c r="DG39" s="13">
        <v>2155.6098630000001</v>
      </c>
      <c r="DH39" s="15">
        <f t="shared" si="8"/>
        <v>2.6398790391227056E-2</v>
      </c>
      <c r="DJ39" s="13">
        <v>17327.349609000001</v>
      </c>
      <c r="DK39" s="15">
        <f t="shared" si="9"/>
        <v>-1.1608108251383698E-2</v>
      </c>
      <c r="DL39" s="15"/>
      <c r="DM39" s="15"/>
      <c r="DN39" s="15"/>
    </row>
    <row r="40" spans="2:118" x14ac:dyDescent="0.3">
      <c r="B40" s="109">
        <v>44830</v>
      </c>
      <c r="C40" s="13">
        <v>2678.9960940000001</v>
      </c>
      <c r="D40" s="15">
        <f t="shared" si="0"/>
        <v>-3.9401529800796253E-2</v>
      </c>
      <c r="F40" s="13">
        <v>17094.349609000001</v>
      </c>
      <c r="G40" s="15">
        <f t="shared" si="1"/>
        <v>-1.3446949779265527E-2</v>
      </c>
      <c r="H40" s="15"/>
      <c r="I40" s="15"/>
      <c r="J40" s="15"/>
      <c r="K40" s="15"/>
      <c r="AR40" s="109">
        <v>44830</v>
      </c>
      <c r="AS40" s="13">
        <v>2495.2434079999998</v>
      </c>
      <c r="AT40" s="15">
        <f t="shared" si="2"/>
        <v>-2.6784821483412324E-2</v>
      </c>
      <c r="AV40" s="13">
        <v>17094.349609000001</v>
      </c>
      <c r="AW40" s="15">
        <f t="shared" si="3"/>
        <v>-1.3446949779265527E-2</v>
      </c>
      <c r="AX40" s="15"/>
      <c r="AY40" s="15"/>
      <c r="AZ40" s="15"/>
      <c r="BA40" s="15"/>
      <c r="BM40" s="109">
        <v>44830</v>
      </c>
      <c r="BN40" s="13">
        <v>3306.7788089999999</v>
      </c>
      <c r="BO40" s="15">
        <f t="shared" si="4"/>
        <v>-2.8484220205569177E-2</v>
      </c>
      <c r="BQ40" s="13">
        <v>17094.349609000001</v>
      </c>
      <c r="BR40" s="15">
        <f t="shared" si="5"/>
        <v>-1.3446949779265527E-2</v>
      </c>
      <c r="BS40" s="15"/>
      <c r="BT40" s="15"/>
      <c r="BU40" s="15"/>
      <c r="CH40" s="109">
        <v>44830</v>
      </c>
      <c r="CI40" s="13">
        <v>3940.6789549999999</v>
      </c>
      <c r="CJ40" s="15">
        <f t="shared" si="6"/>
        <v>6.7875962942211876E-2</v>
      </c>
      <c r="CL40" s="13">
        <v>17094.349609000001</v>
      </c>
      <c r="CM40" s="15">
        <f t="shared" si="7"/>
        <v>-1.3446949779265527E-2</v>
      </c>
      <c r="CN40" s="15"/>
      <c r="CO40" s="15"/>
      <c r="CP40" s="15"/>
      <c r="DF40" s="109">
        <v>44830</v>
      </c>
      <c r="DG40" s="13">
        <v>2028.3873289999999</v>
      </c>
      <c r="DH40" s="15">
        <f t="shared" si="8"/>
        <v>-5.901927625388681E-2</v>
      </c>
      <c r="DJ40" s="13">
        <v>17094.349609000001</v>
      </c>
      <c r="DK40" s="15">
        <f t="shared" si="9"/>
        <v>-1.3446949779265527E-2</v>
      </c>
      <c r="DL40" s="15"/>
      <c r="DM40" s="15"/>
      <c r="DN40" s="15"/>
    </row>
    <row r="41" spans="2:118" x14ac:dyDescent="0.3">
      <c r="B41" s="109">
        <v>44837</v>
      </c>
      <c r="C41" s="13">
        <v>2651.4125979999999</v>
      </c>
      <c r="D41" s="15">
        <f t="shared" si="0"/>
        <v>-1.0296206128025842E-2</v>
      </c>
      <c r="F41" s="13">
        <v>17314.650390999999</v>
      </c>
      <c r="G41" s="15">
        <f t="shared" si="1"/>
        <v>1.2887345060733635E-2</v>
      </c>
      <c r="H41" s="15"/>
      <c r="I41" s="15"/>
      <c r="J41" s="15"/>
      <c r="K41" s="15"/>
      <c r="M41" s="146"/>
      <c r="N41" s="146"/>
      <c r="O41" s="146"/>
      <c r="P41" s="146"/>
      <c r="Q41" s="146"/>
      <c r="R41" s="146"/>
      <c r="AR41" s="109">
        <v>44837</v>
      </c>
      <c r="AS41" s="13">
        <v>2552.0065920000002</v>
      </c>
      <c r="AT41" s="15">
        <f t="shared" si="2"/>
        <v>2.2748555839487317E-2</v>
      </c>
      <c r="AV41" s="13">
        <v>17314.650390999999</v>
      </c>
      <c r="AW41" s="15">
        <f t="shared" si="3"/>
        <v>1.2887345060733635E-2</v>
      </c>
      <c r="AX41" s="15"/>
      <c r="AY41" s="15"/>
      <c r="AZ41" s="15"/>
      <c r="BA41" s="15"/>
      <c r="BM41" s="109">
        <v>44837</v>
      </c>
      <c r="BN41" s="13">
        <v>3204.0847170000002</v>
      </c>
      <c r="BO41" s="15">
        <f t="shared" si="4"/>
        <v>-3.1055627827449195E-2</v>
      </c>
      <c r="BQ41" s="13">
        <v>17314.650390999999</v>
      </c>
      <c r="BR41" s="15">
        <f t="shared" si="5"/>
        <v>1.2887345060733635E-2</v>
      </c>
      <c r="BS41" s="15"/>
      <c r="BT41" s="15"/>
      <c r="BU41" s="15"/>
      <c r="CH41" s="109">
        <v>44837</v>
      </c>
      <c r="CI41" s="13">
        <v>4069.3779300000001</v>
      </c>
      <c r="CJ41" s="15">
        <f t="shared" si="6"/>
        <v>3.2659086535508086E-2</v>
      </c>
      <c r="CL41" s="13">
        <v>17314.650390999999</v>
      </c>
      <c r="CM41" s="15">
        <f t="shared" si="7"/>
        <v>1.2887345060733635E-2</v>
      </c>
      <c r="CN41" s="15"/>
      <c r="CO41" s="15"/>
      <c r="CP41" s="15"/>
      <c r="DF41" s="109">
        <v>44837</v>
      </c>
      <c r="DG41" s="13">
        <v>2197.1042480000001</v>
      </c>
      <c r="DH41" s="15">
        <f t="shared" si="8"/>
        <v>8.3177860849277696E-2</v>
      </c>
      <c r="DJ41" s="13">
        <v>17314.650390999999</v>
      </c>
      <c r="DK41" s="15">
        <f t="shared" si="9"/>
        <v>1.2887345060733635E-2</v>
      </c>
      <c r="DL41" s="15"/>
      <c r="DM41" s="15"/>
      <c r="DN41" s="15"/>
    </row>
    <row r="42" spans="2:118" x14ac:dyDescent="0.3">
      <c r="B42" s="109">
        <v>44844</v>
      </c>
      <c r="C42" s="13">
        <v>2608.7426759999998</v>
      </c>
      <c r="D42" s="15">
        <f t="shared" si="0"/>
        <v>-1.6093278742126627E-2</v>
      </c>
      <c r="F42" s="13">
        <v>17185.699218999998</v>
      </c>
      <c r="G42" s="15">
        <f t="shared" si="1"/>
        <v>-7.4475180894804094E-3</v>
      </c>
      <c r="H42" s="15"/>
      <c r="I42" s="15"/>
      <c r="J42" s="15"/>
      <c r="K42" s="15"/>
      <c r="AR42" s="109">
        <v>44844</v>
      </c>
      <c r="AS42" s="13">
        <v>2488.4160160000001</v>
      </c>
      <c r="AT42" s="15">
        <f t="shared" si="2"/>
        <v>-2.4917872939412833E-2</v>
      </c>
      <c r="AV42" s="13">
        <v>17185.699218999998</v>
      </c>
      <c r="AW42" s="15">
        <f t="shared" si="3"/>
        <v>-7.4475180894804094E-3</v>
      </c>
      <c r="AX42" s="15"/>
      <c r="AY42" s="15"/>
      <c r="AZ42" s="15"/>
      <c r="BA42" s="15"/>
      <c r="BM42" s="109">
        <v>44844</v>
      </c>
      <c r="BN42" s="13">
        <v>3145.7233890000002</v>
      </c>
      <c r="BO42" s="15">
        <f t="shared" si="4"/>
        <v>-1.8214664453268248E-2</v>
      </c>
      <c r="BQ42" s="13">
        <v>17185.699218999998</v>
      </c>
      <c r="BR42" s="15">
        <f t="shared" si="5"/>
        <v>-7.4475180894804094E-3</v>
      </c>
      <c r="BS42" s="15"/>
      <c r="BT42" s="15"/>
      <c r="BU42" s="15"/>
      <c r="CH42" s="109">
        <v>44844</v>
      </c>
      <c r="CI42" s="13">
        <v>3919.9033199999999</v>
      </c>
      <c r="CJ42" s="15">
        <f t="shared" si="6"/>
        <v>-3.6731562556049036E-2</v>
      </c>
      <c r="CL42" s="13">
        <v>17185.699218999998</v>
      </c>
      <c r="CM42" s="15">
        <f t="shared" si="7"/>
        <v>-7.4475180894804094E-3</v>
      </c>
      <c r="CN42" s="15"/>
      <c r="CO42" s="15"/>
      <c r="CP42" s="15"/>
      <c r="DF42" s="109">
        <v>44844</v>
      </c>
      <c r="DG42" s="13">
        <v>2216.7304690000001</v>
      </c>
      <c r="DH42" s="15">
        <f t="shared" si="8"/>
        <v>8.9327673085450865E-3</v>
      </c>
      <c r="DJ42" s="13">
        <v>17185.699218999998</v>
      </c>
      <c r="DK42" s="15">
        <f t="shared" si="9"/>
        <v>-7.4475180894804094E-3</v>
      </c>
      <c r="DL42" s="15"/>
      <c r="DM42" s="15"/>
      <c r="DN42" s="15"/>
    </row>
    <row r="43" spans="2:118" x14ac:dyDescent="0.3">
      <c r="B43" s="109">
        <v>44851</v>
      </c>
      <c r="C43" s="13">
        <v>2626.6171880000002</v>
      </c>
      <c r="D43" s="15">
        <f t="shared" si="0"/>
        <v>6.8517727579813226E-3</v>
      </c>
      <c r="F43" s="13">
        <v>17576.300781000002</v>
      </c>
      <c r="G43" s="15">
        <f t="shared" si="1"/>
        <v>2.2728290366455628E-2</v>
      </c>
      <c r="H43" s="15"/>
      <c r="I43" s="15"/>
      <c r="J43" s="15"/>
      <c r="K43" s="15"/>
      <c r="AR43" s="109">
        <v>44851</v>
      </c>
      <c r="AS43" s="13">
        <v>2532.171875</v>
      </c>
      <c r="AT43" s="15">
        <f t="shared" si="2"/>
        <v>1.7583819875237383E-2</v>
      </c>
      <c r="AV43" s="13">
        <v>17576.300781000002</v>
      </c>
      <c r="AW43" s="15">
        <f t="shared" si="3"/>
        <v>2.2728290366455628E-2</v>
      </c>
      <c r="AX43" s="15"/>
      <c r="AY43" s="15"/>
      <c r="AZ43" s="15"/>
      <c r="BA43" s="15"/>
      <c r="BM43" s="109">
        <v>44851</v>
      </c>
      <c r="BN43" s="13">
        <v>3067.6918949999999</v>
      </c>
      <c r="BO43" s="15">
        <f t="shared" si="4"/>
        <v>-2.4805580259491866E-2</v>
      </c>
      <c r="BQ43" s="13">
        <v>17576.300781000002</v>
      </c>
      <c r="BR43" s="15">
        <f t="shared" si="5"/>
        <v>2.2728290366455628E-2</v>
      </c>
      <c r="BS43" s="15"/>
      <c r="BT43" s="15"/>
      <c r="BU43" s="15"/>
      <c r="CH43" s="109">
        <v>44851</v>
      </c>
      <c r="CI43" s="13">
        <v>3816.923828</v>
      </c>
      <c r="CJ43" s="15">
        <f t="shared" si="6"/>
        <v>-2.6270926498258573E-2</v>
      </c>
      <c r="CL43" s="13">
        <v>17576.300781000002</v>
      </c>
      <c r="CM43" s="15">
        <f t="shared" si="7"/>
        <v>2.2728290366455628E-2</v>
      </c>
      <c r="CN43" s="15"/>
      <c r="CO43" s="15"/>
      <c r="CP43" s="15"/>
      <c r="DF43" s="109">
        <v>44851</v>
      </c>
      <c r="DG43" s="13">
        <v>2233.5671390000002</v>
      </c>
      <c r="DH43" s="15">
        <f t="shared" si="8"/>
        <v>7.5952716108040885E-3</v>
      </c>
      <c r="DJ43" s="13">
        <v>17576.300781000002</v>
      </c>
      <c r="DK43" s="15">
        <f t="shared" si="9"/>
        <v>2.2728290366455628E-2</v>
      </c>
      <c r="DL43" s="15"/>
      <c r="DM43" s="15"/>
      <c r="DN43" s="15"/>
    </row>
    <row r="44" spans="2:118" x14ac:dyDescent="0.3">
      <c r="B44" s="109">
        <v>44858</v>
      </c>
      <c r="C44" s="13">
        <v>2549.79126</v>
      </c>
      <c r="D44" s="15">
        <f t="shared" si="0"/>
        <v>-2.9249000711252582E-2</v>
      </c>
      <c r="F44" s="13">
        <v>17786.800781000002</v>
      </c>
      <c r="G44" s="15">
        <f t="shared" si="1"/>
        <v>1.197635399068453E-2</v>
      </c>
      <c r="H44" s="15"/>
      <c r="I44" s="15"/>
      <c r="J44" s="15"/>
      <c r="K44" s="15"/>
      <c r="AR44" s="109">
        <v>44858</v>
      </c>
      <c r="AS44" s="13">
        <v>2486.2729490000002</v>
      </c>
      <c r="AT44" s="15">
        <f t="shared" si="2"/>
        <v>-1.8126307480608839E-2</v>
      </c>
      <c r="AV44" s="13">
        <v>17786.800781000002</v>
      </c>
      <c r="AW44" s="15">
        <f t="shared" si="3"/>
        <v>1.197635399068453E-2</v>
      </c>
      <c r="AX44" s="15"/>
      <c r="AY44" s="15"/>
      <c r="AZ44" s="15"/>
      <c r="BA44" s="15"/>
      <c r="BM44" s="109">
        <v>44858</v>
      </c>
      <c r="BN44" s="13">
        <v>3055.4104000000002</v>
      </c>
      <c r="BO44" s="15">
        <f t="shared" si="4"/>
        <v>-4.003496902676984E-3</v>
      </c>
      <c r="BQ44" s="13">
        <v>17786.800781000002</v>
      </c>
      <c r="BR44" s="15">
        <f t="shared" si="5"/>
        <v>1.197635399068453E-2</v>
      </c>
      <c r="BS44" s="15"/>
      <c r="BT44" s="15"/>
      <c r="BU44" s="15"/>
      <c r="CH44" s="109">
        <v>44858</v>
      </c>
      <c r="CI44" s="13">
        <v>3895.6816410000001</v>
      </c>
      <c r="CJ44" s="15">
        <f t="shared" si="6"/>
        <v>2.0633844569349913E-2</v>
      </c>
      <c r="CL44" s="13">
        <v>17786.800781000002</v>
      </c>
      <c r="CM44" s="15">
        <f t="shared" si="7"/>
        <v>1.197635399068453E-2</v>
      </c>
      <c r="CN44" s="15"/>
      <c r="CO44" s="15"/>
      <c r="CP44" s="15"/>
      <c r="DF44" s="109">
        <v>44858</v>
      </c>
      <c r="DG44" s="13">
        <v>2242.2346189999998</v>
      </c>
      <c r="DH44" s="15">
        <f t="shared" si="8"/>
        <v>3.8805549422078478E-3</v>
      </c>
      <c r="DJ44" s="13">
        <v>17786.800781000002</v>
      </c>
      <c r="DK44" s="15">
        <f t="shared" si="9"/>
        <v>1.197635399068453E-2</v>
      </c>
      <c r="DL44" s="15"/>
      <c r="DM44" s="15"/>
      <c r="DN44" s="15"/>
    </row>
    <row r="45" spans="2:118" x14ac:dyDescent="0.3">
      <c r="B45" s="109">
        <v>44865</v>
      </c>
      <c r="C45" s="13">
        <v>2636.873779</v>
      </c>
      <c r="D45" s="15">
        <f t="shared" si="0"/>
        <v>3.4152803159267275E-2</v>
      </c>
      <c r="F45" s="13">
        <v>18117.150390999999</v>
      </c>
      <c r="G45" s="15">
        <f t="shared" si="1"/>
        <v>1.8572739081492262E-2</v>
      </c>
      <c r="H45" s="15"/>
      <c r="I45" s="15"/>
      <c r="J45" s="15"/>
      <c r="K45" s="15"/>
      <c r="AR45" s="109">
        <v>44865</v>
      </c>
      <c r="AS45" s="13">
        <v>2474.0629880000001</v>
      </c>
      <c r="AT45" s="15">
        <f t="shared" si="2"/>
        <v>-4.9109495419281668E-3</v>
      </c>
      <c r="AV45" s="13">
        <v>18117.150390999999</v>
      </c>
      <c r="AW45" s="15">
        <f t="shared" si="3"/>
        <v>1.8572739081492262E-2</v>
      </c>
      <c r="AX45" s="15"/>
      <c r="AY45" s="15"/>
      <c r="AZ45" s="15"/>
      <c r="BA45" s="15"/>
      <c r="BM45" s="109">
        <v>44865</v>
      </c>
      <c r="BN45" s="13">
        <v>3075.6796880000002</v>
      </c>
      <c r="BO45" s="15">
        <f t="shared" si="4"/>
        <v>6.6339003100859273E-3</v>
      </c>
      <c r="BQ45" s="13">
        <v>18117.150390999999</v>
      </c>
      <c r="BR45" s="15">
        <f t="shared" si="5"/>
        <v>1.8572739081492262E-2</v>
      </c>
      <c r="BS45" s="15"/>
      <c r="BT45" s="15"/>
      <c r="BU45" s="15"/>
      <c r="CH45" s="109">
        <v>44865</v>
      </c>
      <c r="CI45" s="13">
        <v>3783.7128910000001</v>
      </c>
      <c r="CJ45" s="15">
        <f t="shared" si="6"/>
        <v>-2.8741760831169527E-2</v>
      </c>
      <c r="CL45" s="13">
        <v>18117.150390999999</v>
      </c>
      <c r="CM45" s="15">
        <f t="shared" si="7"/>
        <v>1.8572739081492262E-2</v>
      </c>
      <c r="CN45" s="15"/>
      <c r="CO45" s="15"/>
      <c r="CP45" s="15"/>
      <c r="DF45" s="109">
        <v>44865</v>
      </c>
      <c r="DG45" s="13">
        <v>2307.2905270000001</v>
      </c>
      <c r="DH45" s="15">
        <f t="shared" si="8"/>
        <v>2.9013871897586752E-2</v>
      </c>
      <c r="DJ45" s="13">
        <v>18117.150390999999</v>
      </c>
      <c r="DK45" s="15">
        <f t="shared" si="9"/>
        <v>1.8572739081492262E-2</v>
      </c>
      <c r="DL45" s="15"/>
      <c r="DM45" s="15"/>
      <c r="DN45" s="15"/>
    </row>
    <row r="46" spans="2:118" x14ac:dyDescent="0.3">
      <c r="B46" s="109">
        <v>44872</v>
      </c>
      <c r="C46" s="13">
        <v>2650.0183109999998</v>
      </c>
      <c r="D46" s="15">
        <f t="shared" si="0"/>
        <v>4.9848923769815201E-3</v>
      </c>
      <c r="F46" s="13">
        <v>18349.699218999998</v>
      </c>
      <c r="G46" s="15">
        <f t="shared" si="1"/>
        <v>1.2835839134808014E-2</v>
      </c>
      <c r="H46" s="15"/>
      <c r="I46" s="15"/>
      <c r="J46" s="15"/>
      <c r="K46" s="15"/>
      <c r="M46" s="146"/>
      <c r="N46" s="146"/>
      <c r="O46" s="146"/>
      <c r="P46" s="146"/>
      <c r="Q46" s="146"/>
      <c r="R46" s="146"/>
      <c r="S46" s="146"/>
      <c r="T46" s="146"/>
      <c r="U46" s="146"/>
      <c r="AR46" s="109">
        <v>44872</v>
      </c>
      <c r="AS46" s="13">
        <v>2380.8696289999998</v>
      </c>
      <c r="AT46" s="15">
        <f t="shared" si="2"/>
        <v>-3.7668143233223317E-2</v>
      </c>
      <c r="AV46" s="13">
        <v>18349.699218999998</v>
      </c>
      <c r="AW46" s="15">
        <f t="shared" si="3"/>
        <v>1.2835839134808014E-2</v>
      </c>
      <c r="AX46" s="15"/>
      <c r="AY46" s="15"/>
      <c r="AZ46" s="15"/>
      <c r="BA46" s="15"/>
      <c r="BC46" s="146"/>
      <c r="BD46" s="146"/>
      <c r="BM46" s="109">
        <v>44872</v>
      </c>
      <c r="BN46" s="13">
        <v>3191.7036130000001</v>
      </c>
      <c r="BO46" s="15">
        <f t="shared" si="4"/>
        <v>3.7723019550012449E-2</v>
      </c>
      <c r="BQ46" s="13">
        <v>18349.699218999998</v>
      </c>
      <c r="BR46" s="15">
        <f t="shared" si="5"/>
        <v>1.2835839134808014E-2</v>
      </c>
      <c r="BS46" s="15"/>
      <c r="BT46" s="15"/>
      <c r="BU46" s="15"/>
      <c r="CH46" s="109">
        <v>44872</v>
      </c>
      <c r="CI46" s="13">
        <v>3638.2014159999999</v>
      </c>
      <c r="CJ46" s="15">
        <f t="shared" si="6"/>
        <v>-3.8457324641654522E-2</v>
      </c>
      <c r="CL46" s="13">
        <v>18349.699218999998</v>
      </c>
      <c r="CM46" s="15">
        <f t="shared" si="7"/>
        <v>1.2835839134808014E-2</v>
      </c>
      <c r="CN46" s="15"/>
      <c r="CO46" s="15"/>
      <c r="CP46" s="15"/>
      <c r="DF46" s="109">
        <v>44872</v>
      </c>
      <c r="DG46" s="13">
        <v>2110.2299800000001</v>
      </c>
      <c r="DH46" s="15">
        <f t="shared" si="8"/>
        <v>-8.5407773617578786E-2</v>
      </c>
      <c r="DJ46" s="13">
        <v>18349.699218999998</v>
      </c>
      <c r="DK46" s="15">
        <f t="shared" si="9"/>
        <v>1.2835839134808014E-2</v>
      </c>
      <c r="DL46" s="15"/>
      <c r="DM46" s="15"/>
      <c r="DN46" s="15"/>
    </row>
    <row r="47" spans="2:118" x14ac:dyDescent="0.3">
      <c r="B47" s="109">
        <v>44879</v>
      </c>
      <c r="C47" s="13">
        <v>2687.9084469999998</v>
      </c>
      <c r="D47" s="15">
        <f t="shared" si="0"/>
        <v>1.4298065731365384E-2</v>
      </c>
      <c r="F47" s="13">
        <v>18307.650390999999</v>
      </c>
      <c r="G47" s="15">
        <f t="shared" si="1"/>
        <v>-2.2915268254892762E-3</v>
      </c>
      <c r="H47" s="15"/>
      <c r="I47" s="15"/>
      <c r="J47" s="15"/>
      <c r="K47" s="15"/>
      <c r="AR47" s="109">
        <v>44879</v>
      </c>
      <c r="AS47" s="13">
        <v>2267.79126</v>
      </c>
      <c r="AT47" s="15">
        <f t="shared" si="2"/>
        <v>-4.7494565692576152E-2</v>
      </c>
      <c r="AV47" s="13">
        <v>18307.650390999999</v>
      </c>
      <c r="AW47" s="15">
        <f t="shared" si="3"/>
        <v>-2.2915268254892762E-3</v>
      </c>
      <c r="AX47" s="15"/>
      <c r="AY47" s="15"/>
      <c r="AZ47" s="15"/>
      <c r="BA47" s="15"/>
      <c r="BM47" s="109">
        <v>44879</v>
      </c>
      <c r="BN47" s="13">
        <v>3055.4604490000002</v>
      </c>
      <c r="BO47" s="15">
        <f t="shared" si="4"/>
        <v>-4.2686659076072497E-2</v>
      </c>
      <c r="BQ47" s="13">
        <v>18307.650390999999</v>
      </c>
      <c r="BR47" s="15">
        <f t="shared" si="5"/>
        <v>-2.2915268254892762E-3</v>
      </c>
      <c r="BS47" s="15"/>
      <c r="BT47" s="15"/>
      <c r="BU47" s="15"/>
      <c r="CH47" s="109">
        <v>44879</v>
      </c>
      <c r="CI47" s="13">
        <v>3516.9812010000001</v>
      </c>
      <c r="CJ47" s="15">
        <f t="shared" si="6"/>
        <v>-3.3318720196990781E-2</v>
      </c>
      <c r="CL47" s="13">
        <v>18307.650390999999</v>
      </c>
      <c r="CM47" s="15">
        <f t="shared" si="7"/>
        <v>-2.2915268254892762E-3</v>
      </c>
      <c r="CN47" s="15"/>
      <c r="CO47" s="15"/>
      <c r="CP47" s="15"/>
      <c r="DF47" s="109">
        <v>44879</v>
      </c>
      <c r="DG47" s="13">
        <v>2095.2861330000001</v>
      </c>
      <c r="DH47" s="15">
        <f t="shared" si="8"/>
        <v>-7.0816200801013807E-3</v>
      </c>
      <c r="DJ47" s="13">
        <v>18307.650390999999</v>
      </c>
      <c r="DK47" s="15">
        <f t="shared" si="9"/>
        <v>-2.2915268254892762E-3</v>
      </c>
      <c r="DL47" s="15"/>
      <c r="DM47" s="15"/>
      <c r="DN47" s="15"/>
    </row>
    <row r="48" spans="2:118" x14ac:dyDescent="0.3">
      <c r="B48" s="109">
        <v>44886</v>
      </c>
      <c r="C48" s="13">
        <v>2650.9147950000001</v>
      </c>
      <c r="D48" s="15">
        <f t="shared" si="0"/>
        <v>-1.3762988111179375E-2</v>
      </c>
      <c r="F48" s="13">
        <v>18512.75</v>
      </c>
      <c r="G48" s="15">
        <f t="shared" si="1"/>
        <v>1.1202945469224623E-2</v>
      </c>
      <c r="H48" s="15"/>
      <c r="I48" s="15"/>
      <c r="J48" s="15"/>
      <c r="K48" s="15"/>
      <c r="AR48" s="109">
        <v>44886</v>
      </c>
      <c r="AS48" s="13">
        <v>2271.2302249999998</v>
      </c>
      <c r="AT48" s="15">
        <f t="shared" si="2"/>
        <v>1.5164380693484247E-3</v>
      </c>
      <c r="AV48" s="13">
        <v>18512.75</v>
      </c>
      <c r="AW48" s="15">
        <f t="shared" si="3"/>
        <v>1.1202945469224623E-2</v>
      </c>
      <c r="AX48" s="15"/>
      <c r="AY48" s="15"/>
      <c r="AZ48" s="15"/>
      <c r="BA48" s="15"/>
      <c r="BM48" s="109">
        <v>44886</v>
      </c>
      <c r="BN48" s="13">
        <v>3037.5874020000001</v>
      </c>
      <c r="BO48" s="15">
        <f t="shared" si="4"/>
        <v>-5.8495429079599148E-3</v>
      </c>
      <c r="BQ48" s="13">
        <v>18512.75</v>
      </c>
      <c r="BR48" s="15">
        <f t="shared" si="5"/>
        <v>1.1202945469224623E-2</v>
      </c>
      <c r="BS48" s="15"/>
      <c r="BT48" s="15"/>
      <c r="BU48" s="15"/>
      <c r="CH48" s="109">
        <v>44886</v>
      </c>
      <c r="CI48" s="13">
        <v>3519.9291990000002</v>
      </c>
      <c r="CJ48" s="15">
        <f t="shared" si="6"/>
        <v>8.3821829902364087E-4</v>
      </c>
      <c r="CL48" s="13">
        <v>18512.75</v>
      </c>
      <c r="CM48" s="15">
        <f t="shared" si="7"/>
        <v>1.1202945469224623E-2</v>
      </c>
      <c r="CN48" s="15"/>
      <c r="CO48" s="15"/>
      <c r="CP48" s="15"/>
      <c r="DF48" s="109">
        <v>44886</v>
      </c>
      <c r="DG48" s="13">
        <v>2100.6660160000001</v>
      </c>
      <c r="DH48" s="15">
        <f t="shared" si="8"/>
        <v>2.5676125638731673E-3</v>
      </c>
      <c r="DJ48" s="13">
        <v>18512.75</v>
      </c>
      <c r="DK48" s="15">
        <f t="shared" si="9"/>
        <v>1.1202945469224623E-2</v>
      </c>
      <c r="DL48" s="15"/>
      <c r="DM48" s="15"/>
      <c r="DN48" s="15"/>
    </row>
    <row r="49" spans="2:118" x14ac:dyDescent="0.3">
      <c r="B49" s="109">
        <v>44893</v>
      </c>
      <c r="C49" s="13">
        <v>2724.703125</v>
      </c>
      <c r="D49" s="15">
        <f t="shared" si="0"/>
        <v>2.7835044015437571E-2</v>
      </c>
      <c r="F49" s="13">
        <v>18696.099609000001</v>
      </c>
      <c r="G49" s="15">
        <f t="shared" si="1"/>
        <v>9.9039639707769744E-3</v>
      </c>
      <c r="H49" s="15"/>
      <c r="I49" s="15"/>
      <c r="J49" s="15"/>
      <c r="K49" s="15"/>
      <c r="AR49" s="109">
        <v>44893</v>
      </c>
      <c r="AS49" s="13">
        <v>2390.7373050000001</v>
      </c>
      <c r="AT49" s="15">
        <f t="shared" si="2"/>
        <v>5.2617774580734356E-2</v>
      </c>
      <c r="AV49" s="13">
        <v>18696.099609000001</v>
      </c>
      <c r="AW49" s="15">
        <f t="shared" si="3"/>
        <v>9.9039639707769744E-3</v>
      </c>
      <c r="AX49" s="15"/>
      <c r="AY49" s="15"/>
      <c r="AZ49" s="15"/>
      <c r="BA49" s="15"/>
      <c r="BM49" s="109">
        <v>44893</v>
      </c>
      <c r="BN49" s="13">
        <v>3112.2741700000001</v>
      </c>
      <c r="BO49" s="15">
        <f t="shared" si="4"/>
        <v>2.4587528889152388E-2</v>
      </c>
      <c r="BQ49" s="13">
        <v>18696.099609000001</v>
      </c>
      <c r="BR49" s="15">
        <f t="shared" si="5"/>
        <v>9.9039639707769744E-3</v>
      </c>
      <c r="BS49" s="15"/>
      <c r="BT49" s="15"/>
      <c r="BU49" s="15"/>
      <c r="CH49" s="109">
        <v>44893</v>
      </c>
      <c r="CI49" s="13">
        <v>3446.727539</v>
      </c>
      <c r="CJ49" s="15">
        <f t="shared" si="6"/>
        <v>-2.079634443238132E-2</v>
      </c>
      <c r="CL49" s="13">
        <v>18696.099609000001</v>
      </c>
      <c r="CM49" s="15">
        <f t="shared" si="7"/>
        <v>9.9039639707769744E-3</v>
      </c>
      <c r="CN49" s="15"/>
      <c r="CO49" s="15"/>
      <c r="CP49" s="15"/>
      <c r="DF49" s="109">
        <v>44893</v>
      </c>
      <c r="DG49" s="13">
        <v>2203.2309570000002</v>
      </c>
      <c r="DH49" s="15">
        <f t="shared" si="8"/>
        <v>4.8824963234898267E-2</v>
      </c>
      <c r="DJ49" s="13">
        <v>18696.099609000001</v>
      </c>
      <c r="DK49" s="15">
        <f t="shared" si="9"/>
        <v>9.9039639707769744E-3</v>
      </c>
      <c r="DL49" s="15"/>
      <c r="DM49" s="15"/>
      <c r="DN49" s="15"/>
    </row>
    <row r="50" spans="2:118" x14ac:dyDescent="0.3">
      <c r="B50" s="109">
        <v>44900</v>
      </c>
      <c r="C50" s="13">
        <v>2728.138672</v>
      </c>
      <c r="D50" s="15">
        <f t="shared" si="0"/>
        <v>1.2608885601068653E-3</v>
      </c>
      <c r="F50" s="13">
        <v>18496.599609000001</v>
      </c>
      <c r="G50" s="15">
        <f t="shared" si="1"/>
        <v>-1.0670674855838058E-2</v>
      </c>
      <c r="H50" s="15"/>
      <c r="I50" s="15"/>
      <c r="J50" s="15"/>
      <c r="K50" s="15"/>
      <c r="AR50" s="109">
        <v>44900</v>
      </c>
      <c r="AS50" s="13">
        <v>2357.7456050000001</v>
      </c>
      <c r="AT50" s="15">
        <f t="shared" si="2"/>
        <v>-1.379980139641479E-2</v>
      </c>
      <c r="AV50" s="13">
        <v>18496.599609000001</v>
      </c>
      <c r="AW50" s="15">
        <f t="shared" si="3"/>
        <v>-1.0670674855838058E-2</v>
      </c>
      <c r="AX50" s="15"/>
      <c r="AY50" s="15"/>
      <c r="AZ50" s="15"/>
      <c r="BA50" s="15"/>
      <c r="BM50" s="109">
        <v>44900</v>
      </c>
      <c r="BN50" s="13">
        <v>3237.1345209999999</v>
      </c>
      <c r="BO50" s="15">
        <f t="shared" si="4"/>
        <v>4.0118686265998127E-2</v>
      </c>
      <c r="BQ50" s="13">
        <v>18496.599609000001</v>
      </c>
      <c r="BR50" s="15">
        <f t="shared" si="5"/>
        <v>-1.0670674855838058E-2</v>
      </c>
      <c r="BS50" s="15"/>
      <c r="BT50" s="15"/>
      <c r="BU50" s="15"/>
      <c r="CH50" s="109">
        <v>44900</v>
      </c>
      <c r="CI50" s="13">
        <v>3229.1210940000001</v>
      </c>
      <c r="CJ50" s="15">
        <f t="shared" si="6"/>
        <v>-6.3134217177820195E-2</v>
      </c>
      <c r="CL50" s="13">
        <v>18496.599609000001</v>
      </c>
      <c r="CM50" s="15">
        <f t="shared" si="7"/>
        <v>-1.0670674855838058E-2</v>
      </c>
      <c r="CN50" s="15"/>
      <c r="CO50" s="15"/>
      <c r="CP50" s="15"/>
      <c r="DF50" s="109">
        <v>44900</v>
      </c>
      <c r="DG50" s="13">
        <v>2183.3059079999998</v>
      </c>
      <c r="DH50" s="15">
        <f t="shared" si="8"/>
        <v>-9.0435589318021981E-3</v>
      </c>
      <c r="DJ50" s="13">
        <v>18496.599609000001</v>
      </c>
      <c r="DK50" s="15">
        <f t="shared" si="9"/>
        <v>-1.0670674855838058E-2</v>
      </c>
      <c r="DL50" s="15"/>
      <c r="DM50" s="15"/>
      <c r="DN50" s="15"/>
    </row>
    <row r="51" spans="2:118" x14ac:dyDescent="0.3">
      <c r="B51" s="109">
        <v>44907</v>
      </c>
      <c r="C51" s="13">
        <v>2582.0053710000002</v>
      </c>
      <c r="D51" s="15">
        <f t="shared" si="0"/>
        <v>-5.3565202714885962E-2</v>
      </c>
      <c r="F51" s="13">
        <v>18269</v>
      </c>
      <c r="G51" s="15">
        <f t="shared" si="1"/>
        <v>-1.2304943276668867E-2</v>
      </c>
      <c r="H51" s="15"/>
      <c r="I51" s="15"/>
      <c r="J51" s="15"/>
      <c r="K51" s="15"/>
      <c r="AR51" s="109">
        <v>44907</v>
      </c>
      <c r="AS51" s="13">
        <v>2316.6809079999998</v>
      </c>
      <c r="AT51" s="15">
        <f t="shared" si="2"/>
        <v>-1.7416932901037185E-2</v>
      </c>
      <c r="AV51" s="13">
        <v>18269</v>
      </c>
      <c r="AW51" s="15">
        <f t="shared" si="3"/>
        <v>-1.2304943276668867E-2</v>
      </c>
      <c r="AX51" s="15"/>
      <c r="AY51" s="15"/>
      <c r="AZ51" s="15"/>
      <c r="BA51" s="15"/>
      <c r="BM51" s="109">
        <v>44907</v>
      </c>
      <c r="BN51" s="13">
        <v>3438.6286620000001</v>
      </c>
      <c r="BO51" s="15">
        <f t="shared" si="4"/>
        <v>6.2244599256800592E-2</v>
      </c>
      <c r="BQ51" s="13">
        <v>18269</v>
      </c>
      <c r="BR51" s="15">
        <f t="shared" si="5"/>
        <v>-1.2304943276668867E-2</v>
      </c>
      <c r="BS51" s="15"/>
      <c r="BT51" s="15"/>
      <c r="BU51" s="15"/>
      <c r="CH51" s="109">
        <v>44907</v>
      </c>
      <c r="CI51" s="13">
        <v>3099.7563479999999</v>
      </c>
      <c r="CJ51" s="15">
        <f t="shared" si="6"/>
        <v>-4.0061906083476262E-2</v>
      </c>
      <c r="CL51" s="13">
        <v>18269</v>
      </c>
      <c r="CM51" s="15">
        <f t="shared" si="7"/>
        <v>-1.2304943276668867E-2</v>
      </c>
      <c r="CN51" s="15"/>
      <c r="CO51" s="15"/>
      <c r="CP51" s="15"/>
      <c r="DF51" s="109">
        <v>44907</v>
      </c>
      <c r="DG51" s="13">
        <v>2100.466797</v>
      </c>
      <c r="DH51" s="15">
        <f t="shared" si="8"/>
        <v>-3.7942054155793437E-2</v>
      </c>
      <c r="DJ51" s="13">
        <v>18269</v>
      </c>
      <c r="DK51" s="15">
        <f t="shared" si="9"/>
        <v>-1.2304943276668867E-2</v>
      </c>
      <c r="DL51" s="15"/>
      <c r="DM51" s="15"/>
      <c r="DN51" s="15"/>
    </row>
    <row r="52" spans="2:118" x14ac:dyDescent="0.3">
      <c r="B52" s="109">
        <v>44914</v>
      </c>
      <c r="C52" s="13">
        <v>2479.7866210000002</v>
      </c>
      <c r="D52" s="15">
        <f t="shared" si="0"/>
        <v>-3.9588899058103477E-2</v>
      </c>
      <c r="F52" s="13">
        <v>17806.800781000002</v>
      </c>
      <c r="G52" s="15">
        <f t="shared" si="1"/>
        <v>-2.529964524604511E-2</v>
      </c>
      <c r="H52" s="15"/>
      <c r="I52" s="15"/>
      <c r="J52" s="15"/>
      <c r="K52" s="15"/>
      <c r="AR52" s="109">
        <v>44914</v>
      </c>
      <c r="AS52" s="13">
        <v>2212.0747070000002</v>
      </c>
      <c r="AT52" s="15">
        <f t="shared" si="2"/>
        <v>-4.5153478253639467E-2</v>
      </c>
      <c r="AV52" s="13">
        <v>17806.800781000002</v>
      </c>
      <c r="AW52" s="15">
        <f t="shared" si="3"/>
        <v>-2.529964524604511E-2</v>
      </c>
      <c r="AX52" s="15"/>
      <c r="AY52" s="15"/>
      <c r="AZ52" s="15"/>
      <c r="BA52" s="15"/>
      <c r="BM52" s="109">
        <v>44914</v>
      </c>
      <c r="BN52" s="13">
        <v>3313.1689449999999</v>
      </c>
      <c r="BO52" s="15">
        <f t="shared" si="4"/>
        <v>-3.648539267599471E-2</v>
      </c>
      <c r="BQ52" s="13">
        <v>17806.800781000002</v>
      </c>
      <c r="BR52" s="15">
        <f t="shared" si="5"/>
        <v>-2.529964524604511E-2</v>
      </c>
      <c r="BS52" s="15"/>
      <c r="BT52" s="15"/>
      <c r="BU52" s="15"/>
      <c r="CH52" s="109">
        <v>44914</v>
      </c>
      <c r="CI52" s="13">
        <v>2767.1755370000001</v>
      </c>
      <c r="CJ52" s="15">
        <f t="shared" si="6"/>
        <v>-0.10729256549940935</v>
      </c>
      <c r="CL52" s="13">
        <v>17806.800781000002</v>
      </c>
      <c r="CM52" s="15">
        <f t="shared" si="7"/>
        <v>-2.529964524604511E-2</v>
      </c>
      <c r="CN52" s="15"/>
      <c r="CO52" s="15"/>
      <c r="CP52" s="15"/>
      <c r="DF52" s="109">
        <v>44914</v>
      </c>
      <c r="DG52" s="13">
        <v>1881.239624</v>
      </c>
      <c r="DH52" s="15">
        <f t="shared" si="8"/>
        <v>-0.10437069194005455</v>
      </c>
      <c r="DJ52" s="13">
        <v>17806.800781000002</v>
      </c>
      <c r="DK52" s="15">
        <f t="shared" si="9"/>
        <v>-2.529964524604511E-2</v>
      </c>
      <c r="DL52" s="15"/>
      <c r="DM52" s="15"/>
      <c r="DN52" s="15"/>
    </row>
    <row r="53" spans="2:118" x14ac:dyDescent="0.3">
      <c r="B53" s="109">
        <v>44921</v>
      </c>
      <c r="C53" s="13">
        <v>2539.4348140000002</v>
      </c>
      <c r="D53" s="15">
        <f t="shared" si="0"/>
        <v>2.4053760309403538E-2</v>
      </c>
      <c r="F53" s="13">
        <v>18105.300781000002</v>
      </c>
      <c r="G53" s="15">
        <f t="shared" si="1"/>
        <v>1.6763258244484991E-2</v>
      </c>
      <c r="H53" s="15"/>
      <c r="I53" s="15"/>
      <c r="J53" s="15"/>
      <c r="K53" s="15"/>
      <c r="AR53" s="109">
        <v>44921</v>
      </c>
      <c r="AS53" s="13">
        <v>2282.8420409999999</v>
      </c>
      <c r="AT53" s="15">
        <f t="shared" si="2"/>
        <v>3.1991385180645038E-2</v>
      </c>
      <c r="AV53" s="13">
        <v>18105.300781000002</v>
      </c>
      <c r="AW53" s="15">
        <f t="shared" si="3"/>
        <v>1.6763258244484991E-2</v>
      </c>
      <c r="AX53" s="15"/>
      <c r="AY53" s="15"/>
      <c r="AZ53" s="15"/>
      <c r="BA53" s="15"/>
      <c r="BM53" s="109">
        <v>44921</v>
      </c>
      <c r="BN53" s="13">
        <v>3429.5422359999998</v>
      </c>
      <c r="BO53" s="15">
        <f t="shared" si="4"/>
        <v>3.5124466313624758E-2</v>
      </c>
      <c r="BQ53" s="13">
        <v>18105.300781000002</v>
      </c>
      <c r="BR53" s="15">
        <f t="shared" si="5"/>
        <v>1.6763258244484991E-2</v>
      </c>
      <c r="BS53" s="15"/>
      <c r="BT53" s="15"/>
      <c r="BU53" s="15"/>
      <c r="CH53" s="109">
        <v>44921</v>
      </c>
      <c r="CI53" s="13">
        <v>3108.7504880000001</v>
      </c>
      <c r="CJ53" s="15">
        <f t="shared" si="6"/>
        <v>0.12343812180788305</v>
      </c>
      <c r="CL53" s="13">
        <v>18105.300781000002</v>
      </c>
      <c r="CM53" s="15">
        <f t="shared" si="7"/>
        <v>1.6763258244484991E-2</v>
      </c>
      <c r="CN53" s="15"/>
      <c r="CO53" s="15"/>
      <c r="CP53" s="15"/>
      <c r="DF53" s="109">
        <v>44921</v>
      </c>
      <c r="DG53" s="13">
        <v>1977.876953</v>
      </c>
      <c r="DH53" s="15">
        <f t="shared" si="8"/>
        <v>5.1368963191687378E-2</v>
      </c>
      <c r="DJ53" s="13">
        <v>18105.300781000002</v>
      </c>
      <c r="DK53" s="15">
        <f t="shared" si="9"/>
        <v>1.6763258244484991E-2</v>
      </c>
      <c r="DL53" s="15"/>
      <c r="DM53" s="15"/>
      <c r="DN53" s="15"/>
    </row>
    <row r="54" spans="2:118" x14ac:dyDescent="0.3">
      <c r="B54" s="109">
        <v>44928</v>
      </c>
      <c r="C54" s="13">
        <v>2511.7021479999999</v>
      </c>
      <c r="D54" s="15">
        <f t="shared" si="0"/>
        <v>-1.0920802474278513E-2</v>
      </c>
      <c r="F54" s="13">
        <v>17859.449218999998</v>
      </c>
      <c r="G54" s="15">
        <f t="shared" si="1"/>
        <v>-1.3578982474458767E-2</v>
      </c>
      <c r="H54" s="15"/>
      <c r="I54" s="15"/>
      <c r="J54" s="15"/>
      <c r="K54" s="15"/>
      <c r="AR54" s="109">
        <v>44928</v>
      </c>
      <c r="AS54" s="13">
        <v>2231.311279</v>
      </c>
      <c r="AT54" s="15">
        <f t="shared" si="2"/>
        <v>-2.257307385903351E-2</v>
      </c>
      <c r="AV54" s="13">
        <v>17859.449218999998</v>
      </c>
      <c r="AW54" s="15">
        <f t="shared" si="3"/>
        <v>-1.3578982474458767E-2</v>
      </c>
      <c r="AX54" s="15"/>
      <c r="AY54" s="15"/>
      <c r="AZ54" s="15"/>
      <c r="BA54" s="15"/>
      <c r="BM54" s="109">
        <v>44928</v>
      </c>
      <c r="BN54" s="13">
        <v>3359.0493160000001</v>
      </c>
      <c r="BO54" s="15">
        <f t="shared" si="4"/>
        <v>-2.0554614916251324E-2</v>
      </c>
      <c r="BQ54" s="13">
        <v>17859.449218999998</v>
      </c>
      <c r="BR54" s="15">
        <f t="shared" si="5"/>
        <v>-1.3578982474458767E-2</v>
      </c>
      <c r="BS54" s="15"/>
      <c r="BT54" s="15"/>
      <c r="BU54" s="15"/>
      <c r="CH54" s="109">
        <v>44928</v>
      </c>
      <c r="CI54" s="13">
        <v>2928.9189449999999</v>
      </c>
      <c r="CJ54" s="15">
        <f t="shared" si="6"/>
        <v>-5.784688854707476E-2</v>
      </c>
      <c r="CL54" s="13">
        <v>17859.449218999998</v>
      </c>
      <c r="CM54" s="15">
        <f t="shared" si="7"/>
        <v>-1.3578982474458767E-2</v>
      </c>
      <c r="CN54" s="15"/>
      <c r="CO54" s="15"/>
      <c r="CP54" s="15"/>
      <c r="DF54" s="109">
        <v>44928</v>
      </c>
      <c r="DG54" s="13">
        <v>1929.3092039999999</v>
      </c>
      <c r="DH54" s="15">
        <f t="shared" si="8"/>
        <v>-2.4555495692658469E-2</v>
      </c>
      <c r="DJ54" s="13">
        <v>17859.449218999998</v>
      </c>
      <c r="DK54" s="15">
        <f t="shared" si="9"/>
        <v>-1.3578982474458767E-2</v>
      </c>
      <c r="DL54" s="15"/>
      <c r="DM54" s="15"/>
      <c r="DN54" s="15"/>
    </row>
    <row r="55" spans="2:118" x14ac:dyDescent="0.3">
      <c r="B55" s="109">
        <v>44935</v>
      </c>
      <c r="C55" s="13">
        <v>2494.6240229999999</v>
      </c>
      <c r="D55" s="15">
        <f t="shared" si="0"/>
        <v>-6.7994228589559613E-3</v>
      </c>
      <c r="F55" s="13">
        <v>17956.599609000001</v>
      </c>
      <c r="G55" s="15">
        <f t="shared" si="1"/>
        <v>5.4397192661825855E-3</v>
      </c>
      <c r="H55" s="15"/>
      <c r="I55" s="15"/>
      <c r="J55" s="15"/>
      <c r="K55" s="15"/>
      <c r="AR55" s="109">
        <v>44935</v>
      </c>
      <c r="AS55" s="13">
        <v>2191.5422359999998</v>
      </c>
      <c r="AT55" s="15">
        <f t="shared" si="2"/>
        <v>-1.7823171233116053E-2</v>
      </c>
      <c r="AV55" s="13">
        <v>17956.599609000001</v>
      </c>
      <c r="AW55" s="15">
        <f t="shared" si="3"/>
        <v>5.4397192661825855E-3</v>
      </c>
      <c r="AX55" s="15"/>
      <c r="AY55" s="15"/>
      <c r="AZ55" s="15"/>
      <c r="BA55" s="15"/>
      <c r="BM55" s="109">
        <v>44935</v>
      </c>
      <c r="BN55" s="13">
        <v>3416.6621089999999</v>
      </c>
      <c r="BO55" s="15">
        <f t="shared" si="4"/>
        <v>1.7151517462269839E-2</v>
      </c>
      <c r="BQ55" s="13">
        <v>17956.599609000001</v>
      </c>
      <c r="BR55" s="15">
        <f t="shared" si="5"/>
        <v>5.4397192661825855E-3</v>
      </c>
      <c r="BS55" s="15"/>
      <c r="BT55" s="15"/>
      <c r="BU55" s="15"/>
      <c r="CH55" s="109">
        <v>44935</v>
      </c>
      <c r="CI55" s="13">
        <v>2791.3596189999998</v>
      </c>
      <c r="CJ55" s="15">
        <f t="shared" si="6"/>
        <v>-4.6965904001826209E-2</v>
      </c>
      <c r="CL55" s="13">
        <v>17956.599609000001</v>
      </c>
      <c r="CM55" s="15">
        <f t="shared" si="7"/>
        <v>5.4397192661825855E-3</v>
      </c>
      <c r="CN55" s="15"/>
      <c r="CO55" s="15"/>
      <c r="CP55" s="15"/>
      <c r="DF55" s="109">
        <v>44935</v>
      </c>
      <c r="DG55" s="13">
        <v>1936.9304199999999</v>
      </c>
      <c r="DH55" s="15">
        <f t="shared" si="8"/>
        <v>3.950230468086291E-3</v>
      </c>
      <c r="DJ55" s="13">
        <v>17956.599609000001</v>
      </c>
      <c r="DK55" s="15">
        <f t="shared" si="9"/>
        <v>5.4397192661825855E-3</v>
      </c>
      <c r="DL55" s="15"/>
      <c r="DM55" s="15"/>
      <c r="DN55" s="15"/>
    </row>
    <row r="56" spans="2:118" x14ac:dyDescent="0.3">
      <c r="B56" s="109">
        <v>44942</v>
      </c>
      <c r="C56" s="13">
        <v>2392.5051269999999</v>
      </c>
      <c r="D56" s="15">
        <f t="shared" si="0"/>
        <v>-4.093558590732771E-2</v>
      </c>
      <c r="F56" s="13">
        <v>18027.650390999999</v>
      </c>
      <c r="G56" s="15">
        <f t="shared" si="1"/>
        <v>3.9568060516528281E-3</v>
      </c>
      <c r="H56" s="15"/>
      <c r="I56" s="15"/>
      <c r="J56" s="15"/>
      <c r="K56" s="15"/>
      <c r="AR56" s="109">
        <v>44942</v>
      </c>
      <c r="AS56" s="13">
        <v>2098.298828</v>
      </c>
      <c r="AT56" s="15">
        <f t="shared" si="2"/>
        <v>-4.2546936339309394E-2</v>
      </c>
      <c r="AV56" s="13">
        <v>18027.650390999999</v>
      </c>
      <c r="AW56" s="15">
        <f t="shared" si="3"/>
        <v>3.9568060516528281E-3</v>
      </c>
      <c r="AX56" s="15"/>
      <c r="AY56" s="15"/>
      <c r="AZ56" s="15"/>
      <c r="BA56" s="15"/>
      <c r="BM56" s="109">
        <v>44942</v>
      </c>
      <c r="BN56" s="13">
        <v>3385.7089839999999</v>
      </c>
      <c r="BO56" s="15">
        <f t="shared" si="4"/>
        <v>-9.0594633043943329E-3</v>
      </c>
      <c r="BQ56" s="13">
        <v>18027.650390999999</v>
      </c>
      <c r="BR56" s="15">
        <f t="shared" si="5"/>
        <v>3.9568060516528281E-3</v>
      </c>
      <c r="BS56" s="15"/>
      <c r="BT56" s="15"/>
      <c r="BU56" s="15"/>
      <c r="CH56" s="109">
        <v>44942</v>
      </c>
      <c r="CI56" s="13">
        <v>2736.2460940000001</v>
      </c>
      <c r="CJ56" s="15">
        <f t="shared" si="6"/>
        <v>-1.97443298329808E-2</v>
      </c>
      <c r="CL56" s="13">
        <v>18027.650390999999</v>
      </c>
      <c r="CM56" s="15">
        <f t="shared" si="7"/>
        <v>3.9568060516528281E-3</v>
      </c>
      <c r="CN56" s="15"/>
      <c r="CO56" s="15"/>
      <c r="CP56" s="15"/>
      <c r="DF56" s="109">
        <v>44942</v>
      </c>
      <c r="DG56" s="13">
        <v>1880.492432</v>
      </c>
      <c r="DH56" s="15">
        <f t="shared" si="8"/>
        <v>-2.9137849980176322E-2</v>
      </c>
      <c r="DJ56" s="13">
        <v>18027.650390999999</v>
      </c>
      <c r="DK56" s="15">
        <f t="shared" si="9"/>
        <v>3.9568060516528281E-3</v>
      </c>
      <c r="DL56" s="15"/>
      <c r="DM56" s="15"/>
      <c r="DN56" s="15"/>
    </row>
    <row r="57" spans="2:118" x14ac:dyDescent="0.3">
      <c r="B57" s="109">
        <v>44949</v>
      </c>
      <c r="C57" s="13">
        <v>2281.0251459999999</v>
      </c>
      <c r="D57" s="15">
        <f t="shared" si="0"/>
        <v>-4.6595503492101842E-2</v>
      </c>
      <c r="F57" s="13">
        <v>17604.349609000001</v>
      </c>
      <c r="G57" s="15">
        <f t="shared" si="1"/>
        <v>-2.3480640727941093E-2</v>
      </c>
      <c r="H57" s="15"/>
      <c r="I57" s="15"/>
      <c r="J57" s="15"/>
      <c r="K57" s="15"/>
      <c r="AR57" s="109">
        <v>44949</v>
      </c>
      <c r="AS57" s="13">
        <v>2124.1140140000002</v>
      </c>
      <c r="AT57" s="15">
        <f t="shared" si="2"/>
        <v>1.2302912080738304E-2</v>
      </c>
      <c r="AV57" s="13">
        <v>17604.349609000001</v>
      </c>
      <c r="AW57" s="15">
        <f t="shared" si="3"/>
        <v>-2.3480640727941093E-2</v>
      </c>
      <c r="AX57" s="15"/>
      <c r="AY57" s="15"/>
      <c r="AZ57" s="15"/>
      <c r="BA57" s="15"/>
      <c r="BM57" s="109">
        <v>44949</v>
      </c>
      <c r="BN57" s="13">
        <v>3223.4553219999998</v>
      </c>
      <c r="BO57" s="15">
        <f t="shared" si="4"/>
        <v>-4.792309757476787E-2</v>
      </c>
      <c r="BQ57" s="13">
        <v>17604.349609000001</v>
      </c>
      <c r="BR57" s="15">
        <f t="shared" si="5"/>
        <v>-2.3480640727941093E-2</v>
      </c>
      <c r="BS57" s="15"/>
      <c r="BT57" s="15"/>
      <c r="BU57" s="15"/>
      <c r="CH57" s="109">
        <v>44949</v>
      </c>
      <c r="CI57" s="13">
        <v>2622.4709469999998</v>
      </c>
      <c r="CJ57" s="15">
        <f t="shared" si="6"/>
        <v>-4.1580743504571749E-2</v>
      </c>
      <c r="CL57" s="13">
        <v>17604.349609000001</v>
      </c>
      <c r="CM57" s="15">
        <f t="shared" si="7"/>
        <v>-2.3480640727941093E-2</v>
      </c>
      <c r="CN57" s="15"/>
      <c r="CO57" s="15"/>
      <c r="CP57" s="15"/>
      <c r="DF57" s="109">
        <v>44949</v>
      </c>
      <c r="DG57" s="13">
        <v>1817.030518</v>
      </c>
      <c r="DH57" s="15">
        <f t="shared" si="8"/>
        <v>-3.3747497687350414E-2</v>
      </c>
      <c r="DJ57" s="13">
        <v>17604.349609000001</v>
      </c>
      <c r="DK57" s="15">
        <f t="shared" si="9"/>
        <v>-2.3480640727941093E-2</v>
      </c>
      <c r="DL57" s="15"/>
      <c r="DM57" s="15"/>
      <c r="DN57" s="15"/>
    </row>
    <row r="58" spans="2:118" x14ac:dyDescent="0.3">
      <c r="B58" s="109">
        <v>44956</v>
      </c>
      <c r="C58" s="13">
        <v>2331.7114259999998</v>
      </c>
      <c r="D58" s="15">
        <f t="shared" si="0"/>
        <v>2.2220833509390747E-2</v>
      </c>
      <c r="F58" s="13">
        <v>17854.050781000002</v>
      </c>
      <c r="G58" s="15">
        <f t="shared" si="1"/>
        <v>1.4184061186352848E-2</v>
      </c>
      <c r="H58" s="15"/>
      <c r="I58" s="15"/>
      <c r="J58" s="15"/>
      <c r="K58" s="15"/>
      <c r="AR58" s="109">
        <v>44956</v>
      </c>
      <c r="AS58" s="13">
        <v>2203.203857</v>
      </c>
      <c r="AT58" s="15">
        <f t="shared" si="2"/>
        <v>3.723427390371703E-2</v>
      </c>
      <c r="AV58" s="13">
        <v>17854.050781000002</v>
      </c>
      <c r="AW58" s="15">
        <f t="shared" si="3"/>
        <v>1.4184061186352848E-2</v>
      </c>
      <c r="AX58" s="15"/>
      <c r="AY58" s="15"/>
      <c r="AZ58" s="15"/>
      <c r="BA58" s="15"/>
      <c r="BM58" s="109">
        <v>44956</v>
      </c>
      <c r="BN58" s="13">
        <v>3323.3535160000001</v>
      </c>
      <c r="BO58" s="15">
        <f t="shared" si="4"/>
        <v>3.0991027956304373E-2</v>
      </c>
      <c r="BQ58" s="13">
        <v>17854.050781000002</v>
      </c>
      <c r="BR58" s="15">
        <f t="shared" si="5"/>
        <v>1.4184061186352848E-2</v>
      </c>
      <c r="BS58" s="15"/>
      <c r="BT58" s="15"/>
      <c r="BU58" s="15"/>
      <c r="CH58" s="109">
        <v>44956</v>
      </c>
      <c r="CI58" s="13">
        <v>2681.8320309999999</v>
      </c>
      <c r="CJ58" s="15">
        <f t="shared" si="6"/>
        <v>2.2635554482655751E-2</v>
      </c>
      <c r="CL58" s="13">
        <v>17854.050781000002</v>
      </c>
      <c r="CM58" s="15">
        <f t="shared" si="7"/>
        <v>1.4184061186352848E-2</v>
      </c>
      <c r="CN58" s="15"/>
      <c r="CO58" s="15"/>
      <c r="CP58" s="15"/>
      <c r="DF58" s="109">
        <v>44956</v>
      </c>
      <c r="DG58" s="13">
        <v>1817.179932</v>
      </c>
      <c r="DH58" s="15">
        <f t="shared" si="8"/>
        <v>8.2229769131414443E-5</v>
      </c>
      <c r="DJ58" s="13">
        <v>17854.050781000002</v>
      </c>
      <c r="DK58" s="15">
        <f t="shared" si="9"/>
        <v>1.4184061186352848E-2</v>
      </c>
      <c r="DL58" s="15"/>
      <c r="DM58" s="15"/>
      <c r="DN58" s="15"/>
    </row>
    <row r="59" spans="2:118" x14ac:dyDescent="0.3">
      <c r="B59" s="109">
        <v>44963</v>
      </c>
      <c r="C59" s="13">
        <v>2306.4182129999999</v>
      </c>
      <c r="D59" s="15">
        <f t="shared" si="0"/>
        <v>-1.0847488551955942E-2</v>
      </c>
      <c r="F59" s="13">
        <v>17856.5</v>
      </c>
      <c r="G59" s="15">
        <f t="shared" si="1"/>
        <v>1.371800175793414E-4</v>
      </c>
      <c r="H59" s="15"/>
      <c r="I59" s="15"/>
      <c r="J59" s="15"/>
      <c r="K59" s="15"/>
      <c r="AR59" s="109">
        <v>44963</v>
      </c>
      <c r="AS59" s="13">
        <v>2281.8947750000002</v>
      </c>
      <c r="AT59" s="15">
        <f t="shared" si="2"/>
        <v>3.5716585076766449E-2</v>
      </c>
      <c r="AV59" s="13">
        <v>17856.5</v>
      </c>
      <c r="AW59" s="15">
        <f t="shared" si="3"/>
        <v>1.371800175793414E-4</v>
      </c>
      <c r="AX59" s="15"/>
      <c r="AY59" s="15"/>
      <c r="AZ59" s="15"/>
      <c r="BA59" s="15"/>
      <c r="BM59" s="109">
        <v>44963</v>
      </c>
      <c r="BN59" s="13">
        <v>3410.0720209999999</v>
      </c>
      <c r="BO59" s="15">
        <f t="shared" si="4"/>
        <v>2.6093674531614264E-2</v>
      </c>
      <c r="BQ59" s="13">
        <v>17856.5</v>
      </c>
      <c r="BR59" s="15">
        <f t="shared" si="5"/>
        <v>1.371800175793414E-4</v>
      </c>
      <c r="BS59" s="15"/>
      <c r="BT59" s="15"/>
      <c r="BU59" s="15"/>
      <c r="CH59" s="109">
        <v>44963</v>
      </c>
      <c r="CI59" s="13">
        <v>2966.8940429999998</v>
      </c>
      <c r="CJ59" s="15">
        <f t="shared" si="6"/>
        <v>0.10629376064753249</v>
      </c>
      <c r="CL59" s="13">
        <v>17856.5</v>
      </c>
      <c r="CM59" s="15">
        <f t="shared" si="7"/>
        <v>1.371800175793414E-4</v>
      </c>
      <c r="CN59" s="15"/>
      <c r="CO59" s="15"/>
      <c r="CP59" s="15"/>
      <c r="DF59" s="109">
        <v>44963</v>
      </c>
      <c r="DG59" s="13">
        <v>1779.0230710000001</v>
      </c>
      <c r="DH59" s="15">
        <f t="shared" si="8"/>
        <v>-2.0997844147444544E-2</v>
      </c>
      <c r="DJ59" s="13">
        <v>17856.5</v>
      </c>
      <c r="DK59" s="15">
        <f t="shared" si="9"/>
        <v>1.371800175793414E-4</v>
      </c>
      <c r="DL59" s="15"/>
      <c r="DM59" s="15"/>
      <c r="DN59" s="15"/>
    </row>
    <row r="60" spans="2:118" x14ac:dyDescent="0.3">
      <c r="B60" s="109">
        <v>44970</v>
      </c>
      <c r="C60" s="13">
        <v>2323.2971189999998</v>
      </c>
      <c r="D60" s="15">
        <f t="shared" si="0"/>
        <v>7.3182330528187567E-3</v>
      </c>
      <c r="F60" s="13">
        <v>17944.199218999998</v>
      </c>
      <c r="G60" s="15">
        <f t="shared" si="1"/>
        <v>4.9113330719905424E-3</v>
      </c>
      <c r="H60" s="15"/>
      <c r="I60" s="15"/>
      <c r="J60" s="15"/>
      <c r="K60" s="15"/>
      <c r="AR60" s="109">
        <v>44970</v>
      </c>
      <c r="AS60" s="13">
        <v>2315.0041500000002</v>
      </c>
      <c r="AT60" s="15">
        <f t="shared" si="2"/>
        <v>1.4509597621564341E-2</v>
      </c>
      <c r="AV60" s="13">
        <v>17944.199218999998</v>
      </c>
      <c r="AW60" s="15">
        <f t="shared" si="3"/>
        <v>4.9113330719905424E-3</v>
      </c>
      <c r="AX60" s="15"/>
      <c r="AY60" s="15"/>
      <c r="AZ60" s="15"/>
      <c r="BA60" s="15"/>
      <c r="BM60" s="109">
        <v>44970</v>
      </c>
      <c r="BN60" s="13">
        <v>3727.5397950000001</v>
      </c>
      <c r="BO60" s="15">
        <f t="shared" si="4"/>
        <v>9.3097087699310022E-2</v>
      </c>
      <c r="BQ60" s="13">
        <v>17944.199218999998</v>
      </c>
      <c r="BR60" s="15">
        <f t="shared" si="5"/>
        <v>4.9113330719905424E-3</v>
      </c>
      <c r="BS60" s="15"/>
      <c r="BT60" s="15"/>
      <c r="BU60" s="15"/>
      <c r="CH60" s="109">
        <v>44970</v>
      </c>
      <c r="CI60" s="13">
        <v>3012.4638669999999</v>
      </c>
      <c r="CJ60" s="15">
        <f t="shared" si="6"/>
        <v>1.5359437627210148E-2</v>
      </c>
      <c r="CL60" s="13">
        <v>17944.199218999998</v>
      </c>
      <c r="CM60" s="15">
        <f t="shared" si="7"/>
        <v>4.9113330719905424E-3</v>
      </c>
      <c r="CN60" s="15"/>
      <c r="CO60" s="15"/>
      <c r="CP60" s="15"/>
      <c r="DF60" s="109">
        <v>44970</v>
      </c>
      <c r="DG60" s="13">
        <v>1797.503784</v>
      </c>
      <c r="DH60" s="15">
        <f t="shared" si="8"/>
        <v>1.0388124415728894E-2</v>
      </c>
      <c r="DJ60" s="13">
        <v>17944.199218999998</v>
      </c>
      <c r="DK60" s="15">
        <f t="shared" si="9"/>
        <v>4.9113330719905424E-3</v>
      </c>
      <c r="DL60" s="15"/>
      <c r="DM60" s="15"/>
      <c r="DN60" s="15"/>
    </row>
    <row r="61" spans="2:118" x14ac:dyDescent="0.3">
      <c r="B61" s="109">
        <v>44977</v>
      </c>
      <c r="C61" s="13">
        <v>2266.1381839999999</v>
      </c>
      <c r="D61" s="15">
        <f t="shared" si="0"/>
        <v>-2.4602507588268541E-2</v>
      </c>
      <c r="F61" s="13">
        <v>17465.800781000002</v>
      </c>
      <c r="G61" s="15">
        <f t="shared" si="1"/>
        <v>-2.6660339208308015E-2</v>
      </c>
      <c r="H61" s="15"/>
      <c r="I61" s="15"/>
      <c r="J61" s="15"/>
      <c r="K61" s="15"/>
      <c r="AR61" s="109">
        <v>44977</v>
      </c>
      <c r="AS61" s="13">
        <v>2220.810547</v>
      </c>
      <c r="AT61" s="15">
        <f t="shared" si="2"/>
        <v>-4.0688308485321789E-2</v>
      </c>
      <c r="AV61" s="13">
        <v>17465.800781000002</v>
      </c>
      <c r="AW61" s="15">
        <f t="shared" si="3"/>
        <v>-2.6660339208308015E-2</v>
      </c>
      <c r="AX61" s="15"/>
      <c r="AY61" s="15"/>
      <c r="AZ61" s="15"/>
      <c r="BA61" s="15"/>
      <c r="BM61" s="109">
        <v>44977</v>
      </c>
      <c r="BN61" s="13">
        <v>3865.5302729999999</v>
      </c>
      <c r="BO61" s="15">
        <f t="shared" si="4"/>
        <v>3.7019183050733817E-2</v>
      </c>
      <c r="BQ61" s="13">
        <v>17465.800781000002</v>
      </c>
      <c r="BR61" s="15">
        <f t="shared" si="5"/>
        <v>-2.6660339208308015E-2</v>
      </c>
      <c r="BS61" s="15"/>
      <c r="BT61" s="15"/>
      <c r="BU61" s="15"/>
      <c r="CH61" s="109">
        <v>44977</v>
      </c>
      <c r="CI61" s="13">
        <v>3063.5302729999999</v>
      </c>
      <c r="CJ61" s="15">
        <f t="shared" si="6"/>
        <v>1.6951707391217541E-2</v>
      </c>
      <c r="CL61" s="13">
        <v>17465.800781000002</v>
      </c>
      <c r="CM61" s="15">
        <f t="shared" si="7"/>
        <v>-2.6660339208308015E-2</v>
      </c>
      <c r="CN61" s="15"/>
      <c r="CO61" s="15"/>
      <c r="CP61" s="15"/>
      <c r="DF61" s="109">
        <v>44977</v>
      </c>
      <c r="DG61" s="13">
        <v>1805.274658</v>
      </c>
      <c r="DH61" s="15">
        <f t="shared" si="8"/>
        <v>4.3231475055409696E-3</v>
      </c>
      <c r="DJ61" s="13">
        <v>17465.800781000002</v>
      </c>
      <c r="DK61" s="15">
        <f t="shared" si="9"/>
        <v>-2.6660339208308015E-2</v>
      </c>
      <c r="DL61" s="15"/>
      <c r="DM61" s="15"/>
      <c r="DN61" s="15"/>
    </row>
    <row r="62" spans="2:118" x14ac:dyDescent="0.3">
      <c r="B62" s="109">
        <v>44984</v>
      </c>
      <c r="C62" s="13">
        <v>2309.0073240000002</v>
      </c>
      <c r="D62" s="15">
        <f t="shared" si="0"/>
        <v>1.8917266520936948E-2</v>
      </c>
      <c r="F62" s="13">
        <v>17594.349609000001</v>
      </c>
      <c r="G62" s="15">
        <f t="shared" si="1"/>
        <v>7.3600305884538031E-3</v>
      </c>
      <c r="H62" s="15"/>
      <c r="I62" s="15"/>
      <c r="J62" s="15"/>
      <c r="K62" s="15"/>
      <c r="AR62" s="109">
        <v>44984</v>
      </c>
      <c r="AS62" s="13">
        <v>2268.181885</v>
      </c>
      <c r="AT62" s="15">
        <f t="shared" si="2"/>
        <v>2.1330652479110368E-2</v>
      </c>
      <c r="AV62" s="13">
        <v>17594.349609000001</v>
      </c>
      <c r="AW62" s="15">
        <f t="shared" si="3"/>
        <v>7.3600305884538031E-3</v>
      </c>
      <c r="AX62" s="15"/>
      <c r="AY62" s="15"/>
      <c r="AZ62" s="15"/>
      <c r="BA62" s="15"/>
      <c r="BM62" s="109">
        <v>44984</v>
      </c>
      <c r="BN62" s="13">
        <v>3709.6669919999999</v>
      </c>
      <c r="BO62" s="15">
        <f t="shared" si="4"/>
        <v>-4.0321319454843074E-2</v>
      </c>
      <c r="BQ62" s="13">
        <v>17594.349609000001</v>
      </c>
      <c r="BR62" s="15">
        <f t="shared" si="5"/>
        <v>7.3600305884538031E-3</v>
      </c>
      <c r="BS62" s="15"/>
      <c r="BT62" s="15"/>
      <c r="BU62" s="15"/>
      <c r="CH62" s="109">
        <v>44984</v>
      </c>
      <c r="CI62" s="13">
        <v>3169.110596</v>
      </c>
      <c r="CJ62" s="15">
        <f t="shared" si="6"/>
        <v>3.4463613410488536E-2</v>
      </c>
      <c r="CL62" s="13">
        <v>17594.349609000001</v>
      </c>
      <c r="CM62" s="15">
        <f t="shared" si="7"/>
        <v>7.3600305884538031E-3</v>
      </c>
      <c r="CN62" s="15"/>
      <c r="CO62" s="15"/>
      <c r="CP62" s="15"/>
      <c r="DF62" s="109">
        <v>44984</v>
      </c>
      <c r="DG62" s="13">
        <v>1817.4788820000001</v>
      </c>
      <c r="DH62" s="15">
        <f t="shared" si="8"/>
        <v>6.7603142524144122E-3</v>
      </c>
      <c r="DJ62" s="13">
        <v>17594.349609000001</v>
      </c>
      <c r="DK62" s="15">
        <f t="shared" si="9"/>
        <v>7.3600305884538031E-3</v>
      </c>
      <c r="DL62" s="15"/>
      <c r="DM62" s="15"/>
      <c r="DN62" s="15"/>
    </row>
    <row r="63" spans="2:118" x14ac:dyDescent="0.3">
      <c r="B63" s="109">
        <v>44991</v>
      </c>
      <c r="C63" s="13">
        <v>2303.779297</v>
      </c>
      <c r="D63" s="15">
        <f t="shared" si="0"/>
        <v>-2.2641881407908793E-3</v>
      </c>
      <c r="F63" s="13">
        <v>17412.900390999999</v>
      </c>
      <c r="G63" s="15">
        <f t="shared" si="1"/>
        <v>-1.0312925571695164E-2</v>
      </c>
      <c r="H63" s="15"/>
      <c r="I63" s="15"/>
      <c r="J63" s="15"/>
      <c r="K63" s="15"/>
      <c r="AR63" s="109">
        <v>44991</v>
      </c>
      <c r="AS63" s="13">
        <v>2288.7478030000002</v>
      </c>
      <c r="AT63" s="15">
        <f t="shared" si="2"/>
        <v>9.0671379292848187E-3</v>
      </c>
      <c r="AV63" s="13">
        <v>17412.900390999999</v>
      </c>
      <c r="AW63" s="15">
        <f t="shared" si="3"/>
        <v>-1.0312925571695164E-2</v>
      </c>
      <c r="AX63" s="15"/>
      <c r="AY63" s="15"/>
      <c r="AZ63" s="15"/>
      <c r="BA63" s="15"/>
      <c r="BM63" s="109">
        <v>44991</v>
      </c>
      <c r="BN63" s="13">
        <v>4008.9626459999999</v>
      </c>
      <c r="BO63" s="15">
        <f t="shared" si="4"/>
        <v>8.067992481412456E-2</v>
      </c>
      <c r="BQ63" s="13">
        <v>17412.900390999999</v>
      </c>
      <c r="BR63" s="15">
        <f t="shared" si="5"/>
        <v>-1.0312925571695164E-2</v>
      </c>
      <c r="BS63" s="15"/>
      <c r="BT63" s="15"/>
      <c r="BU63" s="15"/>
      <c r="CH63" s="109">
        <v>44991</v>
      </c>
      <c r="CI63" s="13">
        <v>3230.3701169999999</v>
      </c>
      <c r="CJ63" s="15">
        <f t="shared" si="6"/>
        <v>1.9330193486248426E-2</v>
      </c>
      <c r="CL63" s="13">
        <v>17412.900390999999</v>
      </c>
      <c r="CM63" s="15">
        <f t="shared" si="7"/>
        <v>-1.0312925571695164E-2</v>
      </c>
      <c r="CN63" s="15"/>
      <c r="CO63" s="15"/>
      <c r="CP63" s="15"/>
      <c r="DF63" s="109">
        <v>44991</v>
      </c>
      <c r="DG63" s="13">
        <v>1808.263428</v>
      </c>
      <c r="DH63" s="15">
        <f t="shared" si="8"/>
        <v>-5.0704600153919088E-3</v>
      </c>
      <c r="DJ63" s="13">
        <v>17412.900390999999</v>
      </c>
      <c r="DK63" s="15">
        <f t="shared" si="9"/>
        <v>-1.0312925571695164E-2</v>
      </c>
      <c r="DL63" s="15"/>
      <c r="DM63" s="15"/>
      <c r="DN63" s="15"/>
    </row>
    <row r="64" spans="2:118" x14ac:dyDescent="0.3">
      <c r="B64" s="109">
        <v>44998</v>
      </c>
      <c r="C64" s="13">
        <v>2340.0263669999999</v>
      </c>
      <c r="D64" s="15">
        <f t="shared" si="0"/>
        <v>1.573374239763381E-2</v>
      </c>
      <c r="F64" s="13">
        <v>17100.050781000002</v>
      </c>
      <c r="G64" s="15">
        <f t="shared" si="1"/>
        <v>-1.7966542217268788E-2</v>
      </c>
      <c r="H64" s="15"/>
      <c r="I64" s="15"/>
      <c r="J64" s="15"/>
      <c r="K64" s="15"/>
      <c r="AR64" s="109">
        <v>44998</v>
      </c>
      <c r="AS64" s="13">
        <v>2303.7229000000002</v>
      </c>
      <c r="AT64" s="15">
        <f t="shared" si="2"/>
        <v>6.542921408978053E-3</v>
      </c>
      <c r="AV64" s="13">
        <v>17100.050781000002</v>
      </c>
      <c r="AW64" s="15">
        <f t="shared" si="3"/>
        <v>-1.7966542217268788E-2</v>
      </c>
      <c r="AX64" s="15"/>
      <c r="AY64" s="15"/>
      <c r="AZ64" s="15"/>
      <c r="BA64" s="15"/>
      <c r="BM64" s="109">
        <v>44998</v>
      </c>
      <c r="BN64" s="13">
        <v>3765.282471</v>
      </c>
      <c r="BO64" s="15">
        <f t="shared" si="4"/>
        <v>-6.078384772258616E-2</v>
      </c>
      <c r="BQ64" s="13">
        <v>17100.050781000002</v>
      </c>
      <c r="BR64" s="15">
        <f t="shared" si="5"/>
        <v>-1.7966542217268788E-2</v>
      </c>
      <c r="BS64" s="15"/>
      <c r="BT64" s="15"/>
      <c r="BU64" s="15"/>
      <c r="CH64" s="109">
        <v>44998</v>
      </c>
      <c r="CI64" s="13">
        <v>3033.8996579999998</v>
      </c>
      <c r="CJ64" s="15">
        <f t="shared" si="6"/>
        <v>-6.0819798315389195E-2</v>
      </c>
      <c r="CL64" s="13">
        <v>17100.050781000002</v>
      </c>
      <c r="CM64" s="15">
        <f t="shared" si="7"/>
        <v>-1.7966542217268788E-2</v>
      </c>
      <c r="CN64" s="15"/>
      <c r="CO64" s="15"/>
      <c r="CP64" s="15"/>
      <c r="DF64" s="109">
        <v>44998</v>
      </c>
      <c r="DG64" s="13">
        <v>1797.1551509999999</v>
      </c>
      <c r="DH64" s="15">
        <f t="shared" si="8"/>
        <v>-6.1430634651977734E-3</v>
      </c>
      <c r="DJ64" s="13">
        <v>17100.050781000002</v>
      </c>
      <c r="DK64" s="15">
        <f t="shared" si="9"/>
        <v>-1.7966542217268788E-2</v>
      </c>
      <c r="DL64" s="15"/>
      <c r="DM64" s="15"/>
      <c r="DN64" s="15"/>
    </row>
    <row r="65" spans="2:118" x14ac:dyDescent="0.3">
      <c r="B65" s="109">
        <v>45005</v>
      </c>
      <c r="C65" s="13">
        <v>2354.61499</v>
      </c>
      <c r="D65" s="15">
        <f t="shared" si="0"/>
        <v>6.2343840247849336E-3</v>
      </c>
      <c r="F65" s="13">
        <v>16945.050781000002</v>
      </c>
      <c r="G65" s="15">
        <f t="shared" si="1"/>
        <v>-9.0643005675878907E-3</v>
      </c>
      <c r="H65" s="15"/>
      <c r="I65" s="15"/>
      <c r="J65" s="15"/>
      <c r="K65" s="15"/>
      <c r="AR65" s="109">
        <v>45005</v>
      </c>
      <c r="AS65" s="13">
        <v>2377.5002439999998</v>
      </c>
      <c r="AT65" s="15">
        <f t="shared" si="2"/>
        <v>3.2025268316775213E-2</v>
      </c>
      <c r="AV65" s="13">
        <v>16945.050781000002</v>
      </c>
      <c r="AW65" s="15">
        <f t="shared" si="3"/>
        <v>-9.0643005675878907E-3</v>
      </c>
      <c r="AX65" s="15"/>
      <c r="AY65" s="15"/>
      <c r="AZ65" s="15"/>
      <c r="BA65" s="15"/>
      <c r="BM65" s="109">
        <v>45005</v>
      </c>
      <c r="BN65" s="13">
        <v>3963.8310550000001</v>
      </c>
      <c r="BO65" s="15">
        <f t="shared" si="4"/>
        <v>5.2731391477056633E-2</v>
      </c>
      <c r="BQ65" s="13">
        <v>16945.050781000002</v>
      </c>
      <c r="BR65" s="15">
        <f t="shared" si="5"/>
        <v>-9.0643005675878907E-3</v>
      </c>
      <c r="BS65" s="15"/>
      <c r="BT65" s="15"/>
      <c r="BU65" s="15"/>
      <c r="CH65" s="109">
        <v>45005</v>
      </c>
      <c r="CI65" s="13">
        <v>3048.3403320000002</v>
      </c>
      <c r="CJ65" s="15">
        <f t="shared" si="6"/>
        <v>4.7597731065107673E-3</v>
      </c>
      <c r="CL65" s="13">
        <v>16945.050781000002</v>
      </c>
      <c r="CM65" s="15">
        <f t="shared" si="7"/>
        <v>-9.0643005675878907E-3</v>
      </c>
      <c r="CN65" s="15"/>
      <c r="CO65" s="15"/>
      <c r="CP65" s="15"/>
      <c r="DF65" s="109">
        <v>45005</v>
      </c>
      <c r="DG65" s="13">
        <v>1773.3942870000001</v>
      </c>
      <c r="DH65" s="15">
        <f t="shared" si="8"/>
        <v>-1.3221376010178365E-2</v>
      </c>
      <c r="DJ65" s="13">
        <v>16945.050781000002</v>
      </c>
      <c r="DK65" s="15">
        <f t="shared" si="9"/>
        <v>-9.0643005675878907E-3</v>
      </c>
      <c r="DL65" s="15"/>
      <c r="DM65" s="15"/>
      <c r="DN65" s="15"/>
    </row>
    <row r="66" spans="2:118" x14ac:dyDescent="0.3">
      <c r="B66" s="109">
        <v>45012</v>
      </c>
      <c r="C66" s="13">
        <v>2343.1132809999999</v>
      </c>
      <c r="D66" s="15">
        <f t="shared" si="0"/>
        <v>-4.8847514556934479E-3</v>
      </c>
      <c r="F66" s="13">
        <v>17359.75</v>
      </c>
      <c r="G66" s="15">
        <f t="shared" si="1"/>
        <v>2.4473176525678486E-2</v>
      </c>
      <c r="H66" s="15"/>
      <c r="I66" s="15"/>
      <c r="J66" s="15"/>
      <c r="K66" s="15"/>
      <c r="AR66" s="109">
        <v>45012</v>
      </c>
      <c r="AS66" s="13">
        <v>2407.8498540000001</v>
      </c>
      <c r="AT66" s="15">
        <f t="shared" si="2"/>
        <v>1.276534464153789E-2</v>
      </c>
      <c r="AV66" s="13">
        <v>17359.75</v>
      </c>
      <c r="AW66" s="15">
        <f t="shared" si="3"/>
        <v>2.4473176525678486E-2</v>
      </c>
      <c r="AX66" s="15"/>
      <c r="AY66" s="15"/>
      <c r="AZ66" s="15"/>
      <c r="BA66" s="15"/>
      <c r="BM66" s="109">
        <v>45012</v>
      </c>
      <c r="BN66" s="13">
        <v>4023.7402339999999</v>
      </c>
      <c r="BO66" s="15">
        <f t="shared" si="4"/>
        <v>1.5113958735559541E-2</v>
      </c>
      <c r="BQ66" s="13">
        <v>17359.75</v>
      </c>
      <c r="BR66" s="15">
        <f t="shared" si="5"/>
        <v>2.4473176525678486E-2</v>
      </c>
      <c r="BS66" s="15"/>
      <c r="BT66" s="15"/>
      <c r="BU66" s="15"/>
      <c r="CH66" s="109">
        <v>45012</v>
      </c>
      <c r="CI66" s="13">
        <v>3018.209961</v>
      </c>
      <c r="CJ66" s="15">
        <f t="shared" si="6"/>
        <v>-9.8841886792317979E-3</v>
      </c>
      <c r="CL66" s="13">
        <v>17359.75</v>
      </c>
      <c r="CM66" s="15">
        <f t="shared" si="7"/>
        <v>2.4473176525678486E-2</v>
      </c>
      <c r="CN66" s="15"/>
      <c r="CO66" s="15"/>
      <c r="CP66" s="15"/>
      <c r="DF66" s="109">
        <v>45012</v>
      </c>
      <c r="DG66" s="13">
        <v>1835.710327</v>
      </c>
      <c r="DH66" s="15">
        <f t="shared" si="8"/>
        <v>3.5139416235189458E-2</v>
      </c>
      <c r="DJ66" s="13">
        <v>17359.75</v>
      </c>
      <c r="DK66" s="15">
        <f t="shared" si="9"/>
        <v>2.4473176525678486E-2</v>
      </c>
      <c r="DL66" s="15"/>
      <c r="DM66" s="15"/>
      <c r="DN66" s="15"/>
    </row>
    <row r="67" spans="2:118" x14ac:dyDescent="0.3">
      <c r="B67" s="109">
        <v>45019</v>
      </c>
      <c r="C67" s="13">
        <v>2322.2514649999998</v>
      </c>
      <c r="D67" s="15">
        <f t="shared" si="0"/>
        <v>-8.9034602676557606E-3</v>
      </c>
      <c r="F67" s="13">
        <v>17599.150390999999</v>
      </c>
      <c r="G67" s="15">
        <f t="shared" si="1"/>
        <v>1.3790543700226143E-2</v>
      </c>
      <c r="H67" s="15"/>
      <c r="I67" s="15"/>
      <c r="J67" s="15"/>
      <c r="K67" s="15"/>
      <c r="AR67" s="109">
        <v>45019</v>
      </c>
      <c r="AS67" s="13">
        <v>2365.3703609999998</v>
      </c>
      <c r="AT67" s="15">
        <f t="shared" si="2"/>
        <v>-1.7642085501897831E-2</v>
      </c>
      <c r="AV67" s="13">
        <v>17599.150390999999</v>
      </c>
      <c r="AW67" s="15">
        <f t="shared" si="3"/>
        <v>1.3790543700226143E-2</v>
      </c>
      <c r="AX67" s="15"/>
      <c r="AY67" s="15"/>
      <c r="AZ67" s="15"/>
      <c r="BA67" s="15"/>
      <c r="BM67" s="109">
        <v>45019</v>
      </c>
      <c r="BN67" s="13">
        <v>4141.6108400000003</v>
      </c>
      <c r="BO67" s="15">
        <f t="shared" si="4"/>
        <v>2.9293791135921676E-2</v>
      </c>
      <c r="BQ67" s="13">
        <v>17599.150390999999</v>
      </c>
      <c r="BR67" s="15">
        <f t="shared" si="5"/>
        <v>1.3790543700226143E-2</v>
      </c>
      <c r="BS67" s="15"/>
      <c r="BT67" s="15"/>
      <c r="BU67" s="15"/>
      <c r="CH67" s="109">
        <v>45019</v>
      </c>
      <c r="CI67" s="13">
        <v>3130.3359380000002</v>
      </c>
      <c r="CJ67" s="15">
        <f t="shared" si="6"/>
        <v>3.7149826701536215E-2</v>
      </c>
      <c r="CL67" s="13">
        <v>17599.150390999999</v>
      </c>
      <c r="CM67" s="15">
        <f t="shared" si="7"/>
        <v>1.3790543700226143E-2</v>
      </c>
      <c r="CN67" s="15"/>
      <c r="CO67" s="15"/>
      <c r="CP67" s="15"/>
      <c r="DF67" s="109">
        <v>45019</v>
      </c>
      <c r="DG67" s="13">
        <v>1800.5424800000001</v>
      </c>
      <c r="DH67" s="15">
        <f t="shared" si="8"/>
        <v>-1.9157623336723772E-2</v>
      </c>
      <c r="DJ67" s="13">
        <v>17599.150390999999</v>
      </c>
      <c r="DK67" s="15">
        <f t="shared" si="9"/>
        <v>1.3790543700226143E-2</v>
      </c>
      <c r="DL67" s="15"/>
      <c r="DM67" s="15"/>
      <c r="DN67" s="15"/>
    </row>
    <row r="68" spans="2:118" x14ac:dyDescent="0.3">
      <c r="B68" s="109">
        <v>45026</v>
      </c>
      <c r="C68" s="13">
        <v>2340.3251949999999</v>
      </c>
      <c r="D68" s="15">
        <f t="shared" si="0"/>
        <v>7.7828479268502448E-3</v>
      </c>
      <c r="F68" s="13">
        <v>17828</v>
      </c>
      <c r="G68" s="15">
        <f t="shared" si="1"/>
        <v>1.3003446411653519E-2</v>
      </c>
      <c r="H68" s="15"/>
      <c r="I68" s="15"/>
      <c r="J68" s="15"/>
      <c r="K68" s="15"/>
      <c r="AR68" s="109">
        <v>45026</v>
      </c>
      <c r="AS68" s="13">
        <v>2435.204346</v>
      </c>
      <c r="AT68" s="15">
        <f t="shared" si="2"/>
        <v>2.9523488647450913E-2</v>
      </c>
      <c r="AV68" s="13">
        <v>17828</v>
      </c>
      <c r="AW68" s="15">
        <f t="shared" si="3"/>
        <v>1.3003446411653519E-2</v>
      </c>
      <c r="AX68" s="15"/>
      <c r="AY68" s="15"/>
      <c r="AZ68" s="15"/>
      <c r="BA68" s="15"/>
      <c r="BM68" s="109">
        <v>45026</v>
      </c>
      <c r="BN68" s="13">
        <v>4168.6201170000004</v>
      </c>
      <c r="BO68" s="15">
        <f t="shared" si="4"/>
        <v>6.5214425119672903E-3</v>
      </c>
      <c r="BQ68" s="13">
        <v>17828</v>
      </c>
      <c r="BR68" s="15">
        <f t="shared" si="5"/>
        <v>1.3003446411653519E-2</v>
      </c>
      <c r="BS68" s="15"/>
      <c r="BT68" s="15"/>
      <c r="BU68" s="15"/>
      <c r="CH68" s="109">
        <v>45026</v>
      </c>
      <c r="CI68" s="13">
        <v>3093.7102049999999</v>
      </c>
      <c r="CJ68" s="15">
        <f t="shared" si="6"/>
        <v>-1.1700256370375639E-2</v>
      </c>
      <c r="CL68" s="13">
        <v>17828</v>
      </c>
      <c r="CM68" s="15">
        <f t="shared" si="7"/>
        <v>1.3003446411653519E-2</v>
      </c>
      <c r="CN68" s="15"/>
      <c r="CO68" s="15"/>
      <c r="CP68" s="15"/>
      <c r="DF68" s="109">
        <v>45026</v>
      </c>
      <c r="DG68" s="13">
        <v>1864.6019289999999</v>
      </c>
      <c r="DH68" s="15">
        <f t="shared" si="8"/>
        <v>3.5577860401271977E-2</v>
      </c>
      <c r="DJ68" s="13">
        <v>17828</v>
      </c>
      <c r="DK68" s="15">
        <f t="shared" si="9"/>
        <v>1.3003446411653519E-2</v>
      </c>
      <c r="DL68" s="15"/>
      <c r="DM68" s="15"/>
      <c r="DN68" s="15"/>
    </row>
    <row r="69" spans="2:118" x14ac:dyDescent="0.3">
      <c r="B69" s="109">
        <v>45033</v>
      </c>
      <c r="C69" s="13">
        <v>2429.8972170000002</v>
      </c>
      <c r="D69" s="15">
        <f t="shared" si="0"/>
        <v>3.8273322951599686E-2</v>
      </c>
      <c r="F69" s="13">
        <v>17624.050781000002</v>
      </c>
      <c r="G69" s="15">
        <f t="shared" si="1"/>
        <v>-1.1439826060130054E-2</v>
      </c>
      <c r="H69" s="15"/>
      <c r="I69" s="15"/>
      <c r="J69" s="15"/>
      <c r="K69" s="15"/>
      <c r="AR69" s="109">
        <v>45033</v>
      </c>
      <c r="AS69" s="13">
        <v>2472.891846</v>
      </c>
      <c r="AT69" s="15">
        <f t="shared" si="2"/>
        <v>1.5476113970437133E-2</v>
      </c>
      <c r="AV69" s="13">
        <v>17624.050781000002</v>
      </c>
      <c r="AW69" s="15">
        <f t="shared" si="3"/>
        <v>-1.1439826060130054E-2</v>
      </c>
      <c r="AX69" s="15"/>
      <c r="AY69" s="15"/>
      <c r="AZ69" s="15"/>
      <c r="BA69" s="15"/>
      <c r="BM69" s="109">
        <v>45033</v>
      </c>
      <c r="BN69" s="13">
        <v>3897.5815429999998</v>
      </c>
      <c r="BO69" s="15">
        <f t="shared" si="4"/>
        <v>-6.5018775132490769E-2</v>
      </c>
      <c r="BQ69" s="13">
        <v>17624.050781000002</v>
      </c>
      <c r="BR69" s="15">
        <f t="shared" si="5"/>
        <v>-1.1439826060130054E-2</v>
      </c>
      <c r="BS69" s="15"/>
      <c r="BT69" s="15"/>
      <c r="BU69" s="15"/>
      <c r="CH69" s="109">
        <v>45033</v>
      </c>
      <c r="CI69" s="13">
        <v>3309.368164</v>
      </c>
      <c r="CJ69" s="15">
        <f t="shared" si="6"/>
        <v>6.9708519773913347E-2</v>
      </c>
      <c r="CL69" s="13">
        <v>17624.050781000002</v>
      </c>
      <c r="CM69" s="15">
        <f t="shared" si="7"/>
        <v>-1.1439826060130054E-2</v>
      </c>
      <c r="CN69" s="15"/>
      <c r="CO69" s="15"/>
      <c r="CP69" s="15"/>
      <c r="DF69" s="109">
        <v>45033</v>
      </c>
      <c r="DG69" s="13">
        <v>1824.8510739999999</v>
      </c>
      <c r="DH69" s="15">
        <f t="shared" si="8"/>
        <v>-2.1318681688438867E-2</v>
      </c>
      <c r="DJ69" s="13">
        <v>17624.050781000002</v>
      </c>
      <c r="DK69" s="15">
        <f t="shared" si="9"/>
        <v>-1.1439826060130054E-2</v>
      </c>
      <c r="DL69" s="15"/>
      <c r="DM69" s="15"/>
      <c r="DN69" s="15"/>
    </row>
    <row r="70" spans="2:118" x14ac:dyDescent="0.3">
      <c r="B70" s="109">
        <v>45040</v>
      </c>
      <c r="C70" s="13">
        <v>2409.084961</v>
      </c>
      <c r="D70" s="15">
        <f t="shared" si="0"/>
        <v>-8.5650766848877069E-3</v>
      </c>
      <c r="F70" s="13">
        <v>18065</v>
      </c>
      <c r="G70" s="15">
        <f t="shared" si="1"/>
        <v>2.5019742877464557E-2</v>
      </c>
      <c r="H70" s="15"/>
      <c r="I70" s="15"/>
      <c r="J70" s="15"/>
      <c r="K70" s="15"/>
      <c r="AR70" s="109">
        <v>45040</v>
      </c>
      <c r="AS70" s="13">
        <v>2536.036865</v>
      </c>
      <c r="AT70" s="15">
        <f t="shared" si="2"/>
        <v>2.5534889082245771E-2</v>
      </c>
      <c r="AV70" s="13">
        <v>18065</v>
      </c>
      <c r="AW70" s="15">
        <f t="shared" si="3"/>
        <v>2.5019742877464557E-2</v>
      </c>
      <c r="AX70" s="15"/>
      <c r="AY70" s="15"/>
      <c r="AZ70" s="15"/>
      <c r="BA70" s="15"/>
      <c r="BM70" s="109">
        <v>45040</v>
      </c>
      <c r="BN70" s="13">
        <v>3978.4089359999998</v>
      </c>
      <c r="BO70" s="15">
        <f t="shared" si="4"/>
        <v>2.0737832450270277E-2</v>
      </c>
      <c r="BQ70" s="13">
        <v>18065</v>
      </c>
      <c r="BR70" s="15">
        <f t="shared" si="5"/>
        <v>2.5019742877464557E-2</v>
      </c>
      <c r="BS70" s="15"/>
      <c r="BT70" s="15"/>
      <c r="BU70" s="15"/>
      <c r="CH70" s="109">
        <v>45040</v>
      </c>
      <c r="CI70" s="13">
        <v>3379.421875</v>
      </c>
      <c r="CJ70" s="15">
        <f t="shared" si="6"/>
        <v>2.1168303896211604E-2</v>
      </c>
      <c r="CL70" s="13">
        <v>18065</v>
      </c>
      <c r="CM70" s="15">
        <f t="shared" si="7"/>
        <v>2.5019742877464557E-2</v>
      </c>
      <c r="CN70" s="15"/>
      <c r="CO70" s="15"/>
      <c r="CP70" s="15"/>
      <c r="DF70" s="109">
        <v>45040</v>
      </c>
      <c r="DG70" s="13">
        <v>1881.139893</v>
      </c>
      <c r="DH70" s="15">
        <f t="shared" si="8"/>
        <v>3.0845705604138685E-2</v>
      </c>
      <c r="DJ70" s="13">
        <v>18065</v>
      </c>
      <c r="DK70" s="15">
        <f t="shared" si="9"/>
        <v>2.5019742877464557E-2</v>
      </c>
      <c r="DL70" s="15"/>
      <c r="DM70" s="15"/>
      <c r="DN70" s="15"/>
    </row>
    <row r="71" spans="2:118" x14ac:dyDescent="0.3">
      <c r="B71" s="109">
        <v>45047</v>
      </c>
      <c r="C71" s="13">
        <v>2461.713135</v>
      </c>
      <c r="D71" s="15">
        <f t="shared" si="0"/>
        <v>2.1845711069548246E-2</v>
      </c>
      <c r="F71" s="13">
        <v>18069</v>
      </c>
      <c r="G71" s="15">
        <f t="shared" si="1"/>
        <v>2.2142264046509652E-4</v>
      </c>
      <c r="H71" s="15"/>
      <c r="I71" s="15"/>
      <c r="J71" s="15"/>
      <c r="K71" s="15"/>
      <c r="AR71" s="109">
        <v>45047</v>
      </c>
      <c r="AS71" s="13">
        <v>2525.5043949999999</v>
      </c>
      <c r="AT71" s="15">
        <f t="shared" si="2"/>
        <v>-4.1531218040871121E-3</v>
      </c>
      <c r="AV71" s="13">
        <v>18069</v>
      </c>
      <c r="AW71" s="15">
        <f t="shared" si="3"/>
        <v>2.2142264046509652E-4</v>
      </c>
      <c r="AX71" s="15"/>
      <c r="AY71" s="15"/>
      <c r="AZ71" s="15"/>
      <c r="BA71" s="15"/>
      <c r="BM71" s="109">
        <v>45047</v>
      </c>
      <c r="BN71" s="13">
        <v>4007.0654300000001</v>
      </c>
      <c r="BO71" s="15">
        <f t="shared" si="4"/>
        <v>7.2030036280816834E-3</v>
      </c>
      <c r="BQ71" s="13">
        <v>18069</v>
      </c>
      <c r="BR71" s="15">
        <f t="shared" si="5"/>
        <v>2.2142264046509652E-4</v>
      </c>
      <c r="BS71" s="15"/>
      <c r="BT71" s="15"/>
      <c r="BU71" s="15"/>
      <c r="CH71" s="109">
        <v>45047</v>
      </c>
      <c r="CI71" s="13">
        <v>3390.764404</v>
      </c>
      <c r="CJ71" s="15">
        <f t="shared" si="6"/>
        <v>3.3563518908097389E-3</v>
      </c>
      <c r="CL71" s="13">
        <v>18069</v>
      </c>
      <c r="CM71" s="15">
        <f t="shared" si="7"/>
        <v>2.2142264046509652E-4</v>
      </c>
      <c r="CN71" s="15"/>
      <c r="CO71" s="15"/>
      <c r="CP71" s="15"/>
      <c r="DF71" s="109">
        <v>45047</v>
      </c>
      <c r="DG71" s="13">
        <v>1907.5407709999999</v>
      </c>
      <c r="DH71" s="15">
        <f t="shared" si="8"/>
        <v>1.4034510723121452E-2</v>
      </c>
      <c r="DJ71" s="13">
        <v>18069</v>
      </c>
      <c r="DK71" s="15">
        <f t="shared" si="9"/>
        <v>2.2142264046509652E-4</v>
      </c>
      <c r="DL71" s="15"/>
      <c r="DM71" s="15"/>
      <c r="DN71" s="15"/>
    </row>
    <row r="72" spans="2:118" x14ac:dyDescent="0.3">
      <c r="B72" s="109">
        <v>45054</v>
      </c>
      <c r="C72" s="13">
        <v>2576.3791500000002</v>
      </c>
      <c r="D72" s="15">
        <f t="shared" si="0"/>
        <v>4.6579763242803773E-2</v>
      </c>
      <c r="F72" s="13">
        <v>18314.800781000002</v>
      </c>
      <c r="G72" s="15">
        <f t="shared" si="1"/>
        <v>1.3603452376999448E-2</v>
      </c>
      <c r="H72" s="15"/>
      <c r="I72" s="15"/>
      <c r="J72" s="15"/>
      <c r="K72" s="15"/>
      <c r="AR72" s="109">
        <v>45054</v>
      </c>
      <c r="AS72" s="13">
        <v>2548.5161130000001</v>
      </c>
      <c r="AT72" s="15">
        <f t="shared" si="2"/>
        <v>9.1117315200712756E-3</v>
      </c>
      <c r="AV72" s="13">
        <v>18314.800781000002</v>
      </c>
      <c r="AW72" s="15">
        <f t="shared" si="3"/>
        <v>1.3603452376999448E-2</v>
      </c>
      <c r="AX72" s="15"/>
      <c r="AY72" s="15"/>
      <c r="AZ72" s="15"/>
      <c r="BA72" s="15"/>
      <c r="BM72" s="109">
        <v>45054</v>
      </c>
      <c r="BN72" s="13">
        <v>3955.2441410000001</v>
      </c>
      <c r="BO72" s="15">
        <f t="shared" si="4"/>
        <v>-1.293247886895621E-2</v>
      </c>
      <c r="BQ72" s="13">
        <v>18314.800781000002</v>
      </c>
      <c r="BR72" s="15">
        <f t="shared" si="5"/>
        <v>1.3603452376999448E-2</v>
      </c>
      <c r="BS72" s="15"/>
      <c r="BT72" s="15"/>
      <c r="BU72" s="15"/>
      <c r="CH72" s="109">
        <v>45054</v>
      </c>
      <c r="CI72" s="13">
        <v>3240.4135740000002</v>
      </c>
      <c r="CJ72" s="15">
        <f t="shared" si="6"/>
        <v>-4.4341278864032718E-2</v>
      </c>
      <c r="CL72" s="13">
        <v>18314.800781000002</v>
      </c>
      <c r="CM72" s="15">
        <f t="shared" si="7"/>
        <v>1.3603452376999448E-2</v>
      </c>
      <c r="CN72" s="15"/>
      <c r="CO72" s="15"/>
      <c r="CP72" s="15"/>
      <c r="DF72" s="109">
        <v>45054</v>
      </c>
      <c r="DG72" s="13">
        <v>1926.2705080000001</v>
      </c>
      <c r="DH72" s="15">
        <f t="shared" si="8"/>
        <v>9.8187872493971096E-3</v>
      </c>
      <c r="DJ72" s="13">
        <v>18314.800781000002</v>
      </c>
      <c r="DK72" s="15">
        <f t="shared" si="9"/>
        <v>1.3603452376999448E-2</v>
      </c>
      <c r="DL72" s="15"/>
      <c r="DM72" s="15"/>
      <c r="DN72" s="15"/>
    </row>
    <row r="73" spans="2:118" x14ac:dyDescent="0.3">
      <c r="B73" s="109">
        <v>45061</v>
      </c>
      <c r="C73" s="13">
        <v>2555.8159179999998</v>
      </c>
      <c r="D73" s="15">
        <f t="shared" ref="D73:D110" si="10">C73/C72-1</f>
        <v>-7.9814463643678168E-3</v>
      </c>
      <c r="F73" s="13">
        <v>18203.400390999999</v>
      </c>
      <c r="G73" s="15">
        <f t="shared" ref="G73:G110" si="11">F73/F72-1</f>
        <v>-6.0825335384249168E-3</v>
      </c>
      <c r="H73" s="15"/>
      <c r="I73" s="15"/>
      <c r="J73" s="15"/>
      <c r="K73" s="15"/>
      <c r="AR73" s="109">
        <v>45061</v>
      </c>
      <c r="AS73" s="13">
        <v>2432.2592770000001</v>
      </c>
      <c r="AT73" s="15">
        <f t="shared" ref="AT73:AT110" si="12">AS73/AS72-1</f>
        <v>-4.5617461630700684E-2</v>
      </c>
      <c r="AV73" s="13">
        <v>18203.400390999999</v>
      </c>
      <c r="AW73" s="15">
        <f t="shared" ref="AW73:AW110" si="13">AV73/AV72-1</f>
        <v>-6.0825335384249168E-3</v>
      </c>
      <c r="AX73" s="15"/>
      <c r="AY73" s="15"/>
      <c r="AZ73" s="15"/>
      <c r="BA73" s="15"/>
      <c r="BM73" s="109">
        <v>45061</v>
      </c>
      <c r="BN73" s="13">
        <v>3922.7434079999998</v>
      </c>
      <c r="BO73" s="15">
        <f t="shared" ref="BO73:BO110" si="14">BN73/BN72-1</f>
        <v>-8.2171243648648806E-3</v>
      </c>
      <c r="BQ73" s="13">
        <v>18203.400390999999</v>
      </c>
      <c r="BR73" s="15">
        <f t="shared" ref="BR73:BR110" si="15">BQ73/BQ72-1</f>
        <v>-6.0825335384249168E-3</v>
      </c>
      <c r="BS73" s="15"/>
      <c r="BT73" s="15"/>
      <c r="BU73" s="15"/>
      <c r="CH73" s="109">
        <v>45061</v>
      </c>
      <c r="CI73" s="13">
        <v>3309.7678219999998</v>
      </c>
      <c r="CJ73" s="15">
        <f t="shared" ref="CJ73:CJ110" si="16">CI73/CI72-1</f>
        <v>2.140290009783774E-2</v>
      </c>
      <c r="CL73" s="13">
        <v>18203.400390999999</v>
      </c>
      <c r="CM73" s="15">
        <f t="shared" ref="CM73:CM110" si="17">CL73/CL72-1</f>
        <v>-6.0825335384249168E-3</v>
      </c>
      <c r="CN73" s="15"/>
      <c r="CO73" s="15"/>
      <c r="CP73" s="15"/>
      <c r="DF73" s="109">
        <v>45061</v>
      </c>
      <c r="DG73" s="13">
        <v>1933.8420410000001</v>
      </c>
      <c r="DH73" s="15">
        <f t="shared" ref="DH73:DH110" si="18">DG73/DG72-1</f>
        <v>3.9306696378076378E-3</v>
      </c>
      <c r="DJ73" s="13">
        <v>18203.400390999999</v>
      </c>
      <c r="DK73" s="15">
        <f t="shared" ref="DK73:DK110" si="19">DJ73/DJ72-1</f>
        <v>-6.0825335384249168E-3</v>
      </c>
      <c r="DL73" s="15"/>
      <c r="DM73" s="15"/>
      <c r="DN73" s="15"/>
    </row>
    <row r="74" spans="2:118" x14ac:dyDescent="0.3">
      <c r="B74" s="109">
        <v>45068</v>
      </c>
      <c r="C74" s="13">
        <v>2575.2836910000001</v>
      </c>
      <c r="D74" s="15">
        <f t="shared" si="10"/>
        <v>7.6170481852364524E-3</v>
      </c>
      <c r="F74" s="13">
        <v>18499.349609000001</v>
      </c>
      <c r="G74" s="15">
        <f t="shared" si="11"/>
        <v>1.6257908502980811E-2</v>
      </c>
      <c r="H74" s="15"/>
      <c r="I74" s="15"/>
      <c r="J74" s="15"/>
      <c r="K74" s="15"/>
      <c r="AR74" s="109">
        <v>45068</v>
      </c>
      <c r="AS74" s="13">
        <v>2511.2280270000001</v>
      </c>
      <c r="AT74" s="15">
        <f t="shared" si="12"/>
        <v>3.2467241772596633E-2</v>
      </c>
      <c r="AV74" s="13">
        <v>18499.349609000001</v>
      </c>
      <c r="AW74" s="15">
        <f t="shared" si="13"/>
        <v>1.6257908502980811E-2</v>
      </c>
      <c r="AX74" s="15"/>
      <c r="AY74" s="15"/>
      <c r="AZ74" s="15"/>
      <c r="BA74" s="15"/>
      <c r="BM74" s="109">
        <v>45068</v>
      </c>
      <c r="BN74" s="13">
        <v>3985.3483890000002</v>
      </c>
      <c r="BO74" s="15">
        <f t="shared" si="14"/>
        <v>1.5959489186145648E-2</v>
      </c>
      <c r="BQ74" s="13">
        <v>18499.349609000001</v>
      </c>
      <c r="BR74" s="15">
        <f t="shared" si="15"/>
        <v>1.6257908502980811E-2</v>
      </c>
      <c r="BS74" s="15"/>
      <c r="BT74" s="15"/>
      <c r="BU74" s="15"/>
      <c r="CH74" s="109">
        <v>45068</v>
      </c>
      <c r="CI74" s="13">
        <v>3300.873779</v>
      </c>
      <c r="CJ74" s="15">
        <f t="shared" si="16"/>
        <v>-2.6872105471813512E-3</v>
      </c>
      <c r="CL74" s="13">
        <v>18499.349609000001</v>
      </c>
      <c r="CM74" s="15">
        <f t="shared" si="17"/>
        <v>1.6257908502980811E-2</v>
      </c>
      <c r="CN74" s="15"/>
      <c r="CO74" s="15"/>
      <c r="CP74" s="15"/>
      <c r="DF74" s="109">
        <v>45068</v>
      </c>
      <c r="DG74" s="13">
        <v>2066.7932129999999</v>
      </c>
      <c r="DH74" s="15">
        <f t="shared" si="18"/>
        <v>6.8749757829884572E-2</v>
      </c>
      <c r="DJ74" s="13">
        <v>18499.349609000001</v>
      </c>
      <c r="DK74" s="15">
        <f t="shared" si="19"/>
        <v>1.6257908502980811E-2</v>
      </c>
      <c r="DL74" s="15"/>
      <c r="DM74" s="15"/>
      <c r="DN74" s="15"/>
    </row>
    <row r="75" spans="2:118" x14ac:dyDescent="0.3">
      <c r="B75" s="109">
        <v>45075</v>
      </c>
      <c r="C75" s="13">
        <v>2621.3891600000002</v>
      </c>
      <c r="D75" s="15">
        <f t="shared" si="10"/>
        <v>1.7903064101686184E-2</v>
      </c>
      <c r="F75" s="13">
        <v>18534.099609000001</v>
      </c>
      <c r="G75" s="15">
        <f t="shared" si="11"/>
        <v>1.8784444174779757E-3</v>
      </c>
      <c r="H75" s="15"/>
      <c r="I75" s="15"/>
      <c r="J75" s="15"/>
      <c r="K75" s="15"/>
      <c r="AR75" s="109">
        <v>45075</v>
      </c>
      <c r="AS75" s="13">
        <v>2508.4328609999998</v>
      </c>
      <c r="AT75" s="15">
        <f t="shared" si="12"/>
        <v>-1.1130673797630219E-3</v>
      </c>
      <c r="AV75" s="13">
        <v>18534.099609000001</v>
      </c>
      <c r="AW75" s="15">
        <f t="shared" si="13"/>
        <v>1.8784444174779757E-3</v>
      </c>
      <c r="AX75" s="15"/>
      <c r="AY75" s="15"/>
      <c r="AZ75" s="15"/>
      <c r="BA75" s="15"/>
      <c r="BM75" s="109">
        <v>45075</v>
      </c>
      <c r="BN75" s="13">
        <v>4000.9746089999999</v>
      </c>
      <c r="BO75" s="15">
        <f t="shared" si="14"/>
        <v>3.9209169374325725E-3</v>
      </c>
      <c r="BQ75" s="13">
        <v>18534.099609000001</v>
      </c>
      <c r="BR75" s="15">
        <f t="shared" si="15"/>
        <v>1.8784444174779757E-3</v>
      </c>
      <c r="BS75" s="15"/>
      <c r="BT75" s="15"/>
      <c r="BU75" s="15"/>
      <c r="CH75" s="109">
        <v>45075</v>
      </c>
      <c r="CI75" s="13">
        <v>3299.0249020000001</v>
      </c>
      <c r="CJ75" s="15">
        <f t="shared" si="16"/>
        <v>-5.6011744882900061E-4</v>
      </c>
      <c r="CL75" s="13">
        <v>18534.099609000001</v>
      </c>
      <c r="CM75" s="15">
        <f t="shared" si="17"/>
        <v>1.8784444174779757E-3</v>
      </c>
      <c r="CN75" s="15"/>
      <c r="CO75" s="15"/>
      <c r="CP75" s="15"/>
      <c r="DF75" s="109">
        <v>45075</v>
      </c>
      <c r="DG75" s="13">
        <v>2078.8479000000002</v>
      </c>
      <c r="DH75" s="15">
        <f t="shared" si="18"/>
        <v>5.832555924887517E-3</v>
      </c>
      <c r="DJ75" s="13">
        <v>18534.099609000001</v>
      </c>
      <c r="DK75" s="15">
        <f t="shared" si="19"/>
        <v>1.8784444174779757E-3</v>
      </c>
      <c r="DL75" s="15"/>
      <c r="DM75" s="15"/>
      <c r="DN75" s="15"/>
    </row>
    <row r="76" spans="2:118" x14ac:dyDescent="0.3">
      <c r="B76" s="109">
        <v>45082</v>
      </c>
      <c r="C76" s="13">
        <v>2603.9626459999999</v>
      </c>
      <c r="D76" s="15">
        <f t="shared" si="10"/>
        <v>-6.647816457744149E-3</v>
      </c>
      <c r="F76" s="13">
        <v>18563.400390999999</v>
      </c>
      <c r="G76" s="15">
        <f t="shared" si="11"/>
        <v>1.5809120819534339E-3</v>
      </c>
      <c r="H76" s="15"/>
      <c r="I76" s="15"/>
      <c r="J76" s="15"/>
      <c r="K76" s="15"/>
      <c r="AR76" s="109">
        <v>45082</v>
      </c>
      <c r="AS76" s="13">
        <v>2425.6701659999999</v>
      </c>
      <c r="AT76" s="15">
        <f t="shared" si="12"/>
        <v>-3.2993785198223824E-2</v>
      </c>
      <c r="AV76" s="13">
        <v>18563.400390999999</v>
      </c>
      <c r="AW76" s="15">
        <f t="shared" si="13"/>
        <v>1.5809120819534339E-3</v>
      </c>
      <c r="AX76" s="15"/>
      <c r="AY76" s="15"/>
      <c r="AZ76" s="15"/>
      <c r="BA76" s="15"/>
      <c r="BM76" s="109">
        <v>45082</v>
      </c>
      <c r="BN76" s="13">
        <v>3982.702393</v>
      </c>
      <c r="BO76" s="15">
        <f t="shared" si="14"/>
        <v>-4.5669412544876442E-3</v>
      </c>
      <c r="BQ76" s="13">
        <v>18563.400390999999</v>
      </c>
      <c r="BR76" s="15">
        <f t="shared" si="15"/>
        <v>1.5809120819534339E-3</v>
      </c>
      <c r="BS76" s="15"/>
      <c r="BT76" s="15"/>
      <c r="BU76" s="15"/>
      <c r="CH76" s="109">
        <v>45082</v>
      </c>
      <c r="CI76" s="13">
        <v>3145.6259770000001</v>
      </c>
      <c r="CJ76" s="15">
        <f t="shared" si="16"/>
        <v>-4.6498262231062126E-2</v>
      </c>
      <c r="CL76" s="13">
        <v>18563.400390999999</v>
      </c>
      <c r="CM76" s="15">
        <f t="shared" si="17"/>
        <v>1.5809120819534339E-3</v>
      </c>
      <c r="CN76" s="15"/>
      <c r="CO76" s="15"/>
      <c r="CP76" s="15"/>
      <c r="DF76" s="109">
        <v>45082</v>
      </c>
      <c r="DG76" s="13">
        <v>2012.347534</v>
      </c>
      <c r="DH76" s="15">
        <f t="shared" si="18"/>
        <v>-3.1989048357025207E-2</v>
      </c>
      <c r="DJ76" s="13">
        <v>18563.400390999999</v>
      </c>
      <c r="DK76" s="15">
        <f t="shared" si="19"/>
        <v>1.5809120819534339E-3</v>
      </c>
      <c r="DL76" s="15"/>
      <c r="DM76" s="15"/>
      <c r="DN76" s="15"/>
    </row>
    <row r="77" spans="2:118" x14ac:dyDescent="0.3">
      <c r="B77" s="109">
        <v>45089</v>
      </c>
      <c r="C77" s="13">
        <v>2686.36499</v>
      </c>
      <c r="D77" s="15">
        <f t="shared" si="10"/>
        <v>3.1644979288232067E-2</v>
      </c>
      <c r="F77" s="13">
        <v>18826</v>
      </c>
      <c r="G77" s="15">
        <f t="shared" si="11"/>
        <v>1.4146094113625551E-2</v>
      </c>
      <c r="H77" s="15"/>
      <c r="I77" s="15"/>
      <c r="J77" s="15"/>
      <c r="K77" s="15"/>
      <c r="AR77" s="109">
        <v>45089</v>
      </c>
      <c r="AS77" s="13">
        <v>2393.4736330000001</v>
      </c>
      <c r="AT77" s="15">
        <f t="shared" si="12"/>
        <v>-1.3273252666949675E-2</v>
      </c>
      <c r="AV77" s="13">
        <v>18826</v>
      </c>
      <c r="AW77" s="15">
        <f t="shared" si="13"/>
        <v>1.4146094113625551E-2</v>
      </c>
      <c r="AX77" s="15"/>
      <c r="AY77" s="15"/>
      <c r="AZ77" s="15"/>
      <c r="BA77" s="15"/>
      <c r="BM77" s="109">
        <v>45089</v>
      </c>
      <c r="BN77" s="13">
        <v>4476.1030270000001</v>
      </c>
      <c r="BO77" s="15">
        <f t="shared" si="14"/>
        <v>0.12388589086324941</v>
      </c>
      <c r="BQ77" s="13">
        <v>18826</v>
      </c>
      <c r="BR77" s="15">
        <f t="shared" si="15"/>
        <v>1.4146094113625551E-2</v>
      </c>
      <c r="BS77" s="15"/>
      <c r="BT77" s="15"/>
      <c r="BU77" s="15"/>
      <c r="CH77" s="109">
        <v>45089</v>
      </c>
      <c r="CI77" s="13">
        <v>3169.959961</v>
      </c>
      <c r="CJ77" s="15">
        <f t="shared" si="16"/>
        <v>7.7358160753768779E-3</v>
      </c>
      <c r="CL77" s="13">
        <v>18826</v>
      </c>
      <c r="CM77" s="15">
        <f t="shared" si="17"/>
        <v>1.4146094113625551E-2</v>
      </c>
      <c r="CN77" s="15"/>
      <c r="CO77" s="15"/>
      <c r="CP77" s="15"/>
      <c r="DF77" s="109">
        <v>45089</v>
      </c>
      <c r="DG77" s="13">
        <v>2155.0122070000002</v>
      </c>
      <c r="DH77" s="15">
        <f t="shared" si="18"/>
        <v>7.0894649452732272E-2</v>
      </c>
      <c r="DJ77" s="13">
        <v>18826</v>
      </c>
      <c r="DK77" s="15">
        <f t="shared" si="19"/>
        <v>1.4146094113625551E-2</v>
      </c>
      <c r="DL77" s="15"/>
      <c r="DM77" s="15"/>
      <c r="DN77" s="15"/>
    </row>
    <row r="78" spans="2:118" x14ac:dyDescent="0.3">
      <c r="B78" s="109">
        <v>45096</v>
      </c>
      <c r="C78" s="13">
        <v>2647.130615</v>
      </c>
      <c r="D78" s="15">
        <f t="shared" si="10"/>
        <v>-1.4605005331014276E-2</v>
      </c>
      <c r="F78" s="13">
        <v>18665.5</v>
      </c>
      <c r="G78" s="15">
        <f t="shared" si="11"/>
        <v>-8.5254435355359703E-3</v>
      </c>
      <c r="H78" s="15"/>
      <c r="I78" s="15"/>
      <c r="J78" s="15"/>
      <c r="K78" s="15"/>
      <c r="AR78" s="109">
        <v>45096</v>
      </c>
      <c r="AS78" s="13">
        <v>2317.5498050000001</v>
      </c>
      <c r="AT78" s="15">
        <f t="shared" si="12"/>
        <v>-3.1721188382107357E-2</v>
      </c>
      <c r="AV78" s="13">
        <v>18665.5</v>
      </c>
      <c r="AW78" s="15">
        <f t="shared" si="13"/>
        <v>-8.5254435355359703E-3</v>
      </c>
      <c r="AX78" s="15"/>
      <c r="AY78" s="15"/>
      <c r="AZ78" s="15"/>
      <c r="BA78" s="15"/>
      <c r="BM78" s="109">
        <v>45096</v>
      </c>
      <c r="BN78" s="13">
        <v>4362.1757809999999</v>
      </c>
      <c r="BO78" s="15">
        <f t="shared" si="14"/>
        <v>-2.5452328803154733E-2</v>
      </c>
      <c r="BQ78" s="13">
        <v>18665.5</v>
      </c>
      <c r="BR78" s="15">
        <f t="shared" si="15"/>
        <v>-8.5254435355359703E-3</v>
      </c>
      <c r="BS78" s="15"/>
      <c r="BT78" s="15"/>
      <c r="BU78" s="15"/>
      <c r="CH78" s="109">
        <v>45096</v>
      </c>
      <c r="CI78" s="13">
        <v>3057.0844729999999</v>
      </c>
      <c r="CJ78" s="15">
        <f t="shared" si="16"/>
        <v>-3.5607859212326565E-2</v>
      </c>
      <c r="CL78" s="13">
        <v>18665.5</v>
      </c>
      <c r="CM78" s="15">
        <f t="shared" si="17"/>
        <v>-8.5254435355359703E-3</v>
      </c>
      <c r="CN78" s="15"/>
      <c r="CO78" s="15"/>
      <c r="CP78" s="15"/>
      <c r="DF78" s="109">
        <v>45096</v>
      </c>
      <c r="DG78" s="13">
        <v>2203.4301759999998</v>
      </c>
      <c r="DH78" s="15">
        <f t="shared" si="18"/>
        <v>2.2467607767012288E-2</v>
      </c>
      <c r="DJ78" s="13">
        <v>18665.5</v>
      </c>
      <c r="DK78" s="15">
        <f t="shared" si="19"/>
        <v>-8.5254435355359703E-3</v>
      </c>
      <c r="DL78" s="15"/>
      <c r="DM78" s="15"/>
      <c r="DN78" s="15"/>
    </row>
    <row r="79" spans="2:118" x14ac:dyDescent="0.3">
      <c r="B79" s="109">
        <v>45103</v>
      </c>
      <c r="C79" s="13">
        <v>2586.1877439999998</v>
      </c>
      <c r="D79" s="15">
        <f t="shared" si="10"/>
        <v>-2.3022237986545346E-2</v>
      </c>
      <c r="F79" s="13">
        <v>19189.050781000002</v>
      </c>
      <c r="G79" s="15">
        <f t="shared" si="11"/>
        <v>2.804911633762841E-2</v>
      </c>
      <c r="H79" s="15"/>
      <c r="I79" s="15"/>
      <c r="J79" s="15"/>
      <c r="K79" s="15"/>
      <c r="AR79" s="109">
        <v>45103</v>
      </c>
      <c r="AS79" s="13">
        <v>2285.6528320000002</v>
      </c>
      <c r="AT79" s="15">
        <f t="shared" si="12"/>
        <v>-1.376323086182818E-2</v>
      </c>
      <c r="AV79" s="13">
        <v>19189.050781000002</v>
      </c>
      <c r="AW79" s="15">
        <f t="shared" si="13"/>
        <v>2.804911633762841E-2</v>
      </c>
      <c r="AX79" s="15"/>
      <c r="AY79" s="15"/>
      <c r="AZ79" s="15"/>
      <c r="BA79" s="15"/>
      <c r="BM79" s="109">
        <v>45103</v>
      </c>
      <c r="BN79" s="13">
        <v>4310.0053710000002</v>
      </c>
      <c r="BO79" s="15">
        <f t="shared" si="14"/>
        <v>-1.1959722078884183E-2</v>
      </c>
      <c r="BQ79" s="13">
        <v>19189.050781000002</v>
      </c>
      <c r="BR79" s="15">
        <f t="shared" si="15"/>
        <v>2.804911633762841E-2</v>
      </c>
      <c r="BS79" s="15"/>
      <c r="BT79" s="15"/>
      <c r="BU79" s="15"/>
      <c r="CH79" s="109">
        <v>45103</v>
      </c>
      <c r="CI79" s="13">
        <v>2930.4179690000001</v>
      </c>
      <c r="CJ79" s="15">
        <f t="shared" si="16"/>
        <v>-4.1433759884200505E-2</v>
      </c>
      <c r="CL79" s="13">
        <v>19189.050781000002</v>
      </c>
      <c r="CM79" s="15">
        <f t="shared" si="17"/>
        <v>2.804911633762841E-2</v>
      </c>
      <c r="CN79" s="15"/>
      <c r="CO79" s="15"/>
      <c r="CP79" s="15"/>
      <c r="DF79" s="109">
        <v>45103</v>
      </c>
      <c r="DG79" s="13">
        <v>2165.6223140000002</v>
      </c>
      <c r="DH79" s="15">
        <f t="shared" si="18"/>
        <v>-1.7158638568086748E-2</v>
      </c>
      <c r="DJ79" s="13">
        <v>19189.050781000002</v>
      </c>
      <c r="DK79" s="15">
        <f t="shared" si="19"/>
        <v>2.804911633762841E-2</v>
      </c>
      <c r="DL79" s="15"/>
      <c r="DM79" s="15"/>
      <c r="DN79" s="15"/>
    </row>
    <row r="80" spans="2:118" x14ac:dyDescent="0.3">
      <c r="B80" s="109">
        <v>45110</v>
      </c>
      <c r="C80" s="13">
        <v>2601.9711910000001</v>
      </c>
      <c r="D80" s="15">
        <f t="shared" si="10"/>
        <v>6.1029780365398079E-3</v>
      </c>
      <c r="F80" s="13">
        <v>19331.800781000002</v>
      </c>
      <c r="G80" s="15">
        <f t="shared" si="11"/>
        <v>7.4391381642151533E-3</v>
      </c>
      <c r="H80" s="15"/>
      <c r="I80" s="15"/>
      <c r="J80" s="15"/>
      <c r="K80" s="15"/>
      <c r="AR80" s="109">
        <v>45110</v>
      </c>
      <c r="AS80" s="13">
        <v>2219.5126949999999</v>
      </c>
      <c r="AT80" s="15">
        <f t="shared" si="12"/>
        <v>-2.8937087940046458E-2</v>
      </c>
      <c r="AV80" s="13">
        <v>19331.800781000002</v>
      </c>
      <c r="AW80" s="15">
        <f t="shared" si="13"/>
        <v>7.4391381642151533E-3</v>
      </c>
      <c r="AX80" s="15"/>
      <c r="AY80" s="15"/>
      <c r="AZ80" s="15"/>
      <c r="BA80" s="15"/>
      <c r="BM80" s="109">
        <v>45110</v>
      </c>
      <c r="BN80" s="13">
        <v>4342.2563479999999</v>
      </c>
      <c r="BO80" s="15">
        <f t="shared" si="14"/>
        <v>7.4828159651496584E-3</v>
      </c>
      <c r="BQ80" s="13">
        <v>19331.800781000002</v>
      </c>
      <c r="BR80" s="15">
        <f t="shared" si="15"/>
        <v>7.4391381642151533E-3</v>
      </c>
      <c r="BS80" s="15"/>
      <c r="BT80" s="15"/>
      <c r="BU80" s="15"/>
      <c r="CH80" s="109">
        <v>45110</v>
      </c>
      <c r="CI80" s="13">
        <v>2871.4570309999999</v>
      </c>
      <c r="CJ80" s="15">
        <f t="shared" si="16"/>
        <v>-2.0120316836618524E-2</v>
      </c>
      <c r="CL80" s="13">
        <v>19331.800781000002</v>
      </c>
      <c r="CM80" s="15">
        <f t="shared" si="17"/>
        <v>7.4391381642151533E-3</v>
      </c>
      <c r="CN80" s="15"/>
      <c r="CO80" s="15"/>
      <c r="CP80" s="15"/>
      <c r="DF80" s="109">
        <v>45110</v>
      </c>
      <c r="DG80" s="13">
        <v>2054.6389159999999</v>
      </c>
      <c r="DH80" s="15">
        <f t="shared" si="18"/>
        <v>-5.1247808670298101E-2</v>
      </c>
      <c r="DJ80" s="13">
        <v>19331.800781000002</v>
      </c>
      <c r="DK80" s="15">
        <f t="shared" si="19"/>
        <v>7.4391381642151533E-3</v>
      </c>
      <c r="DL80" s="15"/>
      <c r="DM80" s="15"/>
      <c r="DN80" s="15"/>
    </row>
    <row r="81" spans="2:118" x14ac:dyDescent="0.3">
      <c r="B81" s="109">
        <v>45117</v>
      </c>
      <c r="C81" s="13">
        <v>2612.476807</v>
      </c>
      <c r="D81" s="15">
        <f t="shared" si="10"/>
        <v>4.0375604604454551E-3</v>
      </c>
      <c r="F81" s="13">
        <v>19564.5</v>
      </c>
      <c r="G81" s="15">
        <f t="shared" si="11"/>
        <v>1.2037120681933855E-2</v>
      </c>
      <c r="H81" s="15"/>
      <c r="I81" s="15"/>
      <c r="J81" s="15"/>
      <c r="K81" s="15"/>
      <c r="AR81" s="109">
        <v>45117</v>
      </c>
      <c r="AS81" s="13">
        <v>2183.8718260000001</v>
      </c>
      <c r="AT81" s="15">
        <f t="shared" si="12"/>
        <v>-1.6057970328482329E-2</v>
      </c>
      <c r="AV81" s="13">
        <v>19564.5</v>
      </c>
      <c r="AW81" s="15">
        <f t="shared" si="13"/>
        <v>1.2037120681933855E-2</v>
      </c>
      <c r="AX81" s="15"/>
      <c r="AY81" s="15"/>
      <c r="AZ81" s="15"/>
      <c r="BA81" s="15"/>
      <c r="BM81" s="109">
        <v>45117</v>
      </c>
      <c r="BN81" s="13">
        <v>4332.9204099999997</v>
      </c>
      <c r="BO81" s="15">
        <f t="shared" si="14"/>
        <v>-2.1500200015368565E-3</v>
      </c>
      <c r="BQ81" s="13">
        <v>19564.5</v>
      </c>
      <c r="BR81" s="15">
        <f t="shared" si="15"/>
        <v>1.2037120681933855E-2</v>
      </c>
      <c r="BS81" s="15"/>
      <c r="BT81" s="15"/>
      <c r="BU81" s="15"/>
      <c r="CH81" s="109">
        <v>45117</v>
      </c>
      <c r="CI81" s="13">
        <v>2762.2290039999998</v>
      </c>
      <c r="CJ81" s="15">
        <f t="shared" si="16"/>
        <v>-3.8039234375017217E-2</v>
      </c>
      <c r="CL81" s="13">
        <v>19564.5</v>
      </c>
      <c r="CM81" s="15">
        <f t="shared" si="17"/>
        <v>1.2037120681933855E-2</v>
      </c>
      <c r="CN81" s="15"/>
      <c r="CO81" s="15"/>
      <c r="CP81" s="15"/>
      <c r="DF81" s="109">
        <v>45117</v>
      </c>
      <c r="DG81" s="13">
        <v>1936.5321039999999</v>
      </c>
      <c r="DH81" s="15">
        <f t="shared" si="18"/>
        <v>-5.7483001553349289E-2</v>
      </c>
      <c r="DJ81" s="13">
        <v>19564.5</v>
      </c>
      <c r="DK81" s="15">
        <f t="shared" si="19"/>
        <v>1.2037120681933855E-2</v>
      </c>
      <c r="DL81" s="15"/>
      <c r="DM81" s="15"/>
      <c r="DN81" s="15"/>
    </row>
    <row r="82" spans="2:118" x14ac:dyDescent="0.3">
      <c r="B82" s="109">
        <v>45124</v>
      </c>
      <c r="C82" s="13">
        <v>2651.6118160000001</v>
      </c>
      <c r="D82" s="15">
        <f t="shared" si="10"/>
        <v>1.4980040739553946E-2</v>
      </c>
      <c r="F82" s="13">
        <v>19745</v>
      </c>
      <c r="G82" s="15">
        <f t="shared" si="11"/>
        <v>9.225893838329613E-3</v>
      </c>
      <c r="H82" s="15"/>
      <c r="I82" s="15"/>
      <c r="J82" s="15"/>
      <c r="K82" s="15"/>
      <c r="AR82" s="109">
        <v>45124</v>
      </c>
      <c r="AS82" s="13">
        <v>2209.080078</v>
      </c>
      <c r="AT82" s="15">
        <f t="shared" si="12"/>
        <v>1.1542917354344651E-2</v>
      </c>
      <c r="AV82" s="13">
        <v>19745</v>
      </c>
      <c r="AW82" s="15">
        <f t="shared" si="13"/>
        <v>9.225893838329613E-3</v>
      </c>
      <c r="AX82" s="15"/>
      <c r="AY82" s="15"/>
      <c r="AZ82" s="15"/>
      <c r="BA82" s="15"/>
      <c r="BM82" s="109">
        <v>45124</v>
      </c>
      <c r="BN82" s="13">
        <v>4569.0620120000003</v>
      </c>
      <c r="BO82" s="15">
        <f t="shared" si="14"/>
        <v>5.449940909484674E-2</v>
      </c>
      <c r="BQ82" s="13">
        <v>19745</v>
      </c>
      <c r="BR82" s="15">
        <f t="shared" si="15"/>
        <v>9.225893838329613E-3</v>
      </c>
      <c r="BS82" s="15"/>
      <c r="BT82" s="15"/>
      <c r="BU82" s="15"/>
      <c r="CH82" s="109">
        <v>45124</v>
      </c>
      <c r="CI82" s="13">
        <v>2776.8190920000002</v>
      </c>
      <c r="CJ82" s="15">
        <f t="shared" si="16"/>
        <v>5.2819979729676891E-3</v>
      </c>
      <c r="CL82" s="13">
        <v>19745</v>
      </c>
      <c r="CM82" s="15">
        <f t="shared" si="17"/>
        <v>9.225893838329613E-3</v>
      </c>
      <c r="CN82" s="15"/>
      <c r="CO82" s="15"/>
      <c r="CP82" s="15"/>
      <c r="DF82" s="109">
        <v>45124</v>
      </c>
      <c r="DG82" s="13">
        <v>1971.8992920000001</v>
      </c>
      <c r="DH82" s="15">
        <f t="shared" si="18"/>
        <v>1.8263156044223461E-2</v>
      </c>
      <c r="DJ82" s="13">
        <v>19745</v>
      </c>
      <c r="DK82" s="15">
        <f t="shared" si="19"/>
        <v>9.225893838329613E-3</v>
      </c>
      <c r="DL82" s="15"/>
      <c r="DM82" s="15"/>
      <c r="DN82" s="15"/>
    </row>
    <row r="83" spans="2:118" x14ac:dyDescent="0.3">
      <c r="B83" s="109">
        <v>45131</v>
      </c>
      <c r="C83" s="13">
        <v>2604.8591310000002</v>
      </c>
      <c r="D83" s="15">
        <f t="shared" si="10"/>
        <v>-1.7631798409515009E-2</v>
      </c>
      <c r="F83" s="13">
        <v>19646.050781000002</v>
      </c>
      <c r="G83" s="15">
        <f t="shared" si="11"/>
        <v>-5.0113557356291638E-3</v>
      </c>
      <c r="H83" s="15"/>
      <c r="I83" s="15"/>
      <c r="J83" s="15"/>
      <c r="K83" s="15"/>
      <c r="AR83" s="109">
        <v>45131</v>
      </c>
      <c r="AS83" s="13">
        <v>2166.5009770000001</v>
      </c>
      <c r="AT83" s="15">
        <f t="shared" si="12"/>
        <v>-1.9274584667183681E-2</v>
      </c>
      <c r="AV83" s="13">
        <v>19646.050781000002</v>
      </c>
      <c r="AW83" s="15">
        <f t="shared" si="13"/>
        <v>-5.0113557356291638E-3</v>
      </c>
      <c r="AX83" s="15"/>
      <c r="AY83" s="15"/>
      <c r="AZ83" s="15"/>
      <c r="BA83" s="15"/>
      <c r="BM83" s="109">
        <v>45131</v>
      </c>
      <c r="BN83" s="13">
        <v>4720.0825199999999</v>
      </c>
      <c r="BO83" s="15">
        <f t="shared" si="14"/>
        <v>3.3052847084011017E-2</v>
      </c>
      <c r="BQ83" s="13">
        <v>19646.050781000002</v>
      </c>
      <c r="BR83" s="15">
        <f t="shared" si="15"/>
        <v>-5.0113557356291638E-3</v>
      </c>
      <c r="BS83" s="15"/>
      <c r="BT83" s="15"/>
      <c r="BU83" s="15"/>
      <c r="CH83" s="109">
        <v>45131</v>
      </c>
      <c r="CI83" s="13">
        <v>2701.4689939999998</v>
      </c>
      <c r="CJ83" s="15">
        <f t="shared" si="16"/>
        <v>-2.7135400436090196E-2</v>
      </c>
      <c r="CL83" s="13">
        <v>19646.050781000002</v>
      </c>
      <c r="CM83" s="15">
        <f t="shared" si="17"/>
        <v>-5.0113557356291638E-3</v>
      </c>
      <c r="CN83" s="15"/>
      <c r="CO83" s="15"/>
      <c r="CP83" s="15"/>
      <c r="DF83" s="109">
        <v>45131</v>
      </c>
      <c r="DG83" s="13">
        <v>2005.6226810000001</v>
      </c>
      <c r="DH83" s="15">
        <f t="shared" si="18"/>
        <v>1.7101983421169642E-2</v>
      </c>
      <c r="DJ83" s="13">
        <v>19646.050781000002</v>
      </c>
      <c r="DK83" s="15">
        <f t="shared" si="19"/>
        <v>-5.0113557356291638E-3</v>
      </c>
      <c r="DL83" s="15"/>
      <c r="DM83" s="15"/>
      <c r="DN83" s="15"/>
    </row>
    <row r="84" spans="2:118" x14ac:dyDescent="0.3">
      <c r="B84" s="109">
        <v>45138</v>
      </c>
      <c r="C84" s="13">
        <v>2609.8000489999999</v>
      </c>
      <c r="D84" s="15">
        <f t="shared" si="10"/>
        <v>1.8968081387582547E-3</v>
      </c>
      <c r="F84" s="13">
        <v>19517</v>
      </c>
      <c r="G84" s="15">
        <f t="shared" si="11"/>
        <v>-6.568789953694365E-3</v>
      </c>
      <c r="H84" s="15"/>
      <c r="I84" s="15"/>
      <c r="J84" s="15"/>
      <c r="K84" s="15"/>
      <c r="AR84" s="109">
        <v>45138</v>
      </c>
      <c r="AS84" s="13">
        <v>2263.0405270000001</v>
      </c>
      <c r="AT84" s="15">
        <f t="shared" si="12"/>
        <v>4.4560122993196227E-2</v>
      </c>
      <c r="AV84" s="13">
        <v>19517</v>
      </c>
      <c r="AW84" s="15">
        <f t="shared" si="13"/>
        <v>-6.568789953694365E-3</v>
      </c>
      <c r="AX84" s="15"/>
      <c r="AY84" s="15"/>
      <c r="AZ84" s="15"/>
      <c r="BA84" s="15"/>
      <c r="BM84" s="109">
        <v>45138</v>
      </c>
      <c r="BN84" s="13">
        <v>5104.6987300000001</v>
      </c>
      <c r="BO84" s="15">
        <f t="shared" si="14"/>
        <v>8.1485060562034528E-2</v>
      </c>
      <c r="BQ84" s="13">
        <v>19517</v>
      </c>
      <c r="BR84" s="15">
        <f t="shared" si="15"/>
        <v>-6.568789953694365E-3</v>
      </c>
      <c r="BS84" s="15"/>
      <c r="BT84" s="15"/>
      <c r="BU84" s="15"/>
      <c r="CH84" s="109">
        <v>45138</v>
      </c>
      <c r="CI84" s="13">
        <v>2803.851318</v>
      </c>
      <c r="CJ84" s="15">
        <f t="shared" si="16"/>
        <v>3.7898759610934807E-2</v>
      </c>
      <c r="CL84" s="13">
        <v>19517</v>
      </c>
      <c r="CM84" s="15">
        <f t="shared" si="17"/>
        <v>-6.568789953694365E-3</v>
      </c>
      <c r="CN84" s="15"/>
      <c r="CO84" s="15"/>
      <c r="CP84" s="15"/>
      <c r="DF84" s="109">
        <v>45138</v>
      </c>
      <c r="DG84" s="13">
        <v>2041.349976</v>
      </c>
      <c r="DH84" s="15">
        <f t="shared" si="18"/>
        <v>1.7813567496248295E-2</v>
      </c>
      <c r="DJ84" s="13">
        <v>19517</v>
      </c>
      <c r="DK84" s="15">
        <f t="shared" si="19"/>
        <v>-6.568789953694365E-3</v>
      </c>
      <c r="DL84" s="15"/>
      <c r="DM84" s="15"/>
      <c r="DN84" s="15"/>
    </row>
    <row r="85" spans="2:118" x14ac:dyDescent="0.3">
      <c r="B85" s="109">
        <v>45145</v>
      </c>
      <c r="C85" s="13">
        <v>2544.6499020000001</v>
      </c>
      <c r="D85" s="15">
        <f t="shared" si="10"/>
        <v>-2.4963654600651641E-2</v>
      </c>
      <c r="F85" s="13">
        <v>19428.300781000002</v>
      </c>
      <c r="G85" s="15">
        <f t="shared" si="11"/>
        <v>-4.5447158374749552E-3</v>
      </c>
      <c r="H85" s="15"/>
      <c r="I85" s="15"/>
      <c r="J85" s="15"/>
      <c r="K85" s="15"/>
      <c r="AR85" s="109">
        <v>45145</v>
      </c>
      <c r="AS85" s="13">
        <v>2295.6999510000001</v>
      </c>
      <c r="AT85" s="15">
        <f t="shared" si="12"/>
        <v>1.4431656707135865E-2</v>
      </c>
      <c r="AV85" s="13">
        <v>19428.300781000002</v>
      </c>
      <c r="AW85" s="15">
        <f t="shared" si="13"/>
        <v>-4.5447158374749552E-3</v>
      </c>
      <c r="AX85" s="15"/>
      <c r="AY85" s="15"/>
      <c r="AZ85" s="15"/>
      <c r="BA85" s="15"/>
      <c r="BM85" s="109">
        <v>45145</v>
      </c>
      <c r="BN85" s="13">
        <v>4952.5795900000003</v>
      </c>
      <c r="BO85" s="15">
        <f t="shared" si="14"/>
        <v>-2.9799827187842687E-2</v>
      </c>
      <c r="BQ85" s="13">
        <v>19428.300781000002</v>
      </c>
      <c r="BR85" s="15">
        <f t="shared" si="15"/>
        <v>-4.5447158374749552E-3</v>
      </c>
      <c r="BS85" s="15"/>
      <c r="BT85" s="15"/>
      <c r="BU85" s="15"/>
      <c r="CH85" s="109">
        <v>45145</v>
      </c>
      <c r="CI85" s="13">
        <v>2914.178711</v>
      </c>
      <c r="CJ85" s="15">
        <f t="shared" si="16"/>
        <v>3.9348517623501111E-2</v>
      </c>
      <c r="CL85" s="13">
        <v>19428.300781000002</v>
      </c>
      <c r="CM85" s="15">
        <f t="shared" si="17"/>
        <v>-4.5447158374749552E-3</v>
      </c>
      <c r="CN85" s="15"/>
      <c r="CO85" s="15"/>
      <c r="CP85" s="15"/>
      <c r="DF85" s="109">
        <v>45145</v>
      </c>
      <c r="DG85" s="13">
        <v>2083.6499020000001</v>
      </c>
      <c r="DH85" s="15">
        <f t="shared" si="18"/>
        <v>2.0721545299589694E-2</v>
      </c>
      <c r="DJ85" s="13">
        <v>19428.300781000002</v>
      </c>
      <c r="DK85" s="15">
        <f t="shared" si="19"/>
        <v>-4.5447158374749552E-3</v>
      </c>
      <c r="DL85" s="15"/>
      <c r="DM85" s="15"/>
      <c r="DN85" s="15"/>
    </row>
    <row r="86" spans="2:118" x14ac:dyDescent="0.3">
      <c r="B86" s="109">
        <v>45152</v>
      </c>
      <c r="C86" s="13">
        <v>2477.6000979999999</v>
      </c>
      <c r="D86" s="15">
        <f t="shared" si="10"/>
        <v>-2.6349323711407857E-2</v>
      </c>
      <c r="F86" s="13">
        <v>19310.150390999999</v>
      </c>
      <c r="G86" s="15">
        <f t="shared" si="11"/>
        <v>-6.0813547891717112E-3</v>
      </c>
      <c r="H86" s="15"/>
      <c r="I86" s="15"/>
      <c r="J86" s="15"/>
      <c r="K86" s="15"/>
      <c r="AR86" s="109">
        <v>45152</v>
      </c>
      <c r="AS86" s="13">
        <v>2277.8000489999999</v>
      </c>
      <c r="AT86" s="15">
        <f t="shared" si="12"/>
        <v>-7.7971435213922691E-3</v>
      </c>
      <c r="AV86" s="13">
        <v>19310.150390999999</v>
      </c>
      <c r="AW86" s="15">
        <f t="shared" si="13"/>
        <v>-6.0813547891717112E-3</v>
      </c>
      <c r="AX86" s="15"/>
      <c r="AY86" s="15"/>
      <c r="AZ86" s="15"/>
      <c r="BA86" s="15"/>
      <c r="BM86" s="109">
        <v>45152</v>
      </c>
      <c r="BN86" s="13">
        <v>5001.3999020000001</v>
      </c>
      <c r="BO86" s="15">
        <f t="shared" si="14"/>
        <v>9.8575522337036592E-3</v>
      </c>
      <c r="BQ86" s="13">
        <v>19310.150390999999</v>
      </c>
      <c r="BR86" s="15">
        <f t="shared" si="15"/>
        <v>-6.0813547891717112E-3</v>
      </c>
      <c r="BS86" s="15"/>
      <c r="BT86" s="15"/>
      <c r="BU86" s="15"/>
      <c r="CH86" s="109">
        <v>45152</v>
      </c>
      <c r="CI86" s="13">
        <v>2869.608154</v>
      </c>
      <c r="CJ86" s="15">
        <f t="shared" si="16"/>
        <v>-1.5294380139338037E-2</v>
      </c>
      <c r="CL86" s="13">
        <v>19310.150390999999</v>
      </c>
      <c r="CM86" s="15">
        <f t="shared" si="17"/>
        <v>-6.0813547891717112E-3</v>
      </c>
      <c r="CN86" s="15"/>
      <c r="CO86" s="15"/>
      <c r="CP86" s="15"/>
      <c r="DF86" s="109">
        <v>45152</v>
      </c>
      <c r="DG86" s="13">
        <v>1994.9499510000001</v>
      </c>
      <c r="DH86" s="15">
        <f t="shared" si="18"/>
        <v>-4.2569507917266214E-2</v>
      </c>
      <c r="DJ86" s="13">
        <v>19310.150390999999</v>
      </c>
      <c r="DK86" s="15">
        <f t="shared" si="19"/>
        <v>-6.0813547891717112E-3</v>
      </c>
      <c r="DL86" s="15"/>
      <c r="DM86" s="15"/>
      <c r="DN86" s="15"/>
    </row>
    <row r="87" spans="2:118" x14ac:dyDescent="0.3">
      <c r="B87" s="109">
        <v>45159</v>
      </c>
      <c r="C87" s="13">
        <v>2527.8999020000001</v>
      </c>
      <c r="D87" s="15">
        <f t="shared" si="10"/>
        <v>2.0301825157580389E-2</v>
      </c>
      <c r="F87" s="13">
        <v>19265.800781000002</v>
      </c>
      <c r="G87" s="15">
        <f t="shared" si="11"/>
        <v>-2.2966993576947203E-3</v>
      </c>
      <c r="H87" s="15"/>
      <c r="I87" s="15"/>
      <c r="J87" s="15"/>
      <c r="K87" s="15"/>
      <c r="AR87" s="109">
        <v>45159</v>
      </c>
      <c r="AS87" s="13">
        <v>2310.25</v>
      </c>
      <c r="AT87" s="15">
        <f t="shared" si="12"/>
        <v>1.4246180657624619E-2</v>
      </c>
      <c r="AV87" s="13">
        <v>19265.800781000002</v>
      </c>
      <c r="AW87" s="15">
        <f t="shared" si="13"/>
        <v>-2.2966993576947203E-3</v>
      </c>
      <c r="AX87" s="15"/>
      <c r="AY87" s="15"/>
      <c r="AZ87" s="15"/>
      <c r="BA87" s="15"/>
      <c r="BM87" s="109">
        <v>45159</v>
      </c>
      <c r="BN87" s="13">
        <v>5915.7001950000003</v>
      </c>
      <c r="BO87" s="15">
        <f t="shared" si="14"/>
        <v>0.18280887569785853</v>
      </c>
      <c r="BQ87" s="13">
        <v>19265.800781000002</v>
      </c>
      <c r="BR87" s="15">
        <f t="shared" si="15"/>
        <v>-2.2966993576947203E-3</v>
      </c>
      <c r="BS87" s="15"/>
      <c r="BT87" s="15"/>
      <c r="BU87" s="15"/>
      <c r="CH87" s="109">
        <v>45159</v>
      </c>
      <c r="CI87" s="13">
        <v>2922.523193</v>
      </c>
      <c r="CJ87" s="15">
        <f t="shared" si="16"/>
        <v>1.8439813438026587E-2</v>
      </c>
      <c r="CL87" s="13">
        <v>19265.800781000002</v>
      </c>
      <c r="CM87" s="15">
        <f t="shared" si="17"/>
        <v>-2.2966993576947203E-3</v>
      </c>
      <c r="CN87" s="15"/>
      <c r="CO87" s="15"/>
      <c r="CP87" s="15"/>
      <c r="DF87" s="109">
        <v>45159</v>
      </c>
      <c r="DG87" s="13">
        <v>2018.5</v>
      </c>
      <c r="DH87" s="15">
        <f t="shared" si="18"/>
        <v>1.1804831989993048E-2</v>
      </c>
      <c r="DJ87" s="13">
        <v>19265.800781000002</v>
      </c>
      <c r="DK87" s="15">
        <f t="shared" si="19"/>
        <v>-2.2966993576947203E-3</v>
      </c>
      <c r="DL87" s="15"/>
      <c r="DM87" s="15"/>
      <c r="DN87" s="15"/>
    </row>
    <row r="88" spans="2:118" x14ac:dyDescent="0.3">
      <c r="B88" s="109">
        <v>45166</v>
      </c>
      <c r="C88" s="13">
        <v>2498.25</v>
      </c>
      <c r="D88" s="15">
        <f t="shared" si="10"/>
        <v>-1.1729064895545149E-2</v>
      </c>
      <c r="F88" s="13">
        <v>19435.300781000002</v>
      </c>
      <c r="G88" s="15">
        <f t="shared" si="11"/>
        <v>8.797973254616176E-3</v>
      </c>
      <c r="H88" s="15"/>
      <c r="I88" s="15"/>
      <c r="J88" s="15"/>
      <c r="K88" s="15"/>
      <c r="AR88" s="109">
        <v>45166</v>
      </c>
      <c r="AS88" s="13">
        <v>2384.0500489999999</v>
      </c>
      <c r="AT88" s="15">
        <f t="shared" si="12"/>
        <v>3.1944615950654676E-2</v>
      </c>
      <c r="AV88" s="13">
        <v>19435.300781000002</v>
      </c>
      <c r="AW88" s="15">
        <f t="shared" si="13"/>
        <v>8.797973254616176E-3</v>
      </c>
      <c r="AX88" s="15"/>
      <c r="AY88" s="15"/>
      <c r="AZ88" s="15"/>
      <c r="BA88" s="15"/>
      <c r="BM88" s="109">
        <v>45166</v>
      </c>
      <c r="BN88" s="13">
        <v>6549.3500979999999</v>
      </c>
      <c r="BO88" s="15">
        <f t="shared" si="14"/>
        <v>0.10711325491707058</v>
      </c>
      <c r="BQ88" s="13">
        <v>19435.300781000002</v>
      </c>
      <c r="BR88" s="15">
        <f t="shared" si="15"/>
        <v>8.797973254616176E-3</v>
      </c>
      <c r="BS88" s="15"/>
      <c r="BT88" s="15"/>
      <c r="BU88" s="15"/>
      <c r="CH88" s="109">
        <v>45166</v>
      </c>
      <c r="CI88" s="13">
        <v>3071.5249020000001</v>
      </c>
      <c r="CJ88" s="15">
        <f t="shared" si="16"/>
        <v>5.0983926956298387E-2</v>
      </c>
      <c r="CL88" s="13">
        <v>19435.300781000002</v>
      </c>
      <c r="CM88" s="15">
        <f t="shared" si="17"/>
        <v>8.797973254616176E-3</v>
      </c>
      <c r="CN88" s="15"/>
      <c r="CO88" s="15"/>
      <c r="CP88" s="15"/>
      <c r="DF88" s="109">
        <v>45166</v>
      </c>
      <c r="DG88" s="13">
        <v>2226.0500489999999</v>
      </c>
      <c r="DH88" s="15">
        <f t="shared" si="18"/>
        <v>0.10282390339360914</v>
      </c>
      <c r="DJ88" s="13">
        <v>19435.300781000002</v>
      </c>
      <c r="DK88" s="15">
        <f t="shared" si="19"/>
        <v>8.797973254616176E-3</v>
      </c>
      <c r="DL88" s="15"/>
      <c r="DM88" s="15"/>
      <c r="DN88" s="15"/>
    </row>
    <row r="89" spans="2:118" x14ac:dyDescent="0.3">
      <c r="B89" s="109">
        <v>45173</v>
      </c>
      <c r="C89" s="13">
        <v>2505.0500489999999</v>
      </c>
      <c r="D89" s="15">
        <f t="shared" si="10"/>
        <v>2.7219249474632612E-3</v>
      </c>
      <c r="F89" s="13">
        <v>19819.949218999998</v>
      </c>
      <c r="G89" s="15">
        <f t="shared" si="11"/>
        <v>1.9791226404688889E-2</v>
      </c>
      <c r="H89" s="15"/>
      <c r="I89" s="15"/>
      <c r="J89" s="15"/>
      <c r="K89" s="15"/>
      <c r="AR89" s="109">
        <v>45173</v>
      </c>
      <c r="AS89" s="13">
        <v>2440.3000489999999</v>
      </c>
      <c r="AT89" s="15">
        <f t="shared" si="12"/>
        <v>2.3594303325802368E-2</v>
      </c>
      <c r="AV89" s="13">
        <v>19819.949218999998</v>
      </c>
      <c r="AW89" s="15">
        <f t="shared" si="13"/>
        <v>1.9791226404688889E-2</v>
      </c>
      <c r="AX89" s="15"/>
      <c r="AY89" s="15"/>
      <c r="AZ89" s="15"/>
      <c r="BA89" s="15"/>
      <c r="BM89" s="109">
        <v>45173</v>
      </c>
      <c r="BN89" s="13">
        <v>6530.3500979999999</v>
      </c>
      <c r="BO89" s="15">
        <f t="shared" si="14"/>
        <v>-2.9010512059512994E-3</v>
      </c>
      <c r="BQ89" s="13">
        <v>19819.949218999998</v>
      </c>
      <c r="BR89" s="15">
        <f t="shared" si="15"/>
        <v>1.9791226404688889E-2</v>
      </c>
      <c r="BS89" s="15"/>
      <c r="BT89" s="15"/>
      <c r="BU89" s="15"/>
      <c r="CH89" s="109">
        <v>45173</v>
      </c>
      <c r="CI89" s="13">
        <v>3065.2790530000002</v>
      </c>
      <c r="CJ89" s="15">
        <f t="shared" si="16"/>
        <v>-2.0334684559883964E-3</v>
      </c>
      <c r="CL89" s="13">
        <v>19819.949218999998</v>
      </c>
      <c r="CM89" s="15">
        <f t="shared" si="17"/>
        <v>1.9791226404688889E-2</v>
      </c>
      <c r="CN89" s="15"/>
      <c r="CO89" s="15"/>
      <c r="CP89" s="15"/>
      <c r="DF89" s="109">
        <v>45173</v>
      </c>
      <c r="DG89" s="13">
        <v>2319.25</v>
      </c>
      <c r="DH89" s="15">
        <f t="shared" si="18"/>
        <v>4.1867859638586191E-2</v>
      </c>
      <c r="DJ89" s="13">
        <v>19819.949218999998</v>
      </c>
      <c r="DK89" s="15">
        <f t="shared" si="19"/>
        <v>1.9791226404688889E-2</v>
      </c>
      <c r="DL89" s="15"/>
      <c r="DM89" s="15"/>
      <c r="DN89" s="15"/>
    </row>
    <row r="90" spans="2:118" x14ac:dyDescent="0.3">
      <c r="B90" s="109">
        <v>45180</v>
      </c>
      <c r="C90" s="13">
        <v>2481.5</v>
      </c>
      <c r="D90" s="15">
        <f t="shared" si="10"/>
        <v>-9.4010293364801267E-3</v>
      </c>
      <c r="F90" s="13">
        <v>20192.349609000001</v>
      </c>
      <c r="G90" s="15">
        <f t="shared" si="11"/>
        <v>1.8789169734249711E-2</v>
      </c>
      <c r="H90" s="15"/>
      <c r="I90" s="15"/>
      <c r="J90" s="15"/>
      <c r="K90" s="15"/>
      <c r="AR90" s="109">
        <v>45180</v>
      </c>
      <c r="AS90" s="13">
        <v>2370.5</v>
      </c>
      <c r="AT90" s="15">
        <f t="shared" si="12"/>
        <v>-2.8603060114924417E-2</v>
      </c>
      <c r="AV90" s="13">
        <v>20192.349609000001</v>
      </c>
      <c r="AW90" s="15">
        <f t="shared" si="13"/>
        <v>1.8789169734249711E-2</v>
      </c>
      <c r="AX90" s="15"/>
      <c r="AY90" s="15"/>
      <c r="AZ90" s="15"/>
      <c r="BA90" s="15"/>
      <c r="BM90" s="109">
        <v>45180</v>
      </c>
      <c r="BN90" s="13">
        <v>5922</v>
      </c>
      <c r="BO90" s="15">
        <f t="shared" si="14"/>
        <v>-9.3157348208071533E-2</v>
      </c>
      <c r="BQ90" s="13">
        <v>20192.349609000001</v>
      </c>
      <c r="BR90" s="15">
        <f t="shared" si="15"/>
        <v>1.8789169734249711E-2</v>
      </c>
      <c r="BS90" s="15"/>
      <c r="BT90" s="15"/>
      <c r="BU90" s="15"/>
      <c r="CH90" s="109">
        <v>45180</v>
      </c>
      <c r="CI90" s="13">
        <v>3123.3405760000001</v>
      </c>
      <c r="CJ90" s="15">
        <f t="shared" si="16"/>
        <v>1.8941676107163907E-2</v>
      </c>
      <c r="CL90" s="13">
        <v>20192.349609000001</v>
      </c>
      <c r="CM90" s="15">
        <f t="shared" si="17"/>
        <v>1.8789169734249711E-2</v>
      </c>
      <c r="CN90" s="15"/>
      <c r="CO90" s="15"/>
      <c r="CP90" s="15"/>
      <c r="DF90" s="109">
        <v>45180</v>
      </c>
      <c r="DG90" s="13">
        <v>2242.25</v>
      </c>
      <c r="DH90" s="15">
        <f t="shared" si="18"/>
        <v>-3.3200388056483732E-2</v>
      </c>
      <c r="DJ90" s="13">
        <v>20192.349609000001</v>
      </c>
      <c r="DK90" s="15">
        <f t="shared" si="19"/>
        <v>1.8789169734249711E-2</v>
      </c>
      <c r="DL90" s="15"/>
      <c r="DM90" s="15"/>
      <c r="DN90" s="15"/>
    </row>
    <row r="91" spans="2:118" x14ac:dyDescent="0.3">
      <c r="B91" s="109">
        <v>45187</v>
      </c>
      <c r="C91" s="13">
        <v>2517.6999510000001</v>
      </c>
      <c r="D91" s="15">
        <f t="shared" si="10"/>
        <v>1.4587931090066508E-2</v>
      </c>
      <c r="F91" s="13">
        <v>19674.25</v>
      </c>
      <c r="G91" s="15">
        <f t="shared" si="11"/>
        <v>-2.5658213087251469E-2</v>
      </c>
      <c r="H91" s="15"/>
      <c r="I91" s="15"/>
      <c r="J91" s="15"/>
      <c r="K91" s="15"/>
      <c r="AR91" s="109">
        <v>45187</v>
      </c>
      <c r="AS91" s="13">
        <v>2264.5500489999999</v>
      </c>
      <c r="AT91" s="15">
        <f t="shared" si="12"/>
        <v>-4.4695191309850224E-2</v>
      </c>
      <c r="AV91" s="13">
        <v>19674.25</v>
      </c>
      <c r="AW91" s="15">
        <f t="shared" si="13"/>
        <v>-2.5658213087251469E-2</v>
      </c>
      <c r="AX91" s="15"/>
      <c r="AY91" s="15"/>
      <c r="AZ91" s="15"/>
      <c r="BA91" s="15"/>
      <c r="BM91" s="109">
        <v>45187</v>
      </c>
      <c r="BN91" s="13">
        <v>5930.3999020000001</v>
      </c>
      <c r="BO91" s="15">
        <f t="shared" si="14"/>
        <v>1.4184231678486814E-3</v>
      </c>
      <c r="BQ91" s="13">
        <v>19674.25</v>
      </c>
      <c r="BR91" s="15">
        <f t="shared" si="15"/>
        <v>-2.5658213087251469E-2</v>
      </c>
      <c r="BS91" s="15"/>
      <c r="BT91" s="15"/>
      <c r="BU91" s="15"/>
      <c r="CH91" s="109">
        <v>45187</v>
      </c>
      <c r="CI91" s="13">
        <v>2994.4257809999999</v>
      </c>
      <c r="CJ91" s="15">
        <f t="shared" si="16"/>
        <v>-4.1274651887338809E-2</v>
      </c>
      <c r="CL91" s="13">
        <v>19674.25</v>
      </c>
      <c r="CM91" s="15">
        <f t="shared" si="17"/>
        <v>-2.5658213087251469E-2</v>
      </c>
      <c r="CN91" s="15"/>
      <c r="CO91" s="15"/>
      <c r="CP91" s="15"/>
      <c r="DF91" s="109">
        <v>45187</v>
      </c>
      <c r="DG91" s="13">
        <v>2128.3000489999999</v>
      </c>
      <c r="DH91" s="15">
        <f t="shared" si="18"/>
        <v>-5.0819467499163773E-2</v>
      </c>
      <c r="DJ91" s="13">
        <v>19674.25</v>
      </c>
      <c r="DK91" s="15">
        <f t="shared" si="19"/>
        <v>-2.5658213087251469E-2</v>
      </c>
      <c r="DL91" s="15"/>
      <c r="DM91" s="15"/>
      <c r="DN91" s="15"/>
    </row>
    <row r="92" spans="2:118" x14ac:dyDescent="0.3">
      <c r="B92" s="109">
        <v>45194</v>
      </c>
      <c r="C92" s="13">
        <v>2439.5</v>
      </c>
      <c r="D92" s="15">
        <f t="shared" si="10"/>
        <v>-3.106007567301261E-2</v>
      </c>
      <c r="F92" s="13">
        <v>19638.300781000002</v>
      </c>
      <c r="G92" s="15">
        <f t="shared" si="11"/>
        <v>-1.8272218254824502E-3</v>
      </c>
      <c r="H92" s="15"/>
      <c r="I92" s="15"/>
      <c r="J92" s="15"/>
      <c r="K92" s="15"/>
      <c r="AR92" s="109">
        <v>45194</v>
      </c>
      <c r="AS92" s="13">
        <v>2249.3999020000001</v>
      </c>
      <c r="AT92" s="15">
        <f t="shared" si="12"/>
        <v>-6.6901356438070492E-3</v>
      </c>
      <c r="AV92" s="13">
        <v>19638.300781000002</v>
      </c>
      <c r="AW92" s="15">
        <f t="shared" si="13"/>
        <v>-1.8272218254824502E-3</v>
      </c>
      <c r="AX92" s="15"/>
      <c r="AY92" s="15"/>
      <c r="AZ92" s="15"/>
      <c r="BA92" s="15"/>
      <c r="BM92" s="109">
        <v>45194</v>
      </c>
      <c r="BN92" s="13">
        <v>5953.7998049999997</v>
      </c>
      <c r="BO92" s="15">
        <f t="shared" si="14"/>
        <v>3.9457546517407405E-3</v>
      </c>
      <c r="BQ92" s="13">
        <v>19638.300781000002</v>
      </c>
      <c r="BR92" s="15">
        <f t="shared" si="15"/>
        <v>-1.8272218254824502E-3</v>
      </c>
      <c r="BS92" s="15"/>
      <c r="BT92" s="15"/>
      <c r="BU92" s="15"/>
      <c r="CH92" s="109">
        <v>45194</v>
      </c>
      <c r="CI92" s="13">
        <v>3049.9499510000001</v>
      </c>
      <c r="CJ92" s="15">
        <f t="shared" si="16"/>
        <v>1.8542510003857204E-2</v>
      </c>
      <c r="CL92" s="13">
        <v>19638.300781000002</v>
      </c>
      <c r="CM92" s="15">
        <f t="shared" si="17"/>
        <v>-1.8272218254824502E-3</v>
      </c>
      <c r="CN92" s="15"/>
      <c r="CO92" s="15"/>
      <c r="CP92" s="15"/>
      <c r="DF92" s="109">
        <v>45194</v>
      </c>
      <c r="DG92" s="13">
        <v>2120.4499510000001</v>
      </c>
      <c r="DH92" s="15">
        <f t="shared" si="18"/>
        <v>-3.6884357558927272E-3</v>
      </c>
      <c r="DJ92" s="13">
        <v>19638.300781000002</v>
      </c>
      <c r="DK92" s="15">
        <f t="shared" si="19"/>
        <v>-1.8272218254824502E-3</v>
      </c>
      <c r="DL92" s="15"/>
      <c r="DM92" s="15"/>
      <c r="DN92" s="15"/>
    </row>
    <row r="93" spans="2:118" x14ac:dyDescent="0.3">
      <c r="B93" s="109">
        <v>45201</v>
      </c>
      <c r="C93" s="13">
        <v>2454.3500979999999</v>
      </c>
      <c r="D93" s="15">
        <f t="shared" si="10"/>
        <v>6.0873531461365094E-3</v>
      </c>
      <c r="F93" s="13">
        <v>19653.5</v>
      </c>
      <c r="G93" s="15">
        <f t="shared" si="11"/>
        <v>7.7395794928980521E-4</v>
      </c>
      <c r="H93" s="15"/>
      <c r="I93" s="15"/>
      <c r="J93" s="15"/>
      <c r="K93" s="15"/>
      <c r="AR93" s="109">
        <v>45201</v>
      </c>
      <c r="AS93" s="13">
        <v>2245.5500489999999</v>
      </c>
      <c r="AT93" s="15">
        <f t="shared" si="12"/>
        <v>-1.7115022529240465E-3</v>
      </c>
      <c r="AV93" s="13">
        <v>19653.5</v>
      </c>
      <c r="AW93" s="15">
        <f t="shared" si="13"/>
        <v>7.7395794928980521E-4</v>
      </c>
      <c r="AX93" s="15"/>
      <c r="AY93" s="15"/>
      <c r="AZ93" s="15"/>
      <c r="BA93" s="15"/>
      <c r="BM93" s="109">
        <v>45201</v>
      </c>
      <c r="BN93" s="13">
        <v>5998.3999020000001</v>
      </c>
      <c r="BO93" s="15">
        <f t="shared" si="14"/>
        <v>7.4910306796922566E-3</v>
      </c>
      <c r="BQ93" s="13">
        <v>19653.5</v>
      </c>
      <c r="BR93" s="15">
        <f t="shared" si="15"/>
        <v>7.7395794928980521E-4</v>
      </c>
      <c r="BS93" s="15"/>
      <c r="BT93" s="15"/>
      <c r="BU93" s="15"/>
      <c r="CH93" s="109">
        <v>45201</v>
      </c>
      <c r="CI93" s="13">
        <v>2845.5</v>
      </c>
      <c r="CJ93" s="15">
        <f t="shared" si="16"/>
        <v>-6.7033870812524654E-2</v>
      </c>
      <c r="CL93" s="13">
        <v>19653.5</v>
      </c>
      <c r="CM93" s="15">
        <f t="shared" si="17"/>
        <v>7.7395794928980521E-4</v>
      </c>
      <c r="CN93" s="15"/>
      <c r="CO93" s="15"/>
      <c r="CP93" s="15"/>
      <c r="DF93" s="109">
        <v>45201</v>
      </c>
      <c r="DG93" s="13">
        <v>2108.5</v>
      </c>
      <c r="DH93" s="15">
        <f t="shared" si="18"/>
        <v>-5.6355732397100899E-3</v>
      </c>
      <c r="DJ93" s="13">
        <v>19653.5</v>
      </c>
      <c r="DK93" s="15">
        <f t="shared" si="19"/>
        <v>7.7395794928980521E-4</v>
      </c>
      <c r="DL93" s="15"/>
      <c r="DM93" s="15"/>
      <c r="DN93" s="15"/>
    </row>
    <row r="94" spans="2:118" x14ac:dyDescent="0.3">
      <c r="B94" s="109">
        <v>45208</v>
      </c>
      <c r="C94" s="13">
        <v>2460.0500489999999</v>
      </c>
      <c r="D94" s="15">
        <f t="shared" si="10"/>
        <v>2.3223870973603233E-3</v>
      </c>
      <c r="F94" s="13">
        <v>19751.050781000002</v>
      </c>
      <c r="G94" s="15">
        <f t="shared" si="11"/>
        <v>4.96353224616497E-3</v>
      </c>
      <c r="H94" s="15"/>
      <c r="I94" s="15"/>
      <c r="J94" s="15"/>
      <c r="K94" s="15"/>
      <c r="AR94" s="109">
        <v>45208</v>
      </c>
      <c r="AS94" s="13">
        <v>2255.4499510000001</v>
      </c>
      <c r="AT94" s="15">
        <f t="shared" si="12"/>
        <v>4.4086757293202439E-3</v>
      </c>
      <c r="AV94" s="13">
        <v>19751.050781000002</v>
      </c>
      <c r="AW94" s="15">
        <f t="shared" si="13"/>
        <v>4.96353224616497E-3</v>
      </c>
      <c r="AX94" s="15"/>
      <c r="AY94" s="15"/>
      <c r="AZ94" s="15"/>
      <c r="BA94" s="15"/>
      <c r="BM94" s="109">
        <v>45208</v>
      </c>
      <c r="BN94" s="13">
        <v>6446.2998049999997</v>
      </c>
      <c r="BO94" s="15">
        <f t="shared" si="14"/>
        <v>7.4669897025481768E-2</v>
      </c>
      <c r="BQ94" s="13">
        <v>19751.050781000002</v>
      </c>
      <c r="BR94" s="15">
        <f t="shared" si="15"/>
        <v>4.96353224616497E-3</v>
      </c>
      <c r="BS94" s="15"/>
      <c r="BT94" s="15"/>
      <c r="BU94" s="15"/>
      <c r="CH94" s="109">
        <v>45208</v>
      </c>
      <c r="CI94" s="13">
        <v>2861.1499020000001</v>
      </c>
      <c r="CJ94" s="15">
        <f t="shared" si="16"/>
        <v>5.4998777016341815E-3</v>
      </c>
      <c r="CL94" s="13">
        <v>19751.050781000002</v>
      </c>
      <c r="CM94" s="15">
        <f t="shared" si="17"/>
        <v>4.96353224616497E-3</v>
      </c>
      <c r="CN94" s="15"/>
      <c r="CO94" s="15"/>
      <c r="CP94" s="15"/>
      <c r="DF94" s="109">
        <v>45208</v>
      </c>
      <c r="DG94" s="13">
        <v>2083.3500979999999</v>
      </c>
      <c r="DH94" s="15">
        <f t="shared" si="18"/>
        <v>-1.1927864358548756E-2</v>
      </c>
      <c r="DJ94" s="13">
        <v>19751.050781000002</v>
      </c>
      <c r="DK94" s="15">
        <f t="shared" si="19"/>
        <v>4.96353224616497E-3</v>
      </c>
      <c r="DL94" s="15"/>
      <c r="DM94" s="15"/>
      <c r="DN94" s="15"/>
    </row>
    <row r="95" spans="2:118" x14ac:dyDescent="0.3">
      <c r="B95" s="109">
        <v>45215</v>
      </c>
      <c r="C95" s="13">
        <v>2373.1999510000001</v>
      </c>
      <c r="D95" s="15">
        <f t="shared" si="10"/>
        <v>-3.5304199617932186E-2</v>
      </c>
      <c r="F95" s="13">
        <v>19542.650390999999</v>
      </c>
      <c r="G95" s="15">
        <f t="shared" si="11"/>
        <v>-1.0551357105540893E-2</v>
      </c>
      <c r="H95" s="15"/>
      <c r="I95" s="15"/>
      <c r="J95" s="15"/>
      <c r="K95" s="15"/>
      <c r="AR95" s="109">
        <v>45215</v>
      </c>
      <c r="AS95" s="13">
        <v>2234</v>
      </c>
      <c r="AT95" s="15">
        <f t="shared" si="12"/>
        <v>-9.5102757613795275E-3</v>
      </c>
      <c r="AV95" s="13">
        <v>19542.650390999999</v>
      </c>
      <c r="AW95" s="15">
        <f t="shared" si="13"/>
        <v>-1.0551357105540893E-2</v>
      </c>
      <c r="AX95" s="15"/>
      <c r="AY95" s="15"/>
      <c r="AZ95" s="15"/>
      <c r="BA95" s="15"/>
      <c r="BM95" s="109">
        <v>45215</v>
      </c>
      <c r="BN95" s="13">
        <v>6417.8999020000001</v>
      </c>
      <c r="BO95" s="15">
        <f t="shared" si="14"/>
        <v>-4.4056131205644222E-3</v>
      </c>
      <c r="BQ95" s="13">
        <v>19542.650390999999</v>
      </c>
      <c r="BR95" s="15">
        <f t="shared" si="15"/>
        <v>-1.0551357105540893E-2</v>
      </c>
      <c r="BS95" s="15"/>
      <c r="BT95" s="15"/>
      <c r="BU95" s="15"/>
      <c r="CH95" s="109">
        <v>45215</v>
      </c>
      <c r="CI95" s="13">
        <v>2760.3500979999999</v>
      </c>
      <c r="CJ95" s="15">
        <f t="shared" si="16"/>
        <v>-3.5230521801580261E-2</v>
      </c>
      <c r="CL95" s="13">
        <v>19542.650390999999</v>
      </c>
      <c r="CM95" s="15">
        <f t="shared" si="17"/>
        <v>-1.0551357105540893E-2</v>
      </c>
      <c r="CN95" s="15"/>
      <c r="CO95" s="15"/>
      <c r="CP95" s="15"/>
      <c r="DF95" s="109">
        <v>45215</v>
      </c>
      <c r="DG95" s="13">
        <v>2084.6000979999999</v>
      </c>
      <c r="DH95" s="15">
        <f t="shared" si="18"/>
        <v>5.9999517181474893E-4</v>
      </c>
      <c r="DJ95" s="13">
        <v>19542.650390999999</v>
      </c>
      <c r="DK95" s="15">
        <f t="shared" si="19"/>
        <v>-1.0551357105540893E-2</v>
      </c>
      <c r="DL95" s="15"/>
      <c r="DM95" s="15"/>
      <c r="DN95" s="15"/>
    </row>
    <row r="96" spans="2:118" x14ac:dyDescent="0.3">
      <c r="B96" s="109">
        <v>45222</v>
      </c>
      <c r="C96" s="13">
        <v>2316.8000489999999</v>
      </c>
      <c r="D96" s="15">
        <f t="shared" si="10"/>
        <v>-2.3765339273766117E-2</v>
      </c>
      <c r="F96" s="13">
        <v>19047.25</v>
      </c>
      <c r="G96" s="15">
        <f t="shared" si="11"/>
        <v>-2.5349703396840506E-2</v>
      </c>
      <c r="H96" s="15"/>
      <c r="I96" s="15"/>
      <c r="J96" s="15"/>
      <c r="K96" s="15"/>
      <c r="AR96" s="109">
        <v>45222</v>
      </c>
      <c r="AS96" s="13">
        <v>2175.1000979999999</v>
      </c>
      <c r="AT96" s="15">
        <f t="shared" si="12"/>
        <v>-2.636522023276644E-2</v>
      </c>
      <c r="AV96" s="13">
        <v>19047.25</v>
      </c>
      <c r="AW96" s="15">
        <f t="shared" si="13"/>
        <v>-2.5349703396840506E-2</v>
      </c>
      <c r="AX96" s="15"/>
      <c r="AY96" s="15"/>
      <c r="AZ96" s="15"/>
      <c r="BA96" s="15"/>
      <c r="BM96" s="109">
        <v>45222</v>
      </c>
      <c r="BN96" s="13">
        <v>5962.9501950000003</v>
      </c>
      <c r="BO96" s="15">
        <f t="shared" si="14"/>
        <v>-7.0887628966949889E-2</v>
      </c>
      <c r="BQ96" s="13">
        <v>19047.25</v>
      </c>
      <c r="BR96" s="15">
        <f t="shared" si="15"/>
        <v>-2.5349703396840506E-2</v>
      </c>
      <c r="BS96" s="15"/>
      <c r="BT96" s="15"/>
      <c r="BU96" s="15"/>
      <c r="CH96" s="109">
        <v>45222</v>
      </c>
      <c r="CI96" s="13">
        <v>2799.8999020000001</v>
      </c>
      <c r="CJ96" s="15">
        <f t="shared" si="16"/>
        <v>1.4327821687783793E-2</v>
      </c>
      <c r="CL96" s="13">
        <v>19047.25</v>
      </c>
      <c r="CM96" s="15">
        <f t="shared" si="17"/>
        <v>-2.5349703396840506E-2</v>
      </c>
      <c r="CN96" s="15"/>
      <c r="CO96" s="15"/>
      <c r="CP96" s="15"/>
      <c r="DF96" s="109">
        <v>45222</v>
      </c>
      <c r="DG96" s="13">
        <v>1988</v>
      </c>
      <c r="DH96" s="15">
        <f t="shared" si="18"/>
        <v>-4.633987021907926E-2</v>
      </c>
      <c r="DJ96" s="13">
        <v>19047.25</v>
      </c>
      <c r="DK96" s="15">
        <f t="shared" si="19"/>
        <v>-2.5349703396840506E-2</v>
      </c>
      <c r="DL96" s="15"/>
      <c r="DM96" s="15"/>
      <c r="DN96" s="15"/>
    </row>
    <row r="97" spans="2:118" x14ac:dyDescent="0.3">
      <c r="B97" s="109">
        <v>45229</v>
      </c>
      <c r="C97" s="13">
        <v>2455.5</v>
      </c>
      <c r="D97" s="15">
        <f t="shared" si="10"/>
        <v>5.9867035595008389E-2</v>
      </c>
      <c r="F97" s="13">
        <v>19230.599609000001</v>
      </c>
      <c r="G97" s="15">
        <f t="shared" si="11"/>
        <v>9.6260409770438926E-3</v>
      </c>
      <c r="H97" s="15"/>
      <c r="I97" s="15"/>
      <c r="J97" s="15"/>
      <c r="K97" s="15"/>
      <c r="AR97" s="109">
        <v>45229</v>
      </c>
      <c r="AS97" s="13">
        <v>2253.3500979999999</v>
      </c>
      <c r="AT97" s="15">
        <f t="shared" si="12"/>
        <v>3.5975355833945732E-2</v>
      </c>
      <c r="AV97" s="13">
        <v>19230.599609000001</v>
      </c>
      <c r="AW97" s="15">
        <f t="shared" si="13"/>
        <v>9.6260409770438926E-3</v>
      </c>
      <c r="AX97" s="15"/>
      <c r="AY97" s="15"/>
      <c r="AZ97" s="15"/>
      <c r="BA97" s="15"/>
      <c r="BM97" s="109">
        <v>45229</v>
      </c>
      <c r="BN97" s="13">
        <v>6106.5</v>
      </c>
      <c r="BO97" s="15">
        <f t="shared" si="14"/>
        <v>2.4073621329315786E-2</v>
      </c>
      <c r="BQ97" s="13">
        <v>19230.599609000001</v>
      </c>
      <c r="BR97" s="15">
        <f t="shared" si="15"/>
        <v>9.6260409770438926E-3</v>
      </c>
      <c r="BS97" s="15"/>
      <c r="BT97" s="15"/>
      <c r="BU97" s="15"/>
      <c r="CH97" s="109">
        <v>45229</v>
      </c>
      <c r="CI97" s="13">
        <v>2764.8000489999999</v>
      </c>
      <c r="CJ97" s="15">
        <f t="shared" si="16"/>
        <v>-1.2536109942690388E-2</v>
      </c>
      <c r="CL97" s="13">
        <v>19230.599609000001</v>
      </c>
      <c r="CM97" s="15">
        <f t="shared" si="17"/>
        <v>9.6260409770438926E-3</v>
      </c>
      <c r="CN97" s="15"/>
      <c r="CO97" s="15"/>
      <c r="CP97" s="15"/>
      <c r="DF97" s="109">
        <v>45229</v>
      </c>
      <c r="DG97" s="13">
        <v>2021.6999510000001</v>
      </c>
      <c r="DH97" s="15">
        <f t="shared" si="18"/>
        <v>1.695168561368221E-2</v>
      </c>
      <c r="DJ97" s="13">
        <v>19230.599609000001</v>
      </c>
      <c r="DK97" s="15">
        <f t="shared" si="19"/>
        <v>9.6260409770438926E-3</v>
      </c>
      <c r="DL97" s="15"/>
      <c r="DM97" s="15"/>
      <c r="DN97" s="15"/>
    </row>
    <row r="98" spans="2:118" x14ac:dyDescent="0.3">
      <c r="B98" s="109">
        <v>45236</v>
      </c>
      <c r="C98" s="13">
        <v>2432.3500979999999</v>
      </c>
      <c r="D98" s="15">
        <f t="shared" si="10"/>
        <v>-9.4277751985339941E-3</v>
      </c>
      <c r="F98" s="13">
        <v>19425.349609000001</v>
      </c>
      <c r="G98" s="15">
        <f t="shared" si="11"/>
        <v>1.0127089324289962E-2</v>
      </c>
      <c r="H98" s="15"/>
      <c r="I98" s="15"/>
      <c r="J98" s="15"/>
      <c r="K98" s="15"/>
      <c r="AR98" s="109">
        <v>45236</v>
      </c>
      <c r="AS98" s="13">
        <v>2351.1999510000001</v>
      </c>
      <c r="AT98" s="15">
        <f t="shared" si="12"/>
        <v>4.3424167903091782E-2</v>
      </c>
      <c r="AV98" s="13">
        <v>19425.349609000001</v>
      </c>
      <c r="AW98" s="15">
        <f t="shared" si="13"/>
        <v>1.0127089324289962E-2</v>
      </c>
      <c r="AX98" s="15"/>
      <c r="AY98" s="15"/>
      <c r="AZ98" s="15"/>
      <c r="BA98" s="15"/>
      <c r="BM98" s="109">
        <v>45236</v>
      </c>
      <c r="BN98" s="13">
        <v>6043.1499020000001</v>
      </c>
      <c r="BO98" s="15">
        <f t="shared" si="14"/>
        <v>-1.0374207483828668E-2</v>
      </c>
      <c r="BQ98" s="13">
        <v>19425.349609000001</v>
      </c>
      <c r="BR98" s="15">
        <f t="shared" si="15"/>
        <v>1.0127089324289962E-2</v>
      </c>
      <c r="BS98" s="15"/>
      <c r="BT98" s="15"/>
      <c r="BU98" s="15"/>
      <c r="CH98" s="109">
        <v>45236</v>
      </c>
      <c r="CI98" s="13">
        <v>2775.0500489999999</v>
      </c>
      <c r="CJ98" s="15">
        <f t="shared" si="16"/>
        <v>3.7073205361477513E-3</v>
      </c>
      <c r="CL98" s="13">
        <v>19425.349609000001</v>
      </c>
      <c r="CM98" s="15">
        <f t="shared" si="17"/>
        <v>1.0127089324289962E-2</v>
      </c>
      <c r="CN98" s="15"/>
      <c r="CO98" s="15"/>
      <c r="CP98" s="15"/>
      <c r="DF98" s="109">
        <v>45236</v>
      </c>
      <c r="DG98" s="13">
        <v>2112</v>
      </c>
      <c r="DH98" s="15">
        <f t="shared" si="18"/>
        <v>4.4665405939855019E-2</v>
      </c>
      <c r="DJ98" s="13">
        <v>19425.349609000001</v>
      </c>
      <c r="DK98" s="15">
        <f t="shared" si="19"/>
        <v>1.0127089324289962E-2</v>
      </c>
      <c r="DL98" s="15"/>
      <c r="DM98" s="15"/>
      <c r="DN98" s="15"/>
    </row>
    <row r="99" spans="2:118" x14ac:dyDescent="0.3">
      <c r="B99" s="109">
        <v>45243</v>
      </c>
      <c r="C99" s="13">
        <v>2510.3000489999999</v>
      </c>
      <c r="D99" s="15">
        <f t="shared" si="10"/>
        <v>3.2047175718698639E-2</v>
      </c>
      <c r="F99" s="13">
        <v>19731.800781000002</v>
      </c>
      <c r="G99" s="15">
        <f t="shared" si="11"/>
        <v>1.5775838178892609E-2</v>
      </c>
      <c r="H99" s="15"/>
      <c r="I99" s="15"/>
      <c r="J99" s="15"/>
      <c r="K99" s="15"/>
      <c r="AR99" s="109">
        <v>45243</v>
      </c>
      <c r="AS99" s="13">
        <v>2361.3500979999999</v>
      </c>
      <c r="AT99" s="15">
        <f t="shared" si="12"/>
        <v>4.3170071501927865E-3</v>
      </c>
      <c r="AV99" s="13">
        <v>19731.800781000002</v>
      </c>
      <c r="AW99" s="15">
        <f t="shared" si="13"/>
        <v>1.5775838178892609E-2</v>
      </c>
      <c r="AX99" s="15"/>
      <c r="AY99" s="15"/>
      <c r="AZ99" s="15"/>
      <c r="BA99" s="15"/>
      <c r="BM99" s="109">
        <v>45243</v>
      </c>
      <c r="BN99" s="13">
        <v>6087.3500979999999</v>
      </c>
      <c r="BO99" s="15">
        <f t="shared" si="14"/>
        <v>7.3140988916013949E-3</v>
      </c>
      <c r="BQ99" s="13">
        <v>19731.800781000002</v>
      </c>
      <c r="BR99" s="15">
        <f t="shared" si="15"/>
        <v>1.5775838178892609E-2</v>
      </c>
      <c r="BS99" s="15"/>
      <c r="BT99" s="15"/>
      <c r="BU99" s="15"/>
      <c r="CH99" s="109">
        <v>45243</v>
      </c>
      <c r="CI99" s="13">
        <v>2816.9499510000001</v>
      </c>
      <c r="CJ99" s="15">
        <f t="shared" si="16"/>
        <v>1.509879146687787E-2</v>
      </c>
      <c r="CL99" s="13">
        <v>19731.800781000002</v>
      </c>
      <c r="CM99" s="15">
        <f t="shared" si="17"/>
        <v>1.5775838178892609E-2</v>
      </c>
      <c r="CN99" s="15"/>
      <c r="CO99" s="15"/>
      <c r="CP99" s="15"/>
      <c r="DF99" s="109">
        <v>45243</v>
      </c>
      <c r="DG99" s="13">
        <v>2147.8999020000001</v>
      </c>
      <c r="DH99" s="15">
        <f t="shared" si="18"/>
        <v>1.6998059659091069E-2</v>
      </c>
      <c r="DJ99" s="13">
        <v>19731.800781000002</v>
      </c>
      <c r="DK99" s="15">
        <f t="shared" si="19"/>
        <v>1.5775838178892609E-2</v>
      </c>
      <c r="DL99" s="15"/>
      <c r="DM99" s="15"/>
      <c r="DN99" s="15"/>
    </row>
    <row r="100" spans="2:118" x14ac:dyDescent="0.3">
      <c r="B100" s="109">
        <v>45250</v>
      </c>
      <c r="C100" s="13">
        <v>2504.1000979999999</v>
      </c>
      <c r="D100" s="15">
        <f t="shared" si="10"/>
        <v>-2.4698047559971181E-3</v>
      </c>
      <c r="F100" s="13">
        <v>19794.699218999998</v>
      </c>
      <c r="G100" s="15">
        <f t="shared" si="11"/>
        <v>3.1876684088845142E-3</v>
      </c>
      <c r="H100" s="15"/>
      <c r="I100" s="15"/>
      <c r="J100" s="15"/>
      <c r="K100" s="15"/>
      <c r="AR100" s="109">
        <v>45250</v>
      </c>
      <c r="AS100" s="13">
        <v>2359.3999020000001</v>
      </c>
      <c r="AT100" s="15">
        <f t="shared" si="12"/>
        <v>-8.2588177062414836E-4</v>
      </c>
      <c r="AV100" s="13">
        <v>19794.699218999998</v>
      </c>
      <c r="AW100" s="15">
        <f t="shared" si="13"/>
        <v>3.1876684088845142E-3</v>
      </c>
      <c r="AX100" s="15"/>
      <c r="AY100" s="15"/>
      <c r="AZ100" s="15"/>
      <c r="BA100" s="15"/>
      <c r="BM100" s="109">
        <v>45250</v>
      </c>
      <c r="BN100" s="13">
        <v>5931.8999020000001</v>
      </c>
      <c r="BO100" s="15">
        <f t="shared" si="14"/>
        <v>-2.5536595316092092E-2</v>
      </c>
      <c r="BQ100" s="13">
        <v>19794.699218999998</v>
      </c>
      <c r="BR100" s="15">
        <f t="shared" si="15"/>
        <v>3.1876684088845142E-3</v>
      </c>
      <c r="BS100" s="15"/>
      <c r="BT100" s="15"/>
      <c r="BU100" s="15"/>
      <c r="CH100" s="109">
        <v>45250</v>
      </c>
      <c r="CI100" s="13">
        <v>2867.4499510000001</v>
      </c>
      <c r="CJ100" s="15">
        <f t="shared" si="16"/>
        <v>1.792719106779761E-2</v>
      </c>
      <c r="CL100" s="13">
        <v>19794.699218999998</v>
      </c>
      <c r="CM100" s="15">
        <f t="shared" si="17"/>
        <v>3.1876684088845142E-3</v>
      </c>
      <c r="CN100" s="15"/>
      <c r="CO100" s="15"/>
      <c r="CP100" s="15"/>
      <c r="DF100" s="109">
        <v>45250</v>
      </c>
      <c r="DG100" s="13">
        <v>2195.1999510000001</v>
      </c>
      <c r="DH100" s="15">
        <f t="shared" si="18"/>
        <v>2.2021533198989696E-2</v>
      </c>
      <c r="DJ100" s="13">
        <v>19794.699218999998</v>
      </c>
      <c r="DK100" s="15">
        <f t="shared" si="19"/>
        <v>3.1876684088845142E-3</v>
      </c>
      <c r="DL100" s="15"/>
      <c r="DM100" s="15"/>
      <c r="DN100" s="15"/>
    </row>
    <row r="101" spans="2:118" x14ac:dyDescent="0.3">
      <c r="B101" s="109">
        <v>45257</v>
      </c>
      <c r="C101" s="13">
        <v>2562.1499020000001</v>
      </c>
      <c r="D101" s="15">
        <f t="shared" si="10"/>
        <v>2.3181902371380403E-2</v>
      </c>
      <c r="F101" s="13">
        <v>20267.900390999999</v>
      </c>
      <c r="G101" s="15">
        <f t="shared" si="11"/>
        <v>2.390544896715574E-2</v>
      </c>
      <c r="H101" s="15"/>
      <c r="I101" s="15"/>
      <c r="J101" s="15"/>
      <c r="K101" s="15"/>
      <c r="AR101" s="109">
        <v>45257</v>
      </c>
      <c r="AS101" s="13">
        <v>2412.5</v>
      </c>
      <c r="AT101" s="15">
        <f t="shared" si="12"/>
        <v>2.2505764264459049E-2</v>
      </c>
      <c r="AV101" s="13">
        <v>20267.900390999999</v>
      </c>
      <c r="AW101" s="15">
        <f t="shared" si="13"/>
        <v>2.390544896715574E-2</v>
      </c>
      <c r="AX101" s="15"/>
      <c r="AY101" s="15"/>
      <c r="AZ101" s="15"/>
      <c r="BA101" s="15"/>
      <c r="BM101" s="109">
        <v>45257</v>
      </c>
      <c r="BN101" s="13">
        <v>5949.6000979999999</v>
      </c>
      <c r="BO101" s="15">
        <f t="shared" si="14"/>
        <v>2.9838999801787836E-3</v>
      </c>
      <c r="BQ101" s="13">
        <v>20267.900390999999</v>
      </c>
      <c r="BR101" s="15">
        <f t="shared" si="15"/>
        <v>2.390544896715574E-2</v>
      </c>
      <c r="BS101" s="15"/>
      <c r="BT101" s="15"/>
      <c r="BU101" s="15"/>
      <c r="CH101" s="109">
        <v>45257</v>
      </c>
      <c r="CI101" s="13">
        <v>2849.75</v>
      </c>
      <c r="CJ101" s="15">
        <f t="shared" si="16"/>
        <v>-6.1727148869075155E-3</v>
      </c>
      <c r="CL101" s="13">
        <v>20267.900390999999</v>
      </c>
      <c r="CM101" s="15">
        <f t="shared" si="17"/>
        <v>2.390544896715574E-2</v>
      </c>
      <c r="CN101" s="15"/>
      <c r="CO101" s="15"/>
      <c r="CP101" s="15"/>
      <c r="DF101" s="109">
        <v>45257</v>
      </c>
      <c r="DG101" s="13">
        <v>2214.1999510000001</v>
      </c>
      <c r="DH101" s="15">
        <f t="shared" si="18"/>
        <v>8.6552480066086623E-3</v>
      </c>
      <c r="DJ101" s="13">
        <v>20267.900390999999</v>
      </c>
      <c r="DK101" s="15">
        <f t="shared" si="19"/>
        <v>2.390544896715574E-2</v>
      </c>
      <c r="DL101" s="15"/>
      <c r="DM101" s="15"/>
      <c r="DN101" s="15"/>
    </row>
    <row r="102" spans="2:118" x14ac:dyDescent="0.3">
      <c r="B102" s="109">
        <v>45264</v>
      </c>
      <c r="C102" s="13">
        <v>2561.6499020000001</v>
      </c>
      <c r="D102" s="15">
        <f t="shared" si="10"/>
        <v>-1.9514861312752707E-4</v>
      </c>
      <c r="F102" s="13">
        <v>20969.400390999999</v>
      </c>
      <c r="G102" s="15">
        <f t="shared" si="11"/>
        <v>3.4611379889724736E-2</v>
      </c>
      <c r="H102" s="15"/>
      <c r="I102" s="15"/>
      <c r="J102" s="15"/>
      <c r="K102" s="15"/>
      <c r="AR102" s="109">
        <v>45264</v>
      </c>
      <c r="AS102" s="13">
        <v>2423.1000979999999</v>
      </c>
      <c r="AT102" s="15">
        <f t="shared" si="12"/>
        <v>4.3938230051812077E-3</v>
      </c>
      <c r="AV102" s="13">
        <v>20969.400390999999</v>
      </c>
      <c r="AW102" s="15">
        <f t="shared" si="13"/>
        <v>3.4611379889724736E-2</v>
      </c>
      <c r="AX102" s="15"/>
      <c r="AY102" s="15"/>
      <c r="AZ102" s="15"/>
      <c r="BA102" s="15"/>
      <c r="BM102" s="109">
        <v>45264</v>
      </c>
      <c r="BN102" s="13">
        <v>5859.6000979999999</v>
      </c>
      <c r="BO102" s="15">
        <f t="shared" si="14"/>
        <v>-1.5127067116704862E-2</v>
      </c>
      <c r="BQ102" s="13">
        <v>20969.400390999999</v>
      </c>
      <c r="BR102" s="15">
        <f t="shared" si="15"/>
        <v>3.4611379889724736E-2</v>
      </c>
      <c r="BS102" s="15"/>
      <c r="BT102" s="15"/>
      <c r="BU102" s="15"/>
      <c r="CH102" s="109">
        <v>45264</v>
      </c>
      <c r="CI102" s="13">
        <v>2843.25</v>
      </c>
      <c r="CJ102" s="15">
        <f t="shared" si="16"/>
        <v>-2.2809018334941644E-3</v>
      </c>
      <c r="CL102" s="13">
        <v>20969.400390999999</v>
      </c>
      <c r="CM102" s="15">
        <f t="shared" si="17"/>
        <v>3.4611379889724736E-2</v>
      </c>
      <c r="CN102" s="15"/>
      <c r="CO102" s="15"/>
      <c r="CP102" s="15"/>
      <c r="DF102" s="109">
        <v>45264</v>
      </c>
      <c r="DG102" s="13">
        <v>2215.25</v>
      </c>
      <c r="DH102" s="15">
        <f t="shared" si="18"/>
        <v>4.7423404536051095E-4</v>
      </c>
      <c r="DJ102" s="13">
        <v>20969.400390999999</v>
      </c>
      <c r="DK102" s="15">
        <f t="shared" si="19"/>
        <v>3.4611379889724736E-2</v>
      </c>
      <c r="DL102" s="15"/>
      <c r="DM102" s="15"/>
      <c r="DN102" s="15"/>
    </row>
    <row r="103" spans="2:118" x14ac:dyDescent="0.3">
      <c r="B103" s="109">
        <v>45271</v>
      </c>
      <c r="C103" s="13">
        <v>2651.0500489999999</v>
      </c>
      <c r="D103" s="15">
        <f t="shared" si="10"/>
        <v>3.4899439978195668E-2</v>
      </c>
      <c r="F103" s="13">
        <v>21456.650390999999</v>
      </c>
      <c r="G103" s="15">
        <f t="shared" si="11"/>
        <v>2.3236239039487572E-2</v>
      </c>
      <c r="H103" s="15"/>
      <c r="I103" s="15"/>
      <c r="J103" s="15"/>
      <c r="K103" s="15"/>
      <c r="AR103" s="109">
        <v>45271</v>
      </c>
      <c r="AS103" s="13">
        <v>2439.75</v>
      </c>
      <c r="AT103" s="15">
        <f t="shared" si="12"/>
        <v>6.8713224079115509E-3</v>
      </c>
      <c r="AV103" s="13">
        <v>21456.650390999999</v>
      </c>
      <c r="AW103" s="15">
        <f t="shared" si="13"/>
        <v>2.3236239039487572E-2</v>
      </c>
      <c r="AX103" s="15"/>
      <c r="AY103" s="15"/>
      <c r="AZ103" s="15"/>
      <c r="BA103" s="15"/>
      <c r="BM103" s="109">
        <v>45271</v>
      </c>
      <c r="BN103" s="13">
        <v>5745.2001950000003</v>
      </c>
      <c r="BO103" s="15">
        <f t="shared" si="14"/>
        <v>-1.9523500083059697E-2</v>
      </c>
      <c r="BQ103" s="13">
        <v>21456.650390999999</v>
      </c>
      <c r="BR103" s="15">
        <f t="shared" si="15"/>
        <v>2.3236239039487572E-2</v>
      </c>
      <c r="BS103" s="15"/>
      <c r="BT103" s="15"/>
      <c r="BU103" s="15"/>
      <c r="CH103" s="109">
        <v>45271</v>
      </c>
      <c r="CI103" s="13">
        <v>3252.25</v>
      </c>
      <c r="CJ103" s="15">
        <f t="shared" si="16"/>
        <v>0.14384946803833643</v>
      </c>
      <c r="CL103" s="13">
        <v>21456.650390999999</v>
      </c>
      <c r="CM103" s="15">
        <f t="shared" si="17"/>
        <v>2.3236239039487572E-2</v>
      </c>
      <c r="CN103" s="15"/>
      <c r="CO103" s="15"/>
      <c r="CP103" s="15"/>
      <c r="DF103" s="109">
        <v>45271</v>
      </c>
      <c r="DG103" s="13">
        <v>2306.3500979999999</v>
      </c>
      <c r="DH103" s="15">
        <f t="shared" si="18"/>
        <v>4.1124070872361917E-2</v>
      </c>
      <c r="DJ103" s="13">
        <v>21456.650390999999</v>
      </c>
      <c r="DK103" s="15">
        <f t="shared" si="19"/>
        <v>2.3236239039487572E-2</v>
      </c>
      <c r="DL103" s="15"/>
      <c r="DM103" s="15"/>
      <c r="DN103" s="15"/>
    </row>
    <row r="104" spans="2:118" x14ac:dyDescent="0.3">
      <c r="B104" s="109">
        <v>45278</v>
      </c>
      <c r="C104" s="13">
        <v>2643.4499510000001</v>
      </c>
      <c r="D104" s="15">
        <f t="shared" si="10"/>
        <v>-2.8668255444165291E-3</v>
      </c>
      <c r="F104" s="13">
        <v>21349.400390999999</v>
      </c>
      <c r="G104" s="15">
        <f t="shared" si="11"/>
        <v>-4.9984502727874469E-3</v>
      </c>
      <c r="H104" s="15"/>
      <c r="I104" s="15"/>
      <c r="J104" s="15"/>
      <c r="K104" s="15"/>
      <c r="AR104" s="109">
        <v>45278</v>
      </c>
      <c r="AS104" s="13">
        <v>2454.25</v>
      </c>
      <c r="AT104" s="15">
        <f t="shared" si="12"/>
        <v>5.9432318885130897E-3</v>
      </c>
      <c r="AV104" s="13">
        <v>21349.400390999999</v>
      </c>
      <c r="AW104" s="15">
        <f t="shared" si="13"/>
        <v>-4.9984502727874469E-3</v>
      </c>
      <c r="AX104" s="15"/>
      <c r="AY104" s="15"/>
      <c r="AZ104" s="15"/>
      <c r="BA104" s="15"/>
      <c r="BM104" s="109">
        <v>45278</v>
      </c>
      <c r="BN104" s="13">
        <v>5720.3999020000001</v>
      </c>
      <c r="BO104" s="15">
        <f t="shared" si="14"/>
        <v>-4.3166977926345496E-3</v>
      </c>
      <c r="BQ104" s="13">
        <v>21349.400390999999</v>
      </c>
      <c r="BR104" s="15">
        <f t="shared" si="15"/>
        <v>-4.9984502727874469E-3</v>
      </c>
      <c r="BS104" s="15"/>
      <c r="BT104" s="15"/>
      <c r="BU104" s="15"/>
      <c r="CH104" s="109">
        <v>45278</v>
      </c>
      <c r="CI104" s="13">
        <v>3569.0500489999999</v>
      </c>
      <c r="CJ104" s="15">
        <f t="shared" si="16"/>
        <v>9.7409500807133398E-2</v>
      </c>
      <c r="CL104" s="13">
        <v>21349.400390999999</v>
      </c>
      <c r="CM104" s="15">
        <f t="shared" si="17"/>
        <v>-4.9984502727874469E-3</v>
      </c>
      <c r="CN104" s="15"/>
      <c r="CO104" s="15"/>
      <c r="CP104" s="15"/>
      <c r="DF104" s="109">
        <v>45278</v>
      </c>
      <c r="DG104" s="13">
        <v>2379.4499510000001</v>
      </c>
      <c r="DH104" s="15">
        <f t="shared" si="18"/>
        <v>3.1695037567536E-2</v>
      </c>
      <c r="DJ104" s="13">
        <v>21349.400390999999</v>
      </c>
      <c r="DK104" s="15">
        <f t="shared" si="19"/>
        <v>-4.9984502727874469E-3</v>
      </c>
      <c r="DL104" s="15"/>
      <c r="DM104" s="15"/>
      <c r="DN104" s="15"/>
    </row>
    <row r="105" spans="2:118" x14ac:dyDescent="0.3">
      <c r="B105" s="109">
        <v>45285</v>
      </c>
      <c r="C105" s="13">
        <v>2715.1000979999999</v>
      </c>
      <c r="D105" s="15">
        <f t="shared" si="10"/>
        <v>2.7104786672013548E-2</v>
      </c>
      <c r="F105" s="13">
        <v>21731.400390999999</v>
      </c>
      <c r="G105" s="15">
        <f t="shared" si="11"/>
        <v>1.7892774176507364E-2</v>
      </c>
      <c r="H105" s="15"/>
      <c r="I105" s="15"/>
      <c r="J105" s="15"/>
      <c r="K105" s="15"/>
      <c r="AR105" s="109">
        <v>45285</v>
      </c>
      <c r="AS105" s="13">
        <v>2479.25</v>
      </c>
      <c r="AT105" s="15">
        <f t="shared" si="12"/>
        <v>1.0186411327289369E-2</v>
      </c>
      <c r="AV105" s="13">
        <v>21731.400390999999</v>
      </c>
      <c r="AW105" s="15">
        <f t="shared" si="13"/>
        <v>1.7892774176507364E-2</v>
      </c>
      <c r="AX105" s="15"/>
      <c r="AY105" s="15"/>
      <c r="AZ105" s="15"/>
      <c r="BA105" s="15"/>
      <c r="BM105" s="109">
        <v>45285</v>
      </c>
      <c r="BN105" s="13">
        <v>5640.2001950000003</v>
      </c>
      <c r="BO105" s="15">
        <f t="shared" si="14"/>
        <v>-1.4019947621487061E-2</v>
      </c>
      <c r="BQ105" s="13">
        <v>21731.400390999999</v>
      </c>
      <c r="BR105" s="15">
        <f t="shared" si="15"/>
        <v>1.7892774176507364E-2</v>
      </c>
      <c r="BS105" s="15"/>
      <c r="BT105" s="15"/>
      <c r="BU105" s="15"/>
      <c r="CH105" s="109">
        <v>45285</v>
      </c>
      <c r="CI105" s="13">
        <v>3699.25</v>
      </c>
      <c r="CJ105" s="15">
        <f t="shared" si="16"/>
        <v>3.6480281647067514E-2</v>
      </c>
      <c r="CL105" s="13">
        <v>21731.400390999999</v>
      </c>
      <c r="CM105" s="15">
        <f t="shared" si="17"/>
        <v>1.7892774176507364E-2</v>
      </c>
      <c r="CN105" s="15"/>
      <c r="CO105" s="15"/>
      <c r="CP105" s="15"/>
      <c r="DF105" s="109">
        <v>45285</v>
      </c>
      <c r="DG105" s="13">
        <v>2481.1999510000001</v>
      </c>
      <c r="DH105" s="15">
        <f t="shared" si="18"/>
        <v>4.2761983691751215E-2</v>
      </c>
      <c r="DJ105" s="13">
        <v>21731.400390999999</v>
      </c>
      <c r="DK105" s="15">
        <f t="shared" si="19"/>
        <v>1.7892774176507364E-2</v>
      </c>
      <c r="DL105" s="15"/>
      <c r="DM105" s="15"/>
      <c r="DN105" s="15"/>
    </row>
    <row r="106" spans="2:118" x14ac:dyDescent="0.3">
      <c r="B106" s="109">
        <v>45292</v>
      </c>
      <c r="C106" s="13">
        <v>2722.6000979999999</v>
      </c>
      <c r="D106" s="15">
        <f t="shared" si="10"/>
        <v>2.7623290962732749E-3</v>
      </c>
      <c r="F106" s="13">
        <v>21710.800781000002</v>
      </c>
      <c r="G106" s="15">
        <f t="shared" si="11"/>
        <v>-9.4791912299074799E-4</v>
      </c>
      <c r="H106" s="15"/>
      <c r="I106" s="15"/>
      <c r="J106" s="15"/>
      <c r="K106" s="15"/>
      <c r="AR106" s="109">
        <v>45292</v>
      </c>
      <c r="AS106" s="13">
        <v>2480.6000979999999</v>
      </c>
      <c r="AT106" s="15">
        <f t="shared" si="12"/>
        <v>5.4455904003214428E-4</v>
      </c>
      <c r="AV106" s="13">
        <v>21710.800781000002</v>
      </c>
      <c r="AW106" s="15">
        <f t="shared" si="13"/>
        <v>-9.4791912299074799E-4</v>
      </c>
      <c r="AX106" s="15"/>
      <c r="AY106" s="15"/>
      <c r="AZ106" s="15"/>
      <c r="BA106" s="15"/>
      <c r="BM106" s="109">
        <v>45292</v>
      </c>
      <c r="BN106" s="13">
        <v>5583</v>
      </c>
      <c r="BO106" s="15">
        <f t="shared" si="14"/>
        <v>-1.0141518567143737E-2</v>
      </c>
      <c r="BQ106" s="13">
        <v>21710.800781000002</v>
      </c>
      <c r="BR106" s="15">
        <f t="shared" si="15"/>
        <v>-9.4791912299074799E-4</v>
      </c>
      <c r="BS106" s="15"/>
      <c r="BT106" s="15"/>
      <c r="BU106" s="15"/>
      <c r="CH106" s="109">
        <v>45292</v>
      </c>
      <c r="CI106" s="13">
        <v>3625.6000979999999</v>
      </c>
      <c r="CJ106" s="15">
        <f t="shared" si="16"/>
        <v>-1.9909414611069876E-2</v>
      </c>
      <c r="CL106" s="13">
        <v>21710.800781000002</v>
      </c>
      <c r="CM106" s="15">
        <f t="shared" si="17"/>
        <v>-9.4791912299074799E-4</v>
      </c>
      <c r="CN106" s="15"/>
      <c r="CO106" s="15"/>
      <c r="CP106" s="15"/>
      <c r="DF106" s="109">
        <v>45292</v>
      </c>
      <c r="DG106" s="13">
        <v>2447.9499510000001</v>
      </c>
      <c r="DH106" s="15">
        <f t="shared" si="18"/>
        <v>-1.3400774083765055E-2</v>
      </c>
      <c r="DJ106" s="13">
        <v>21710.800781000002</v>
      </c>
      <c r="DK106" s="15">
        <f t="shared" si="19"/>
        <v>-9.4791912299074799E-4</v>
      </c>
      <c r="DL106" s="15"/>
      <c r="DM106" s="15"/>
      <c r="DN106" s="15"/>
    </row>
    <row r="107" spans="2:118" x14ac:dyDescent="0.3">
      <c r="B107" s="109">
        <v>45299</v>
      </c>
      <c r="C107" s="13">
        <v>2735.1000979999999</v>
      </c>
      <c r="D107" s="15">
        <f t="shared" si="10"/>
        <v>4.5911994233682751E-3</v>
      </c>
      <c r="F107" s="13">
        <v>21894.550781000002</v>
      </c>
      <c r="G107" s="15">
        <f t="shared" si="11"/>
        <v>8.4635293674109047E-3</v>
      </c>
      <c r="H107" s="15"/>
      <c r="I107" s="15"/>
      <c r="J107" s="15"/>
      <c r="K107" s="15"/>
      <c r="AR107" s="109">
        <v>45299</v>
      </c>
      <c r="AS107" s="13">
        <v>2343.9499510000001</v>
      </c>
      <c r="AT107" s="15">
        <f t="shared" si="12"/>
        <v>-5.5087535919302266E-2</v>
      </c>
      <c r="AV107" s="13">
        <v>21894.550781000002</v>
      </c>
      <c r="AW107" s="15">
        <f t="shared" si="13"/>
        <v>8.4635293674109047E-3</v>
      </c>
      <c r="AX107" s="15"/>
      <c r="AY107" s="15"/>
      <c r="AZ107" s="15"/>
      <c r="BA107" s="15"/>
      <c r="BM107" s="109">
        <v>45299</v>
      </c>
      <c r="BN107" s="13">
        <v>5541.8999020000001</v>
      </c>
      <c r="BO107" s="15">
        <f t="shared" si="14"/>
        <v>-7.3616510836467253E-3</v>
      </c>
      <c r="BQ107" s="13">
        <v>21894.550781000002</v>
      </c>
      <c r="BR107" s="15">
        <f t="shared" si="15"/>
        <v>8.4635293674109047E-3</v>
      </c>
      <c r="BS107" s="15"/>
      <c r="BT107" s="15"/>
      <c r="BU107" s="15"/>
      <c r="CH107" s="109">
        <v>45299</v>
      </c>
      <c r="CI107" s="13">
        <v>3485.8000489999999</v>
      </c>
      <c r="CJ107" s="15">
        <f t="shared" si="16"/>
        <v>-3.8559147512467917E-2</v>
      </c>
      <c r="CL107" s="13">
        <v>21894.550781000002</v>
      </c>
      <c r="CM107" s="15">
        <f t="shared" si="17"/>
        <v>8.4635293674109047E-3</v>
      </c>
      <c r="CN107" s="15"/>
      <c r="CO107" s="15"/>
      <c r="CP107" s="15"/>
      <c r="DF107" s="109">
        <v>45299</v>
      </c>
      <c r="DG107" s="13">
        <v>2433.5</v>
      </c>
      <c r="DH107" s="15">
        <f t="shared" si="18"/>
        <v>-5.902878444919657E-3</v>
      </c>
      <c r="DJ107" s="13">
        <v>21894.550781000002</v>
      </c>
      <c r="DK107" s="15">
        <f t="shared" si="19"/>
        <v>8.4635293674109047E-3</v>
      </c>
      <c r="DL107" s="15"/>
      <c r="DM107" s="15"/>
      <c r="DN107" s="15"/>
    </row>
    <row r="108" spans="2:118" x14ac:dyDescent="0.3">
      <c r="B108" s="109">
        <v>45306</v>
      </c>
      <c r="C108" s="13">
        <v>2687.6999510000001</v>
      </c>
      <c r="D108" s="15">
        <f t="shared" si="10"/>
        <v>-1.7330315272432117E-2</v>
      </c>
      <c r="F108" s="13">
        <v>21622.400390999999</v>
      </c>
      <c r="G108" s="15">
        <f t="shared" si="11"/>
        <v>-1.2430051327482539E-2</v>
      </c>
      <c r="H108" s="15"/>
      <c r="I108" s="15"/>
      <c r="J108" s="15"/>
      <c r="K108" s="15"/>
      <c r="AR108" s="109">
        <v>45306</v>
      </c>
      <c r="AS108" s="13">
        <v>2309</v>
      </c>
      <c r="AT108" s="15">
        <f t="shared" si="12"/>
        <v>-1.4910707024733738E-2</v>
      </c>
      <c r="AV108" s="13">
        <v>21622.400390999999</v>
      </c>
      <c r="AW108" s="15">
        <f t="shared" si="13"/>
        <v>-1.2430051327482539E-2</v>
      </c>
      <c r="AX108" s="15"/>
      <c r="AY108" s="15"/>
      <c r="AZ108" s="15"/>
      <c r="BA108" s="15"/>
      <c r="BM108" s="109">
        <v>45306</v>
      </c>
      <c r="BN108" s="13">
        <v>5822.25</v>
      </c>
      <c r="BO108" s="15">
        <f t="shared" si="14"/>
        <v>5.058736226881777E-2</v>
      </c>
      <c r="BQ108" s="13">
        <v>21622.400390999999</v>
      </c>
      <c r="BR108" s="15">
        <f t="shared" si="15"/>
        <v>-1.2430051327482539E-2</v>
      </c>
      <c r="BS108" s="15"/>
      <c r="BT108" s="15"/>
      <c r="BU108" s="15"/>
      <c r="CH108" s="109">
        <v>45306</v>
      </c>
      <c r="CI108" s="13">
        <v>3726.4499510000001</v>
      </c>
      <c r="CJ108" s="15">
        <f t="shared" si="16"/>
        <v>6.9037207704738313E-2</v>
      </c>
      <c r="CL108" s="13">
        <v>21622.400390999999</v>
      </c>
      <c r="CM108" s="15">
        <f t="shared" si="17"/>
        <v>-1.2430051327482539E-2</v>
      </c>
      <c r="CN108" s="15"/>
      <c r="CO108" s="15"/>
      <c r="CP108" s="15"/>
      <c r="DF108" s="109">
        <v>45306</v>
      </c>
      <c r="DG108" s="13">
        <v>2356.6999510000001</v>
      </c>
      <c r="DH108" s="15">
        <f t="shared" si="18"/>
        <v>-3.1559502362851877E-2</v>
      </c>
      <c r="DJ108" s="13">
        <v>21622.400390999999</v>
      </c>
      <c r="DK108" s="15">
        <f t="shared" si="19"/>
        <v>-1.2430051327482539E-2</v>
      </c>
      <c r="DL108" s="15"/>
      <c r="DM108" s="15"/>
      <c r="DN108" s="15"/>
    </row>
    <row r="109" spans="2:118" x14ac:dyDescent="0.3">
      <c r="B109" s="109">
        <v>45313</v>
      </c>
      <c r="C109" s="13">
        <v>2590.1499020000001</v>
      </c>
      <c r="D109" s="15">
        <f t="shared" si="10"/>
        <v>-3.6294992290231254E-2</v>
      </c>
      <c r="F109" s="13">
        <v>21352.599609000001</v>
      </c>
      <c r="G109" s="15">
        <f t="shared" si="11"/>
        <v>-1.2477836739731241E-2</v>
      </c>
      <c r="H109" s="15"/>
      <c r="I109" s="15"/>
      <c r="J109" s="15"/>
      <c r="K109" s="15"/>
      <c r="AR109" s="109">
        <v>45313</v>
      </c>
      <c r="AS109" s="13">
        <v>2268.8999020000001</v>
      </c>
      <c r="AT109" s="15">
        <f t="shared" si="12"/>
        <v>-1.7366867908185313E-2</v>
      </c>
      <c r="AV109" s="13">
        <v>21352.599609000001</v>
      </c>
      <c r="AW109" s="15">
        <f t="shared" si="13"/>
        <v>-1.2477836739731241E-2</v>
      </c>
      <c r="AX109" s="15"/>
      <c r="AY109" s="15"/>
      <c r="AZ109" s="15"/>
      <c r="BA109" s="15"/>
      <c r="BM109" s="109">
        <v>45313</v>
      </c>
      <c r="BN109" s="13">
        <v>5714.6499020000001</v>
      </c>
      <c r="BO109" s="15">
        <f t="shared" si="14"/>
        <v>-1.8480844690626497E-2</v>
      </c>
      <c r="BQ109" s="13">
        <v>21352.599609000001</v>
      </c>
      <c r="BR109" s="15">
        <f t="shared" si="15"/>
        <v>-1.2477836739731241E-2</v>
      </c>
      <c r="BS109" s="15"/>
      <c r="BT109" s="15"/>
      <c r="BU109" s="15"/>
      <c r="CH109" s="109">
        <v>45313</v>
      </c>
      <c r="CI109" s="13">
        <v>3569.3500979999999</v>
      </c>
      <c r="CJ109" s="15">
        <f t="shared" si="16"/>
        <v>-4.2158047220744788E-2</v>
      </c>
      <c r="CL109" s="13">
        <v>21352.599609000001</v>
      </c>
      <c r="CM109" s="15">
        <f t="shared" si="17"/>
        <v>-1.2477836739731241E-2</v>
      </c>
      <c r="CN109" s="15"/>
      <c r="CO109" s="15"/>
      <c r="CP109" s="15"/>
      <c r="DF109" s="109">
        <v>45313</v>
      </c>
      <c r="DG109" s="13">
        <v>2236.3999020000001</v>
      </c>
      <c r="DH109" s="15">
        <f t="shared" si="18"/>
        <v>-5.1045975941465982E-2</v>
      </c>
      <c r="DJ109" s="13">
        <v>21352.599609000001</v>
      </c>
      <c r="DK109" s="15">
        <f t="shared" si="19"/>
        <v>-1.2477836739731241E-2</v>
      </c>
      <c r="DL109" s="15"/>
      <c r="DM109" s="15"/>
      <c r="DN109" s="15"/>
    </row>
    <row r="110" spans="2:118" x14ac:dyDescent="0.3">
      <c r="B110" s="109">
        <v>45320</v>
      </c>
      <c r="C110" s="13">
        <v>2515.3500979999999</v>
      </c>
      <c r="D110" s="15">
        <f t="shared" si="10"/>
        <v>-2.8878561793756807E-2</v>
      </c>
      <c r="F110" s="13">
        <v>21853.800781000002</v>
      </c>
      <c r="G110" s="15">
        <f t="shared" si="11"/>
        <v>2.3472606669810325E-2</v>
      </c>
      <c r="H110" s="15"/>
      <c r="I110" s="15"/>
      <c r="J110" s="15"/>
      <c r="K110" s="15"/>
      <c r="AR110" s="109">
        <v>45320</v>
      </c>
      <c r="AS110" s="13">
        <v>2318.6499020000001</v>
      </c>
      <c r="AT110" s="15">
        <f t="shared" si="12"/>
        <v>2.1926925888685611E-2</v>
      </c>
      <c r="AV110" s="13">
        <v>21853.800781000002</v>
      </c>
      <c r="AW110" s="15">
        <f t="shared" si="13"/>
        <v>2.3472606669810325E-2</v>
      </c>
      <c r="AX110" s="15"/>
      <c r="AY110" s="15"/>
      <c r="AZ110" s="15"/>
      <c r="BA110" s="15"/>
      <c r="BM110" s="109">
        <v>45320</v>
      </c>
      <c r="BN110" s="13">
        <v>5550.4501950000003</v>
      </c>
      <c r="BO110" s="15">
        <f t="shared" si="14"/>
        <v>-2.873311748153351E-2</v>
      </c>
      <c r="BQ110" s="13">
        <v>21853.800781000002</v>
      </c>
      <c r="BR110" s="15">
        <f t="shared" si="15"/>
        <v>2.3472606669810325E-2</v>
      </c>
      <c r="BS110" s="15"/>
      <c r="BT110" s="15"/>
      <c r="BU110" s="15"/>
      <c r="CH110" s="109">
        <v>45320</v>
      </c>
      <c r="CI110" s="13">
        <v>3552.5500489999999</v>
      </c>
      <c r="CJ110" s="15">
        <f t="shared" si="16"/>
        <v>-4.7067529210467196E-3</v>
      </c>
      <c r="CL110" s="13">
        <v>21853.800781000002</v>
      </c>
      <c r="CM110" s="15">
        <f t="shared" si="17"/>
        <v>2.3472606669810325E-2</v>
      </c>
      <c r="CN110" s="15"/>
      <c r="CO110" s="15"/>
      <c r="CP110" s="15"/>
      <c r="DF110" s="109">
        <v>45320</v>
      </c>
      <c r="DG110" s="13">
        <v>2250.1499020000001</v>
      </c>
      <c r="DH110" s="15">
        <f t="shared" si="18"/>
        <v>6.1482742812246638E-3</v>
      </c>
      <c r="DJ110" s="13">
        <v>21853.800781000002</v>
      </c>
      <c r="DK110" s="15">
        <f t="shared" si="19"/>
        <v>2.3472606669810325E-2</v>
      </c>
      <c r="DL110" s="15"/>
      <c r="DM110" s="15"/>
      <c r="DN110" s="15"/>
    </row>
    <row r="111" spans="2:118" x14ac:dyDescent="0.3">
      <c r="B111" s="109"/>
      <c r="C111" s="13"/>
      <c r="D111" s="15"/>
      <c r="F111" s="13"/>
      <c r="G111" s="15"/>
      <c r="H111" s="15"/>
      <c r="I111" s="15"/>
      <c r="J111" s="15"/>
      <c r="K111" s="15"/>
      <c r="AR111" s="109"/>
      <c r="AS111" s="13"/>
      <c r="AT111" s="15"/>
      <c r="AV111" s="145"/>
      <c r="AW111" s="15"/>
      <c r="AX111" s="15"/>
      <c r="AY111" s="15"/>
      <c r="AZ111" s="15"/>
      <c r="BA111" s="15"/>
      <c r="BM111" s="109"/>
      <c r="BO111" s="15"/>
      <c r="BQ111" s="145"/>
      <c r="BR111" s="15"/>
      <c r="BS111" s="15"/>
      <c r="BT111" s="15"/>
      <c r="BU111" s="15"/>
      <c r="CH111" s="109"/>
      <c r="CI111" s="13"/>
      <c r="CJ111" s="15"/>
      <c r="CL111" s="145"/>
      <c r="CM111" s="15"/>
      <c r="CN111" s="15"/>
      <c r="CO111" s="15"/>
      <c r="CP111" s="15"/>
      <c r="DF111" s="109"/>
      <c r="DG111" s="13"/>
      <c r="DH111" s="15"/>
      <c r="DJ111" s="145"/>
      <c r="DK111" s="15"/>
      <c r="DL111" s="15"/>
      <c r="DM111" s="15"/>
      <c r="DN111" s="15"/>
    </row>
    <row r="112" spans="2:118" x14ac:dyDescent="0.3">
      <c r="B112" s="109"/>
      <c r="C112" s="145"/>
      <c r="D112" s="15"/>
      <c r="F112" s="145"/>
      <c r="G112" s="15"/>
      <c r="H112" s="15"/>
      <c r="I112" s="15"/>
      <c r="J112" s="15"/>
      <c r="K112" s="15"/>
      <c r="AR112" s="109"/>
      <c r="AS112" s="145"/>
      <c r="AT112" s="15"/>
      <c r="AV112" s="145"/>
      <c r="AW112" s="15"/>
      <c r="AX112" s="15"/>
      <c r="AY112" s="15"/>
      <c r="AZ112" s="15"/>
      <c r="BA112" s="15"/>
      <c r="BM112" s="109"/>
      <c r="BO112" s="15"/>
      <c r="BQ112" s="145"/>
      <c r="BR112" s="15"/>
      <c r="BS112" s="15"/>
      <c r="BT112" s="15"/>
      <c r="BU112" s="15"/>
      <c r="CH112" s="109"/>
      <c r="CJ112" s="15"/>
      <c r="CL112" s="145"/>
      <c r="CM112" s="15"/>
      <c r="CN112" s="15"/>
      <c r="CO112" s="15"/>
      <c r="CP112" s="15"/>
      <c r="DF112" s="109"/>
      <c r="DG112" s="145"/>
      <c r="DH112" s="15"/>
      <c r="DJ112" s="145"/>
      <c r="DK112" s="15"/>
      <c r="DL112" s="15"/>
      <c r="DM112" s="15"/>
      <c r="DN112" s="15"/>
    </row>
    <row r="113" spans="2:87" x14ac:dyDescent="0.3">
      <c r="B113" s="109"/>
      <c r="AR113" s="109"/>
      <c r="AS113" s="52"/>
      <c r="BM113" s="109"/>
      <c r="BN113" s="52"/>
      <c r="CH113" s="109"/>
      <c r="CI113" s="52"/>
    </row>
    <row r="114" spans="2:87" x14ac:dyDescent="0.3">
      <c r="B114" s="109"/>
      <c r="AR114" s="109"/>
      <c r="AS114" s="52"/>
      <c r="BM114" s="109"/>
      <c r="BN114" s="52"/>
      <c r="CH114" s="109"/>
      <c r="CI114" s="52"/>
    </row>
    <row r="115" spans="2:87" x14ac:dyDescent="0.3">
      <c r="B115" s="109"/>
      <c r="AR115" s="109"/>
      <c r="AS115" s="52"/>
      <c r="BM115" s="109"/>
      <c r="BN115" s="52"/>
      <c r="CH115" s="109"/>
      <c r="CI115" s="52"/>
    </row>
    <row r="116" spans="2:87" x14ac:dyDescent="0.3">
      <c r="B116" s="109"/>
      <c r="AR116" s="109"/>
      <c r="AS116" s="52"/>
      <c r="BM116" s="109"/>
      <c r="BN116" s="52"/>
      <c r="CH116" s="109"/>
      <c r="CI116" s="52"/>
    </row>
    <row r="117" spans="2:87" x14ac:dyDescent="0.3">
      <c r="B117" s="109"/>
      <c r="AR117" s="109"/>
      <c r="AS117" s="52"/>
      <c r="BM117" s="109"/>
      <c r="BN117" s="52"/>
      <c r="CH117" s="109"/>
      <c r="CI117" s="52"/>
    </row>
    <row r="118" spans="2:87" x14ac:dyDescent="0.3">
      <c r="B118" s="109"/>
      <c r="AR118" s="109"/>
      <c r="AS118" s="52"/>
      <c r="BM118" s="109"/>
      <c r="BN118" s="52"/>
      <c r="CH118" s="109"/>
      <c r="CI118" s="52"/>
    </row>
    <row r="119" spans="2:87" x14ac:dyDescent="0.3">
      <c r="B119" s="109"/>
      <c r="AR119" s="109"/>
      <c r="AS119" s="52"/>
      <c r="BM119" s="109"/>
      <c r="BN119" s="52"/>
      <c r="CH119" s="109"/>
      <c r="CI119" s="52"/>
    </row>
    <row r="120" spans="2:87" x14ac:dyDescent="0.3">
      <c r="B120" s="109"/>
      <c r="AR120" s="109"/>
      <c r="AS120" s="52"/>
      <c r="BM120" s="109"/>
      <c r="BN120" s="52"/>
      <c r="CH120" s="109"/>
      <c r="CI120" s="52"/>
    </row>
    <row r="121" spans="2:87" x14ac:dyDescent="0.3">
      <c r="B121" s="109"/>
      <c r="AR121" s="109"/>
      <c r="AS121" s="52"/>
      <c r="BM121" s="109"/>
      <c r="BN121" s="52"/>
      <c r="CH121" s="109"/>
      <c r="CI121" s="52"/>
    </row>
    <row r="122" spans="2:87" x14ac:dyDescent="0.3">
      <c r="B122" s="109"/>
      <c r="AR122" s="109"/>
      <c r="AS122" s="52"/>
      <c r="BM122" s="109"/>
      <c r="BN122" s="52"/>
      <c r="CH122" s="109"/>
      <c r="CI122" s="52"/>
    </row>
    <row r="123" spans="2:87" x14ac:dyDescent="0.3">
      <c r="B123" s="109"/>
      <c r="AR123" s="109"/>
      <c r="AS123" s="52"/>
      <c r="BM123" s="109"/>
      <c r="BN123" s="52"/>
      <c r="CH123" s="109"/>
      <c r="CI123" s="52"/>
    </row>
    <row r="124" spans="2:87" x14ac:dyDescent="0.3">
      <c r="B124" s="109"/>
      <c r="AR124" s="109"/>
      <c r="AS124" s="52"/>
      <c r="BM124" s="109"/>
      <c r="BN124" s="52"/>
      <c r="CH124" s="109"/>
      <c r="CI124" s="52"/>
    </row>
    <row r="125" spans="2:87" x14ac:dyDescent="0.3">
      <c r="B125" s="109"/>
      <c r="AR125" s="109"/>
      <c r="AS125" s="52"/>
      <c r="BM125" s="109"/>
      <c r="BN125" s="52"/>
      <c r="CH125" s="109"/>
      <c r="CI125" s="52"/>
    </row>
    <row r="126" spans="2:87" x14ac:dyDescent="0.3">
      <c r="B126" s="109"/>
      <c r="AR126" s="109"/>
      <c r="AS126" s="52"/>
      <c r="BM126" s="109"/>
      <c r="BN126" s="52"/>
    </row>
    <row r="127" spans="2:87" x14ac:dyDescent="0.3">
      <c r="B127" s="109"/>
    </row>
    <row r="128" spans="2:87" x14ac:dyDescent="0.3">
      <c r="B128" s="109"/>
    </row>
    <row r="129" spans="2:2" x14ac:dyDescent="0.3">
      <c r="B129" s="109"/>
    </row>
    <row r="130" spans="2:2" x14ac:dyDescent="0.3">
      <c r="B130" s="109"/>
    </row>
    <row r="131" spans="2:2" x14ac:dyDescent="0.3">
      <c r="B131" s="109"/>
    </row>
    <row r="132" spans="2:2" x14ac:dyDescent="0.3">
      <c r="B132" s="109"/>
    </row>
    <row r="133" spans="2:2" x14ac:dyDescent="0.3">
      <c r="B133" s="109"/>
    </row>
    <row r="134" spans="2:2" x14ac:dyDescent="0.3">
      <c r="B134" s="109"/>
    </row>
    <row r="135" spans="2:2" x14ac:dyDescent="0.3">
      <c r="B135" s="109"/>
    </row>
    <row r="136" spans="2:2" x14ac:dyDescent="0.3">
      <c r="B136" s="109"/>
    </row>
    <row r="137" spans="2:2" x14ac:dyDescent="0.3">
      <c r="B137" s="109"/>
    </row>
    <row r="138" spans="2:2" x14ac:dyDescent="0.3">
      <c r="B138" s="109"/>
    </row>
    <row r="139" spans="2:2" x14ac:dyDescent="0.3">
      <c r="B139" s="109"/>
    </row>
    <row r="140" spans="2:2" x14ac:dyDescent="0.3">
      <c r="B140" s="109"/>
    </row>
    <row r="141" spans="2:2" x14ac:dyDescent="0.3">
      <c r="B141" s="109"/>
    </row>
    <row r="142" spans="2:2" x14ac:dyDescent="0.3">
      <c r="B142" s="109"/>
    </row>
    <row r="143" spans="2:2" x14ac:dyDescent="0.3">
      <c r="B143" s="109"/>
    </row>
    <row r="144" spans="2:2" x14ac:dyDescent="0.3">
      <c r="B144" s="109"/>
    </row>
    <row r="145" spans="2:2" x14ac:dyDescent="0.3">
      <c r="B145" s="109"/>
    </row>
    <row r="146" spans="2:2" x14ac:dyDescent="0.3">
      <c r="B146" s="109"/>
    </row>
    <row r="147" spans="2:2" x14ac:dyDescent="0.3">
      <c r="B147" s="109"/>
    </row>
    <row r="148" spans="2:2" x14ac:dyDescent="0.3">
      <c r="B148" s="109"/>
    </row>
    <row r="149" spans="2:2" x14ac:dyDescent="0.3">
      <c r="B149" s="109"/>
    </row>
    <row r="150" spans="2:2" x14ac:dyDescent="0.3">
      <c r="B150" s="109"/>
    </row>
    <row r="151" spans="2:2" x14ac:dyDescent="0.3">
      <c r="B151" s="109"/>
    </row>
    <row r="152" spans="2:2" x14ac:dyDescent="0.3">
      <c r="B152" s="109"/>
    </row>
    <row r="153" spans="2:2" x14ac:dyDescent="0.3">
      <c r="B153" s="109"/>
    </row>
    <row r="154" spans="2:2" x14ac:dyDescent="0.3">
      <c r="B154" s="109"/>
    </row>
    <row r="155" spans="2:2" x14ac:dyDescent="0.3">
      <c r="B155" s="109"/>
    </row>
    <row r="156" spans="2:2" x14ac:dyDescent="0.3">
      <c r="B156" s="109"/>
    </row>
    <row r="157" spans="2:2" x14ac:dyDescent="0.3">
      <c r="B157" s="109"/>
    </row>
    <row r="158" spans="2:2" x14ac:dyDescent="0.3">
      <c r="B158" s="109"/>
    </row>
    <row r="159" spans="2:2" x14ac:dyDescent="0.3">
      <c r="B159" s="109"/>
    </row>
    <row r="160" spans="2:2" x14ac:dyDescent="0.3">
      <c r="B160" s="109"/>
    </row>
    <row r="161" spans="2:2" x14ac:dyDescent="0.3">
      <c r="B161" s="109"/>
    </row>
    <row r="162" spans="2:2" x14ac:dyDescent="0.3">
      <c r="B162" s="109"/>
    </row>
    <row r="163" spans="2:2" x14ac:dyDescent="0.3">
      <c r="B163" s="109"/>
    </row>
    <row r="164" spans="2:2" x14ac:dyDescent="0.3">
      <c r="B164" s="109"/>
    </row>
    <row r="165" spans="2:2" x14ac:dyDescent="0.3">
      <c r="B165" s="109"/>
    </row>
    <row r="166" spans="2:2" x14ac:dyDescent="0.3">
      <c r="B166" s="109"/>
    </row>
    <row r="167" spans="2:2" x14ac:dyDescent="0.3">
      <c r="B167" s="109"/>
    </row>
    <row r="168" spans="2:2" x14ac:dyDescent="0.3">
      <c r="B168" s="109"/>
    </row>
    <row r="169" spans="2:2" x14ac:dyDescent="0.3">
      <c r="B169" s="109"/>
    </row>
    <row r="170" spans="2:2" x14ac:dyDescent="0.3">
      <c r="B170" s="109"/>
    </row>
    <row r="171" spans="2:2" x14ac:dyDescent="0.3">
      <c r="B171" s="109"/>
    </row>
    <row r="172" spans="2:2" x14ac:dyDescent="0.3">
      <c r="B172" s="109"/>
    </row>
    <row r="173" spans="2:2" x14ac:dyDescent="0.3">
      <c r="B173" s="109"/>
    </row>
    <row r="174" spans="2:2" x14ac:dyDescent="0.3">
      <c r="B174" s="109"/>
    </row>
    <row r="175" spans="2:2" x14ac:dyDescent="0.3">
      <c r="B175" s="109"/>
    </row>
    <row r="176" spans="2:2" x14ac:dyDescent="0.3">
      <c r="B176" s="109"/>
    </row>
    <row r="177" spans="2:2" x14ac:dyDescent="0.3">
      <c r="B177" s="109"/>
    </row>
    <row r="178" spans="2:2" x14ac:dyDescent="0.3">
      <c r="B178" s="109"/>
    </row>
    <row r="179" spans="2:2" x14ac:dyDescent="0.3">
      <c r="B179" s="109"/>
    </row>
    <row r="180" spans="2:2" x14ac:dyDescent="0.3">
      <c r="B180" s="109"/>
    </row>
    <row r="181" spans="2:2" x14ac:dyDescent="0.3">
      <c r="B181" s="109"/>
    </row>
    <row r="182" spans="2:2" x14ac:dyDescent="0.3">
      <c r="B182" s="109"/>
    </row>
    <row r="183" spans="2:2" x14ac:dyDescent="0.3">
      <c r="B183" s="109"/>
    </row>
    <row r="184" spans="2:2" x14ac:dyDescent="0.3">
      <c r="B184" s="109"/>
    </row>
    <row r="185" spans="2:2" x14ac:dyDescent="0.3">
      <c r="B185" s="109"/>
    </row>
    <row r="186" spans="2:2" x14ac:dyDescent="0.3">
      <c r="B186" s="109"/>
    </row>
    <row r="187" spans="2:2" x14ac:dyDescent="0.3">
      <c r="B187" s="109"/>
    </row>
    <row r="188" spans="2:2" x14ac:dyDescent="0.3">
      <c r="B188" s="109"/>
    </row>
    <row r="189" spans="2:2" x14ac:dyDescent="0.3">
      <c r="B189" s="109"/>
    </row>
    <row r="190" spans="2:2" x14ac:dyDescent="0.3">
      <c r="B190" s="109"/>
    </row>
    <row r="191" spans="2:2" x14ac:dyDescent="0.3">
      <c r="B191" s="109"/>
    </row>
    <row r="192" spans="2:2" x14ac:dyDescent="0.3">
      <c r="B192" s="109"/>
    </row>
    <row r="193" spans="2:2" x14ac:dyDescent="0.3">
      <c r="B193" s="109"/>
    </row>
    <row r="194" spans="2:2" x14ac:dyDescent="0.3">
      <c r="B194" s="109"/>
    </row>
    <row r="195" spans="2:2" x14ac:dyDescent="0.3">
      <c r="B195" s="109"/>
    </row>
    <row r="196" spans="2:2" x14ac:dyDescent="0.3">
      <c r="B196" s="109"/>
    </row>
    <row r="197" spans="2:2" x14ac:dyDescent="0.3">
      <c r="B197" s="109"/>
    </row>
    <row r="198" spans="2:2" x14ac:dyDescent="0.3">
      <c r="B198" s="109"/>
    </row>
    <row r="199" spans="2:2" x14ac:dyDescent="0.3">
      <c r="B199" s="109"/>
    </row>
    <row r="200" spans="2:2" x14ac:dyDescent="0.3">
      <c r="B200" s="109"/>
    </row>
    <row r="201" spans="2:2" x14ac:dyDescent="0.3">
      <c r="B201" s="109"/>
    </row>
    <row r="202" spans="2:2" x14ac:dyDescent="0.3">
      <c r="B202" s="109"/>
    </row>
    <row r="203" spans="2:2" x14ac:dyDescent="0.3">
      <c r="B203" s="109"/>
    </row>
    <row r="204" spans="2:2" x14ac:dyDescent="0.3">
      <c r="B204" s="109"/>
    </row>
    <row r="205" spans="2:2" x14ac:dyDescent="0.3">
      <c r="B205" s="109"/>
    </row>
    <row r="206" spans="2:2" x14ac:dyDescent="0.3">
      <c r="B206" s="109"/>
    </row>
    <row r="207" spans="2:2" x14ac:dyDescent="0.3">
      <c r="B207" s="109"/>
    </row>
    <row r="208" spans="2:2" x14ac:dyDescent="0.3">
      <c r="B208" s="109"/>
    </row>
    <row r="209" spans="2:2" x14ac:dyDescent="0.3">
      <c r="B209" s="109"/>
    </row>
    <row r="210" spans="2:2" x14ac:dyDescent="0.3">
      <c r="B210" s="109"/>
    </row>
    <row r="211" spans="2:2" x14ac:dyDescent="0.3">
      <c r="B211" s="109"/>
    </row>
    <row r="212" spans="2:2" x14ac:dyDescent="0.3">
      <c r="B212" s="109"/>
    </row>
    <row r="213" spans="2:2" x14ac:dyDescent="0.3">
      <c r="B213" s="109"/>
    </row>
    <row r="214" spans="2:2" x14ac:dyDescent="0.3">
      <c r="B214" s="109"/>
    </row>
    <row r="215" spans="2:2" x14ac:dyDescent="0.3">
      <c r="B215" s="109"/>
    </row>
    <row r="216" spans="2:2" x14ac:dyDescent="0.3">
      <c r="B216" s="109"/>
    </row>
    <row r="217" spans="2:2" x14ac:dyDescent="0.3">
      <c r="B217" s="109"/>
    </row>
    <row r="218" spans="2:2" x14ac:dyDescent="0.3">
      <c r="B218" s="109"/>
    </row>
    <row r="219" spans="2:2" x14ac:dyDescent="0.3">
      <c r="B219" s="109"/>
    </row>
    <row r="220" spans="2:2" x14ac:dyDescent="0.3">
      <c r="B220" s="109"/>
    </row>
    <row r="221" spans="2:2" x14ac:dyDescent="0.3">
      <c r="B221" s="109"/>
    </row>
    <row r="222" spans="2:2" x14ac:dyDescent="0.3">
      <c r="B222" s="109"/>
    </row>
    <row r="223" spans="2:2" x14ac:dyDescent="0.3">
      <c r="B223" s="109"/>
    </row>
    <row r="224" spans="2:2" x14ac:dyDescent="0.3">
      <c r="B224" s="109"/>
    </row>
    <row r="225" spans="2:2" x14ac:dyDescent="0.3">
      <c r="B225" s="109"/>
    </row>
    <row r="226" spans="2:2" x14ac:dyDescent="0.3">
      <c r="B226" s="109"/>
    </row>
    <row r="227" spans="2:2" x14ac:dyDescent="0.3">
      <c r="B227" s="109"/>
    </row>
    <row r="228" spans="2:2" x14ac:dyDescent="0.3">
      <c r="B228" s="109"/>
    </row>
    <row r="229" spans="2:2" x14ac:dyDescent="0.3">
      <c r="B229" s="109"/>
    </row>
    <row r="230" spans="2:2" x14ac:dyDescent="0.3">
      <c r="B230" s="109"/>
    </row>
    <row r="231" spans="2:2" x14ac:dyDescent="0.3">
      <c r="B231" s="109"/>
    </row>
    <row r="232" spans="2:2" x14ac:dyDescent="0.3">
      <c r="B232" s="109"/>
    </row>
    <row r="233" spans="2:2" x14ac:dyDescent="0.3">
      <c r="B233" s="109"/>
    </row>
    <row r="234" spans="2:2" x14ac:dyDescent="0.3">
      <c r="B234" s="109"/>
    </row>
    <row r="235" spans="2:2" x14ac:dyDescent="0.3">
      <c r="B235" s="109"/>
    </row>
    <row r="236" spans="2:2" x14ac:dyDescent="0.3">
      <c r="B236" s="109"/>
    </row>
    <row r="237" spans="2:2" x14ac:dyDescent="0.3">
      <c r="B237" s="109"/>
    </row>
    <row r="238" spans="2:2" x14ac:dyDescent="0.3">
      <c r="B238" s="109"/>
    </row>
    <row r="239" spans="2:2" x14ac:dyDescent="0.3">
      <c r="B239" s="109"/>
    </row>
    <row r="240" spans="2:2" x14ac:dyDescent="0.3">
      <c r="B240" s="109"/>
    </row>
    <row r="241" spans="2:2" x14ac:dyDescent="0.3">
      <c r="B241" s="109"/>
    </row>
    <row r="242" spans="2:2" x14ac:dyDescent="0.3">
      <c r="B242" s="109"/>
    </row>
    <row r="243" spans="2:2" x14ac:dyDescent="0.3">
      <c r="B243" s="109"/>
    </row>
    <row r="244" spans="2:2" x14ac:dyDescent="0.3">
      <c r="B244" s="109"/>
    </row>
    <row r="245" spans="2:2" x14ac:dyDescent="0.3">
      <c r="B245" s="109"/>
    </row>
    <row r="246" spans="2:2" x14ac:dyDescent="0.3">
      <c r="B246" s="109"/>
    </row>
    <row r="247" spans="2:2" x14ac:dyDescent="0.3">
      <c r="B247" s="109"/>
    </row>
    <row r="248" spans="2:2" x14ac:dyDescent="0.3">
      <c r="B248" s="109"/>
    </row>
    <row r="249" spans="2:2" x14ac:dyDescent="0.3">
      <c r="B249" s="109"/>
    </row>
    <row r="250" spans="2:2" x14ac:dyDescent="0.3">
      <c r="B250" s="109"/>
    </row>
    <row r="251" spans="2:2" x14ac:dyDescent="0.3">
      <c r="B251" s="109"/>
    </row>
    <row r="252" spans="2:2" x14ac:dyDescent="0.3">
      <c r="B252" s="109"/>
    </row>
    <row r="253" spans="2:2" x14ac:dyDescent="0.3">
      <c r="B253" s="109"/>
    </row>
    <row r="254" spans="2:2" x14ac:dyDescent="0.3">
      <c r="B254" s="109"/>
    </row>
    <row r="255" spans="2:2" x14ac:dyDescent="0.3">
      <c r="B255" s="109"/>
    </row>
    <row r="256" spans="2:2" x14ac:dyDescent="0.3">
      <c r="B256" s="109"/>
    </row>
    <row r="257" spans="2:2" x14ac:dyDescent="0.3">
      <c r="B257" s="109"/>
    </row>
    <row r="258" spans="2:2" x14ac:dyDescent="0.3">
      <c r="B258" s="109"/>
    </row>
    <row r="259" spans="2:2" x14ac:dyDescent="0.3">
      <c r="B259" s="109"/>
    </row>
    <row r="260" spans="2:2" x14ac:dyDescent="0.3">
      <c r="B260" s="109"/>
    </row>
    <row r="261" spans="2:2" x14ac:dyDescent="0.3">
      <c r="B261" s="109"/>
    </row>
    <row r="262" spans="2:2" x14ac:dyDescent="0.3">
      <c r="B262" s="109"/>
    </row>
    <row r="263" spans="2:2" x14ac:dyDescent="0.3">
      <c r="B263" s="109"/>
    </row>
    <row r="264" spans="2:2" x14ac:dyDescent="0.3">
      <c r="B264" s="109"/>
    </row>
    <row r="265" spans="2:2" x14ac:dyDescent="0.3">
      <c r="B265" s="109"/>
    </row>
    <row r="266" spans="2:2" x14ac:dyDescent="0.3">
      <c r="B266" s="109"/>
    </row>
    <row r="267" spans="2:2" x14ac:dyDescent="0.3">
      <c r="B267" s="109"/>
    </row>
    <row r="268" spans="2:2" x14ac:dyDescent="0.3">
      <c r="B268" s="109"/>
    </row>
    <row r="269" spans="2:2" x14ac:dyDescent="0.3">
      <c r="B269" s="109"/>
    </row>
    <row r="270" spans="2:2" x14ac:dyDescent="0.3">
      <c r="B270" s="109"/>
    </row>
    <row r="271" spans="2:2" x14ac:dyDescent="0.3">
      <c r="B271" s="109"/>
    </row>
    <row r="272" spans="2:2" x14ac:dyDescent="0.3">
      <c r="B272" s="109"/>
    </row>
    <row r="273" spans="2:2" x14ac:dyDescent="0.3">
      <c r="B273" s="109"/>
    </row>
    <row r="274" spans="2:2" x14ac:dyDescent="0.3">
      <c r="B274" s="109"/>
    </row>
    <row r="275" spans="2:2" x14ac:dyDescent="0.3">
      <c r="B275" s="109"/>
    </row>
    <row r="276" spans="2:2" x14ac:dyDescent="0.3">
      <c r="B276" s="109"/>
    </row>
    <row r="277" spans="2:2" x14ac:dyDescent="0.3">
      <c r="B277" s="109"/>
    </row>
    <row r="278" spans="2:2" x14ac:dyDescent="0.3">
      <c r="B278" s="109"/>
    </row>
    <row r="279" spans="2:2" x14ac:dyDescent="0.3">
      <c r="B279" s="109"/>
    </row>
    <row r="280" spans="2:2" x14ac:dyDescent="0.3">
      <c r="B280" s="109"/>
    </row>
    <row r="281" spans="2:2" x14ac:dyDescent="0.3">
      <c r="B281" s="109"/>
    </row>
    <row r="282" spans="2:2" x14ac:dyDescent="0.3">
      <c r="B282" s="109"/>
    </row>
    <row r="283" spans="2:2" x14ac:dyDescent="0.3">
      <c r="B283" s="109"/>
    </row>
    <row r="284" spans="2:2" x14ac:dyDescent="0.3">
      <c r="B284" s="109"/>
    </row>
    <row r="285" spans="2:2" x14ac:dyDescent="0.3">
      <c r="B285" s="109"/>
    </row>
    <row r="286" spans="2:2" x14ac:dyDescent="0.3">
      <c r="B286" s="109"/>
    </row>
    <row r="287" spans="2:2" x14ac:dyDescent="0.3">
      <c r="B287" s="109"/>
    </row>
    <row r="288" spans="2:2" x14ac:dyDescent="0.3">
      <c r="B288" s="109"/>
    </row>
    <row r="289" spans="2:2" x14ac:dyDescent="0.3">
      <c r="B289" s="109"/>
    </row>
    <row r="290" spans="2:2" x14ac:dyDescent="0.3">
      <c r="B290" s="109"/>
    </row>
    <row r="291" spans="2:2" x14ac:dyDescent="0.3">
      <c r="B291" s="109"/>
    </row>
    <row r="292" spans="2:2" x14ac:dyDescent="0.3">
      <c r="B292" s="109"/>
    </row>
    <row r="293" spans="2:2" x14ac:dyDescent="0.3">
      <c r="B293" s="109"/>
    </row>
    <row r="294" spans="2:2" x14ac:dyDescent="0.3">
      <c r="B294" s="109"/>
    </row>
    <row r="295" spans="2:2" x14ac:dyDescent="0.3">
      <c r="B295" s="109"/>
    </row>
    <row r="296" spans="2:2" x14ac:dyDescent="0.3">
      <c r="B296" s="109"/>
    </row>
    <row r="297" spans="2:2" x14ac:dyDescent="0.3">
      <c r="B297" s="109"/>
    </row>
    <row r="298" spans="2:2" x14ac:dyDescent="0.3">
      <c r="B298" s="109"/>
    </row>
    <row r="299" spans="2:2" x14ac:dyDescent="0.3">
      <c r="B299" s="109"/>
    </row>
    <row r="300" spans="2:2" x14ac:dyDescent="0.3">
      <c r="B300" s="109"/>
    </row>
    <row r="301" spans="2:2" x14ac:dyDescent="0.3">
      <c r="B301" s="109"/>
    </row>
    <row r="302" spans="2:2" x14ac:dyDescent="0.3">
      <c r="B302" s="109"/>
    </row>
    <row r="303" spans="2:2" x14ac:dyDescent="0.3">
      <c r="B303" s="109"/>
    </row>
    <row r="304" spans="2:2" x14ac:dyDescent="0.3">
      <c r="B304" s="109"/>
    </row>
    <row r="305" spans="2:2" x14ac:dyDescent="0.3">
      <c r="B305" s="109"/>
    </row>
    <row r="306" spans="2:2" x14ac:dyDescent="0.3">
      <c r="B306" s="109"/>
    </row>
    <row r="307" spans="2:2" x14ac:dyDescent="0.3">
      <c r="B307" s="109"/>
    </row>
    <row r="308" spans="2:2" x14ac:dyDescent="0.3">
      <c r="B308" s="109"/>
    </row>
    <row r="309" spans="2:2" x14ac:dyDescent="0.3">
      <c r="B309" s="109"/>
    </row>
    <row r="310" spans="2:2" x14ac:dyDescent="0.3">
      <c r="B310" s="109"/>
    </row>
    <row r="311" spans="2:2" x14ac:dyDescent="0.3">
      <c r="B311" s="109"/>
    </row>
    <row r="312" spans="2:2" x14ac:dyDescent="0.3">
      <c r="B312" s="109"/>
    </row>
    <row r="313" spans="2:2" x14ac:dyDescent="0.3">
      <c r="B313" s="109"/>
    </row>
    <row r="314" spans="2:2" x14ac:dyDescent="0.3">
      <c r="B314" s="109"/>
    </row>
    <row r="315" spans="2:2" x14ac:dyDescent="0.3">
      <c r="B315" s="109"/>
    </row>
    <row r="316" spans="2:2" x14ac:dyDescent="0.3">
      <c r="B316" s="109"/>
    </row>
    <row r="317" spans="2:2" x14ac:dyDescent="0.3">
      <c r="B317" s="109"/>
    </row>
    <row r="318" spans="2:2" x14ac:dyDescent="0.3">
      <c r="B318" s="109"/>
    </row>
    <row r="319" spans="2:2" x14ac:dyDescent="0.3">
      <c r="B319" s="109"/>
    </row>
    <row r="320" spans="2:2" x14ac:dyDescent="0.3">
      <c r="B320" s="109"/>
    </row>
    <row r="321" spans="2:2" x14ac:dyDescent="0.3">
      <c r="B321" s="109"/>
    </row>
    <row r="322" spans="2:2" x14ac:dyDescent="0.3">
      <c r="B322" s="109"/>
    </row>
    <row r="323" spans="2:2" x14ac:dyDescent="0.3">
      <c r="B323" s="109"/>
    </row>
    <row r="324" spans="2:2" x14ac:dyDescent="0.3">
      <c r="B324" s="109"/>
    </row>
    <row r="325" spans="2:2" x14ac:dyDescent="0.3">
      <c r="B325" s="109"/>
    </row>
    <row r="326" spans="2:2" x14ac:dyDescent="0.3">
      <c r="B326" s="109"/>
    </row>
    <row r="327" spans="2:2" x14ac:dyDescent="0.3">
      <c r="B327" s="109"/>
    </row>
    <row r="328" spans="2:2" x14ac:dyDescent="0.3">
      <c r="B328" s="109"/>
    </row>
    <row r="329" spans="2:2" x14ac:dyDescent="0.3">
      <c r="B329" s="109"/>
    </row>
    <row r="330" spans="2:2" x14ac:dyDescent="0.3">
      <c r="B330" s="109"/>
    </row>
    <row r="331" spans="2:2" x14ac:dyDescent="0.3">
      <c r="B331" s="109"/>
    </row>
    <row r="332" spans="2:2" x14ac:dyDescent="0.3">
      <c r="B332" s="109"/>
    </row>
    <row r="333" spans="2:2" x14ac:dyDescent="0.3">
      <c r="B333" s="109"/>
    </row>
    <row r="334" spans="2:2" x14ac:dyDescent="0.3">
      <c r="B334" s="109"/>
    </row>
    <row r="335" spans="2:2" x14ac:dyDescent="0.3">
      <c r="B335" s="109"/>
    </row>
    <row r="336" spans="2:2" x14ac:dyDescent="0.3">
      <c r="B336" s="109"/>
    </row>
    <row r="337" spans="2:2" x14ac:dyDescent="0.3">
      <c r="B337" s="109"/>
    </row>
    <row r="338" spans="2:2" x14ac:dyDescent="0.3">
      <c r="B338" s="109"/>
    </row>
    <row r="339" spans="2:2" x14ac:dyDescent="0.3">
      <c r="B339" s="109"/>
    </row>
    <row r="340" spans="2:2" x14ac:dyDescent="0.3">
      <c r="B340" s="109"/>
    </row>
    <row r="341" spans="2:2" x14ac:dyDescent="0.3">
      <c r="B341" s="109"/>
    </row>
    <row r="342" spans="2:2" x14ac:dyDescent="0.3">
      <c r="B342" s="109"/>
    </row>
    <row r="343" spans="2:2" x14ac:dyDescent="0.3">
      <c r="B343" s="109"/>
    </row>
    <row r="344" spans="2:2" x14ac:dyDescent="0.3">
      <c r="B344" s="109"/>
    </row>
    <row r="345" spans="2:2" x14ac:dyDescent="0.3">
      <c r="B345" s="109"/>
    </row>
    <row r="346" spans="2:2" x14ac:dyDescent="0.3">
      <c r="B346" s="109"/>
    </row>
    <row r="347" spans="2:2" x14ac:dyDescent="0.3">
      <c r="B347" s="109"/>
    </row>
    <row r="348" spans="2:2" x14ac:dyDescent="0.3">
      <c r="B348" s="109"/>
    </row>
    <row r="349" spans="2:2" x14ac:dyDescent="0.3">
      <c r="B349" s="109"/>
    </row>
    <row r="350" spans="2:2" x14ac:dyDescent="0.3">
      <c r="B350" s="109"/>
    </row>
    <row r="351" spans="2:2" x14ac:dyDescent="0.3">
      <c r="B351" s="109"/>
    </row>
    <row r="352" spans="2:2" x14ac:dyDescent="0.3">
      <c r="B352" s="109"/>
    </row>
    <row r="353" spans="2:2" x14ac:dyDescent="0.3">
      <c r="B353" s="109"/>
    </row>
    <row r="354" spans="2:2" x14ac:dyDescent="0.3">
      <c r="B354" s="109"/>
    </row>
    <row r="355" spans="2:2" x14ac:dyDescent="0.3">
      <c r="B355" s="109"/>
    </row>
    <row r="356" spans="2:2" x14ac:dyDescent="0.3">
      <c r="B356" s="109"/>
    </row>
    <row r="357" spans="2:2" x14ac:dyDescent="0.3">
      <c r="B357" s="109"/>
    </row>
    <row r="358" spans="2:2" x14ac:dyDescent="0.3">
      <c r="B358" s="109"/>
    </row>
    <row r="359" spans="2:2" x14ac:dyDescent="0.3">
      <c r="B359" s="109"/>
    </row>
    <row r="360" spans="2:2" x14ac:dyDescent="0.3">
      <c r="B360" s="109"/>
    </row>
    <row r="361" spans="2:2" x14ac:dyDescent="0.3">
      <c r="B361" s="109"/>
    </row>
    <row r="362" spans="2:2" x14ac:dyDescent="0.3">
      <c r="B362" s="109"/>
    </row>
    <row r="363" spans="2:2" x14ac:dyDescent="0.3">
      <c r="B363" s="109"/>
    </row>
    <row r="364" spans="2:2" x14ac:dyDescent="0.3">
      <c r="B364" s="109"/>
    </row>
    <row r="365" spans="2:2" x14ac:dyDescent="0.3">
      <c r="B365" s="109"/>
    </row>
    <row r="366" spans="2:2" x14ac:dyDescent="0.3">
      <c r="B366" s="109"/>
    </row>
    <row r="367" spans="2:2" x14ac:dyDescent="0.3">
      <c r="B367" s="109"/>
    </row>
    <row r="368" spans="2:2" x14ac:dyDescent="0.3">
      <c r="B368" s="109"/>
    </row>
    <row r="369" spans="2:2" x14ac:dyDescent="0.3">
      <c r="B369" s="109"/>
    </row>
    <row r="370" spans="2:2" x14ac:dyDescent="0.3">
      <c r="B370" s="109"/>
    </row>
    <row r="371" spans="2:2" x14ac:dyDescent="0.3">
      <c r="B371" s="109"/>
    </row>
    <row r="372" spans="2:2" x14ac:dyDescent="0.3">
      <c r="B372" s="109"/>
    </row>
    <row r="373" spans="2:2" x14ac:dyDescent="0.3">
      <c r="B373" s="109"/>
    </row>
    <row r="374" spans="2:2" x14ac:dyDescent="0.3">
      <c r="B374" s="109"/>
    </row>
    <row r="375" spans="2:2" x14ac:dyDescent="0.3">
      <c r="B375" s="109"/>
    </row>
    <row r="376" spans="2:2" x14ac:dyDescent="0.3">
      <c r="B376" s="109"/>
    </row>
    <row r="377" spans="2:2" x14ac:dyDescent="0.3">
      <c r="B377" s="109"/>
    </row>
    <row r="378" spans="2:2" x14ac:dyDescent="0.3">
      <c r="B378" s="109"/>
    </row>
    <row r="379" spans="2:2" x14ac:dyDescent="0.3">
      <c r="B379" s="109"/>
    </row>
    <row r="380" spans="2:2" x14ac:dyDescent="0.3">
      <c r="B380" s="109"/>
    </row>
    <row r="381" spans="2:2" x14ac:dyDescent="0.3">
      <c r="B381" s="109"/>
    </row>
    <row r="382" spans="2:2" x14ac:dyDescent="0.3">
      <c r="B382" s="109"/>
    </row>
    <row r="383" spans="2:2" x14ac:dyDescent="0.3">
      <c r="B383" s="109"/>
    </row>
    <row r="384" spans="2:2" x14ac:dyDescent="0.3">
      <c r="B384" s="109"/>
    </row>
    <row r="385" spans="2:2" x14ac:dyDescent="0.3">
      <c r="B385" s="109"/>
    </row>
    <row r="386" spans="2:2" x14ac:dyDescent="0.3">
      <c r="B386" s="109"/>
    </row>
    <row r="387" spans="2:2" x14ac:dyDescent="0.3">
      <c r="B387" s="109"/>
    </row>
    <row r="388" spans="2:2" x14ac:dyDescent="0.3">
      <c r="B388" s="109"/>
    </row>
    <row r="389" spans="2:2" x14ac:dyDescent="0.3">
      <c r="B389" s="109"/>
    </row>
    <row r="390" spans="2:2" x14ac:dyDescent="0.3">
      <c r="B390" s="109"/>
    </row>
    <row r="391" spans="2:2" x14ac:dyDescent="0.3">
      <c r="B391" s="109"/>
    </row>
    <row r="392" spans="2:2" x14ac:dyDescent="0.3">
      <c r="B392" s="109"/>
    </row>
    <row r="393" spans="2:2" x14ac:dyDescent="0.3">
      <c r="B393" s="109"/>
    </row>
    <row r="394" spans="2:2" x14ac:dyDescent="0.3">
      <c r="B394" s="109"/>
    </row>
    <row r="395" spans="2:2" x14ac:dyDescent="0.3">
      <c r="B395" s="109"/>
    </row>
    <row r="396" spans="2:2" x14ac:dyDescent="0.3">
      <c r="B396" s="109"/>
    </row>
    <row r="397" spans="2:2" x14ac:dyDescent="0.3">
      <c r="B397" s="109"/>
    </row>
    <row r="398" spans="2:2" x14ac:dyDescent="0.3">
      <c r="B398" s="109"/>
    </row>
    <row r="399" spans="2:2" x14ac:dyDescent="0.3">
      <c r="B399" s="109"/>
    </row>
    <row r="400" spans="2:2" x14ac:dyDescent="0.3">
      <c r="B400" s="109"/>
    </row>
    <row r="401" spans="2:2" x14ac:dyDescent="0.3">
      <c r="B401" s="109"/>
    </row>
    <row r="402" spans="2:2" x14ac:dyDescent="0.3">
      <c r="B402" s="109"/>
    </row>
    <row r="403" spans="2:2" x14ac:dyDescent="0.3">
      <c r="B403" s="109"/>
    </row>
    <row r="404" spans="2:2" x14ac:dyDescent="0.3">
      <c r="B404" s="109"/>
    </row>
    <row r="405" spans="2:2" x14ac:dyDescent="0.3">
      <c r="B405" s="109"/>
    </row>
    <row r="406" spans="2:2" x14ac:dyDescent="0.3">
      <c r="B406" s="109"/>
    </row>
    <row r="407" spans="2:2" x14ac:dyDescent="0.3">
      <c r="B407" s="109"/>
    </row>
    <row r="408" spans="2:2" x14ac:dyDescent="0.3">
      <c r="B408" s="109"/>
    </row>
    <row r="409" spans="2:2" x14ac:dyDescent="0.3">
      <c r="B409" s="109"/>
    </row>
    <row r="410" spans="2:2" x14ac:dyDescent="0.3">
      <c r="B410" s="109"/>
    </row>
    <row r="411" spans="2:2" x14ac:dyDescent="0.3">
      <c r="B411" s="109"/>
    </row>
    <row r="412" spans="2:2" x14ac:dyDescent="0.3">
      <c r="B412" s="109"/>
    </row>
    <row r="413" spans="2:2" x14ac:dyDescent="0.3">
      <c r="B413" s="109"/>
    </row>
    <row r="414" spans="2:2" x14ac:dyDescent="0.3">
      <c r="B414" s="109"/>
    </row>
    <row r="415" spans="2:2" x14ac:dyDescent="0.3">
      <c r="B415" s="109"/>
    </row>
    <row r="416" spans="2:2" x14ac:dyDescent="0.3">
      <c r="B416" s="109"/>
    </row>
    <row r="417" spans="2:2" x14ac:dyDescent="0.3">
      <c r="B417" s="109"/>
    </row>
    <row r="418" spans="2:2" x14ac:dyDescent="0.3">
      <c r="B418" s="109"/>
    </row>
    <row r="419" spans="2:2" x14ac:dyDescent="0.3">
      <c r="B419" s="109"/>
    </row>
    <row r="420" spans="2:2" x14ac:dyDescent="0.3">
      <c r="B420" s="109"/>
    </row>
    <row r="421" spans="2:2" x14ac:dyDescent="0.3">
      <c r="B421" s="109"/>
    </row>
    <row r="422" spans="2:2" x14ac:dyDescent="0.3">
      <c r="B422" s="109"/>
    </row>
    <row r="423" spans="2:2" x14ac:dyDescent="0.3">
      <c r="B423" s="109"/>
    </row>
    <row r="424" spans="2:2" x14ac:dyDescent="0.3">
      <c r="B424" s="109"/>
    </row>
    <row r="425" spans="2:2" x14ac:dyDescent="0.3">
      <c r="B425" s="109"/>
    </row>
    <row r="426" spans="2:2" x14ac:dyDescent="0.3">
      <c r="B426" s="109"/>
    </row>
    <row r="427" spans="2:2" x14ac:dyDescent="0.3">
      <c r="B427" s="109"/>
    </row>
    <row r="428" spans="2:2" x14ac:dyDescent="0.3">
      <c r="B428" s="109"/>
    </row>
    <row r="429" spans="2:2" x14ac:dyDescent="0.3">
      <c r="B429" s="109"/>
    </row>
    <row r="430" spans="2:2" x14ac:dyDescent="0.3">
      <c r="B430" s="109"/>
    </row>
    <row r="431" spans="2:2" x14ac:dyDescent="0.3">
      <c r="B431" s="109"/>
    </row>
    <row r="432" spans="2:2" x14ac:dyDescent="0.3">
      <c r="B432" s="109"/>
    </row>
    <row r="433" spans="2:2" x14ac:dyDescent="0.3">
      <c r="B433" s="109"/>
    </row>
    <row r="434" spans="2:2" x14ac:dyDescent="0.3">
      <c r="B434" s="109"/>
    </row>
    <row r="435" spans="2:2" x14ac:dyDescent="0.3">
      <c r="B435" s="109"/>
    </row>
    <row r="436" spans="2:2" x14ac:dyDescent="0.3">
      <c r="B436" s="109"/>
    </row>
    <row r="437" spans="2:2" x14ac:dyDescent="0.3">
      <c r="B437" s="109"/>
    </row>
    <row r="438" spans="2:2" x14ac:dyDescent="0.3">
      <c r="B438" s="109"/>
    </row>
    <row r="439" spans="2:2" x14ac:dyDescent="0.3">
      <c r="B439" s="109"/>
    </row>
    <row r="440" spans="2:2" x14ac:dyDescent="0.3">
      <c r="B440" s="109"/>
    </row>
    <row r="441" spans="2:2" x14ac:dyDescent="0.3">
      <c r="B441" s="109"/>
    </row>
    <row r="442" spans="2:2" x14ac:dyDescent="0.3">
      <c r="B442" s="109"/>
    </row>
    <row r="443" spans="2:2" x14ac:dyDescent="0.3">
      <c r="B443" s="109"/>
    </row>
    <row r="444" spans="2:2" x14ac:dyDescent="0.3">
      <c r="B444" s="109"/>
    </row>
    <row r="445" spans="2:2" x14ac:dyDescent="0.3">
      <c r="B445" s="109"/>
    </row>
    <row r="446" spans="2:2" x14ac:dyDescent="0.3">
      <c r="B446" s="109"/>
    </row>
    <row r="447" spans="2:2" x14ac:dyDescent="0.3">
      <c r="B447" s="109"/>
    </row>
    <row r="448" spans="2:2" x14ac:dyDescent="0.3">
      <c r="B448" s="109"/>
    </row>
    <row r="449" spans="2:2" x14ac:dyDescent="0.3">
      <c r="B449" s="109"/>
    </row>
    <row r="450" spans="2:2" x14ac:dyDescent="0.3">
      <c r="B450" s="109"/>
    </row>
    <row r="451" spans="2:2" x14ac:dyDescent="0.3">
      <c r="B451" s="109"/>
    </row>
    <row r="452" spans="2:2" x14ac:dyDescent="0.3">
      <c r="B452" s="109"/>
    </row>
    <row r="453" spans="2:2" x14ac:dyDescent="0.3">
      <c r="B453" s="109"/>
    </row>
    <row r="454" spans="2:2" x14ac:dyDescent="0.3">
      <c r="B454" s="109"/>
    </row>
    <row r="455" spans="2:2" x14ac:dyDescent="0.3">
      <c r="B455" s="109"/>
    </row>
    <row r="456" spans="2:2" x14ac:dyDescent="0.3">
      <c r="B456" s="109"/>
    </row>
    <row r="457" spans="2:2" x14ac:dyDescent="0.3">
      <c r="B457" s="109"/>
    </row>
    <row r="458" spans="2:2" x14ac:dyDescent="0.3">
      <c r="B458" s="109"/>
    </row>
    <row r="459" spans="2:2" x14ac:dyDescent="0.3">
      <c r="B459" s="109"/>
    </row>
    <row r="460" spans="2:2" x14ac:dyDescent="0.3">
      <c r="B460" s="109"/>
    </row>
    <row r="461" spans="2:2" x14ac:dyDescent="0.3">
      <c r="B461" s="109"/>
    </row>
    <row r="462" spans="2:2" x14ac:dyDescent="0.3">
      <c r="B462" s="109"/>
    </row>
    <row r="463" spans="2:2" x14ac:dyDescent="0.3">
      <c r="B463" s="109"/>
    </row>
    <row r="464" spans="2:2" x14ac:dyDescent="0.3">
      <c r="B464" s="109"/>
    </row>
    <row r="465" spans="2:2" x14ac:dyDescent="0.3">
      <c r="B465" s="109"/>
    </row>
    <row r="466" spans="2:2" x14ac:dyDescent="0.3">
      <c r="B466" s="109"/>
    </row>
    <row r="467" spans="2:2" x14ac:dyDescent="0.3">
      <c r="B467" s="109"/>
    </row>
    <row r="468" spans="2:2" x14ac:dyDescent="0.3">
      <c r="B468" s="109"/>
    </row>
    <row r="469" spans="2:2" x14ac:dyDescent="0.3">
      <c r="B469" s="109"/>
    </row>
    <row r="470" spans="2:2" x14ac:dyDescent="0.3">
      <c r="B470" s="109"/>
    </row>
    <row r="471" spans="2:2" x14ac:dyDescent="0.3">
      <c r="B471" s="109"/>
    </row>
    <row r="472" spans="2:2" x14ac:dyDescent="0.3">
      <c r="B472" s="109"/>
    </row>
    <row r="473" spans="2:2" x14ac:dyDescent="0.3">
      <c r="B473" s="109"/>
    </row>
    <row r="474" spans="2:2" x14ac:dyDescent="0.3">
      <c r="B474" s="109"/>
    </row>
    <row r="475" spans="2:2" x14ac:dyDescent="0.3">
      <c r="B475" s="109"/>
    </row>
    <row r="476" spans="2:2" x14ac:dyDescent="0.3">
      <c r="B476" s="109"/>
    </row>
    <row r="477" spans="2:2" x14ac:dyDescent="0.3">
      <c r="B477" s="109"/>
    </row>
    <row r="478" spans="2:2" x14ac:dyDescent="0.3">
      <c r="B478" s="109"/>
    </row>
    <row r="479" spans="2:2" x14ac:dyDescent="0.3">
      <c r="B479" s="109"/>
    </row>
    <row r="480" spans="2:2" x14ac:dyDescent="0.3">
      <c r="B480" s="109"/>
    </row>
    <row r="481" spans="2:2" x14ac:dyDescent="0.3">
      <c r="B481" s="109"/>
    </row>
    <row r="482" spans="2:2" x14ac:dyDescent="0.3">
      <c r="B482" s="109"/>
    </row>
    <row r="483" spans="2:2" x14ac:dyDescent="0.3">
      <c r="B483" s="109"/>
    </row>
    <row r="484" spans="2:2" x14ac:dyDescent="0.3">
      <c r="B484" s="109"/>
    </row>
    <row r="485" spans="2:2" x14ac:dyDescent="0.3">
      <c r="B485" s="109"/>
    </row>
    <row r="486" spans="2:2" x14ac:dyDescent="0.3">
      <c r="B486" s="109"/>
    </row>
    <row r="487" spans="2:2" x14ac:dyDescent="0.3">
      <c r="B487" s="109"/>
    </row>
    <row r="488" spans="2:2" x14ac:dyDescent="0.3">
      <c r="B488" s="109"/>
    </row>
    <row r="489" spans="2:2" x14ac:dyDescent="0.3">
      <c r="B489" s="109"/>
    </row>
    <row r="490" spans="2:2" x14ac:dyDescent="0.3">
      <c r="B490" s="109"/>
    </row>
    <row r="491" spans="2:2" x14ac:dyDescent="0.3">
      <c r="B491" s="109"/>
    </row>
    <row r="492" spans="2:2" x14ac:dyDescent="0.3">
      <c r="B492" s="109"/>
    </row>
    <row r="493" spans="2:2" x14ac:dyDescent="0.3">
      <c r="B493" s="109"/>
    </row>
    <row r="494" spans="2:2" x14ac:dyDescent="0.3">
      <c r="B494" s="109"/>
    </row>
    <row r="495" spans="2:2" x14ac:dyDescent="0.3">
      <c r="B495" s="109"/>
    </row>
    <row r="496" spans="2:2" x14ac:dyDescent="0.3">
      <c r="B496" s="109"/>
    </row>
    <row r="497" spans="2:2" x14ac:dyDescent="0.3">
      <c r="B497" s="109"/>
    </row>
    <row r="498" spans="2:2" x14ac:dyDescent="0.3">
      <c r="B498" s="109"/>
    </row>
    <row r="499" spans="2:2" x14ac:dyDescent="0.3">
      <c r="B499" s="109"/>
    </row>
    <row r="500" spans="2:2" x14ac:dyDescent="0.3">
      <c r="B500" s="109"/>
    </row>
    <row r="501" spans="2:2" x14ac:dyDescent="0.3">
      <c r="B501" s="109"/>
    </row>
  </sheetData>
  <mergeCells count="16">
    <mergeCell ref="DM4:DN4"/>
    <mergeCell ref="CH4:CJ4"/>
    <mergeCell ref="CL4:CM4"/>
    <mergeCell ref="CO4:CP4"/>
    <mergeCell ref="DF4:DH4"/>
    <mergeCell ref="DJ4:DK4"/>
    <mergeCell ref="AV4:AW4"/>
    <mergeCell ref="AY4:AZ4"/>
    <mergeCell ref="BM4:BO4"/>
    <mergeCell ref="BQ4:BR4"/>
    <mergeCell ref="BT4:BU4"/>
    <mergeCell ref="B4:D4"/>
    <mergeCell ref="F4:G4"/>
    <mergeCell ref="I4:J4"/>
    <mergeCell ref="B2:J2"/>
    <mergeCell ref="AR4:AT4"/>
  </mergeCells>
  <pageMargins left="0.19685039370078741" right="0.19685039370078741" top="0.39370078740157483" bottom="0.19685039370078741" header="0.31496062992125984" footer="0.1181102362204724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C2D75-39D1-4F3E-B67A-58E69442FA9D}">
  <dimension ref="B2:H28"/>
  <sheetViews>
    <sheetView showGridLines="0" workbookViewId="0">
      <selection activeCell="Q1" sqref="Q1:Q8"/>
    </sheetView>
  </sheetViews>
  <sheetFormatPr defaultRowHeight="14.4" x14ac:dyDescent="0.3"/>
  <cols>
    <col min="1" max="1" width="1.88671875" customWidth="1"/>
    <col min="5" max="5" width="12.21875" customWidth="1"/>
    <col min="6" max="6" width="5.6640625" customWidth="1"/>
  </cols>
  <sheetData>
    <row r="2" spans="2:8" x14ac:dyDescent="0.3">
      <c r="B2" s="333" t="s">
        <v>217</v>
      </c>
      <c r="C2" s="333"/>
      <c r="D2" s="333"/>
      <c r="E2" s="333"/>
      <c r="F2" s="333"/>
      <c r="G2" s="333"/>
    </row>
    <row r="4" spans="2:8" x14ac:dyDescent="0.3">
      <c r="B4" s="54" t="s">
        <v>135</v>
      </c>
      <c r="C4" s="54" t="s">
        <v>218</v>
      </c>
    </row>
    <row r="5" spans="2:8" x14ac:dyDescent="0.3">
      <c r="B5" s="140">
        <v>2000</v>
      </c>
      <c r="C5" s="141">
        <v>-0.14649999999999999</v>
      </c>
      <c r="E5" t="s">
        <v>219</v>
      </c>
      <c r="G5" s="27">
        <f>AVERAGE(C5:C28)</f>
        <v>0.15609166666666666</v>
      </c>
    </row>
    <row r="6" spans="2:8" ht="16.2" x14ac:dyDescent="0.3">
      <c r="B6" s="51">
        <v>2001</v>
      </c>
      <c r="C6" s="15">
        <v>-0.1618</v>
      </c>
      <c r="E6" t="s">
        <v>220</v>
      </c>
      <c r="G6" s="144">
        <v>1.35E-2</v>
      </c>
      <c r="H6" s="151">
        <v>1</v>
      </c>
    </row>
    <row r="7" spans="2:8" x14ac:dyDescent="0.3">
      <c r="B7" s="51">
        <v>2002</v>
      </c>
      <c r="C7" s="15">
        <v>3.2500000000000001E-2</v>
      </c>
      <c r="E7" s="142" t="s">
        <v>221</v>
      </c>
      <c r="F7" s="142"/>
      <c r="G7" s="143">
        <f>SUM(G5:G6)</f>
        <v>0.16959166666666667</v>
      </c>
    </row>
    <row r="8" spans="2:8" x14ac:dyDescent="0.3">
      <c r="B8" s="51">
        <v>2003</v>
      </c>
      <c r="C8" s="15">
        <v>0.71900000000000008</v>
      </c>
      <c r="H8" s="27"/>
    </row>
    <row r="9" spans="2:8" x14ac:dyDescent="0.3">
      <c r="B9" s="51">
        <v>2004</v>
      </c>
      <c r="C9" s="15">
        <v>0.10679999999999999</v>
      </c>
    </row>
    <row r="10" spans="2:8" x14ac:dyDescent="0.3">
      <c r="B10" s="51">
        <v>2005</v>
      </c>
      <c r="C10" s="15">
        <v>0.36340000000000006</v>
      </c>
    </row>
    <row r="11" spans="2:8" x14ac:dyDescent="0.3">
      <c r="B11" s="51">
        <v>2006</v>
      </c>
      <c r="C11" s="15">
        <v>0.39829999999999999</v>
      </c>
    </row>
    <row r="12" spans="2:8" x14ac:dyDescent="0.3">
      <c r="B12" s="51">
        <v>2007</v>
      </c>
      <c r="C12" s="15">
        <v>0.54770000000000008</v>
      </c>
    </row>
    <row r="13" spans="2:8" x14ac:dyDescent="0.3">
      <c r="B13" s="51">
        <v>2008</v>
      </c>
      <c r="C13" s="15">
        <v>-0.51790000000000003</v>
      </c>
    </row>
    <row r="14" spans="2:8" x14ac:dyDescent="0.3">
      <c r="B14" s="51">
        <v>2009</v>
      </c>
      <c r="C14" s="15">
        <v>0.75760000000000005</v>
      </c>
    </row>
    <row r="15" spans="2:8" x14ac:dyDescent="0.3">
      <c r="B15" s="51">
        <v>2010</v>
      </c>
      <c r="C15" s="15">
        <v>0.17949999999999999</v>
      </c>
    </row>
    <row r="16" spans="2:8" x14ac:dyDescent="0.3">
      <c r="B16" s="51">
        <v>2011</v>
      </c>
      <c r="C16" s="15">
        <v>-0.2462</v>
      </c>
    </row>
    <row r="17" spans="2:5" x14ac:dyDescent="0.3">
      <c r="B17" s="51">
        <v>2012</v>
      </c>
      <c r="C17" s="15">
        <v>0.27699999999999997</v>
      </c>
    </row>
    <row r="18" spans="2:5" x14ac:dyDescent="0.3">
      <c r="B18" s="51">
        <v>2013</v>
      </c>
      <c r="C18" s="15">
        <v>6.7599999999999993E-2</v>
      </c>
    </row>
    <row r="19" spans="2:5" x14ac:dyDescent="0.3">
      <c r="B19" s="51">
        <v>2014</v>
      </c>
      <c r="C19" s="15">
        <v>0.31390000000000001</v>
      </c>
    </row>
    <row r="20" spans="2:5" x14ac:dyDescent="0.3">
      <c r="B20" s="51">
        <v>2015</v>
      </c>
      <c r="C20" s="15">
        <v>-4.0599999999999997E-2</v>
      </c>
    </row>
    <row r="21" spans="2:5" x14ac:dyDescent="0.3">
      <c r="B21" s="51">
        <v>2016</v>
      </c>
      <c r="C21" s="15">
        <v>3.0099999999999998E-2</v>
      </c>
    </row>
    <row r="22" spans="2:5" x14ac:dyDescent="0.3">
      <c r="B22" s="51">
        <v>2017</v>
      </c>
      <c r="C22" s="15">
        <v>0.28649999999999998</v>
      </c>
    </row>
    <row r="23" spans="2:5" x14ac:dyDescent="0.3">
      <c r="B23" s="51">
        <v>2018</v>
      </c>
      <c r="C23" s="15">
        <v>3.15E-2</v>
      </c>
    </row>
    <row r="24" spans="2:5" x14ac:dyDescent="0.3">
      <c r="B24" s="51">
        <v>2019</v>
      </c>
      <c r="C24" s="15">
        <v>0.1202</v>
      </c>
    </row>
    <row r="25" spans="2:5" x14ac:dyDescent="0.3">
      <c r="B25" s="51">
        <v>2020</v>
      </c>
      <c r="C25" s="15">
        <v>0.14899999999999999</v>
      </c>
    </row>
    <row r="26" spans="2:5" x14ac:dyDescent="0.3">
      <c r="B26" s="51">
        <v>2021</v>
      </c>
      <c r="C26" s="15">
        <v>0.2412</v>
      </c>
    </row>
    <row r="27" spans="2:5" x14ac:dyDescent="0.3">
      <c r="B27" s="51">
        <v>2022</v>
      </c>
      <c r="C27" s="15">
        <v>4.3200000000000002E-2</v>
      </c>
      <c r="E27" s="139" t="s">
        <v>8605</v>
      </c>
    </row>
    <row r="28" spans="2:5" x14ac:dyDescent="0.3">
      <c r="B28" s="51">
        <v>2023</v>
      </c>
      <c r="C28" s="15">
        <v>0.19420000000000001</v>
      </c>
      <c r="E28" s="139" t="s">
        <v>8609</v>
      </c>
    </row>
  </sheetData>
  <mergeCells count="1">
    <mergeCell ref="B2:G2"/>
  </mergeCells>
  <pageMargins left="0.39370078740157483" right="0.31496062992125984" top="0.74803149606299213" bottom="0.74803149606299213" header="0.31496062992125984" footer="0.31496062992125984"/>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D219-82F3-4679-9A4B-6B20746384B5}">
  <dimension ref="B1:U44"/>
  <sheetViews>
    <sheetView showGridLines="0" zoomScale="113" zoomScaleNormal="140" workbookViewId="0">
      <selection activeCell="T31" sqref="T31:U31"/>
    </sheetView>
  </sheetViews>
  <sheetFormatPr defaultRowHeight="14.4" x14ac:dyDescent="0.3"/>
  <cols>
    <col min="1" max="1" width="1.88671875" customWidth="1"/>
    <col min="2" max="2" width="18.33203125" customWidth="1"/>
    <col min="3" max="3" width="11" customWidth="1"/>
    <col min="4" max="4" width="8.6640625" customWidth="1"/>
    <col min="5" max="5" width="8.33203125" customWidth="1"/>
    <col min="6" max="6" width="10.77734375" customWidth="1"/>
    <col min="7" max="7" width="7.88671875" customWidth="1"/>
    <col min="9" max="9" width="7.109375" customWidth="1"/>
    <col min="10" max="10" width="7.21875" customWidth="1"/>
    <col min="11" max="11" width="10.109375" customWidth="1"/>
  </cols>
  <sheetData>
    <row r="1" spans="2:11" x14ac:dyDescent="0.3">
      <c r="B1" s="336"/>
      <c r="C1" s="336"/>
      <c r="D1" s="336"/>
      <c r="E1" s="336"/>
      <c r="F1" s="336"/>
      <c r="G1" s="336"/>
      <c r="H1" s="336"/>
      <c r="I1" s="336"/>
      <c r="J1" s="336"/>
      <c r="K1" s="336"/>
    </row>
    <row r="2" spans="2:11" ht="10.199999999999999" customHeight="1" x14ac:dyDescent="0.3"/>
    <row r="3" spans="2:11" ht="18" x14ac:dyDescent="0.35">
      <c r="B3" s="257" t="s">
        <v>222</v>
      </c>
      <c r="C3" s="258"/>
      <c r="D3" s="258"/>
      <c r="E3" s="258"/>
      <c r="F3" s="258"/>
      <c r="G3" s="258"/>
      <c r="H3" s="258"/>
      <c r="I3" s="258"/>
      <c r="J3" s="258"/>
      <c r="K3" s="258"/>
    </row>
    <row r="4" spans="2:11" ht="10.199999999999999" customHeight="1" x14ac:dyDescent="0.3"/>
    <row r="5" spans="2:11" x14ac:dyDescent="0.3">
      <c r="B5" s="149" t="s">
        <v>223</v>
      </c>
    </row>
    <row r="6" spans="2:11" ht="9" customHeight="1" x14ac:dyDescent="0.3"/>
    <row r="7" spans="2:11" x14ac:dyDescent="0.3">
      <c r="B7" s="54" t="s">
        <v>224</v>
      </c>
    </row>
    <row r="8" spans="2:11" x14ac:dyDescent="0.3">
      <c r="B8" s="312"/>
      <c r="C8" s="312"/>
      <c r="D8" s="312"/>
      <c r="E8" s="312" t="s">
        <v>8668</v>
      </c>
      <c r="F8" s="312"/>
      <c r="G8" s="312"/>
      <c r="H8" s="312" t="s">
        <v>225</v>
      </c>
      <c r="I8" s="312" t="s">
        <v>225</v>
      </c>
      <c r="J8" s="312" t="s">
        <v>226</v>
      </c>
      <c r="K8" s="312" t="s">
        <v>227</v>
      </c>
    </row>
    <row r="9" spans="2:11" ht="16.2" x14ac:dyDescent="0.3">
      <c r="B9" s="235" t="s">
        <v>228</v>
      </c>
      <c r="C9" s="235"/>
      <c r="D9" s="235" t="s">
        <v>229</v>
      </c>
      <c r="E9" s="235" t="s">
        <v>8669</v>
      </c>
      <c r="F9" s="235" t="s">
        <v>231</v>
      </c>
      <c r="G9" s="235" t="s">
        <v>232</v>
      </c>
      <c r="H9" s="311" t="s">
        <v>233</v>
      </c>
      <c r="I9" s="311" t="s">
        <v>234</v>
      </c>
      <c r="J9" s="311" t="s">
        <v>235</v>
      </c>
      <c r="K9" s="311" t="s">
        <v>236</v>
      </c>
    </row>
    <row r="11" spans="2:11" x14ac:dyDescent="0.3">
      <c r="B11" s="316" t="str">
        <f>+'Comparable Comps Data'!C3</f>
        <v>Pidilite Inds.</v>
      </c>
      <c r="C11" s="317"/>
      <c r="D11" s="317" t="s">
        <v>237</v>
      </c>
      <c r="E11" s="318">
        <f>+'Comparable Comps Data'!G3</f>
        <v>415.84</v>
      </c>
      <c r="F11" s="318">
        <f>+'Comparable Comps'!F8</f>
        <v>129906.61199999999</v>
      </c>
      <c r="G11" s="319">
        <v>0.25</v>
      </c>
      <c r="H11" s="63">
        <f>E11/F11</f>
        <v>3.2010687800864209E-3</v>
      </c>
      <c r="I11" s="63">
        <f>E11/ (E11+F11)</f>
        <v>3.1908546349327434E-3</v>
      </c>
      <c r="J11" s="320">
        <f>+'Beta Regression'!N9</f>
        <v>0.93933946735956408</v>
      </c>
      <c r="K11" s="60">
        <f>J11/(1+(1-G11)*H11)</f>
        <v>0.9370897009202469</v>
      </c>
    </row>
    <row r="12" spans="2:11" x14ac:dyDescent="0.3">
      <c r="B12" s="313" t="str">
        <f>+'Comparable Comps Data'!C4</f>
        <v>SRF</v>
      </c>
      <c r="C12" s="62"/>
      <c r="D12" s="313" t="str">
        <f>+D11</f>
        <v>India</v>
      </c>
      <c r="E12" s="314">
        <f>+'Comparable Comps Data'!G4</f>
        <v>4976.1000000000004</v>
      </c>
      <c r="F12" s="314">
        <f>+'Comparable Comps'!F9</f>
        <v>66722.603999999992</v>
      </c>
      <c r="G12" s="270">
        <f>+G11</f>
        <v>0.25</v>
      </c>
      <c r="H12" s="63">
        <f t="shared" ref="H12:H15" si="0">E12/F12</f>
        <v>7.4578923808189521E-2</v>
      </c>
      <c r="I12" s="63">
        <f>E12/ (E12+F12)</f>
        <v>6.9402928119872295E-2</v>
      </c>
      <c r="J12" s="315">
        <f>+'Beta Regression'!BD9</f>
        <v>0.96122656668913786</v>
      </c>
      <c r="K12" s="60">
        <f>J12/(1+(1-G12)*H12)</f>
        <v>0.91030915865047002</v>
      </c>
    </row>
    <row r="13" spans="2:11" x14ac:dyDescent="0.3">
      <c r="B13" s="313" t="str">
        <f>+'Comparable Comps Data'!C5</f>
        <v>Linde India</v>
      </c>
      <c r="C13" s="62"/>
      <c r="D13" s="313" t="str">
        <f>+D12</f>
        <v>India</v>
      </c>
      <c r="E13" s="314">
        <f>+'Comparable Comps Data'!G5</f>
        <v>21.6</v>
      </c>
      <c r="F13" s="314">
        <f>+'Comparable Comps'!F10</f>
        <v>47556.029499999997</v>
      </c>
      <c r="G13" s="270">
        <f>+G12</f>
        <v>0.25</v>
      </c>
      <c r="H13" s="63">
        <f t="shared" si="0"/>
        <v>4.5420108085348048E-4</v>
      </c>
      <c r="I13" s="63">
        <f t="shared" ref="I13:I15" si="1">E13/ (E13+F13)</f>
        <v>4.5399487589014925E-4</v>
      </c>
      <c r="J13" s="315">
        <f>+'Beta Regression'!BX9</f>
        <v>0.77471609725417545</v>
      </c>
      <c r="K13" s="60">
        <f>J13/(1+(1-G13)*H13)</f>
        <v>0.77445227945737627</v>
      </c>
    </row>
    <row r="14" spans="2:11" x14ac:dyDescent="0.3">
      <c r="B14" s="313" t="str">
        <f>+'Comparable Comps Data'!C6</f>
        <v>Gujarat Fluoroch</v>
      </c>
      <c r="C14" s="62"/>
      <c r="D14" s="313" t="str">
        <f>+D13</f>
        <v>India</v>
      </c>
      <c r="E14" s="314">
        <f>+'Comparable Comps Data'!G6</f>
        <v>1664.31</v>
      </c>
      <c r="F14" s="314">
        <f>+'Comparable Comps'!F11</f>
        <v>39629.565000000002</v>
      </c>
      <c r="G14" s="270">
        <f>+G13</f>
        <v>0.25</v>
      </c>
      <c r="H14" s="63">
        <f t="shared" si="0"/>
        <v>4.1996675966541643E-2</v>
      </c>
      <c r="I14" s="63">
        <f t="shared" si="1"/>
        <v>4.0304040248099748E-2</v>
      </c>
      <c r="J14" s="315">
        <f>+'Beta Regression'!CS9</f>
        <v>1.1604879464307187</v>
      </c>
      <c r="K14" s="60">
        <f>J14/(1+(1-G14)*H14)</f>
        <v>1.1250516250243836</v>
      </c>
    </row>
    <row r="15" spans="2:11" x14ac:dyDescent="0.3">
      <c r="B15" s="313" t="str">
        <f>+'Comparable Comps Data'!C7</f>
        <v>Deepak Nitrite</v>
      </c>
      <c r="C15" s="62"/>
      <c r="D15" s="313" t="str">
        <f>+D14</f>
        <v>India</v>
      </c>
      <c r="E15" s="314">
        <f>+'Comparable Comps Data'!G7</f>
        <v>66.900000000000006</v>
      </c>
      <c r="F15" s="314">
        <f>+'Comparable Comps'!F12</f>
        <v>30172.362000000005</v>
      </c>
      <c r="G15" s="270">
        <f>+G14</f>
        <v>0.25</v>
      </c>
      <c r="H15" s="63">
        <f t="shared" si="0"/>
        <v>2.2172609489439373E-3</v>
      </c>
      <c r="I15" s="63">
        <f t="shared" si="1"/>
        <v>2.2123555793127489E-3</v>
      </c>
      <c r="J15" s="315">
        <f>+'Beta Regression'!DQ9</f>
        <v>1.1349743591729236</v>
      </c>
      <c r="K15" s="60">
        <f>J15/(1+(1-G15)*H15)</f>
        <v>1.1330900918636801</v>
      </c>
    </row>
    <row r="17" spans="2:21" x14ac:dyDescent="0.3">
      <c r="F17" s="227" t="s">
        <v>238</v>
      </c>
      <c r="G17" s="228">
        <f>AVERAGE(G11:G15)</f>
        <v>0.25</v>
      </c>
      <c r="H17" s="229">
        <f t="shared" ref="H17:J17" si="2">AVERAGE(H11:H15)</f>
        <v>2.4489626116923E-2</v>
      </c>
      <c r="I17" s="229">
        <f t="shared" si="2"/>
        <v>2.3112834691621537E-2</v>
      </c>
      <c r="J17" s="230">
        <f t="shared" si="2"/>
        <v>0.99414888738130391</v>
      </c>
      <c r="K17" s="230">
        <f>AVERAGE(K11:K15)</f>
        <v>0.97599857118323141</v>
      </c>
    </row>
    <row r="18" spans="2:21" x14ac:dyDescent="0.3">
      <c r="F18" s="231" t="s">
        <v>132</v>
      </c>
      <c r="G18" s="232">
        <f>MEDIAN(G11:G15)</f>
        <v>0.25</v>
      </c>
      <c r="H18" s="233">
        <f t="shared" ref="H18:J18" si="3">MEDIAN(H11:H15)</f>
        <v>3.2010687800864209E-3</v>
      </c>
      <c r="I18" s="233">
        <f t="shared" si="3"/>
        <v>3.1908546349327434E-3</v>
      </c>
      <c r="J18" s="234">
        <f t="shared" si="3"/>
        <v>0.96122656668913786</v>
      </c>
      <c r="K18" s="234">
        <f>MEDIAN(K11:K15)</f>
        <v>0.9370897009202469</v>
      </c>
    </row>
    <row r="21" spans="2:21" x14ac:dyDescent="0.3">
      <c r="B21" s="231" t="s">
        <v>239</v>
      </c>
      <c r="C21" s="231"/>
      <c r="D21" s="231"/>
      <c r="E21" s="235"/>
      <c r="G21" s="231" t="s">
        <v>240</v>
      </c>
      <c r="H21" s="231"/>
      <c r="I21" s="231"/>
      <c r="J21" s="235"/>
      <c r="K21" s="235"/>
    </row>
    <row r="23" spans="2:21" x14ac:dyDescent="0.3">
      <c r="B23" t="s">
        <v>241</v>
      </c>
      <c r="E23" s="64">
        <f>48/E11</f>
        <v>0.11542901115813775</v>
      </c>
      <c r="G23" t="s">
        <v>242</v>
      </c>
      <c r="K23" s="64">
        <v>7.1709999999999996E-2</v>
      </c>
    </row>
    <row r="24" spans="2:21" x14ac:dyDescent="0.3">
      <c r="B24" t="s">
        <v>243</v>
      </c>
      <c r="C24" s="65"/>
      <c r="E24" s="150">
        <f>+G18</f>
        <v>0.25</v>
      </c>
      <c r="G24" t="s">
        <v>244</v>
      </c>
      <c r="K24" s="152">
        <f>+'Return on Market'!G7-WACC!K23</f>
        <v>9.7881666666666672E-2</v>
      </c>
    </row>
    <row r="25" spans="2:21" ht="16.2" x14ac:dyDescent="0.3">
      <c r="B25" s="66" t="s">
        <v>245</v>
      </c>
      <c r="D25" s="66"/>
      <c r="E25" s="67">
        <f>E23*(1-E24)</f>
        <v>8.6571758368603313E-2</v>
      </c>
      <c r="G25" s="65" t="s">
        <v>246</v>
      </c>
      <c r="H25" s="65"/>
      <c r="I25" s="65"/>
      <c r="J25" s="65"/>
      <c r="K25" s="68">
        <f>+K34</f>
        <v>0.95371813057754029</v>
      </c>
    </row>
    <row r="26" spans="2:21" x14ac:dyDescent="0.3">
      <c r="G26" t="s">
        <v>240</v>
      </c>
      <c r="K26" s="63">
        <f>+K23+(K24*K25)</f>
        <v>0.16506152015114728</v>
      </c>
    </row>
    <row r="29" spans="2:21" x14ac:dyDescent="0.3">
      <c r="B29" s="231" t="s">
        <v>247</v>
      </c>
      <c r="C29" s="235"/>
      <c r="D29" s="231"/>
      <c r="E29" s="231"/>
      <c r="G29" s="231" t="s">
        <v>248</v>
      </c>
      <c r="H29" s="235"/>
      <c r="I29" s="231"/>
      <c r="J29" s="231"/>
      <c r="K29" s="235"/>
    </row>
    <row r="30" spans="2:21" x14ac:dyDescent="0.3">
      <c r="T30" s="61"/>
    </row>
    <row r="31" spans="2:21" x14ac:dyDescent="0.3">
      <c r="D31" s="56" t="s">
        <v>249</v>
      </c>
      <c r="E31" s="56" t="s">
        <v>250</v>
      </c>
      <c r="G31" t="s">
        <v>251</v>
      </c>
      <c r="K31" s="13">
        <f>+K18</f>
        <v>0.9370897009202469</v>
      </c>
      <c r="T31" s="61"/>
      <c r="U31" s="61"/>
    </row>
    <row r="32" spans="2:21" x14ac:dyDescent="0.3">
      <c r="B32" t="s">
        <v>230</v>
      </c>
      <c r="C32" s="314">
        <f>+E11</f>
        <v>415.84</v>
      </c>
      <c r="D32" s="15">
        <f>C32/$C$34</f>
        <v>3.1908546349327434E-3</v>
      </c>
      <c r="E32" s="213">
        <f>+I17</f>
        <v>2.3112834691621537E-2</v>
      </c>
      <c r="G32" t="s">
        <v>252</v>
      </c>
      <c r="K32" s="27">
        <f>+E36</f>
        <v>2.365967689249495E-2</v>
      </c>
    </row>
    <row r="33" spans="2:11" x14ac:dyDescent="0.3">
      <c r="B33" t="s">
        <v>44</v>
      </c>
      <c r="C33" s="314">
        <f>+F11</f>
        <v>129906.61199999999</v>
      </c>
      <c r="D33" s="236">
        <f>C33/$C$34</f>
        <v>0.99680914536506726</v>
      </c>
      <c r="E33" s="236">
        <f>+E34-E32</f>
        <v>0.97688716530837849</v>
      </c>
      <c r="G33" t="s">
        <v>243</v>
      </c>
      <c r="K33" s="69">
        <f>+G18</f>
        <v>0.25</v>
      </c>
    </row>
    <row r="34" spans="2:11" x14ac:dyDescent="0.3">
      <c r="B34" s="237" t="s">
        <v>253</v>
      </c>
      <c r="C34" s="238">
        <f>SUM(C32:C33)</f>
        <v>130322.45199999999</v>
      </c>
      <c r="D34" s="239">
        <f t="shared" ref="D34" si="4">C34/$C$34</f>
        <v>1</v>
      </c>
      <c r="E34" s="240">
        <f>+D34</f>
        <v>1</v>
      </c>
      <c r="G34" s="66" t="s">
        <v>248</v>
      </c>
      <c r="H34" s="66"/>
      <c r="I34" s="66"/>
      <c r="J34" s="66"/>
      <c r="K34" s="70">
        <f>K31*(1+(1-K33)*K32)</f>
        <v>0.95371813057754029</v>
      </c>
    </row>
    <row r="36" spans="2:11" x14ac:dyDescent="0.3">
      <c r="B36" s="226" t="s">
        <v>254</v>
      </c>
      <c r="C36" s="226"/>
      <c r="D36" s="241">
        <f>D32/D33</f>
        <v>3.2010687800864209E-3</v>
      </c>
      <c r="E36" s="241">
        <f>E32/E33</f>
        <v>2.365967689249495E-2</v>
      </c>
      <c r="G36" s="231" t="s">
        <v>222</v>
      </c>
      <c r="H36" s="235"/>
      <c r="I36" s="231"/>
      <c r="J36" s="231"/>
      <c r="K36" s="235"/>
    </row>
    <row r="37" spans="2:11" x14ac:dyDescent="0.3">
      <c r="G37" s="54"/>
      <c r="I37" s="54"/>
      <c r="J37" s="54"/>
    </row>
    <row r="38" spans="2:11" x14ac:dyDescent="0.3">
      <c r="B38" s="71" t="s">
        <v>255</v>
      </c>
      <c r="G38" t="s">
        <v>240</v>
      </c>
      <c r="K38" s="27">
        <f>+K26</f>
        <v>0.16506152015114728</v>
      </c>
    </row>
    <row r="39" spans="2:11" x14ac:dyDescent="0.3">
      <c r="B39" s="72" t="s">
        <v>256</v>
      </c>
      <c r="G39" t="s">
        <v>257</v>
      </c>
      <c r="K39" s="27">
        <f>+E33</f>
        <v>0.97688716530837849</v>
      </c>
    </row>
    <row r="40" spans="2:11" x14ac:dyDescent="0.3">
      <c r="B40" s="72" t="s">
        <v>8610</v>
      </c>
    </row>
    <row r="41" spans="2:11" x14ac:dyDescent="0.3">
      <c r="B41" s="72" t="s">
        <v>258</v>
      </c>
      <c r="G41" t="s">
        <v>239</v>
      </c>
      <c r="K41" s="27">
        <f>+E25</f>
        <v>8.6571758368603313E-2</v>
      </c>
    </row>
    <row r="42" spans="2:11" x14ac:dyDescent="0.3">
      <c r="B42" s="72" t="s">
        <v>259</v>
      </c>
      <c r="G42" t="s">
        <v>260</v>
      </c>
      <c r="K42" s="27">
        <f>+E32</f>
        <v>2.3112834691621537E-2</v>
      </c>
    </row>
    <row r="44" spans="2:11" x14ac:dyDescent="0.3">
      <c r="G44" s="321" t="s">
        <v>261</v>
      </c>
      <c r="H44" s="322"/>
      <c r="I44" s="322"/>
      <c r="J44" s="322"/>
      <c r="K44" s="323">
        <f>+(K38*K39)+(K41*K42)</f>
        <v>0.16324739926208259</v>
      </c>
    </row>
  </sheetData>
  <mergeCells count="1">
    <mergeCell ref="B1:K1"/>
  </mergeCells>
  <pageMargins left="0.19685039370078741" right="0.11811023622047245" top="0.59055118110236227" bottom="0.59055118110236227" header="0" footer="0"/>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744F-EA7D-40AB-BAAE-F815AD71E752}">
  <dimension ref="A1:M66"/>
  <sheetViews>
    <sheetView showGridLines="0" workbookViewId="0">
      <pane ySplit="3" topLeftCell="A4" activePane="bottomLeft" state="frozen"/>
      <selection pane="bottomLeft" activeCell="L37" sqref="L37:O42"/>
    </sheetView>
  </sheetViews>
  <sheetFormatPr defaultRowHeight="14.4" x14ac:dyDescent="0.3"/>
  <cols>
    <col min="1" max="1" width="1.88671875" customWidth="1"/>
    <col min="5" max="5" width="6.33203125" customWidth="1"/>
    <col min="6" max="8" width="11.5546875" bestFit="1" customWidth="1"/>
    <col min="9" max="9" width="11.33203125" customWidth="1"/>
    <col min="10" max="10" width="11.5546875" bestFit="1" customWidth="1"/>
  </cols>
  <sheetData>
    <row r="1" spans="1:13" x14ac:dyDescent="0.3">
      <c r="B1" s="324" t="s">
        <v>8678</v>
      </c>
    </row>
    <row r="2" spans="1:13" x14ac:dyDescent="0.3">
      <c r="B2" s="324"/>
    </row>
    <row r="3" spans="1:13" x14ac:dyDescent="0.3">
      <c r="A3" t="s">
        <v>57</v>
      </c>
      <c r="B3" s="166" t="s">
        <v>155</v>
      </c>
      <c r="C3" s="174"/>
      <c r="D3" s="174"/>
      <c r="E3" s="174"/>
      <c r="F3" s="167">
        <f>RawFS!J$2</f>
        <v>43525</v>
      </c>
      <c r="G3" s="167">
        <f>RawFS!K$2</f>
        <v>43891</v>
      </c>
      <c r="H3" s="167">
        <f>RawFS!L$2</f>
        <v>44256</v>
      </c>
      <c r="I3" s="167">
        <f>RawFS!M$2</f>
        <v>44621</v>
      </c>
      <c r="J3" s="167">
        <f>RawFS!N$2</f>
        <v>44986</v>
      </c>
    </row>
    <row r="4" spans="1:13" ht="13.95" customHeight="1" x14ac:dyDescent="0.3"/>
    <row r="5" spans="1:13" x14ac:dyDescent="0.3">
      <c r="B5" s="16" t="s">
        <v>156</v>
      </c>
    </row>
    <row r="6" spans="1:13" x14ac:dyDescent="0.3">
      <c r="B6" s="191" t="str">
        <f>+RawFS!B35</f>
        <v>Inventories</v>
      </c>
      <c r="C6" s="191"/>
      <c r="D6" s="191"/>
      <c r="E6" s="191"/>
      <c r="F6" s="191">
        <f>+RawFS!J35</f>
        <v>934</v>
      </c>
      <c r="G6" s="191">
        <f>+RawFS!K35</f>
        <v>929</v>
      </c>
      <c r="H6" s="191">
        <f>+RawFS!L35</f>
        <v>1234</v>
      </c>
      <c r="I6" s="191">
        <f>+RawFS!M35</f>
        <v>1695</v>
      </c>
      <c r="J6" s="191">
        <f>+RawFS!N35</f>
        <v>1817</v>
      </c>
    </row>
    <row r="7" spans="1:13" x14ac:dyDescent="0.3">
      <c r="B7" s="191" t="str">
        <f>+RawFS!B36</f>
        <v>Trade receivables</v>
      </c>
      <c r="C7" s="191"/>
      <c r="D7" s="191"/>
      <c r="E7" s="191"/>
      <c r="F7" s="191">
        <f>+RawFS!J36</f>
        <v>1056</v>
      </c>
      <c r="G7" s="191">
        <f>+RawFS!K36</f>
        <v>1088</v>
      </c>
      <c r="H7" s="191">
        <f>+RawFS!L36</f>
        <v>1321</v>
      </c>
      <c r="I7" s="191">
        <f>+RawFS!M36</f>
        <v>1431</v>
      </c>
      <c r="J7" s="191">
        <f>+RawFS!N36</f>
        <v>1535</v>
      </c>
      <c r="M7" s="128"/>
    </row>
    <row r="8" spans="1:13" x14ac:dyDescent="0.3">
      <c r="B8" s="191" t="str">
        <f>+RawFS!B38</f>
        <v>Short term loans</v>
      </c>
      <c r="C8" s="191"/>
      <c r="D8" s="191"/>
      <c r="E8" s="191"/>
      <c r="F8" s="191">
        <f>+RawFS!J38</f>
        <v>12</v>
      </c>
      <c r="G8" s="191">
        <f>+RawFS!K38</f>
        <v>17</v>
      </c>
      <c r="H8" s="191">
        <f>+RawFS!L38</f>
        <v>17</v>
      </c>
      <c r="I8" s="191">
        <f>+RawFS!M38</f>
        <v>17</v>
      </c>
      <c r="J8" s="191">
        <f>+RawFS!N38</f>
        <v>27</v>
      </c>
      <c r="M8" s="128"/>
    </row>
    <row r="9" spans="1:13" x14ac:dyDescent="0.3">
      <c r="B9" t="str">
        <f>+RawFS!B39</f>
        <v>Other asset items</v>
      </c>
      <c r="F9">
        <f>+RawFS!J39</f>
        <v>473</v>
      </c>
      <c r="G9">
        <f>+RawFS!K39</f>
        <v>532</v>
      </c>
      <c r="H9">
        <f>+RawFS!L39</f>
        <v>563</v>
      </c>
      <c r="I9">
        <f>+RawFS!M39</f>
        <v>609</v>
      </c>
      <c r="J9">
        <f>+RawFS!N39</f>
        <v>598</v>
      </c>
      <c r="M9" s="128"/>
    </row>
    <row r="10" spans="1:13" x14ac:dyDescent="0.3">
      <c r="B10" s="45" t="s">
        <v>85</v>
      </c>
      <c r="C10" s="45"/>
      <c r="D10" s="45"/>
      <c r="E10" s="45"/>
      <c r="F10" s="48">
        <f>SUM(F6:F9)</f>
        <v>2475</v>
      </c>
      <c r="G10" s="48">
        <f t="shared" ref="G10:J10" si="0">SUM(G6:G9)</f>
        <v>2566</v>
      </c>
      <c r="H10" s="48">
        <f t="shared" si="0"/>
        <v>3135</v>
      </c>
      <c r="I10" s="48">
        <f t="shared" si="0"/>
        <v>3752</v>
      </c>
      <c r="J10" s="48">
        <f t="shared" si="0"/>
        <v>3977</v>
      </c>
    </row>
    <row r="11" spans="1:13" ht="13.95" customHeight="1" x14ac:dyDescent="0.3">
      <c r="F11" s="39"/>
      <c r="G11" s="39"/>
      <c r="H11" s="39"/>
      <c r="I11" s="39"/>
      <c r="J11" s="39"/>
    </row>
    <row r="12" spans="1:13" x14ac:dyDescent="0.3">
      <c r="B12" s="16" t="s">
        <v>157</v>
      </c>
      <c r="F12" s="39"/>
      <c r="G12" s="39"/>
      <c r="H12" s="39"/>
      <c r="I12" s="39"/>
      <c r="J12" s="39"/>
    </row>
    <row r="13" spans="1:13" x14ac:dyDescent="0.3">
      <c r="B13" s="191" t="s">
        <v>141</v>
      </c>
      <c r="C13" s="191"/>
      <c r="D13" s="191"/>
      <c r="E13" s="191"/>
      <c r="F13" s="242">
        <f>+RawFS!J13</f>
        <v>581</v>
      </c>
      <c r="G13" s="242">
        <f>+RawFS!K13</f>
        <v>621</v>
      </c>
      <c r="H13" s="242">
        <f>+RawFS!L13</f>
        <v>1007</v>
      </c>
      <c r="I13" s="242">
        <f>+RawFS!M13</f>
        <v>1049</v>
      </c>
      <c r="J13" s="242">
        <f>+RawFS!N13</f>
        <v>1064</v>
      </c>
    </row>
    <row r="14" spans="1:13" x14ac:dyDescent="0.3">
      <c r="B14" s="191" t="str">
        <f>+RawFS!B12</f>
        <v>Non controlling int</v>
      </c>
      <c r="C14" s="265"/>
      <c r="D14" s="265"/>
      <c r="E14" s="265"/>
      <c r="F14" s="271">
        <f>+RawFS!J12</f>
        <v>207</v>
      </c>
      <c r="G14" s="271">
        <f>+RawFS!K12</f>
        <v>216</v>
      </c>
      <c r="H14" s="271">
        <f>+RawFS!L12</f>
        <v>240</v>
      </c>
      <c r="I14" s="271">
        <f>+RawFS!M12</f>
        <v>199</v>
      </c>
      <c r="J14" s="271">
        <f>+RawFS!N12</f>
        <v>234</v>
      </c>
    </row>
    <row r="15" spans="1:13" x14ac:dyDescent="0.3">
      <c r="B15" s="191" t="str">
        <f>+RawFS!B14</f>
        <v>Advance from Customers</v>
      </c>
      <c r="C15" s="265"/>
      <c r="D15" s="265"/>
      <c r="E15" s="265"/>
      <c r="F15" s="271">
        <f>+RawFS!J14</f>
        <v>28</v>
      </c>
      <c r="G15" s="271">
        <f>+RawFS!K14</f>
        <v>41</v>
      </c>
      <c r="H15" s="271">
        <f>+RawFS!L14</f>
        <v>28</v>
      </c>
      <c r="I15" s="271">
        <f>+RawFS!M14</f>
        <v>26</v>
      </c>
      <c r="J15" s="271">
        <f>+RawFS!N14</f>
        <v>28</v>
      </c>
    </row>
    <row r="16" spans="1:13" x14ac:dyDescent="0.3">
      <c r="B16" s="237" t="s">
        <v>142</v>
      </c>
      <c r="C16" s="237"/>
      <c r="D16" s="237"/>
      <c r="E16" s="237"/>
      <c r="F16" s="243">
        <f>+RawFS!J15</f>
        <v>827</v>
      </c>
      <c r="G16" s="243">
        <f>+RawFS!K15</f>
        <v>902</v>
      </c>
      <c r="H16" s="243">
        <f>+RawFS!L15</f>
        <v>1615</v>
      </c>
      <c r="I16" s="243">
        <f>+RawFS!M15</f>
        <v>1401</v>
      </c>
      <c r="J16" s="243">
        <f>+RawFS!N15</f>
        <v>1576</v>
      </c>
    </row>
    <row r="17" spans="1:10" x14ac:dyDescent="0.3">
      <c r="B17" s="16" t="s">
        <v>158</v>
      </c>
      <c r="C17" s="16"/>
      <c r="D17" s="16"/>
      <c r="E17" s="16"/>
      <c r="F17" s="40">
        <f t="shared" ref="F17:J17" si="1">SUM(F13:F16)</f>
        <v>1643</v>
      </c>
      <c r="G17" s="40">
        <f t="shared" si="1"/>
        <v>1780</v>
      </c>
      <c r="H17" s="40">
        <f t="shared" si="1"/>
        <v>2890</v>
      </c>
      <c r="I17" s="40">
        <f t="shared" si="1"/>
        <v>2675</v>
      </c>
      <c r="J17" s="40">
        <f t="shared" si="1"/>
        <v>2902</v>
      </c>
    </row>
    <row r="18" spans="1:10" ht="9.6" customHeight="1" x14ac:dyDescent="0.3">
      <c r="F18" s="39"/>
      <c r="G18" s="39"/>
      <c r="H18" s="39"/>
      <c r="I18" s="39"/>
      <c r="J18" s="39"/>
    </row>
    <row r="19" spans="1:10" ht="15" thickBot="1" x14ac:dyDescent="0.35">
      <c r="A19" t="s">
        <v>57</v>
      </c>
      <c r="B19" s="252" t="s">
        <v>159</v>
      </c>
      <c r="C19" s="252"/>
      <c r="D19" s="252"/>
      <c r="E19" s="252"/>
      <c r="F19" s="253">
        <f>F10-F17</f>
        <v>832</v>
      </c>
      <c r="G19" s="253">
        <f>G10-G17</f>
        <v>786</v>
      </c>
      <c r="H19" s="253">
        <f>H10-H17</f>
        <v>245</v>
      </c>
      <c r="I19" s="253">
        <f>I10-I17</f>
        <v>1077</v>
      </c>
      <c r="J19" s="253">
        <f>J10-J17</f>
        <v>1075</v>
      </c>
    </row>
    <row r="20" spans="1:10" ht="13.95" customHeight="1" x14ac:dyDescent="0.3">
      <c r="F20" s="39"/>
      <c r="G20" s="39"/>
      <c r="H20" s="39"/>
      <c r="I20" s="39"/>
      <c r="J20" s="39"/>
    </row>
    <row r="21" spans="1:10" x14ac:dyDescent="0.3">
      <c r="B21" s="16" t="s">
        <v>160</v>
      </c>
      <c r="F21" s="39"/>
      <c r="G21" s="39"/>
      <c r="H21" s="39"/>
      <c r="I21" s="39"/>
      <c r="J21" s="39"/>
    </row>
    <row r="22" spans="1:10" x14ac:dyDescent="0.3">
      <c r="B22" s="191" t="str">
        <f>+RawFS!B19</f>
        <v>Land</v>
      </c>
      <c r="C22" s="191"/>
      <c r="D22" s="191"/>
      <c r="E22" s="191"/>
      <c r="F22" s="242">
        <f>+RawFS!J19</f>
        <v>85</v>
      </c>
      <c r="G22" s="242">
        <f>+RawFS!K19</f>
        <v>194</v>
      </c>
      <c r="H22" s="242">
        <f>+RawFS!L19</f>
        <v>225</v>
      </c>
      <c r="I22" s="242">
        <f>+RawFS!M19</f>
        <v>253</v>
      </c>
      <c r="J22" s="242">
        <f>+RawFS!N19</f>
        <v>281</v>
      </c>
    </row>
    <row r="23" spans="1:10" x14ac:dyDescent="0.3">
      <c r="B23" s="191" t="str">
        <f>+RawFS!B20</f>
        <v>Building</v>
      </c>
      <c r="C23" s="191"/>
      <c r="D23" s="191"/>
      <c r="E23" s="191"/>
      <c r="F23" s="242">
        <f>+RawFS!J20</f>
        <v>391</v>
      </c>
      <c r="G23" s="242">
        <f>+RawFS!K20</f>
        <v>605</v>
      </c>
      <c r="H23" s="242">
        <f>+RawFS!L20</f>
        <v>697</v>
      </c>
      <c r="I23" s="242">
        <f>+RawFS!M20</f>
        <v>860</v>
      </c>
      <c r="J23" s="242">
        <f>+RawFS!N20</f>
        <v>1087</v>
      </c>
    </row>
    <row r="24" spans="1:10" x14ac:dyDescent="0.3">
      <c r="B24" s="191" t="str">
        <f>+RawFS!B21</f>
        <v>Plant Machinery</v>
      </c>
      <c r="C24" s="191"/>
      <c r="D24" s="191"/>
      <c r="E24" s="191"/>
      <c r="F24" s="242">
        <f>+RawFS!J21</f>
        <v>1187</v>
      </c>
      <c r="G24" s="242">
        <f>+RawFS!K21</f>
        <v>1346</v>
      </c>
      <c r="H24" s="242">
        <f>+RawFS!L21</f>
        <v>1509</v>
      </c>
      <c r="I24" s="242">
        <f>+RawFS!M21</f>
        <v>1766</v>
      </c>
      <c r="J24" s="242">
        <f>+RawFS!N21</f>
        <v>1926</v>
      </c>
    </row>
    <row r="25" spans="1:10" x14ac:dyDescent="0.3">
      <c r="B25" s="191" t="str">
        <f>+RawFS!B22</f>
        <v>Equipments</v>
      </c>
      <c r="C25" s="191"/>
      <c r="D25" s="191"/>
      <c r="E25" s="191"/>
      <c r="F25" s="242">
        <f>+RawFS!J22</f>
        <v>120</v>
      </c>
      <c r="G25" s="242">
        <f>+RawFS!K22</f>
        <v>143</v>
      </c>
      <c r="H25" s="242">
        <f>+RawFS!L22</f>
        <v>150</v>
      </c>
      <c r="I25" s="242">
        <f>+RawFS!M22</f>
        <v>169</v>
      </c>
      <c r="J25" s="242">
        <f>+RawFS!N22</f>
        <v>182</v>
      </c>
    </row>
    <row r="26" spans="1:10" x14ac:dyDescent="0.3">
      <c r="B26" s="191" t="str">
        <f>+RawFS!B23</f>
        <v>Furniture n fittings</v>
      </c>
      <c r="C26" s="191"/>
      <c r="D26" s="191"/>
      <c r="E26" s="191"/>
      <c r="F26" s="242">
        <f>+RawFS!J23</f>
        <v>89</v>
      </c>
      <c r="G26" s="242">
        <f>+RawFS!K23</f>
        <v>99</v>
      </c>
      <c r="H26" s="242">
        <f>+RawFS!L23</f>
        <v>103</v>
      </c>
      <c r="I26" s="242">
        <f>+RawFS!M23</f>
        <v>109</v>
      </c>
      <c r="J26" s="242">
        <f>+RawFS!N23</f>
        <v>110</v>
      </c>
    </row>
    <row r="27" spans="1:10" x14ac:dyDescent="0.3">
      <c r="B27" s="191" t="str">
        <f>+RawFS!B24</f>
        <v>Vehicles</v>
      </c>
      <c r="C27" s="191"/>
      <c r="D27" s="191"/>
      <c r="E27" s="191"/>
      <c r="F27" s="242">
        <f>+RawFS!J24</f>
        <v>25</v>
      </c>
      <c r="G27" s="242">
        <f>+RawFS!K24</f>
        <v>26</v>
      </c>
      <c r="H27" s="242">
        <f>+RawFS!L24</f>
        <v>23</v>
      </c>
      <c r="I27" s="242">
        <f>+RawFS!M24</f>
        <v>24</v>
      </c>
      <c r="J27" s="242">
        <f>+RawFS!N24</f>
        <v>27</v>
      </c>
    </row>
    <row r="28" spans="1:10" x14ac:dyDescent="0.3">
      <c r="B28" s="191" t="str">
        <f>+RawFS!B25</f>
        <v>Intangible Assets</v>
      </c>
      <c r="C28" s="191"/>
      <c r="D28" s="191"/>
      <c r="E28" s="191"/>
      <c r="F28" s="242">
        <f>+RawFS!J25</f>
        <v>576</v>
      </c>
      <c r="G28" s="242">
        <f>+RawFS!K25</f>
        <v>575</v>
      </c>
      <c r="H28" s="242">
        <f>+RawFS!L25</f>
        <v>3048</v>
      </c>
      <c r="I28" s="242">
        <f>+RawFS!M25</f>
        <v>2831</v>
      </c>
      <c r="J28" s="242">
        <f>+RawFS!N25</f>
        <v>2835</v>
      </c>
    </row>
    <row r="29" spans="1:10" x14ac:dyDescent="0.3">
      <c r="B29" s="191" t="str">
        <f>+RawFS!B26</f>
        <v>Other fixed assets</v>
      </c>
      <c r="C29" s="191"/>
      <c r="D29" s="191"/>
      <c r="E29" s="191"/>
      <c r="F29" s="242">
        <f>+RawFS!J26</f>
        <v>63</v>
      </c>
      <c r="G29" s="242">
        <f>+RawFS!K26</f>
        <v>68</v>
      </c>
      <c r="H29" s="242">
        <f>+RawFS!L26</f>
        <v>77</v>
      </c>
      <c r="I29" s="242">
        <f>+RawFS!M26</f>
        <v>288</v>
      </c>
      <c r="J29" s="242">
        <f>+RawFS!N26</f>
        <v>290</v>
      </c>
    </row>
    <row r="30" spans="1:10" ht="6" customHeight="1" x14ac:dyDescent="0.3">
      <c r="F30" s="39"/>
      <c r="G30" s="39"/>
      <c r="H30" s="39"/>
      <c r="I30" s="39"/>
      <c r="J30" s="39"/>
    </row>
    <row r="31" spans="1:10" x14ac:dyDescent="0.3">
      <c r="B31" s="250" t="s">
        <v>147</v>
      </c>
      <c r="C31" s="250"/>
      <c r="D31" s="250"/>
      <c r="E31" s="250"/>
      <c r="F31" s="251">
        <f>SUM(F22:F29)</f>
        <v>2536</v>
      </c>
      <c r="G31" s="251">
        <f t="shared" ref="G31:J31" si="2">SUM(G22:G29)</f>
        <v>3056</v>
      </c>
      <c r="H31" s="251">
        <f t="shared" si="2"/>
        <v>5832</v>
      </c>
      <c r="I31" s="251">
        <f t="shared" si="2"/>
        <v>6300</v>
      </c>
      <c r="J31" s="251">
        <f t="shared" si="2"/>
        <v>6738</v>
      </c>
    </row>
    <row r="32" spans="1:10" x14ac:dyDescent="0.3">
      <c r="B32" t="str">
        <f>RawFS!B28</f>
        <v>Accumulated Depreciation</v>
      </c>
      <c r="F32" s="39">
        <f>-RawFS!J28</f>
        <v>-1089</v>
      </c>
      <c r="G32" s="39">
        <f>-RawFS!K28</f>
        <v>-1250</v>
      </c>
      <c r="H32" s="39">
        <f>-RawFS!L28</f>
        <v>-1416</v>
      </c>
      <c r="I32" s="39">
        <f>-RawFS!M28</f>
        <v>-1597</v>
      </c>
      <c r="J32" s="39">
        <f>-RawFS!N28</f>
        <v>-1824</v>
      </c>
    </row>
    <row r="33" spans="1:12" ht="15" thickBot="1" x14ac:dyDescent="0.35">
      <c r="A33" t="s">
        <v>57</v>
      </c>
      <c r="B33" s="252" t="s">
        <v>161</v>
      </c>
      <c r="C33" s="252"/>
      <c r="D33" s="252"/>
      <c r="E33" s="252"/>
      <c r="F33" s="253">
        <f t="shared" ref="F33:J33" si="3">SUM(F31:F32)</f>
        <v>1447</v>
      </c>
      <c r="G33" s="253">
        <f t="shared" si="3"/>
        <v>1806</v>
      </c>
      <c r="H33" s="253">
        <f t="shared" si="3"/>
        <v>4416</v>
      </c>
      <c r="I33" s="253">
        <f t="shared" si="3"/>
        <v>4703</v>
      </c>
      <c r="J33" s="253">
        <f t="shared" si="3"/>
        <v>4914</v>
      </c>
    </row>
    <row r="34" spans="1:12" ht="13.95" customHeight="1" x14ac:dyDescent="0.3">
      <c r="F34" s="39"/>
      <c r="G34" s="39"/>
      <c r="H34" s="39"/>
      <c r="I34" s="39"/>
      <c r="J34" s="39"/>
    </row>
    <row r="35" spans="1:12" x14ac:dyDescent="0.3">
      <c r="A35" t="s">
        <v>57</v>
      </c>
      <c r="B35" s="16" t="s">
        <v>162</v>
      </c>
      <c r="F35" s="40">
        <f>+F33+F19</f>
        <v>2279</v>
      </c>
      <c r="G35" s="40">
        <f>+G33+G19</f>
        <v>2592</v>
      </c>
      <c r="H35" s="40">
        <f>+H33+H19</f>
        <v>4661</v>
      </c>
      <c r="I35" s="40">
        <f>+I33+I19</f>
        <v>5780</v>
      </c>
      <c r="J35" s="40">
        <f>+J33+J19</f>
        <v>5989</v>
      </c>
    </row>
    <row r="36" spans="1:12" x14ac:dyDescent="0.3">
      <c r="B36" s="16" t="s">
        <v>163</v>
      </c>
      <c r="F36" s="40">
        <f>Historical!H18-Historical!H24</f>
        <v>1237.9000000000003</v>
      </c>
      <c r="G36" s="40">
        <f>Historical!I18-Historical!I24</f>
        <v>1406.1000000000004</v>
      </c>
      <c r="H36" s="40">
        <f>Historical!J18-Historical!J24</f>
        <v>1485.6900000000003</v>
      </c>
      <c r="I36" s="40">
        <f>Historical!K18-Historical!K24</f>
        <v>1616.7999999999988</v>
      </c>
      <c r="J36" s="40">
        <f>Historical!L18-Historical!L24</f>
        <v>1716.349999999999</v>
      </c>
    </row>
    <row r="37" spans="1:12" ht="13.95" customHeight="1" x14ac:dyDescent="0.3"/>
    <row r="38" spans="1:12" ht="15" thickBot="1" x14ac:dyDescent="0.35">
      <c r="A38" t="s">
        <v>57</v>
      </c>
      <c r="B38" s="247" t="s">
        <v>164</v>
      </c>
      <c r="C38" s="248"/>
      <c r="D38" s="248"/>
      <c r="E38" s="248"/>
      <c r="F38" s="273">
        <f>+F36/F35</f>
        <v>0.54317683194383515</v>
      </c>
      <c r="G38" s="249">
        <f t="shared" ref="G38:J38" si="4">+G36/G35</f>
        <v>0.54247685185185202</v>
      </c>
      <c r="H38" s="249">
        <f t="shared" si="4"/>
        <v>0.31874919545161989</v>
      </c>
      <c r="I38" s="249">
        <f t="shared" si="4"/>
        <v>0.27972318339100327</v>
      </c>
      <c r="J38" s="249">
        <f t="shared" si="4"/>
        <v>0.28658373685089311</v>
      </c>
      <c r="K38" s="272"/>
      <c r="L38" s="272"/>
    </row>
    <row r="40" spans="1:12" x14ac:dyDescent="0.3">
      <c r="A40" t="s">
        <v>57</v>
      </c>
      <c r="B40" s="166" t="s">
        <v>165</v>
      </c>
      <c r="C40" s="174"/>
      <c r="D40" s="174"/>
      <c r="E40" s="174"/>
      <c r="F40" s="167">
        <f>RawFS!J$2</f>
        <v>43525</v>
      </c>
      <c r="G40" s="167">
        <f>RawFS!K$2</f>
        <v>43891</v>
      </c>
      <c r="H40" s="167">
        <f>RawFS!L$2</f>
        <v>44256</v>
      </c>
      <c r="I40" s="167">
        <f>RawFS!M$2</f>
        <v>44621</v>
      </c>
      <c r="J40" s="167">
        <f>RawFS!N$2</f>
        <v>44986</v>
      </c>
    </row>
    <row r="41" spans="1:12" ht="9.6" customHeight="1" x14ac:dyDescent="0.3"/>
    <row r="42" spans="1:12" x14ac:dyDescent="0.3">
      <c r="B42" s="191" t="s">
        <v>170</v>
      </c>
      <c r="C42" s="191"/>
      <c r="D42" s="191"/>
      <c r="E42" s="191"/>
      <c r="F42" s="242">
        <f>-SUM(RawFS!J53:J54)</f>
        <v>1599</v>
      </c>
      <c r="G42" s="242">
        <f>-SUM(RawFS!K53:K54)</f>
        <v>1617</v>
      </c>
      <c r="H42" s="242">
        <f>-SUM(RawFS!L53:L54)</f>
        <v>1681</v>
      </c>
      <c r="I42" s="242">
        <f>-SUM(RawFS!M53:M54)</f>
        <v>2216</v>
      </c>
      <c r="J42" s="242">
        <f>-SUM(RawFS!N53:N54)</f>
        <v>3424</v>
      </c>
    </row>
    <row r="43" spans="1:12" x14ac:dyDescent="0.3">
      <c r="B43" s="191" t="s">
        <v>171</v>
      </c>
      <c r="C43" s="191"/>
      <c r="D43" s="191"/>
      <c r="E43" s="191"/>
      <c r="F43" s="242"/>
      <c r="G43" s="242">
        <f>G19-F19</f>
        <v>-46</v>
      </c>
      <c r="H43" s="242">
        <f>H19-G19</f>
        <v>-541</v>
      </c>
      <c r="I43" s="242">
        <f>I19-H19</f>
        <v>832</v>
      </c>
      <c r="J43" s="242">
        <f>J19-I19</f>
        <v>-2</v>
      </c>
    </row>
    <row r="44" spans="1:12" ht="8.4" customHeight="1" x14ac:dyDescent="0.3">
      <c r="B44" s="191"/>
      <c r="C44" s="191"/>
      <c r="D44" s="191"/>
      <c r="E44" s="191"/>
      <c r="F44" s="242"/>
      <c r="G44" s="242"/>
      <c r="H44" s="242"/>
      <c r="I44" s="242"/>
      <c r="J44" s="242"/>
    </row>
    <row r="45" spans="1:12" x14ac:dyDescent="0.3">
      <c r="B45" s="191" t="s">
        <v>163</v>
      </c>
      <c r="C45" s="191"/>
      <c r="D45" s="191"/>
      <c r="E45" s="191"/>
      <c r="F45" s="242">
        <f>+F36</f>
        <v>1237.9000000000003</v>
      </c>
      <c r="G45" s="242">
        <f>+G36</f>
        <v>1406.1000000000004</v>
      </c>
      <c r="H45" s="242">
        <f>+H36</f>
        <v>1485.6900000000003</v>
      </c>
      <c r="I45" s="242">
        <f>+I36</f>
        <v>1616.7999999999988</v>
      </c>
      <c r="J45" s="242">
        <f>+J36</f>
        <v>1716.349999999999</v>
      </c>
    </row>
    <row r="46" spans="1:12" x14ac:dyDescent="0.3">
      <c r="B46" s="191" t="s">
        <v>172</v>
      </c>
      <c r="C46" s="191"/>
      <c r="D46" s="191"/>
      <c r="E46" s="191"/>
      <c r="F46" s="244">
        <v>0.25</v>
      </c>
      <c r="G46" s="244">
        <f>+F46</f>
        <v>0.25</v>
      </c>
      <c r="H46" s="244">
        <f t="shared" ref="H46:J46" si="5">+G46</f>
        <v>0.25</v>
      </c>
      <c r="I46" s="244">
        <f t="shared" si="5"/>
        <v>0.25</v>
      </c>
      <c r="J46" s="244">
        <f t="shared" si="5"/>
        <v>0.25</v>
      </c>
    </row>
    <row r="47" spans="1:12" x14ac:dyDescent="0.3">
      <c r="B47" s="191" t="s">
        <v>174</v>
      </c>
      <c r="C47" s="191"/>
      <c r="D47" s="191"/>
      <c r="E47" s="191"/>
      <c r="F47" s="245">
        <f t="shared" ref="F47:J47" si="6">+F45*(1-F46)</f>
        <v>928.42500000000018</v>
      </c>
      <c r="G47" s="245">
        <f t="shared" si="6"/>
        <v>1054.5750000000003</v>
      </c>
      <c r="H47" s="245">
        <f t="shared" si="6"/>
        <v>1114.2675000000002</v>
      </c>
      <c r="I47" s="245">
        <f t="shared" si="6"/>
        <v>1212.599999999999</v>
      </c>
      <c r="J47" s="245">
        <f t="shared" si="6"/>
        <v>1287.2624999999994</v>
      </c>
    </row>
    <row r="48" spans="1:12" ht="6.6" customHeight="1" x14ac:dyDescent="0.3">
      <c r="B48" s="191"/>
      <c r="C48" s="191"/>
      <c r="D48" s="191"/>
      <c r="E48" s="191"/>
      <c r="F48" s="191"/>
      <c r="G48" s="191"/>
      <c r="H48" s="191"/>
      <c r="I48" s="191"/>
      <c r="J48" s="191"/>
    </row>
    <row r="49" spans="1:11" x14ac:dyDescent="0.3">
      <c r="B49" s="191" t="s">
        <v>173</v>
      </c>
      <c r="C49" s="191"/>
      <c r="D49" s="191"/>
      <c r="E49" s="191"/>
      <c r="F49" s="242">
        <f>SUM(F42:F43)</f>
        <v>1599</v>
      </c>
      <c r="G49" s="242">
        <f t="shared" ref="G49:J49" si="7">SUM(G42:G43)</f>
        <v>1571</v>
      </c>
      <c r="H49" s="242">
        <f t="shared" si="7"/>
        <v>1140</v>
      </c>
      <c r="I49" s="242">
        <f t="shared" si="7"/>
        <v>3048</v>
      </c>
      <c r="J49" s="242">
        <f t="shared" si="7"/>
        <v>3422</v>
      </c>
    </row>
    <row r="50" spans="1:11" ht="3.6" customHeight="1" x14ac:dyDescent="0.3">
      <c r="F50" s="38"/>
      <c r="G50" s="38"/>
      <c r="H50" s="38"/>
      <c r="I50" s="38"/>
      <c r="J50" s="38"/>
    </row>
    <row r="51" spans="1:11" ht="15" thickBot="1" x14ac:dyDescent="0.35">
      <c r="B51" s="46" t="s">
        <v>175</v>
      </c>
      <c r="C51" s="46"/>
      <c r="D51" s="46"/>
      <c r="E51" s="46"/>
      <c r="F51" s="47">
        <f>F49/F47</f>
        <v>1.7222715889813389</v>
      </c>
      <c r="G51" s="47">
        <f t="shared" ref="G51:J51" si="8">G49/G47</f>
        <v>1.4896996420358908</v>
      </c>
      <c r="H51" s="47">
        <f t="shared" si="8"/>
        <v>1.0230936467230713</v>
      </c>
      <c r="I51" s="47">
        <f t="shared" si="8"/>
        <v>2.5136071251855538</v>
      </c>
      <c r="J51" s="47">
        <f t="shared" si="8"/>
        <v>2.6583544537341854</v>
      </c>
      <c r="K51" s="16"/>
    </row>
    <row r="52" spans="1:11" x14ac:dyDescent="0.3">
      <c r="B52" s="16"/>
      <c r="C52" s="16"/>
      <c r="D52" s="16"/>
      <c r="E52" s="16"/>
      <c r="F52" s="37"/>
      <c r="G52" s="37"/>
      <c r="H52" s="37"/>
      <c r="I52" s="37"/>
      <c r="J52" s="37"/>
      <c r="K52" s="16"/>
    </row>
    <row r="53" spans="1:11" x14ac:dyDescent="0.3">
      <c r="H53" s="337" t="s">
        <v>178</v>
      </c>
      <c r="I53" s="337"/>
      <c r="J53" s="49">
        <f>AVERAGE(F51:J51)</f>
        <v>1.8814052913320083</v>
      </c>
    </row>
    <row r="54" spans="1:11" x14ac:dyDescent="0.3">
      <c r="H54" s="337" t="s">
        <v>179</v>
      </c>
      <c r="I54" s="337"/>
      <c r="J54" s="49">
        <f>MEDIAN(F51:J51)</f>
        <v>1.7222715889813389</v>
      </c>
    </row>
    <row r="55" spans="1:11" x14ac:dyDescent="0.3">
      <c r="H55" s="256"/>
      <c r="I55" s="256"/>
      <c r="J55" s="49"/>
    </row>
    <row r="58" spans="1:11" x14ac:dyDescent="0.3">
      <c r="A58" t="s">
        <v>57</v>
      </c>
      <c r="B58" s="166" t="s">
        <v>176</v>
      </c>
      <c r="C58" s="174"/>
      <c r="D58" s="174"/>
      <c r="E58" s="174"/>
      <c r="F58" s="167">
        <f>RawFS!J$2</f>
        <v>43525</v>
      </c>
      <c r="G58" s="167">
        <f>RawFS!K$2</f>
        <v>43891</v>
      </c>
      <c r="H58" s="167">
        <f>RawFS!L$2</f>
        <v>44256</v>
      </c>
      <c r="I58" s="167">
        <f>RawFS!M$2</f>
        <v>44621</v>
      </c>
      <c r="J58" s="167">
        <f>RawFS!N$2</f>
        <v>44986</v>
      </c>
    </row>
    <row r="60" spans="1:11" x14ac:dyDescent="0.3">
      <c r="B60" s="191" t="s">
        <v>175</v>
      </c>
      <c r="C60" s="191"/>
      <c r="D60" s="191"/>
      <c r="E60" s="191"/>
      <c r="F60" s="215">
        <f>+F51</f>
        <v>1.7222715889813389</v>
      </c>
      <c r="G60" s="215">
        <f t="shared" ref="G60:J60" si="9">+G51</f>
        <v>1.4896996420358908</v>
      </c>
      <c r="H60" s="215">
        <f t="shared" si="9"/>
        <v>1.0230936467230713</v>
      </c>
      <c r="I60" s="215">
        <f t="shared" si="9"/>
        <v>2.5136071251855538</v>
      </c>
      <c r="J60" s="215">
        <f t="shared" si="9"/>
        <v>2.6583544537341854</v>
      </c>
    </row>
    <row r="61" spans="1:11" x14ac:dyDescent="0.3">
      <c r="B61" s="191" t="s">
        <v>164</v>
      </c>
      <c r="C61" s="191"/>
      <c r="D61" s="191"/>
      <c r="E61" s="191"/>
      <c r="F61" s="215">
        <f>+F38</f>
        <v>0.54317683194383515</v>
      </c>
      <c r="G61" s="215">
        <f>+G38</f>
        <v>0.54247685185185202</v>
      </c>
      <c r="H61" s="215">
        <f>+H38</f>
        <v>0.31874919545161989</v>
      </c>
      <c r="I61" s="215">
        <f>+I38</f>
        <v>0.27972318339100327</v>
      </c>
      <c r="J61" s="215">
        <f>+J38</f>
        <v>0.28658373685089311</v>
      </c>
    </row>
    <row r="62" spans="1:11" ht="3.6" customHeight="1" x14ac:dyDescent="0.3"/>
    <row r="63" spans="1:11" s="16" customFormat="1" x14ac:dyDescent="0.3">
      <c r="B63" s="43" t="s">
        <v>177</v>
      </c>
      <c r="C63" s="43"/>
      <c r="D63" s="43"/>
      <c r="E63" s="43"/>
      <c r="F63" s="246">
        <f>+F60*F61</f>
        <v>0.93549802544975869</v>
      </c>
      <c r="G63" s="246">
        <f t="shared" ref="G63:J63" si="10">+G60*G61</f>
        <v>0.8081275720164609</v>
      </c>
      <c r="H63" s="246">
        <f t="shared" si="10"/>
        <v>0.32611027676464283</v>
      </c>
      <c r="I63" s="246">
        <f t="shared" si="10"/>
        <v>0.70311418685121119</v>
      </c>
      <c r="J63" s="246">
        <f t="shared" si="10"/>
        <v>0.7618411532253575</v>
      </c>
    </row>
    <row r="65" spans="8:10" x14ac:dyDescent="0.3">
      <c r="H65" s="337" t="s">
        <v>178</v>
      </c>
      <c r="I65" s="337"/>
      <c r="J65" s="49">
        <f>AVERAGE(F63:J63)</f>
        <v>0.70693824286148621</v>
      </c>
    </row>
    <row r="66" spans="8:10" x14ac:dyDescent="0.3">
      <c r="H66" s="337" t="s">
        <v>179</v>
      </c>
      <c r="I66" s="337"/>
      <c r="J66" s="49">
        <f>MEDIAN(F63:J63)</f>
        <v>0.7618411532253575</v>
      </c>
    </row>
  </sheetData>
  <mergeCells count="4">
    <mergeCell ref="H53:I53"/>
    <mergeCell ref="H54:I54"/>
    <mergeCell ref="H65:I65"/>
    <mergeCell ref="H66:I66"/>
  </mergeCells>
  <pageMargins left="0.39370078740157483" right="0.39370078740157483" top="0.39370078740157483" bottom="0.59055118110236227" header="0.19685039370078741" footer="0.19685039370078741"/>
  <pageSetup paperSize="9" orientation="portrait" r:id="rId1"/>
  <ignoredErrors>
    <ignoredError sqref="F42:J42"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B4D1E-BA50-477C-8CD9-C1F386B7EEA4}">
  <dimension ref="B2:Q37"/>
  <sheetViews>
    <sheetView showGridLines="0" zoomScale="105" zoomScaleNormal="140" workbookViewId="0">
      <selection activeCell="S9" sqref="S9"/>
    </sheetView>
  </sheetViews>
  <sheetFormatPr defaultRowHeight="14.4" x14ac:dyDescent="0.3"/>
  <cols>
    <col min="1" max="1" width="1.88671875" customWidth="1"/>
    <col min="2" max="2" width="14.6640625" customWidth="1"/>
    <col min="3" max="3" width="12.88671875" customWidth="1"/>
    <col min="4" max="4" width="7.77734375" customWidth="1"/>
    <col min="5" max="5" width="11.6640625" customWidth="1"/>
    <col min="6" max="6" width="11.5546875" bestFit="1" customWidth="1"/>
    <col min="7" max="7" width="8.21875" customWidth="1"/>
    <col min="8" max="8" width="9.77734375" customWidth="1"/>
    <col min="9" max="9" width="1.88671875" customWidth="1"/>
    <col min="10" max="10" width="7.88671875" customWidth="1"/>
    <col min="12" max="12" width="7.6640625" customWidth="1"/>
    <col min="13" max="13" width="1.88671875" customWidth="1"/>
    <col min="14" max="14" width="11.33203125" customWidth="1"/>
    <col min="15" max="15" width="11.33203125" bestFit="1" customWidth="1"/>
    <col min="16" max="16" width="11.21875" customWidth="1"/>
  </cols>
  <sheetData>
    <row r="2" spans="2:16" x14ac:dyDescent="0.3">
      <c r="B2" s="107" t="s">
        <v>321</v>
      </c>
    </row>
    <row r="3" spans="2:16" ht="15" thickBot="1" x14ac:dyDescent="0.35">
      <c r="B3" s="80" t="s">
        <v>286</v>
      </c>
      <c r="C3" s="81"/>
      <c r="D3" s="81"/>
      <c r="E3" s="81"/>
      <c r="F3" s="81"/>
      <c r="G3" s="81"/>
      <c r="H3" s="81"/>
      <c r="I3" s="81"/>
      <c r="J3" s="81"/>
      <c r="K3" s="81"/>
      <c r="L3" s="81"/>
      <c r="M3" s="81"/>
      <c r="N3" s="81"/>
      <c r="O3" s="81"/>
      <c r="P3" s="81"/>
    </row>
    <row r="4" spans="2:16" ht="6" customHeight="1" x14ac:dyDescent="0.3"/>
    <row r="5" spans="2:16" x14ac:dyDescent="0.3">
      <c r="B5" s="166"/>
      <c r="C5" s="166"/>
      <c r="D5" s="338" t="s">
        <v>293</v>
      </c>
      <c r="E5" s="338"/>
      <c r="F5" s="338"/>
      <c r="G5" s="338"/>
      <c r="H5" s="338"/>
      <c r="I5" s="166"/>
      <c r="J5" s="338" t="s">
        <v>297</v>
      </c>
      <c r="K5" s="338"/>
      <c r="L5" s="338"/>
      <c r="M5" s="166"/>
      <c r="N5" s="338" t="s">
        <v>296</v>
      </c>
      <c r="O5" s="338"/>
      <c r="P5" s="338"/>
    </row>
    <row r="6" spans="2:16" ht="28.8" x14ac:dyDescent="0.3">
      <c r="B6" s="186" t="s">
        <v>287</v>
      </c>
      <c r="C6" s="186" t="s">
        <v>288</v>
      </c>
      <c r="D6" s="187" t="s">
        <v>284</v>
      </c>
      <c r="E6" s="187" t="s">
        <v>289</v>
      </c>
      <c r="F6" s="187" t="s">
        <v>290</v>
      </c>
      <c r="G6" s="187" t="s">
        <v>291</v>
      </c>
      <c r="H6" s="187" t="s">
        <v>292</v>
      </c>
      <c r="I6" s="177"/>
      <c r="J6" s="177" t="s">
        <v>294</v>
      </c>
      <c r="K6" s="177" t="s">
        <v>65</v>
      </c>
      <c r="L6" s="187" t="s">
        <v>295</v>
      </c>
      <c r="M6" s="177"/>
      <c r="N6" s="184" t="s">
        <v>310</v>
      </c>
      <c r="O6" s="184" t="s">
        <v>309</v>
      </c>
      <c r="P6" s="185" t="s">
        <v>311</v>
      </c>
    </row>
    <row r="7" spans="2:16" ht="6" customHeight="1" x14ac:dyDescent="0.3">
      <c r="B7" s="83"/>
      <c r="C7" s="83"/>
      <c r="D7" s="82"/>
      <c r="E7" s="82"/>
      <c r="F7" s="82"/>
      <c r="G7" s="82"/>
      <c r="H7" s="82"/>
      <c r="I7" s="84"/>
      <c r="J7" s="84"/>
      <c r="K7" s="84"/>
      <c r="L7" s="84"/>
      <c r="M7" s="84"/>
      <c r="N7" s="84" t="s">
        <v>308</v>
      </c>
      <c r="O7" s="84"/>
      <c r="P7" s="84"/>
    </row>
    <row r="8" spans="2:16" s="85" customFormat="1" ht="14.4" customHeight="1" x14ac:dyDescent="0.3">
      <c r="B8" s="183" t="str">
        <f>+'Comparable Comps Data'!C3</f>
        <v>Pidilite Inds.</v>
      </c>
      <c r="C8" s="183" t="s">
        <v>4891</v>
      </c>
      <c r="D8" s="87">
        <f>+'Comparable Comps Data'!D3</f>
        <v>2554.1999999999998</v>
      </c>
      <c r="E8" s="86">
        <f>+'Comparable Comps Data'!E3</f>
        <v>50.86</v>
      </c>
      <c r="F8" s="87">
        <f>+'Comparable Comps Data'!F3</f>
        <v>129906.61199999999</v>
      </c>
      <c r="G8" s="87">
        <f>+'Comparable Comps Data'!I3</f>
        <v>76.169999999999959</v>
      </c>
      <c r="H8" s="87">
        <f>+F8+G8</f>
        <v>129982.78199999999</v>
      </c>
      <c r="I8" s="88"/>
      <c r="J8" s="87">
        <f>+'Comparable Comps Data'!K3</f>
        <v>12170.39</v>
      </c>
      <c r="K8" s="87">
        <f>+'Comparable Comps Data'!L3</f>
        <v>2699.57</v>
      </c>
      <c r="L8" s="87">
        <f>+'Comparable Comps Data'!M3</f>
        <v>1729</v>
      </c>
      <c r="M8" s="89"/>
      <c r="N8" s="90">
        <f t="shared" ref="N8:N17" si="0">+H8/J8</f>
        <v>10.680247880306219</v>
      </c>
      <c r="O8" s="90">
        <f t="shared" ref="O8:O17" si="1">+H8/K8</f>
        <v>48.149439355156559</v>
      </c>
      <c r="P8" s="91">
        <f t="shared" ref="P8:P17" si="2">+H8/L8</f>
        <v>75.178011567379983</v>
      </c>
    </row>
    <row r="9" spans="2:16" x14ac:dyDescent="0.3">
      <c r="B9" s="92" t="str">
        <f>+'Comparable Comps Data'!C4</f>
        <v>SRF</v>
      </c>
      <c r="C9" s="92" t="s">
        <v>6131</v>
      </c>
      <c r="D9" s="93">
        <f>+'Comparable Comps Data'!D4</f>
        <v>2251.1</v>
      </c>
      <c r="E9" s="182">
        <f>+'Comparable Comps Data'!E4</f>
        <v>29.64</v>
      </c>
      <c r="F9" s="93">
        <f>+'Comparable Comps Data'!F4</f>
        <v>66722.603999999992</v>
      </c>
      <c r="G9" s="93">
        <f>+'Comparable Comps Data'!I4</f>
        <v>4578.9100000000008</v>
      </c>
      <c r="H9" s="93">
        <f>+F9+G9</f>
        <v>71301.513999999996</v>
      </c>
      <c r="I9" s="93"/>
      <c r="J9" s="93">
        <f>+'Comparable Comps Data'!K4</f>
        <v>13346.87</v>
      </c>
      <c r="K9" s="93">
        <f>+'Comparable Comps Data'!L4</f>
        <v>2901.85</v>
      </c>
      <c r="L9" s="93">
        <f>+'Comparable Comps Data'!M4</f>
        <v>1475.95</v>
      </c>
      <c r="M9" s="94"/>
      <c r="N9" s="95">
        <f t="shared" si="0"/>
        <v>5.3421898917124384</v>
      </c>
      <c r="O9" s="95">
        <f t="shared" si="1"/>
        <v>24.571054327411822</v>
      </c>
      <c r="P9" s="96">
        <f t="shared" si="2"/>
        <v>48.30889528778075</v>
      </c>
    </row>
    <row r="10" spans="2:16" x14ac:dyDescent="0.3">
      <c r="B10" s="92" t="str">
        <f>+'Comparable Comps Data'!C5</f>
        <v>Linde India</v>
      </c>
      <c r="C10" s="92" t="s">
        <v>3840</v>
      </c>
      <c r="D10" s="93">
        <f>+'Comparable Comps Data'!D5</f>
        <v>5575.15</v>
      </c>
      <c r="E10" s="182">
        <f>+'Comparable Comps Data'!E5</f>
        <v>8.5299999999999994</v>
      </c>
      <c r="F10" s="93">
        <f>+'Comparable Comps Data'!F5</f>
        <v>47556.029499999997</v>
      </c>
      <c r="G10" s="93">
        <f>+'Comparable Comps Data'!I5</f>
        <v>-975.84</v>
      </c>
      <c r="H10" s="93">
        <f t="shared" ref="H10:H17" si="3">+F10+G10</f>
        <v>46580.1895</v>
      </c>
      <c r="I10" s="93"/>
      <c r="J10" s="93">
        <f>+'Comparable Comps Data'!K5</f>
        <v>2768.84</v>
      </c>
      <c r="K10" s="93">
        <f>+'Comparable Comps Data'!L5</f>
        <v>789.93000000000006</v>
      </c>
      <c r="L10" s="93">
        <f>+'Comparable Comps Data'!M5</f>
        <v>420.74</v>
      </c>
      <c r="M10" s="94"/>
      <c r="N10" s="95">
        <f t="shared" si="0"/>
        <v>16.822997898036721</v>
      </c>
      <c r="O10" s="95">
        <f t="shared" si="1"/>
        <v>58.967490157355712</v>
      </c>
      <c r="P10" s="96">
        <f t="shared" si="2"/>
        <v>110.71015235062033</v>
      </c>
    </row>
    <row r="11" spans="2:16" x14ac:dyDescent="0.3">
      <c r="B11" s="92" t="str">
        <f>+'Comparable Comps Data'!C6</f>
        <v>Gujarat Fluoroch</v>
      </c>
      <c r="C11" s="92" t="s">
        <v>7830</v>
      </c>
      <c r="D11" s="93">
        <f>+'Comparable Comps Data'!D6</f>
        <v>3609.25</v>
      </c>
      <c r="E11" s="182">
        <f>+'Comparable Comps Data'!E6</f>
        <v>10.98</v>
      </c>
      <c r="F11" s="93">
        <f>+'Comparable Comps Data'!F6</f>
        <v>39629.565000000002</v>
      </c>
      <c r="G11" s="93">
        <f>+'Comparable Comps Data'!I6</f>
        <v>1468.04</v>
      </c>
      <c r="H11" s="93">
        <f t="shared" si="3"/>
        <v>41097.605000000003</v>
      </c>
      <c r="I11" s="93"/>
      <c r="J11" s="93">
        <f>+'Comparable Comps Data'!K6</f>
        <v>5045.3900000000003</v>
      </c>
      <c r="K11" s="93">
        <f>+'Comparable Comps Data'!L6</f>
        <v>1631.54</v>
      </c>
      <c r="L11" s="93">
        <f>+'Comparable Comps Data'!M6</f>
        <v>916.3</v>
      </c>
      <c r="M11" s="94"/>
      <c r="N11" s="95">
        <f t="shared" si="0"/>
        <v>8.1455754659203752</v>
      </c>
      <c r="O11" s="95">
        <f t="shared" si="1"/>
        <v>25.189455974110352</v>
      </c>
      <c r="P11" s="96">
        <f t="shared" si="2"/>
        <v>44.851691585725206</v>
      </c>
    </row>
    <row r="12" spans="2:16" x14ac:dyDescent="0.3">
      <c r="B12" s="92" t="str">
        <f>+'Comparable Comps Data'!C7</f>
        <v>Deepak Nitrite</v>
      </c>
      <c r="C12" s="92" t="s">
        <v>1878</v>
      </c>
      <c r="D12" s="93">
        <f>+'Comparable Comps Data'!D7</f>
        <v>2212.0500000000002</v>
      </c>
      <c r="E12" s="182">
        <f>+'Comparable Comps Data'!E7</f>
        <v>13.64</v>
      </c>
      <c r="F12" s="93">
        <f>+'Comparable Comps Data'!F7</f>
        <v>30172.362000000005</v>
      </c>
      <c r="G12" s="93">
        <f>+'Comparable Comps Data'!I7</f>
        <v>30.170000000000009</v>
      </c>
      <c r="H12" s="93">
        <f t="shared" si="3"/>
        <v>30202.532000000003</v>
      </c>
      <c r="I12" s="93"/>
      <c r="J12" s="93">
        <f>+'Comparable Comps Data'!K7</f>
        <v>7498.81</v>
      </c>
      <c r="K12" s="93">
        <f>+'Comparable Comps Data'!L7</f>
        <v>1249.4100000000001</v>
      </c>
      <c r="L12" s="93">
        <f>+'Comparable Comps Data'!M7</f>
        <v>797.89</v>
      </c>
      <c r="M12" s="94"/>
      <c r="N12" s="95">
        <f t="shared" si="0"/>
        <v>4.0276433194066792</v>
      </c>
      <c r="O12" s="95">
        <f t="shared" si="1"/>
        <v>24.173435461537846</v>
      </c>
      <c r="P12" s="96">
        <f t="shared" si="2"/>
        <v>37.853002293549238</v>
      </c>
    </row>
    <row r="13" spans="2:16" x14ac:dyDescent="0.3">
      <c r="B13" s="92" t="str">
        <f>+'Comparable Comps Data'!C8</f>
        <v>Godrej Industrie</v>
      </c>
      <c r="C13" s="92" t="s">
        <v>2544</v>
      </c>
      <c r="D13" s="93">
        <f>+'Comparable Comps Data'!D8</f>
        <v>878.55</v>
      </c>
      <c r="E13" s="182">
        <f>+'Comparable Comps Data'!E8</f>
        <v>33.67</v>
      </c>
      <c r="F13" s="93">
        <f>+'Comparable Comps Data'!F8</f>
        <v>29580.7785</v>
      </c>
      <c r="G13" s="93">
        <f>+'Comparable Comps Data'!I8</f>
        <v>23306.79</v>
      </c>
      <c r="H13" s="93">
        <f t="shared" si="3"/>
        <v>52887.568500000001</v>
      </c>
      <c r="I13" s="93"/>
      <c r="J13" s="93">
        <f>+'Comparable Comps Data'!K8</f>
        <v>17137.93</v>
      </c>
      <c r="K13" s="93">
        <f>+'Comparable Comps Data'!L8</f>
        <v>3264.6099999999997</v>
      </c>
      <c r="L13" s="93">
        <f>+'Comparable Comps Data'!M8</f>
        <v>1399.73</v>
      </c>
      <c r="M13" s="94"/>
      <c r="N13" s="95">
        <f t="shared" si="0"/>
        <v>3.0859951289333076</v>
      </c>
      <c r="O13" s="95">
        <f t="shared" si="1"/>
        <v>16.200271548515751</v>
      </c>
      <c r="P13" s="96">
        <f t="shared" si="2"/>
        <v>37.784121580590543</v>
      </c>
    </row>
    <row r="14" spans="2:16" x14ac:dyDescent="0.3">
      <c r="B14" s="92" t="str">
        <f>+'Comparable Comps Data'!C9</f>
        <v>Tata Chemicals</v>
      </c>
      <c r="C14" s="92" t="s">
        <v>6471</v>
      </c>
      <c r="D14" s="93">
        <f>+'Comparable Comps Data'!D9</f>
        <v>979.25</v>
      </c>
      <c r="E14" s="182">
        <f>+'Comparable Comps Data'!E9</f>
        <v>25.48</v>
      </c>
      <c r="F14" s="93">
        <f>+'Comparable Comps Data'!F9</f>
        <v>24951.29</v>
      </c>
      <c r="G14" s="93">
        <f>+'Comparable Comps Data'!I9</f>
        <v>5222</v>
      </c>
      <c r="H14" s="93">
        <f t="shared" si="3"/>
        <v>30173.29</v>
      </c>
      <c r="I14" s="93"/>
      <c r="J14" s="93">
        <f>+'Comparable Comps Data'!K9</f>
        <v>16353</v>
      </c>
      <c r="K14" s="93">
        <f>+'Comparable Comps Data'!L9</f>
        <v>3686</v>
      </c>
      <c r="L14" s="93">
        <f>+'Comparable Comps Data'!M9</f>
        <v>1968</v>
      </c>
      <c r="M14" s="94"/>
      <c r="N14" s="95">
        <f t="shared" si="0"/>
        <v>1.845122607472635</v>
      </c>
      <c r="O14" s="95">
        <f t="shared" si="1"/>
        <v>8.1859169831795988</v>
      </c>
      <c r="P14" s="96">
        <f t="shared" si="2"/>
        <v>15.331956300813008</v>
      </c>
    </row>
    <row r="15" spans="2:16" x14ac:dyDescent="0.3">
      <c r="B15" s="92" t="str">
        <f>+'Comparable Comps Data'!C10</f>
        <v>Aarti Industries</v>
      </c>
      <c r="C15" s="92" t="s">
        <v>411</v>
      </c>
      <c r="D15" s="93">
        <f>+'Comparable Comps Data'!D10</f>
        <v>643.79999999999995</v>
      </c>
      <c r="E15" s="182">
        <f>+'Comparable Comps Data'!E10</f>
        <v>36.25</v>
      </c>
      <c r="F15" s="93">
        <f>+'Comparable Comps Data'!F10</f>
        <v>23337.75</v>
      </c>
      <c r="G15" s="93">
        <f>+'Comparable Comps Data'!I10</f>
        <v>2774</v>
      </c>
      <c r="H15" s="93">
        <f t="shared" si="3"/>
        <v>26111.75</v>
      </c>
      <c r="I15" s="93"/>
      <c r="J15" s="93">
        <f>+'Comparable Comps Data'!K10</f>
        <v>6190.68</v>
      </c>
      <c r="K15" s="93">
        <f>+'Comparable Comps Data'!L10</f>
        <v>973.96</v>
      </c>
      <c r="L15" s="93">
        <f>+'Comparable Comps Data'!M10</f>
        <v>446.53</v>
      </c>
      <c r="M15" s="94"/>
      <c r="N15" s="95">
        <f t="shared" si="0"/>
        <v>4.2179130564009117</v>
      </c>
      <c r="O15" s="95">
        <f t="shared" si="1"/>
        <v>26.809879255821592</v>
      </c>
      <c r="P15" s="96">
        <f t="shared" si="2"/>
        <v>58.477034017871141</v>
      </c>
    </row>
    <row r="16" spans="2:16" x14ac:dyDescent="0.3">
      <c r="B16" s="92" t="str">
        <f>+'Comparable Comps Data'!C11</f>
        <v>Castrol India</v>
      </c>
      <c r="C16" s="92" t="s">
        <v>1509</v>
      </c>
      <c r="D16" s="93">
        <f>+'Comparable Comps Data'!D11</f>
        <v>198.1</v>
      </c>
      <c r="E16" s="182">
        <f>+'Comparable Comps Data'!E11</f>
        <v>98.91</v>
      </c>
      <c r="F16" s="93">
        <f>+'Comparable Comps Data'!F11</f>
        <v>19594.071</v>
      </c>
      <c r="G16" s="93">
        <f>+'Comparable Comps Data'!I11</f>
        <v>-1122.8399999999999</v>
      </c>
      <c r="H16" s="93">
        <f t="shared" si="3"/>
        <v>18471.231</v>
      </c>
      <c r="I16" s="93"/>
      <c r="J16" s="93">
        <f>+'Comparable Comps Data'!K11</f>
        <v>5074.6099999999997</v>
      </c>
      <c r="K16" s="93">
        <f>+'Comparable Comps Data'!L11</f>
        <v>1281.0600000000002</v>
      </c>
      <c r="L16" s="93">
        <f>+'Comparable Comps Data'!M11</f>
        <v>864.13</v>
      </c>
      <c r="M16" s="94"/>
      <c r="N16" s="95">
        <f t="shared" si="0"/>
        <v>3.6399311474182254</v>
      </c>
      <c r="O16" s="95">
        <f t="shared" si="1"/>
        <v>14.418708725586621</v>
      </c>
      <c r="P16" s="96">
        <f t="shared" si="2"/>
        <v>21.375523358753892</v>
      </c>
    </row>
    <row r="17" spans="2:17" x14ac:dyDescent="0.3">
      <c r="B17" s="92" t="str">
        <f>+'Comparable Comps Data'!C12</f>
        <v>Atul</v>
      </c>
      <c r="C17" s="92" t="s">
        <v>1028</v>
      </c>
      <c r="D17" s="93">
        <f>+'Comparable Comps Data'!D12</f>
        <v>6288.45</v>
      </c>
      <c r="E17" s="182">
        <f>+'Comparable Comps Data'!E12</f>
        <v>2.95</v>
      </c>
      <c r="F17" s="93">
        <f>+'Comparable Comps Data'!F12</f>
        <v>18550.927500000002</v>
      </c>
      <c r="G17" s="93">
        <f>+'Comparable Comps Data'!I12</f>
        <v>83.88</v>
      </c>
      <c r="H17" s="93">
        <f t="shared" si="3"/>
        <v>18634.807500000003</v>
      </c>
      <c r="I17" s="93"/>
      <c r="J17" s="93">
        <f>+'Comparable Comps Data'!K12</f>
        <v>4708.68</v>
      </c>
      <c r="K17" s="93">
        <f>+'Comparable Comps Data'!L12</f>
        <v>715.95</v>
      </c>
      <c r="L17" s="93">
        <f>+'Comparable Comps Data'!M12</f>
        <v>357.54</v>
      </c>
      <c r="M17" s="94"/>
      <c r="N17" s="95">
        <f t="shared" si="0"/>
        <v>3.9575438339407225</v>
      </c>
      <c r="O17" s="95">
        <f t="shared" si="1"/>
        <v>26.028085061805996</v>
      </c>
      <c r="P17" s="96">
        <f t="shared" si="2"/>
        <v>52.1195041114281</v>
      </c>
    </row>
    <row r="18" spans="2:17" ht="6" customHeight="1" x14ac:dyDescent="0.3"/>
    <row r="19" spans="2:17" x14ac:dyDescent="0.3">
      <c r="B19" s="97" t="s">
        <v>312</v>
      </c>
      <c r="C19" s="97"/>
      <c r="D19" s="97"/>
      <c r="E19" s="97"/>
      <c r="F19" s="97"/>
      <c r="G19" s="97"/>
      <c r="H19" s="97"/>
      <c r="I19" s="97"/>
      <c r="J19" s="97"/>
      <c r="K19" s="97"/>
      <c r="L19" s="97"/>
      <c r="M19" s="97"/>
      <c r="N19" s="98">
        <f>MAX(N8:N17)</f>
        <v>16.822997898036721</v>
      </c>
      <c r="O19" s="98">
        <f>MAX(O8:O17)</f>
        <v>58.967490157355712</v>
      </c>
      <c r="P19" s="98">
        <f>MAX(P8:P17)</f>
        <v>110.71015235062033</v>
      </c>
    </row>
    <row r="20" spans="2:17" x14ac:dyDescent="0.3">
      <c r="B20" s="97" t="s">
        <v>313</v>
      </c>
      <c r="C20" s="97"/>
      <c r="D20" s="97"/>
      <c r="E20" s="97"/>
      <c r="F20" s="97"/>
      <c r="G20" s="97"/>
      <c r="H20" s="97"/>
      <c r="I20" s="97"/>
      <c r="J20" s="97"/>
      <c r="K20" s="97"/>
      <c r="L20" s="97"/>
      <c r="M20" s="97"/>
      <c r="N20" s="98">
        <f>QUARTILE(N8:N17,3)</f>
        <v>7.444729072368391</v>
      </c>
      <c r="O20" s="98">
        <f>QUARTILE(O8:O17,3)</f>
        <v>26.614430707317695</v>
      </c>
      <c r="P20" s="98">
        <f>QUARTILE(P8:P17,3)</f>
        <v>56.887651541260382</v>
      </c>
    </row>
    <row r="21" spans="2:17" x14ac:dyDescent="0.3">
      <c r="B21" s="99" t="s">
        <v>238</v>
      </c>
      <c r="C21" s="99"/>
      <c r="D21" s="99"/>
      <c r="E21" s="99"/>
      <c r="F21" s="99"/>
      <c r="G21" s="99"/>
      <c r="H21" s="99"/>
      <c r="I21" s="99"/>
      <c r="J21" s="99"/>
      <c r="K21" s="99"/>
      <c r="L21" s="99"/>
      <c r="M21" s="99"/>
      <c r="N21" s="100">
        <f>AVERAGE(N8:N17)</f>
        <v>6.1765160229548233</v>
      </c>
      <c r="O21" s="100">
        <f>AVERAGE(O8:O17)</f>
        <v>27.269373685048187</v>
      </c>
      <c r="P21" s="100">
        <f>AVERAGE(P8:P17)</f>
        <v>50.198989245451216</v>
      </c>
    </row>
    <row r="22" spans="2:17" x14ac:dyDescent="0.3">
      <c r="B22" s="99" t="s">
        <v>132</v>
      </c>
      <c r="C22" s="99"/>
      <c r="D22" s="99"/>
      <c r="E22" s="99"/>
      <c r="F22" s="99"/>
      <c r="G22" s="99"/>
      <c r="H22" s="99"/>
      <c r="I22" s="99"/>
      <c r="J22" s="99"/>
      <c r="K22" s="99"/>
      <c r="L22" s="99"/>
      <c r="M22" s="99"/>
      <c r="N22" s="100">
        <f>MEDIAN(N8:N17)</f>
        <v>4.1227781879037959</v>
      </c>
      <c r="O22" s="100">
        <f>MEDIAN(O8:O17)</f>
        <v>24.880255150761087</v>
      </c>
      <c r="P22" s="100">
        <f>MEDIAN(P8:P17)</f>
        <v>46.580293436752982</v>
      </c>
    </row>
    <row r="23" spans="2:17" x14ac:dyDescent="0.3">
      <c r="B23" s="97" t="s">
        <v>314</v>
      </c>
      <c r="C23" s="97"/>
      <c r="D23" s="97"/>
      <c r="E23" s="97"/>
      <c r="F23" s="97"/>
      <c r="G23" s="97"/>
      <c r="H23" s="97"/>
      <c r="I23" s="97"/>
      <c r="J23" s="97"/>
      <c r="K23" s="97"/>
      <c r="L23" s="97"/>
      <c r="M23" s="97"/>
      <c r="N23" s="98">
        <f>QUARTILE(N8:N17,1)</f>
        <v>3.7193343190488495</v>
      </c>
      <c r="O23" s="98">
        <f>QUARTILE(O8:O17,1)</f>
        <v>18.193562526771274</v>
      </c>
      <c r="P23" s="98">
        <f>QUARTILE(P8:P17,1)</f>
        <v>37.801341758830219</v>
      </c>
    </row>
    <row r="24" spans="2:17" x14ac:dyDescent="0.3">
      <c r="B24" s="97" t="s">
        <v>315</v>
      </c>
      <c r="C24" s="97"/>
      <c r="D24" s="97"/>
      <c r="E24" s="97"/>
      <c r="F24" s="97"/>
      <c r="G24" s="97"/>
      <c r="H24" s="97"/>
      <c r="I24" s="97"/>
      <c r="J24" s="97"/>
      <c r="K24" s="97"/>
      <c r="L24" s="97"/>
      <c r="M24" s="97"/>
      <c r="N24" s="98">
        <f>MIN(N8:N17)</f>
        <v>1.845122607472635</v>
      </c>
      <c r="O24" s="98">
        <f>MIN(O8:O17)</f>
        <v>8.1859169831795988</v>
      </c>
      <c r="P24" s="98">
        <f>MIN(P8:P17)</f>
        <v>15.331956300813008</v>
      </c>
    </row>
    <row r="26" spans="2:17" ht="29.4" thickBot="1" x14ac:dyDescent="0.35">
      <c r="B26" s="175" t="str">
        <f>+B8&amp;" Comparable Valuation"</f>
        <v>Pidilite Inds. Comparable Valuation</v>
      </c>
      <c r="C26" s="174"/>
      <c r="D26" s="174"/>
      <c r="E26" s="174"/>
      <c r="F26" s="174"/>
      <c r="G26" s="174"/>
      <c r="H26" s="174"/>
      <c r="I26" s="174"/>
      <c r="J26" s="174"/>
      <c r="K26" s="174"/>
      <c r="L26" s="174"/>
      <c r="M26" s="174"/>
      <c r="N26" s="184" t="s">
        <v>310</v>
      </c>
      <c r="O26" s="184" t="s">
        <v>309</v>
      </c>
      <c r="P26" s="185" t="s">
        <v>311</v>
      </c>
      <c r="Q26" s="16"/>
    </row>
    <row r="27" spans="2:17" ht="6" customHeight="1" x14ac:dyDescent="0.3"/>
    <row r="28" spans="2:17" x14ac:dyDescent="0.3">
      <c r="B28" s="25" t="s">
        <v>316</v>
      </c>
      <c r="C28" s="25"/>
      <c r="D28" s="25"/>
      <c r="E28" s="25"/>
      <c r="F28" s="25"/>
      <c r="G28" s="25"/>
      <c r="H28" s="25"/>
      <c r="I28" s="25"/>
      <c r="J28" s="25"/>
      <c r="K28" s="25"/>
      <c r="L28" s="25"/>
      <c r="M28" s="25"/>
      <c r="N28" s="103">
        <f>+N$22*J8</f>
        <v>50175.818430282474</v>
      </c>
      <c r="O28" s="103">
        <f>+O$22*K8</f>
        <v>67165.990397340109</v>
      </c>
      <c r="P28" s="103">
        <f>+P30+P29</f>
        <v>80613.497352145903</v>
      </c>
    </row>
    <row r="29" spans="2:17" x14ac:dyDescent="0.3">
      <c r="B29" s="25" t="s">
        <v>291</v>
      </c>
      <c r="C29" s="25"/>
      <c r="D29" s="25"/>
      <c r="E29" s="25"/>
      <c r="F29" s="25"/>
      <c r="G29" s="25"/>
      <c r="H29" s="25"/>
      <c r="I29" s="25"/>
      <c r="J29" s="25"/>
      <c r="K29" s="25"/>
      <c r="L29" s="25"/>
      <c r="M29" s="25"/>
      <c r="N29" s="103">
        <f>+$G$8</f>
        <v>76.169999999999959</v>
      </c>
      <c r="O29" s="103">
        <f t="shared" ref="O29:P29" si="4">+$G$8</f>
        <v>76.169999999999959</v>
      </c>
      <c r="P29" s="103">
        <f t="shared" si="4"/>
        <v>76.169999999999959</v>
      </c>
    </row>
    <row r="30" spans="2:17" x14ac:dyDescent="0.3">
      <c r="B30" s="25" t="s">
        <v>317</v>
      </c>
      <c r="C30" s="25"/>
      <c r="D30" s="25"/>
      <c r="E30" s="25"/>
      <c r="F30" s="25"/>
      <c r="G30" s="25"/>
      <c r="H30" s="25"/>
      <c r="I30" s="25"/>
      <c r="J30" s="25"/>
      <c r="K30" s="25"/>
      <c r="L30" s="25"/>
      <c r="M30" s="25"/>
      <c r="N30" s="103">
        <f>+N28-N29</f>
        <v>50099.648430282476</v>
      </c>
      <c r="O30" s="103">
        <f t="shared" ref="O30" si="5">+O28-O29</f>
        <v>67089.820397340111</v>
      </c>
      <c r="P30" s="103">
        <f>+P22*L8</f>
        <v>80537.327352145905</v>
      </c>
    </row>
    <row r="31" spans="2:17" x14ac:dyDescent="0.3">
      <c r="B31" s="25" t="s">
        <v>318</v>
      </c>
      <c r="C31" s="25"/>
      <c r="D31" s="25"/>
      <c r="E31" s="25"/>
      <c r="F31" s="25"/>
      <c r="G31" s="25"/>
      <c r="H31" s="25"/>
      <c r="I31" s="25"/>
      <c r="J31" s="25"/>
      <c r="K31" s="25"/>
      <c r="L31" s="25"/>
      <c r="M31" s="25"/>
      <c r="N31" s="104">
        <f>+$E$8</f>
        <v>50.86</v>
      </c>
      <c r="O31" s="104">
        <f t="shared" ref="O31:P31" si="6">+$E$8</f>
        <v>50.86</v>
      </c>
      <c r="P31" s="104">
        <f t="shared" si="6"/>
        <v>50.86</v>
      </c>
    </row>
    <row r="32" spans="2:17" ht="6" customHeight="1" x14ac:dyDescent="0.3">
      <c r="N32" s="105"/>
      <c r="O32" s="105"/>
      <c r="P32" s="105"/>
    </row>
    <row r="33" spans="2:16" ht="14.4" customHeight="1" thickBot="1" x14ac:dyDescent="0.35">
      <c r="B33" s="101" t="s">
        <v>319</v>
      </c>
      <c r="C33" s="101"/>
      <c r="D33" s="101"/>
      <c r="E33" s="101"/>
      <c r="F33" s="101"/>
      <c r="G33" s="101"/>
      <c r="H33" s="101"/>
      <c r="I33" s="101"/>
      <c r="J33" s="101"/>
      <c r="K33" s="101"/>
      <c r="L33" s="101"/>
      <c r="M33" s="101"/>
      <c r="N33" s="102">
        <f>+N30/N31</f>
        <v>985.05010676921893</v>
      </c>
      <c r="O33" s="102">
        <f t="shared" ref="O33:P33" si="7">+O30/O31</f>
        <v>1319.1077545682288</v>
      </c>
      <c r="P33" s="102">
        <f t="shared" si="7"/>
        <v>1583.5101720830889</v>
      </c>
    </row>
    <row r="34" spans="2:16" ht="6" hidden="1" customHeight="1" thickBot="1" x14ac:dyDescent="0.35">
      <c r="B34" s="16"/>
      <c r="C34" s="16"/>
      <c r="D34" s="16"/>
      <c r="E34" s="16"/>
      <c r="F34" s="16"/>
      <c r="G34" s="16"/>
      <c r="H34" s="16"/>
      <c r="I34" s="16"/>
      <c r="J34" s="16"/>
      <c r="K34" s="16"/>
      <c r="L34" s="16"/>
      <c r="M34" s="16"/>
      <c r="N34" s="106"/>
      <c r="O34" s="106"/>
      <c r="P34" s="106"/>
    </row>
    <row r="36" spans="2:16" x14ac:dyDescent="0.3">
      <c r="N36" s="259" t="str">
        <f>IF(N33&gt;$D$8,"Undervalued","Overvalued")</f>
        <v>Overvalued</v>
      </c>
      <c r="O36" s="259" t="str">
        <f t="shared" ref="O36:P36" si="8">IF(O33&gt;$D$8,"Undervalued","Overvalued")</f>
        <v>Overvalued</v>
      </c>
      <c r="P36" s="259" t="str">
        <f t="shared" si="8"/>
        <v>Overvalued</v>
      </c>
    </row>
    <row r="37" spans="2:16" x14ac:dyDescent="0.3">
      <c r="B37" s="107" t="s">
        <v>320</v>
      </c>
    </row>
  </sheetData>
  <mergeCells count="3">
    <mergeCell ref="D5:H5"/>
    <mergeCell ref="J5:L5"/>
    <mergeCell ref="N5:P5"/>
  </mergeCells>
  <pageMargins left="0.31496062992125984" right="0.31496062992125984" top="0.74803149606299213" bottom="0.74803149606299213" header="0.31496062992125984" footer="0.31496062992125984"/>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FD846-F584-43F7-BFD0-95D239C78B70}">
  <dimension ref="B2:R47"/>
  <sheetViews>
    <sheetView showGridLines="0" workbookViewId="0">
      <selection activeCell="O31" sqref="O31"/>
    </sheetView>
  </sheetViews>
  <sheetFormatPr defaultRowHeight="14.4" outlineLevelRow="1" x14ac:dyDescent="0.3"/>
  <cols>
    <col min="1" max="1" width="1.88671875" customWidth="1"/>
    <col min="3" max="3" width="13.44140625" customWidth="1"/>
    <col min="4" max="4" width="10.88671875" customWidth="1"/>
    <col min="5" max="5" width="8.88671875" customWidth="1"/>
    <col min="6" max="6" width="9.21875" customWidth="1"/>
    <col min="7" max="7" width="9.77734375" customWidth="1"/>
    <col min="8" max="8" width="9.88671875" customWidth="1"/>
    <col min="9" max="10" width="10.5546875" customWidth="1"/>
    <col min="13" max="18" width="10.33203125" bestFit="1" customWidth="1"/>
  </cols>
  <sheetData>
    <row r="2" spans="2:18" x14ac:dyDescent="0.3">
      <c r="B2" s="176" t="s">
        <v>262</v>
      </c>
      <c r="C2" s="176"/>
      <c r="D2" s="176"/>
      <c r="E2" s="294">
        <f>+Historical!L3</f>
        <v>45016</v>
      </c>
      <c r="F2" s="293">
        <f>+E2+366</f>
        <v>45382</v>
      </c>
      <c r="G2" s="293">
        <f>+F2+365</f>
        <v>45747</v>
      </c>
      <c r="H2" s="293">
        <f t="shared" ref="H2:J2" si="0">+G2+365</f>
        <v>46112</v>
      </c>
      <c r="I2" s="293">
        <f t="shared" si="0"/>
        <v>46477</v>
      </c>
      <c r="J2" s="293">
        <f t="shared" si="0"/>
        <v>46842</v>
      </c>
      <c r="K2" s="54"/>
      <c r="L2" s="54"/>
      <c r="M2" s="54"/>
    </row>
    <row r="3" spans="2:18" ht="6" customHeight="1" x14ac:dyDescent="0.3"/>
    <row r="4" spans="2:18" x14ac:dyDescent="0.3">
      <c r="B4" s="191" t="s">
        <v>163</v>
      </c>
      <c r="C4" s="191"/>
      <c r="D4" s="191"/>
      <c r="E4" s="275">
        <f>+Historical!L18-Historical!L24</f>
        <v>1716.349999999999</v>
      </c>
      <c r="F4" s="276">
        <f>+E4*(1+$D$14)</f>
        <v>2072.492624999999</v>
      </c>
      <c r="G4" s="276">
        <f>+F4*(1+$D$14)</f>
        <v>2502.5348446874987</v>
      </c>
      <c r="H4" s="276">
        <f>+G4*(1+$D$14)</f>
        <v>3021.8108249601546</v>
      </c>
      <c r="I4" s="276">
        <f>+H4*(1+$D$14)</f>
        <v>3648.8365711393867</v>
      </c>
      <c r="J4" s="276">
        <f>+I4*(1+$D$14)</f>
        <v>4405.9701596508094</v>
      </c>
    </row>
    <row r="5" spans="2:18" x14ac:dyDescent="0.3">
      <c r="B5" s="191" t="s">
        <v>243</v>
      </c>
      <c r="C5" s="191"/>
      <c r="D5" s="191"/>
      <c r="E5" s="277">
        <v>0.25</v>
      </c>
      <c r="F5" s="215">
        <f>+E5</f>
        <v>0.25</v>
      </c>
      <c r="G5" s="215">
        <f t="shared" ref="G5:J5" si="1">+F5</f>
        <v>0.25</v>
      </c>
      <c r="H5" s="215">
        <f t="shared" si="1"/>
        <v>0.25</v>
      </c>
      <c r="I5" s="215">
        <f t="shared" si="1"/>
        <v>0.25</v>
      </c>
      <c r="J5" s="215">
        <f t="shared" si="1"/>
        <v>0.25</v>
      </c>
    </row>
    <row r="6" spans="2:18" x14ac:dyDescent="0.3">
      <c r="B6" s="191" t="s">
        <v>263</v>
      </c>
      <c r="C6" s="191"/>
      <c r="D6" s="191"/>
      <c r="E6" s="278">
        <f t="shared" ref="E6:J6" si="2">+E4*(1-E5)</f>
        <v>1287.2624999999994</v>
      </c>
      <c r="F6" s="279">
        <f t="shared" si="2"/>
        <v>1554.3694687499992</v>
      </c>
      <c r="G6" s="279">
        <f t="shared" si="2"/>
        <v>1876.901133515624</v>
      </c>
      <c r="H6" s="279">
        <f t="shared" si="2"/>
        <v>2266.3581187201162</v>
      </c>
      <c r="I6" s="279">
        <f t="shared" si="2"/>
        <v>2736.6274283545399</v>
      </c>
      <c r="J6" s="279">
        <f t="shared" si="2"/>
        <v>3304.477619738107</v>
      </c>
    </row>
    <row r="7" spans="2:18" x14ac:dyDescent="0.3">
      <c r="B7" s="191" t="s">
        <v>264</v>
      </c>
      <c r="C7" s="191"/>
      <c r="D7" s="191"/>
      <c r="E7" s="277">
        <f>+F7</f>
        <v>0.4914</v>
      </c>
      <c r="F7" s="280">
        <f>+G7</f>
        <v>0.4914</v>
      </c>
      <c r="G7" s="280">
        <f>+H7</f>
        <v>0.4914</v>
      </c>
      <c r="H7" s="280">
        <f>+I7</f>
        <v>0.4914</v>
      </c>
      <c r="I7" s="280">
        <f>+J7</f>
        <v>0.4914</v>
      </c>
      <c r="J7" s="280">
        <v>0.4914</v>
      </c>
    </row>
    <row r="8" spans="2:18" x14ac:dyDescent="0.3">
      <c r="B8" s="191" t="s">
        <v>265</v>
      </c>
      <c r="C8" s="191"/>
      <c r="D8" s="191"/>
      <c r="E8" s="281">
        <f t="shared" ref="E8:J8" si="3">+E6*(1-E7)</f>
        <v>654.70170749999966</v>
      </c>
      <c r="F8" s="282">
        <f t="shared" si="3"/>
        <v>790.55231180624946</v>
      </c>
      <c r="G8" s="282">
        <f t="shared" si="3"/>
        <v>954.59191650604623</v>
      </c>
      <c r="H8" s="282">
        <f>+H6*(1-H7)</f>
        <v>1152.669739181051</v>
      </c>
      <c r="I8" s="282">
        <f>+I6*(1-I7)</f>
        <v>1391.8487100611189</v>
      </c>
      <c r="J8" s="282">
        <f t="shared" si="3"/>
        <v>1680.6573173988011</v>
      </c>
    </row>
    <row r="9" spans="2:18" x14ac:dyDescent="0.3">
      <c r="B9" s="191" t="s">
        <v>266</v>
      </c>
      <c r="C9" s="191"/>
      <c r="D9" s="191"/>
      <c r="E9" s="283"/>
      <c r="F9" s="284">
        <v>0.5</v>
      </c>
      <c r="G9" s="191">
        <f>+F9+1</f>
        <v>1.5</v>
      </c>
      <c r="H9" s="191">
        <f t="shared" ref="H9:J9" si="4">+G9+1</f>
        <v>2.5</v>
      </c>
      <c r="I9" s="191">
        <f>+H9+1</f>
        <v>3.5</v>
      </c>
      <c r="J9" s="191">
        <f t="shared" si="4"/>
        <v>4.5</v>
      </c>
    </row>
    <row r="10" spans="2:18" x14ac:dyDescent="0.3">
      <c r="B10" s="191" t="s">
        <v>267</v>
      </c>
      <c r="C10" s="191"/>
      <c r="D10" s="191"/>
      <c r="E10" s="283"/>
      <c r="F10" s="285">
        <f>1/(1+$D$16)^F9</f>
        <v>0.92717978629816467</v>
      </c>
      <c r="G10" s="285">
        <f>1/(1+$D$16)^G9</f>
        <v>0.79706155963583514</v>
      </c>
      <c r="H10" s="285">
        <f>1/(1+$D$16)^H9</f>
        <v>0.68520381832915256</v>
      </c>
      <c r="I10" s="285">
        <f>1/(1+$D$16)^I9</f>
        <v>0.58904392888719814</v>
      </c>
      <c r="J10" s="285">
        <f>1/(1+$D$16)^J9</f>
        <v>0.50637889176529771</v>
      </c>
    </row>
    <row r="11" spans="2:18" ht="6" customHeight="1" x14ac:dyDescent="0.3">
      <c r="E11" s="73"/>
    </row>
    <row r="12" spans="2:18" ht="15" thickBot="1" x14ac:dyDescent="0.35">
      <c r="B12" s="252" t="s">
        <v>268</v>
      </c>
      <c r="C12" s="252"/>
      <c r="D12" s="252"/>
      <c r="E12" s="289"/>
      <c r="F12" s="290">
        <f>+F8*F10</f>
        <v>732.98412351803847</v>
      </c>
      <c r="G12" s="290">
        <f t="shared" ref="G12:J12" si="5">+G8*G10</f>
        <v>760.86852178607012</v>
      </c>
      <c r="H12" s="290">
        <f t="shared" si="5"/>
        <v>789.81370655932449</v>
      </c>
      <c r="I12" s="290">
        <f t="shared" si="5"/>
        <v>819.86003259098015</v>
      </c>
      <c r="J12" s="290">
        <f t="shared" si="5"/>
        <v>851.0493898216431</v>
      </c>
    </row>
    <row r="13" spans="2:18" x14ac:dyDescent="0.3">
      <c r="M13" s="153"/>
      <c r="N13" s="153"/>
      <c r="O13" s="153"/>
      <c r="P13" s="153"/>
      <c r="Q13" s="153"/>
      <c r="R13" s="153"/>
    </row>
    <row r="14" spans="2:18" hidden="1" outlineLevel="1" x14ac:dyDescent="0.3">
      <c r="B14" s="75" t="s">
        <v>269</v>
      </c>
      <c r="C14" s="75"/>
      <c r="D14" s="76">
        <v>0.20749999999999999</v>
      </c>
      <c r="M14" s="15"/>
      <c r="N14" s="15"/>
      <c r="O14" s="15"/>
      <c r="P14" s="15"/>
      <c r="Q14" s="15"/>
      <c r="R14" s="15"/>
    </row>
    <row r="15" spans="2:18" hidden="1" outlineLevel="1" x14ac:dyDescent="0.3">
      <c r="B15" s="75" t="s">
        <v>270</v>
      </c>
      <c r="C15" s="75"/>
      <c r="D15" s="76">
        <v>5.8999999999999997E-2</v>
      </c>
      <c r="M15" s="15"/>
      <c r="N15" s="15"/>
      <c r="O15" s="15"/>
      <c r="P15" s="15"/>
      <c r="Q15" s="15"/>
      <c r="R15" s="15"/>
    </row>
    <row r="16" spans="2:18" hidden="1" outlineLevel="1" x14ac:dyDescent="0.3">
      <c r="B16" s="75" t="s">
        <v>261</v>
      </c>
      <c r="C16" s="75"/>
      <c r="D16" s="76">
        <f>+WACC!K44</f>
        <v>0.16324739926208259</v>
      </c>
    </row>
    <row r="17" spans="2:15" hidden="1" outlineLevel="1" x14ac:dyDescent="0.3">
      <c r="F17" s="339" t="s">
        <v>322</v>
      </c>
      <c r="G17" s="339"/>
      <c r="H17" s="339"/>
      <c r="I17" s="339"/>
      <c r="J17" s="339"/>
    </row>
    <row r="18" spans="2:15" collapsed="1" x14ac:dyDescent="0.3">
      <c r="B18" s="339" t="s">
        <v>271</v>
      </c>
      <c r="C18" s="339"/>
      <c r="D18" s="339"/>
      <c r="F18" s="292">
        <f>+D31</f>
        <v>13812.3002401507</v>
      </c>
      <c r="G18" s="37">
        <v>0.16324</v>
      </c>
      <c r="H18" s="37">
        <v>0.18</v>
      </c>
      <c r="I18" s="37">
        <v>0.2</v>
      </c>
      <c r="J18" s="37">
        <v>0.22</v>
      </c>
    </row>
    <row r="19" spans="2:15" x14ac:dyDescent="0.3">
      <c r="F19" s="37">
        <v>0.03</v>
      </c>
      <c r="G19" s="33">
        <f t="dataTable" ref="G19:J23" dt2D="1" dtr="1" r1="D21" r2="D22"/>
        <v>11667.290711304231</v>
      </c>
      <c r="H19" s="33">
        <v>10805.523362340284</v>
      </c>
      <c r="I19" s="33">
        <v>9999.5295284503736</v>
      </c>
      <c r="J19" s="33">
        <v>9363.2186069583404</v>
      </c>
    </row>
    <row r="20" spans="2:15" x14ac:dyDescent="0.3">
      <c r="B20" s="191" t="s">
        <v>272</v>
      </c>
      <c r="C20" s="191"/>
      <c r="D20" s="214">
        <f>+J8*(1+D14)</f>
        <v>2029.3937107590523</v>
      </c>
      <c r="F20" s="37">
        <v>0.04</v>
      </c>
      <c r="G20" s="33">
        <v>12293.119576691133</v>
      </c>
      <c r="H20" s="33">
        <v>11294.876761487729</v>
      </c>
      <c r="I20" s="33">
        <v>10377.339138086269</v>
      </c>
      <c r="J20" s="33">
        <v>9663.6987643295797</v>
      </c>
    </row>
    <row r="21" spans="2:15" x14ac:dyDescent="0.3">
      <c r="B21" s="191" t="s">
        <v>261</v>
      </c>
      <c r="C21" s="191"/>
      <c r="D21" s="215">
        <f>+D16</f>
        <v>0.16324739926208259</v>
      </c>
      <c r="F21" s="37">
        <v>5.8999999999999997E-2</v>
      </c>
      <c r="G21" s="291">
        <v>13812.999970454433</v>
      </c>
      <c r="H21" s="33">
        <v>12447.486007413529</v>
      </c>
      <c r="I21" s="33">
        <v>11242.817889237998</v>
      </c>
      <c r="J21" s="33">
        <v>10337.44619793838</v>
      </c>
    </row>
    <row r="22" spans="2:15" x14ac:dyDescent="0.3">
      <c r="B22" t="s">
        <v>273</v>
      </c>
      <c r="D22" s="27">
        <f>+D15</f>
        <v>5.8999999999999997E-2</v>
      </c>
      <c r="F22" s="37">
        <v>0.06</v>
      </c>
      <c r="G22" s="33">
        <v>13908.49032493117</v>
      </c>
      <c r="H22" s="33">
        <v>12518.260259356341</v>
      </c>
      <c r="I22" s="33">
        <v>11294.876761487727</v>
      </c>
      <c r="J22" s="33">
        <v>10377.339138086269</v>
      </c>
    </row>
    <row r="23" spans="2:15" ht="15" thickBot="1" x14ac:dyDescent="0.35">
      <c r="B23" s="46" t="s">
        <v>274</v>
      </c>
      <c r="C23" s="46"/>
      <c r="D23" s="74">
        <f>+D20/(D21-D22)</f>
        <v>19467.091986218918</v>
      </c>
      <c r="F23" s="286">
        <v>7.0000000000000007E-2</v>
      </c>
      <c r="G23" s="287">
        <v>14976.048728047337</v>
      </c>
      <c r="H23" s="287">
        <v>13296.777030727275</v>
      </c>
      <c r="I23" s="287">
        <v>11859.515298965549</v>
      </c>
      <c r="J23" s="287">
        <v>10805.523362340284</v>
      </c>
    </row>
    <row r="27" spans="2:15" x14ac:dyDescent="0.3">
      <c r="B27" s="339" t="s">
        <v>275</v>
      </c>
      <c r="C27" s="339"/>
      <c r="D27" s="339"/>
      <c r="F27" s="37"/>
      <c r="G27" s="37"/>
      <c r="H27" s="37"/>
      <c r="I27" s="37"/>
      <c r="J27" s="37"/>
    </row>
    <row r="28" spans="2:15" x14ac:dyDescent="0.3">
      <c r="F28" s="37"/>
      <c r="G28" s="37"/>
      <c r="H28" s="37"/>
      <c r="I28" s="37"/>
      <c r="J28" s="37"/>
    </row>
    <row r="29" spans="2:15" x14ac:dyDescent="0.3">
      <c r="B29" s="191" t="s">
        <v>276</v>
      </c>
      <c r="C29" s="191"/>
      <c r="D29" s="214">
        <f>+SUM(F12:J12)</f>
        <v>3954.5757742760566</v>
      </c>
      <c r="F29" s="37"/>
      <c r="G29" s="37"/>
      <c r="H29" s="37"/>
      <c r="I29" s="37"/>
      <c r="J29" s="37"/>
    </row>
    <row r="30" spans="2:15" x14ac:dyDescent="0.3">
      <c r="B30" s="191" t="s">
        <v>277</v>
      </c>
      <c r="C30" s="191"/>
      <c r="D30" s="214">
        <f>D23*J10</f>
        <v>9857.724465874644</v>
      </c>
      <c r="F30" s="37"/>
      <c r="G30" s="37"/>
      <c r="H30" s="37"/>
      <c r="I30" s="37"/>
      <c r="J30" s="37"/>
    </row>
    <row r="31" spans="2:15" x14ac:dyDescent="0.3">
      <c r="B31" s="16" t="s">
        <v>278</v>
      </c>
      <c r="D31" s="77">
        <f>+SUM(D29:D30)</f>
        <v>13812.3002401507</v>
      </c>
      <c r="F31" s="37"/>
      <c r="G31" s="37"/>
      <c r="H31" s="37"/>
      <c r="I31" s="37"/>
      <c r="J31" s="37"/>
      <c r="O31" s="16" t="s">
        <v>8673</v>
      </c>
    </row>
    <row r="32" spans="2:15" x14ac:dyDescent="0.3">
      <c r="B32" s="16"/>
      <c r="D32" s="77"/>
      <c r="F32" s="37"/>
      <c r="G32" s="33"/>
      <c r="H32" s="33"/>
      <c r="I32" s="33"/>
      <c r="J32" s="33"/>
    </row>
    <row r="33" spans="2:10" x14ac:dyDescent="0.3">
      <c r="B33" s="191" t="s">
        <v>279</v>
      </c>
      <c r="C33" s="191"/>
      <c r="D33" s="214">
        <f>+'Data Sheet'!K69</f>
        <v>326.64999999999998</v>
      </c>
      <c r="F33" s="37"/>
      <c r="G33" s="33"/>
      <c r="H33" s="33"/>
      <c r="I33" s="33"/>
      <c r="J33" s="33"/>
    </row>
    <row r="34" spans="2:10" x14ac:dyDescent="0.3">
      <c r="B34" s="191" t="s">
        <v>280</v>
      </c>
      <c r="C34" s="191"/>
      <c r="D34" s="288">
        <f>+SUM(RawFS!N7:N8)</f>
        <v>163</v>
      </c>
    </row>
    <row r="35" spans="2:10" x14ac:dyDescent="0.3">
      <c r="B35" s="16" t="s">
        <v>281</v>
      </c>
      <c r="D35" s="78">
        <f>+D31+D33-D34</f>
        <v>13975.9502401507</v>
      </c>
    </row>
    <row r="36" spans="2:10" x14ac:dyDescent="0.3">
      <c r="B36" s="191" t="s">
        <v>282</v>
      </c>
      <c r="C36" s="191"/>
      <c r="D36" s="217">
        <f>+'Data Sheet'!B6</f>
        <v>50.860914182758215</v>
      </c>
    </row>
    <row r="38" spans="2:10" ht="15" thickBot="1" x14ac:dyDescent="0.35">
      <c r="B38" s="46" t="s">
        <v>283</v>
      </c>
      <c r="C38" s="46"/>
      <c r="D38" s="79">
        <f>+D35/D36</f>
        <v>274.78763338643506</v>
      </c>
    </row>
    <row r="39" spans="2:10" ht="15" thickBot="1" x14ac:dyDescent="0.35"/>
    <row r="40" spans="2:10" x14ac:dyDescent="0.3">
      <c r="B40" s="218" t="s">
        <v>284</v>
      </c>
      <c r="C40" s="218"/>
      <c r="D40" s="218">
        <f>+'Data Sheet'!B8</f>
        <v>2553.1</v>
      </c>
    </row>
    <row r="41" spans="2:10" ht="15" thickBot="1" x14ac:dyDescent="0.35">
      <c r="B41" s="219" t="s">
        <v>285</v>
      </c>
      <c r="C41" s="219"/>
      <c r="D41" s="220">
        <f>+D40/D38</f>
        <v>9.2911750377411053</v>
      </c>
    </row>
    <row r="44" spans="2:10" x14ac:dyDescent="0.3">
      <c r="B44" s="147" t="s">
        <v>255</v>
      </c>
    </row>
    <row r="45" spans="2:10" x14ac:dyDescent="0.3">
      <c r="B45" s="147" t="s">
        <v>8675</v>
      </c>
    </row>
    <row r="46" spans="2:10" x14ac:dyDescent="0.3">
      <c r="B46" s="147" t="s">
        <v>8674</v>
      </c>
    </row>
    <row r="47" spans="2:10" x14ac:dyDescent="0.3">
      <c r="B47" s="148" t="s">
        <v>8607</v>
      </c>
    </row>
  </sheetData>
  <mergeCells count="3">
    <mergeCell ref="B18:D18"/>
    <mergeCell ref="B27:D27"/>
    <mergeCell ref="F17:J17"/>
  </mergeCells>
  <pageMargins left="0.39370078740157483" right="0.39370078740157483" top="0.39370078740157483" bottom="0.39370078740157483" header="0.31496062992125984" footer="0.31496062992125984"/>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4C8C-2CD3-4DB3-8E3C-E5C43DF86FB7}">
  <sheetPr codeName="Sheet1">
    <pageSetUpPr fitToPage="1"/>
  </sheetPr>
  <dimension ref="A2:O109"/>
  <sheetViews>
    <sheetView showGridLines="0" zoomScale="90" zoomScaleNormal="90" workbookViewId="0">
      <selection activeCell="P67" sqref="P67"/>
    </sheetView>
  </sheetViews>
  <sheetFormatPr defaultRowHeight="14.4" x14ac:dyDescent="0.3"/>
  <cols>
    <col min="1" max="1" width="1.88671875" customWidth="1"/>
    <col min="2" max="2" width="28.33203125" customWidth="1"/>
    <col min="3" max="4" width="10.33203125" bestFit="1" customWidth="1"/>
    <col min="5" max="9" width="11.44140625" bestFit="1" customWidth="1"/>
    <col min="10" max="10" width="2.5546875" customWidth="1"/>
  </cols>
  <sheetData>
    <row r="2" spans="2:15" x14ac:dyDescent="0.3">
      <c r="B2" s="336"/>
      <c r="C2" s="336"/>
      <c r="D2" s="336"/>
      <c r="E2" s="336"/>
      <c r="F2" s="336"/>
      <c r="G2" s="336"/>
      <c r="H2" s="336"/>
      <c r="I2" s="336"/>
    </row>
    <row r="3" spans="2:15" ht="14.4" customHeight="1" x14ac:dyDescent="0.3"/>
    <row r="4" spans="2:15" ht="24" customHeight="1" x14ac:dyDescent="0.6">
      <c r="B4" s="155" t="str">
        <f>'Data Sheet'!B1</f>
        <v>PIDILITE INDUSTRIES LTD</v>
      </c>
    </row>
    <row r="5" spans="2:15" x14ac:dyDescent="0.3">
      <c r="B5" s="73" t="str">
        <f>CONCATENATE(" ","( ",VLOOKUP(B4,'List of Stocks'!A3:D5442,3,1)," | ","BSE Code:",VLOOKUP(B4,'List of Stocks'!A3:D5442,2,1),")")</f>
        <v xml:space="preserve"> ( PIDILITIND | BSE Code:500331)</v>
      </c>
      <c r="N5" s="16"/>
      <c r="O5" s="16"/>
    </row>
    <row r="6" spans="2:15" ht="19.8" x14ac:dyDescent="0.4">
      <c r="B6" s="173" t="str">
        <f>CONCATENATE(" ","INR "&amp;'Data Sheet'!B8)</f>
        <v xml:space="preserve"> INR 2553.1</v>
      </c>
    </row>
    <row r="7" spans="2:15" x14ac:dyDescent="0.3">
      <c r="B7" t="s">
        <v>8601</v>
      </c>
    </row>
    <row r="8" spans="2:15" ht="4.95" customHeight="1" thickBot="1" x14ac:dyDescent="0.35"/>
    <row r="9" spans="2:15" ht="17.399999999999999" x14ac:dyDescent="0.35">
      <c r="B9" s="172" t="s">
        <v>8565</v>
      </c>
      <c r="C9" s="129"/>
      <c r="D9" s="129"/>
      <c r="E9" s="129"/>
      <c r="F9" s="129"/>
      <c r="G9" s="129"/>
      <c r="H9" s="129"/>
      <c r="I9" s="129"/>
    </row>
    <row r="10" spans="2:15" x14ac:dyDescent="0.3">
      <c r="B10" s="340" t="s">
        <v>8613</v>
      </c>
      <c r="C10" s="340"/>
      <c r="D10" s="340"/>
      <c r="E10" s="340"/>
      <c r="F10" s="340"/>
      <c r="G10" s="340"/>
      <c r="H10" s="340"/>
      <c r="I10" s="340"/>
    </row>
    <row r="11" spans="2:15" x14ac:dyDescent="0.3">
      <c r="B11" s="340"/>
      <c r="C11" s="340"/>
      <c r="D11" s="340"/>
      <c r="E11" s="340"/>
      <c r="F11" s="340"/>
      <c r="G11" s="340"/>
      <c r="H11" s="340"/>
      <c r="I11" s="340"/>
    </row>
    <row r="12" spans="2:15" x14ac:dyDescent="0.3">
      <c r="B12" s="340"/>
      <c r="C12" s="340"/>
      <c r="D12" s="340"/>
      <c r="E12" s="340"/>
      <c r="F12" s="340"/>
      <c r="G12" s="340"/>
      <c r="H12" s="340"/>
      <c r="I12" s="340"/>
    </row>
    <row r="13" spans="2:15" ht="33" customHeight="1" x14ac:dyDescent="0.3">
      <c r="B13" s="340"/>
      <c r="C13" s="340"/>
      <c r="D13" s="340"/>
      <c r="E13" s="340"/>
      <c r="F13" s="340"/>
      <c r="G13" s="340"/>
      <c r="H13" s="340"/>
      <c r="I13" s="340"/>
    </row>
    <row r="14" spans="2:15" ht="3.6" customHeight="1" x14ac:dyDescent="0.3">
      <c r="B14" s="340"/>
      <c r="C14" s="340"/>
      <c r="D14" s="340"/>
      <c r="E14" s="340"/>
      <c r="F14" s="340"/>
      <c r="G14" s="340"/>
      <c r="H14" s="340"/>
      <c r="I14" s="340"/>
    </row>
    <row r="15" spans="2:15" ht="3.6" customHeight="1" x14ac:dyDescent="0.3">
      <c r="B15" s="118"/>
      <c r="C15" s="118"/>
      <c r="D15" s="118"/>
      <c r="E15" s="118"/>
      <c r="F15" s="118"/>
      <c r="G15" s="118"/>
      <c r="H15" s="118"/>
      <c r="I15" s="118"/>
    </row>
    <row r="16" spans="2:15" ht="17.399999999999999" x14ac:dyDescent="0.35">
      <c r="B16" s="179" t="s">
        <v>8577</v>
      </c>
    </row>
    <row r="17" spans="2:2" x14ac:dyDescent="0.3">
      <c r="B17" s="117"/>
    </row>
    <row r="18" spans="2:2" x14ac:dyDescent="0.3">
      <c r="B18" s="117"/>
    </row>
    <row r="19" spans="2:2" x14ac:dyDescent="0.3">
      <c r="B19" s="16"/>
    </row>
    <row r="20" spans="2:2" x14ac:dyDescent="0.3">
      <c r="B20" s="16"/>
    </row>
    <row r="21" spans="2:2" x14ac:dyDescent="0.3">
      <c r="B21" s="16"/>
    </row>
    <row r="22" spans="2:2" x14ac:dyDescent="0.3">
      <c r="B22" s="16"/>
    </row>
    <row r="23" spans="2:2" x14ac:dyDescent="0.3">
      <c r="B23" s="16"/>
    </row>
    <row r="24" spans="2:2" x14ac:dyDescent="0.3">
      <c r="B24" s="16"/>
    </row>
    <row r="25" spans="2:2" x14ac:dyDescent="0.3">
      <c r="B25" s="16"/>
    </row>
    <row r="26" spans="2:2" x14ac:dyDescent="0.3">
      <c r="B26" s="16"/>
    </row>
    <row r="27" spans="2:2" x14ac:dyDescent="0.3">
      <c r="B27" s="16"/>
    </row>
    <row r="28" spans="2:2" x14ac:dyDescent="0.3">
      <c r="B28" s="16"/>
    </row>
    <row r="29" spans="2:2" x14ac:dyDescent="0.3">
      <c r="B29" s="16"/>
    </row>
    <row r="30" spans="2:2" x14ac:dyDescent="0.3">
      <c r="B30" s="16"/>
    </row>
    <row r="56" spans="2:9" x14ac:dyDescent="0.3">
      <c r="B56" s="108"/>
      <c r="C56" s="108"/>
      <c r="D56" s="108"/>
      <c r="E56" s="108"/>
      <c r="F56" s="108"/>
      <c r="G56" s="108"/>
      <c r="H56" s="108"/>
      <c r="I56" s="108"/>
    </row>
    <row r="57" spans="2:9" x14ac:dyDescent="0.3">
      <c r="B57" s="255"/>
      <c r="C57" s="255"/>
      <c r="D57" s="255"/>
      <c r="E57" s="255"/>
      <c r="F57" s="255"/>
      <c r="G57" s="255"/>
      <c r="H57" s="255"/>
      <c r="I57" s="255"/>
    </row>
    <row r="58" spans="2:9" x14ac:dyDescent="0.3">
      <c r="B58" s="108"/>
      <c r="C58" s="108"/>
      <c r="D58" s="108"/>
      <c r="E58" s="108"/>
      <c r="F58" s="108"/>
      <c r="G58" s="108"/>
      <c r="H58" s="108"/>
      <c r="I58" s="108"/>
    </row>
    <row r="59" spans="2:9" x14ac:dyDescent="0.3">
      <c r="B59" s="108"/>
      <c r="C59" s="108"/>
      <c r="D59" s="108"/>
      <c r="E59" s="108"/>
      <c r="F59" s="108"/>
      <c r="G59" s="108"/>
      <c r="H59" s="108"/>
      <c r="I59" s="108"/>
    </row>
    <row r="60" spans="2:9" x14ac:dyDescent="0.3">
      <c r="B60" s="108"/>
      <c r="C60" s="108"/>
      <c r="D60" s="108"/>
      <c r="E60" s="108"/>
      <c r="F60" s="108"/>
      <c r="G60" s="108"/>
      <c r="H60" s="108"/>
      <c r="I60" s="108"/>
    </row>
    <row r="61" spans="2:9" x14ac:dyDescent="0.3">
      <c r="B61" s="108"/>
      <c r="C61" s="108"/>
      <c r="D61" s="108"/>
      <c r="E61" s="108"/>
      <c r="F61" s="108"/>
      <c r="G61" s="108"/>
      <c r="H61" s="108"/>
      <c r="I61" s="108"/>
    </row>
    <row r="63" spans="2:9" x14ac:dyDescent="0.3">
      <c r="B63" s="255"/>
      <c r="C63" s="255"/>
      <c r="D63" s="255"/>
      <c r="E63" s="255"/>
      <c r="F63" s="255"/>
      <c r="G63" s="255"/>
      <c r="H63" s="255"/>
      <c r="I63" s="255"/>
    </row>
    <row r="64" spans="2:9" ht="10.199999999999999" customHeight="1" x14ac:dyDescent="0.3"/>
    <row r="65" spans="1:10" ht="28.8" x14ac:dyDescent="0.55000000000000004">
      <c r="B65" s="264" t="s">
        <v>8580</v>
      </c>
    </row>
    <row r="66" spans="1:10" ht="10.8" customHeight="1" x14ac:dyDescent="0.55000000000000004">
      <c r="B66" s="264"/>
    </row>
    <row r="67" spans="1:10" ht="15.6" x14ac:dyDescent="0.3">
      <c r="A67" s="115"/>
      <c r="B67" s="331" t="s">
        <v>8566</v>
      </c>
      <c r="C67" s="331"/>
      <c r="D67" s="331"/>
      <c r="E67" s="331"/>
      <c r="F67" s="331"/>
      <c r="G67" s="331"/>
      <c r="H67" s="331"/>
      <c r="I67" s="331"/>
    </row>
    <row r="68" spans="1:10" ht="15.6" x14ac:dyDescent="0.3">
      <c r="A68" s="115"/>
      <c r="C68" s="116">
        <f>+Historical!F3</f>
        <v>42825</v>
      </c>
      <c r="D68" s="116">
        <f>+Historical!G3</f>
        <v>43190</v>
      </c>
      <c r="E68" s="116">
        <f>+Historical!H3</f>
        <v>43555</v>
      </c>
      <c r="F68" s="116">
        <f>+Historical!I3</f>
        <v>43921</v>
      </c>
      <c r="G68" s="116">
        <f>+Historical!J3</f>
        <v>44286</v>
      </c>
      <c r="H68" s="116">
        <f>+Historical!K3</f>
        <v>44651</v>
      </c>
      <c r="I68" s="116">
        <f>+Historical!L3</f>
        <v>45016</v>
      </c>
      <c r="J68" s="115"/>
    </row>
    <row r="69" spans="1:10" ht="15.6" x14ac:dyDescent="0.3">
      <c r="A69" s="115"/>
      <c r="B69" t="s">
        <v>72</v>
      </c>
      <c r="C69" s="33">
        <f>+Historical!F33</f>
        <v>747.77000000000021</v>
      </c>
      <c r="D69" s="33">
        <f>+Historical!G33</f>
        <v>813.08999999999969</v>
      </c>
      <c r="E69" s="33">
        <f>+Historical!H33</f>
        <v>798.60000000000036</v>
      </c>
      <c r="F69" s="33">
        <f>+Historical!I33</f>
        <v>1024.7800000000004</v>
      </c>
      <c r="G69" s="33">
        <f>+Historical!J33</f>
        <v>1052.1000000000004</v>
      </c>
      <c r="H69" s="33">
        <f>+Historical!K33</f>
        <v>1167.6999999999989</v>
      </c>
      <c r="I69" s="33">
        <f>+Historical!L33</f>
        <v>1234.3399999999988</v>
      </c>
      <c r="J69" s="115"/>
    </row>
    <row r="70" spans="1:10" ht="15.6" x14ac:dyDescent="0.3">
      <c r="A70" s="115"/>
      <c r="B70" t="s">
        <v>8567</v>
      </c>
      <c r="C70" s="33">
        <f>+(Historical!F51+Historical!F52)+(Historical!E51+Historical!E52)/2</f>
        <v>4789.9049999999997</v>
      </c>
      <c r="D70" s="33">
        <f>+(Historical!G51+Historical!G52)+(Historical!F51+Historical!F52)/2</f>
        <v>5309.4950000000008</v>
      </c>
      <c r="E70" s="33">
        <f>+(Historical!H51+Historical!H52)+(Historical!G51+Historical!G52)/2</f>
        <v>5935.1100000000006</v>
      </c>
      <c r="F70" s="33">
        <f>+(Historical!I51+Historical!I52)+(Historical!H51+Historical!H52)/2</f>
        <v>6529.6550000000007</v>
      </c>
      <c r="G70" s="33">
        <f>+(Historical!J51+Historical!J52)+(Historical!I51+Historical!I52)/2</f>
        <v>7820.7650000000003</v>
      </c>
      <c r="H70" s="33">
        <f>+(Historical!K51+Historical!K52)+(Historical!J51+Historical!J52)/2</f>
        <v>9200.19</v>
      </c>
      <c r="I70" s="33">
        <f>+(Historical!L51+Historical!L52)+(Historical!K51+Historical!K52)/2</f>
        <v>10414.135</v>
      </c>
      <c r="J70" s="115"/>
    </row>
    <row r="71" spans="1:10" ht="15.6" x14ac:dyDescent="0.3">
      <c r="A71" s="115"/>
      <c r="B71" s="259" t="s">
        <v>8566</v>
      </c>
      <c r="C71" s="260">
        <f>+C69/C70</f>
        <v>0.15611374338321954</v>
      </c>
      <c r="D71" s="260">
        <f t="shared" ref="D71:I71" si="0">+D69/D70</f>
        <v>0.15313885783864559</v>
      </c>
      <c r="E71" s="260">
        <f t="shared" si="0"/>
        <v>0.13455521464640088</v>
      </c>
      <c r="F71" s="260">
        <f t="shared" si="0"/>
        <v>0.15694244182885625</v>
      </c>
      <c r="G71" s="260">
        <f t="shared" si="0"/>
        <v>0.13452648174443296</v>
      </c>
      <c r="H71" s="260">
        <f t="shared" si="0"/>
        <v>0.12692129184288573</v>
      </c>
      <c r="I71" s="260">
        <f t="shared" si="0"/>
        <v>0.11852544642449889</v>
      </c>
      <c r="J71" s="115"/>
    </row>
    <row r="72" spans="1:10" ht="15.6" x14ac:dyDescent="0.3">
      <c r="A72" s="115"/>
      <c r="J72" s="115"/>
    </row>
    <row r="73" spans="1:10" ht="15.6" x14ac:dyDescent="0.3">
      <c r="A73" s="115"/>
      <c r="B73" s="331" t="s">
        <v>8568</v>
      </c>
      <c r="C73" s="331"/>
      <c r="D73" s="331"/>
      <c r="E73" s="331"/>
      <c r="F73" s="331"/>
      <c r="G73" s="331"/>
      <c r="H73" s="331"/>
      <c r="I73" s="331"/>
      <c r="J73" s="115"/>
    </row>
    <row r="74" spans="1:10" ht="15.6" x14ac:dyDescent="0.3">
      <c r="A74" s="115"/>
      <c r="C74" s="116">
        <f>+C68</f>
        <v>42825</v>
      </c>
      <c r="D74" s="116">
        <f t="shared" ref="D74:I74" si="1">+D68</f>
        <v>43190</v>
      </c>
      <c r="E74" s="116">
        <f t="shared" si="1"/>
        <v>43555</v>
      </c>
      <c r="F74" s="116">
        <f t="shared" si="1"/>
        <v>43921</v>
      </c>
      <c r="G74" s="116">
        <f t="shared" si="1"/>
        <v>44286</v>
      </c>
      <c r="H74" s="116">
        <f t="shared" si="1"/>
        <v>44651</v>
      </c>
      <c r="I74" s="116">
        <f t="shared" si="1"/>
        <v>45016</v>
      </c>
      <c r="J74" s="115"/>
    </row>
    <row r="75" spans="1:10" ht="15.6" x14ac:dyDescent="0.3">
      <c r="A75" s="115"/>
      <c r="B75" t="s">
        <v>72</v>
      </c>
      <c r="C75" s="33">
        <f>+C69</f>
        <v>747.77000000000021</v>
      </c>
      <c r="D75" s="33">
        <f t="shared" ref="D75:I75" si="2">+D69</f>
        <v>813.08999999999969</v>
      </c>
      <c r="E75" s="33">
        <f t="shared" si="2"/>
        <v>798.60000000000036</v>
      </c>
      <c r="F75" s="33">
        <f t="shared" si="2"/>
        <v>1024.7800000000004</v>
      </c>
      <c r="G75" s="33">
        <f t="shared" si="2"/>
        <v>1052.1000000000004</v>
      </c>
      <c r="H75" s="33">
        <f t="shared" si="2"/>
        <v>1167.6999999999989</v>
      </c>
      <c r="I75" s="33">
        <f t="shared" si="2"/>
        <v>1234.3399999999988</v>
      </c>
      <c r="J75" s="115"/>
    </row>
    <row r="76" spans="1:10" ht="15.6" x14ac:dyDescent="0.3">
      <c r="A76" s="115"/>
      <c r="B76" t="s">
        <v>294</v>
      </c>
      <c r="C76" s="33">
        <f>+Historical!F6</f>
        <v>5616.79</v>
      </c>
      <c r="D76" s="33">
        <f>+Historical!G6</f>
        <v>6078.41</v>
      </c>
      <c r="E76" s="33">
        <f>+Historical!H6</f>
        <v>7077.96</v>
      </c>
      <c r="F76" s="33">
        <f>+Historical!I6</f>
        <v>7294.47</v>
      </c>
      <c r="G76" s="33">
        <f>+Historical!J6</f>
        <v>7292.71</v>
      </c>
      <c r="H76" s="33">
        <f>+Historical!K6</f>
        <v>9920.9599999999991</v>
      </c>
      <c r="I76" s="33">
        <f>+Historical!L6</f>
        <v>11799.1</v>
      </c>
      <c r="J76" s="115"/>
    </row>
    <row r="77" spans="1:10" ht="15.6" x14ac:dyDescent="0.3">
      <c r="A77" s="115"/>
      <c r="B77" s="259" t="s">
        <v>8569</v>
      </c>
      <c r="C77" s="260">
        <f>+C75/C76</f>
        <v>0.1331312012733252</v>
      </c>
      <c r="D77" s="260">
        <f t="shared" ref="D77" si="3">+D75/D76</f>
        <v>0.13376688969648307</v>
      </c>
      <c r="E77" s="260">
        <f t="shared" ref="E77" si="4">+E75/E76</f>
        <v>0.11282912025498877</v>
      </c>
      <c r="F77" s="260">
        <f t="shared" ref="F77" si="5">+F75/F76</f>
        <v>0.14048724581772223</v>
      </c>
      <c r="G77" s="260">
        <f t="shared" ref="G77" si="6">+G75/G76</f>
        <v>0.14426735740211805</v>
      </c>
      <c r="H77" s="260">
        <f t="shared" ref="H77" si="7">+H75/H76</f>
        <v>0.11770030319646475</v>
      </c>
      <c r="I77" s="260">
        <f t="shared" ref="I77" si="8">+I75/I76</f>
        <v>0.10461306370824883</v>
      </c>
      <c r="J77" s="115"/>
    </row>
    <row r="78" spans="1:10" ht="15.6" x14ac:dyDescent="0.3">
      <c r="A78" s="115"/>
      <c r="C78" s="20"/>
      <c r="D78" s="20"/>
      <c r="E78" s="20"/>
      <c r="F78" s="20"/>
      <c r="G78" s="20"/>
      <c r="H78" s="20"/>
      <c r="I78" s="20"/>
      <c r="J78" s="115"/>
    </row>
    <row r="79" spans="1:10" ht="15.6" x14ac:dyDescent="0.3">
      <c r="A79" s="115"/>
      <c r="B79" t="s">
        <v>294</v>
      </c>
      <c r="C79" s="33">
        <f t="shared" ref="C79:H79" si="9">+C76</f>
        <v>5616.79</v>
      </c>
      <c r="D79" s="33">
        <f t="shared" si="9"/>
        <v>6078.41</v>
      </c>
      <c r="E79" s="33">
        <f t="shared" si="9"/>
        <v>7077.96</v>
      </c>
      <c r="F79" s="33">
        <f t="shared" si="9"/>
        <v>7294.47</v>
      </c>
      <c r="G79" s="33">
        <f t="shared" si="9"/>
        <v>7292.71</v>
      </c>
      <c r="H79" s="33">
        <f t="shared" si="9"/>
        <v>9920.9599999999991</v>
      </c>
      <c r="I79" s="33">
        <f>+I76</f>
        <v>11799.1</v>
      </c>
      <c r="J79" s="115"/>
    </row>
    <row r="80" spans="1:10" ht="15.6" x14ac:dyDescent="0.3">
      <c r="A80" s="115"/>
      <c r="B80" t="s">
        <v>8570</v>
      </c>
      <c r="C80" s="33">
        <f>(Historical!F68+Historical!E68)/2</f>
        <v>4242.1550000000007</v>
      </c>
      <c r="D80" s="33">
        <f>(Historical!G68+Historical!F68)/2</f>
        <v>4984.5150000000003</v>
      </c>
      <c r="E80" s="33">
        <f>(Historical!H68+Historical!G68)/2</f>
        <v>5551.1949999999997</v>
      </c>
      <c r="F80" s="33">
        <f>(Historical!I68+Historical!H68)/2</f>
        <v>6213.244999999999</v>
      </c>
      <c r="G80" s="33">
        <f>(Historical!J68+Historical!I68)/2</f>
        <v>7668.2650000000012</v>
      </c>
      <c r="H80" s="33">
        <f>(Historical!K68+Historical!J68)/2</f>
        <v>9154.0850000000009</v>
      </c>
      <c r="I80" s="33">
        <f>(Historical!L68+Historical!K68)/2</f>
        <v>9999.6049999999996</v>
      </c>
      <c r="J80" s="115"/>
    </row>
    <row r="81" spans="1:10" ht="15.6" x14ac:dyDescent="0.3">
      <c r="A81" s="115"/>
      <c r="B81" s="259" t="s">
        <v>8571</v>
      </c>
      <c r="C81" s="260">
        <f>+C79/C80</f>
        <v>1.3240416722161259</v>
      </c>
      <c r="D81" s="260">
        <f t="shared" ref="D81" si="10">+D79/D80</f>
        <v>1.2194586634808</v>
      </c>
      <c r="E81" s="260">
        <f t="shared" ref="E81" si="11">+E79/E80</f>
        <v>1.2750335738521166</v>
      </c>
      <c r="F81" s="260">
        <f t="shared" ref="F81" si="12">+F79/F80</f>
        <v>1.1740193731295001</v>
      </c>
      <c r="G81" s="260">
        <f t="shared" ref="G81" si="13">+G79/G80</f>
        <v>0.95102477548702335</v>
      </c>
      <c r="H81" s="260">
        <f t="shared" ref="H81" si="14">+H79/H80</f>
        <v>1.0837740746344389</v>
      </c>
      <c r="I81" s="260">
        <f t="shared" ref="I81" si="15">+I79/I80</f>
        <v>1.1799566082860273</v>
      </c>
      <c r="J81" s="115"/>
    </row>
    <row r="82" spans="1:10" ht="15.6" x14ac:dyDescent="0.3">
      <c r="A82" s="115"/>
      <c r="J82" s="115"/>
    </row>
    <row r="83" spans="1:10" ht="15.6" x14ac:dyDescent="0.3">
      <c r="A83" s="115"/>
      <c r="B83" t="s">
        <v>8570</v>
      </c>
      <c r="C83" s="33">
        <f>+C80</f>
        <v>4242.1550000000007</v>
      </c>
      <c r="D83" s="33">
        <f t="shared" ref="D83:I83" si="16">+D80</f>
        <v>4984.5150000000003</v>
      </c>
      <c r="E83" s="33">
        <f t="shared" si="16"/>
        <v>5551.1949999999997</v>
      </c>
      <c r="F83" s="33">
        <f t="shared" si="16"/>
        <v>6213.244999999999</v>
      </c>
      <c r="G83" s="33">
        <f t="shared" si="16"/>
        <v>7668.2650000000012</v>
      </c>
      <c r="H83" s="33">
        <f t="shared" si="16"/>
        <v>9154.0850000000009</v>
      </c>
      <c r="I83" s="33">
        <f t="shared" si="16"/>
        <v>9999.6049999999996</v>
      </c>
      <c r="J83" s="115"/>
    </row>
    <row r="84" spans="1:10" ht="15.6" x14ac:dyDescent="0.3">
      <c r="A84" s="115"/>
      <c r="B84" t="s">
        <v>8567</v>
      </c>
      <c r="C84" s="33">
        <f>+C70</f>
        <v>4789.9049999999997</v>
      </c>
      <c r="D84" s="33">
        <f t="shared" ref="D84:I84" si="17">+D70</f>
        <v>5309.4950000000008</v>
      </c>
      <c r="E84" s="33">
        <f t="shared" si="17"/>
        <v>5935.1100000000006</v>
      </c>
      <c r="F84" s="33">
        <f t="shared" si="17"/>
        <v>6529.6550000000007</v>
      </c>
      <c r="G84" s="33">
        <f t="shared" si="17"/>
        <v>7820.7650000000003</v>
      </c>
      <c r="H84" s="33">
        <f t="shared" si="17"/>
        <v>9200.19</v>
      </c>
      <c r="I84" s="33">
        <f t="shared" si="17"/>
        <v>10414.135</v>
      </c>
      <c r="J84" s="115"/>
    </row>
    <row r="85" spans="1:10" ht="15.6" x14ac:dyDescent="0.3">
      <c r="A85" s="115"/>
      <c r="B85" s="259" t="s">
        <v>8572</v>
      </c>
      <c r="C85" s="260">
        <f>+C83/C84</f>
        <v>0.8856449136256358</v>
      </c>
      <c r="D85" s="260">
        <f t="shared" ref="D85" si="18">+D83/D84</f>
        <v>0.93879267237279618</v>
      </c>
      <c r="E85" s="260">
        <f t="shared" ref="E85" si="19">+E83/E84</f>
        <v>0.93531459400078498</v>
      </c>
      <c r="F85" s="260">
        <f t="shared" ref="F85" si="20">+F83/F84</f>
        <v>0.95154261595750445</v>
      </c>
      <c r="G85" s="260">
        <f t="shared" ref="G85" si="21">+G83/G84</f>
        <v>0.9805006287748067</v>
      </c>
      <c r="H85" s="260">
        <f t="shared" ref="H85" si="22">+H83/H84</f>
        <v>0.99498869045095817</v>
      </c>
      <c r="I85" s="260">
        <f t="shared" ref="I85" si="23">+I83/I84</f>
        <v>0.96019544590117178</v>
      </c>
      <c r="J85" s="115"/>
    </row>
    <row r="86" spans="1:10" ht="15.6" x14ac:dyDescent="0.3">
      <c r="A86" s="115"/>
      <c r="J86" s="115"/>
    </row>
    <row r="87" spans="1:10" ht="15.6" x14ac:dyDescent="0.3">
      <c r="A87" s="115"/>
      <c r="B87" s="259" t="s">
        <v>8573</v>
      </c>
      <c r="C87" s="260">
        <f>+C77*C81*C85</f>
        <v>0.15611374338321959</v>
      </c>
      <c r="D87" s="260">
        <f t="shared" ref="D87:I87" si="24">+D77*D81*D85</f>
        <v>0.15313885783864559</v>
      </c>
      <c r="E87" s="260">
        <f t="shared" si="24"/>
        <v>0.13455521464640086</v>
      </c>
      <c r="F87" s="260">
        <f t="shared" si="24"/>
        <v>0.15694244182885622</v>
      </c>
      <c r="G87" s="260">
        <f t="shared" si="24"/>
        <v>0.13452648174443296</v>
      </c>
      <c r="H87" s="260">
        <f t="shared" si="24"/>
        <v>0.12692129184288573</v>
      </c>
      <c r="I87" s="260">
        <f t="shared" si="24"/>
        <v>0.11852544642449889</v>
      </c>
      <c r="J87" s="115"/>
    </row>
    <row r="88" spans="1:10" ht="15.6" x14ac:dyDescent="0.3">
      <c r="A88" s="115"/>
      <c r="J88" s="115"/>
    </row>
    <row r="89" spans="1:10" ht="15.6" x14ac:dyDescent="0.3">
      <c r="A89" s="115"/>
      <c r="B89" s="331" t="s">
        <v>8574</v>
      </c>
      <c r="C89" s="331"/>
      <c r="D89" s="331"/>
      <c r="E89" s="331"/>
      <c r="F89" s="331"/>
      <c r="G89" s="331"/>
      <c r="H89" s="331"/>
      <c r="I89" s="331"/>
      <c r="J89" s="115"/>
    </row>
    <row r="90" spans="1:10" ht="15.6" x14ac:dyDescent="0.3">
      <c r="A90" s="115"/>
      <c r="C90" s="116">
        <f>+C68</f>
        <v>42825</v>
      </c>
      <c r="D90" s="116">
        <f t="shared" ref="D90:I90" si="25">+D68</f>
        <v>43190</v>
      </c>
      <c r="E90" s="116">
        <f t="shared" si="25"/>
        <v>43555</v>
      </c>
      <c r="F90" s="116">
        <f t="shared" si="25"/>
        <v>43921</v>
      </c>
      <c r="G90" s="116">
        <f t="shared" si="25"/>
        <v>44286</v>
      </c>
      <c r="H90" s="116">
        <f t="shared" si="25"/>
        <v>44651</v>
      </c>
      <c r="I90" s="116">
        <f t="shared" si="25"/>
        <v>45016</v>
      </c>
      <c r="J90" s="115"/>
    </row>
    <row r="91" spans="1:10" ht="15.6" x14ac:dyDescent="0.3">
      <c r="A91" s="115"/>
      <c r="B91" t="s">
        <v>72</v>
      </c>
      <c r="C91" s="33">
        <f>+C75</f>
        <v>747.77000000000021</v>
      </c>
      <c r="D91" s="33">
        <f t="shared" ref="D91:I91" si="26">+D75</f>
        <v>813.08999999999969</v>
      </c>
      <c r="E91" s="33">
        <f t="shared" si="26"/>
        <v>798.60000000000036</v>
      </c>
      <c r="F91" s="33">
        <f t="shared" si="26"/>
        <v>1024.7800000000004</v>
      </c>
      <c r="G91" s="33">
        <f t="shared" si="26"/>
        <v>1052.1000000000004</v>
      </c>
      <c r="H91" s="33">
        <f t="shared" si="26"/>
        <v>1167.6999999999989</v>
      </c>
      <c r="I91" s="33">
        <f t="shared" si="26"/>
        <v>1234.3399999999988</v>
      </c>
      <c r="J91" s="115"/>
    </row>
    <row r="92" spans="1:10" ht="15.6" x14ac:dyDescent="0.3">
      <c r="A92" s="115"/>
      <c r="B92" t="s">
        <v>8570</v>
      </c>
      <c r="C92" s="33">
        <f>+C83</f>
        <v>4242.1550000000007</v>
      </c>
      <c r="D92" s="33">
        <f t="shared" ref="D92:I92" si="27">+D83</f>
        <v>4984.5150000000003</v>
      </c>
      <c r="E92" s="33">
        <f t="shared" si="27"/>
        <v>5551.1949999999997</v>
      </c>
      <c r="F92" s="33">
        <f t="shared" si="27"/>
        <v>6213.244999999999</v>
      </c>
      <c r="G92" s="33">
        <f t="shared" si="27"/>
        <v>7668.2650000000012</v>
      </c>
      <c r="H92" s="33">
        <f t="shared" si="27"/>
        <v>9154.0850000000009</v>
      </c>
      <c r="I92" s="33">
        <f t="shared" si="27"/>
        <v>9999.6049999999996</v>
      </c>
      <c r="J92" s="115"/>
    </row>
    <row r="93" spans="1:10" ht="15.6" x14ac:dyDescent="0.3">
      <c r="A93" s="115"/>
      <c r="B93" s="259" t="s">
        <v>8574</v>
      </c>
      <c r="C93" s="260">
        <f>+C91/C92</f>
        <v>0.17627125835807511</v>
      </c>
      <c r="D93" s="260">
        <f t="shared" ref="D93" si="28">+D91/D92</f>
        <v>0.16312319252725685</v>
      </c>
      <c r="E93" s="260">
        <f t="shared" ref="E93" si="29">+E91/E92</f>
        <v>0.14386091643330859</v>
      </c>
      <c r="F93" s="260">
        <f t="shared" ref="F93" si="30">+F91/F92</f>
        <v>0.16493474826761226</v>
      </c>
      <c r="G93" s="260">
        <f t="shared" ref="G93" si="31">+G91/G92</f>
        <v>0.13720183118345547</v>
      </c>
      <c r="H93" s="260">
        <f t="shared" ref="H93" si="32">+H91/H92</f>
        <v>0.12756053718094149</v>
      </c>
      <c r="I93" s="260">
        <f t="shared" ref="I93" si="33">+I91/I92</f>
        <v>0.12343887583559539</v>
      </c>
      <c r="J93" s="115"/>
    </row>
    <row r="94" spans="1:10" ht="15.6" x14ac:dyDescent="0.3">
      <c r="A94" s="115"/>
      <c r="J94" s="115"/>
    </row>
    <row r="95" spans="1:10" ht="15.6" x14ac:dyDescent="0.3">
      <c r="A95" s="115"/>
      <c r="B95" s="331" t="s">
        <v>8575</v>
      </c>
      <c r="C95" s="331"/>
      <c r="D95" s="331"/>
      <c r="E95" s="331"/>
      <c r="F95" s="331"/>
      <c r="G95" s="331"/>
      <c r="H95" s="331"/>
      <c r="I95" s="331"/>
      <c r="J95" s="115"/>
    </row>
    <row r="96" spans="1:10" ht="15.6" x14ac:dyDescent="0.3">
      <c r="A96" s="115"/>
      <c r="C96" s="116">
        <f>+C90</f>
        <v>42825</v>
      </c>
      <c r="D96" s="116">
        <f t="shared" ref="D96:I96" si="34">+D90</f>
        <v>43190</v>
      </c>
      <c r="E96" s="116">
        <f t="shared" si="34"/>
        <v>43555</v>
      </c>
      <c r="F96" s="116">
        <f t="shared" si="34"/>
        <v>43921</v>
      </c>
      <c r="G96" s="116">
        <f t="shared" si="34"/>
        <v>44286</v>
      </c>
      <c r="H96" s="116">
        <f t="shared" si="34"/>
        <v>44651</v>
      </c>
      <c r="I96" s="116">
        <f t="shared" si="34"/>
        <v>45016</v>
      </c>
      <c r="J96" s="115"/>
    </row>
    <row r="97" spans="1:10" ht="15.6" x14ac:dyDescent="0.3">
      <c r="A97" s="115"/>
      <c r="B97" t="s">
        <v>72</v>
      </c>
      <c r="C97" s="33">
        <f t="shared" ref="C97:H97" si="35">+C91</f>
        <v>747.77000000000021</v>
      </c>
      <c r="D97" s="33">
        <f t="shared" si="35"/>
        <v>813.08999999999969</v>
      </c>
      <c r="E97" s="33">
        <f t="shared" si="35"/>
        <v>798.60000000000036</v>
      </c>
      <c r="F97" s="33">
        <f t="shared" si="35"/>
        <v>1024.7800000000004</v>
      </c>
      <c r="G97" s="33">
        <f t="shared" si="35"/>
        <v>1052.1000000000004</v>
      </c>
      <c r="H97" s="33">
        <f t="shared" si="35"/>
        <v>1167.6999999999989</v>
      </c>
      <c r="I97" s="33">
        <f>+I91</f>
        <v>1234.3399999999988</v>
      </c>
      <c r="J97" s="115"/>
    </row>
    <row r="98" spans="1:10" ht="15.6" x14ac:dyDescent="0.3">
      <c r="A98" s="115"/>
      <c r="B98" t="s">
        <v>294</v>
      </c>
      <c r="C98" s="33">
        <f t="shared" ref="C98:H98" si="36">+C76</f>
        <v>5616.79</v>
      </c>
      <c r="D98" s="33">
        <f t="shared" si="36"/>
        <v>6078.41</v>
      </c>
      <c r="E98" s="33">
        <f t="shared" si="36"/>
        <v>7077.96</v>
      </c>
      <c r="F98" s="33">
        <f t="shared" si="36"/>
        <v>7294.47</v>
      </c>
      <c r="G98" s="33">
        <f t="shared" si="36"/>
        <v>7292.71</v>
      </c>
      <c r="H98" s="33">
        <f t="shared" si="36"/>
        <v>9920.9599999999991</v>
      </c>
      <c r="I98" s="33">
        <f>+I76</f>
        <v>11799.1</v>
      </c>
      <c r="J98" s="115"/>
    </row>
    <row r="99" spans="1:10" ht="15.6" x14ac:dyDescent="0.3">
      <c r="A99" s="115"/>
      <c r="B99" s="259" t="s">
        <v>8569</v>
      </c>
      <c r="C99" s="260">
        <f>+C97/C98</f>
        <v>0.1331312012733252</v>
      </c>
      <c r="D99" s="260">
        <f t="shared" ref="D99" si="37">+D97/D98</f>
        <v>0.13376688969648307</v>
      </c>
      <c r="E99" s="260">
        <f t="shared" ref="E99" si="38">+E97/E98</f>
        <v>0.11282912025498877</v>
      </c>
      <c r="F99" s="260">
        <f t="shared" ref="F99" si="39">+F97/F98</f>
        <v>0.14048724581772223</v>
      </c>
      <c r="G99" s="260">
        <f t="shared" ref="G99" si="40">+G97/G98</f>
        <v>0.14426735740211805</v>
      </c>
      <c r="H99" s="260">
        <f t="shared" ref="H99" si="41">+H97/H98</f>
        <v>0.11770030319646475</v>
      </c>
      <c r="I99" s="260">
        <f t="shared" ref="I99" si="42">+I97/I98</f>
        <v>0.10461306370824883</v>
      </c>
      <c r="J99" s="115"/>
    </row>
    <row r="100" spans="1:10" ht="15.6" x14ac:dyDescent="0.3">
      <c r="A100" s="115"/>
      <c r="C100" s="20"/>
      <c r="D100" s="20"/>
      <c r="E100" s="20"/>
      <c r="F100" s="20"/>
      <c r="G100" s="20"/>
      <c r="H100" s="20"/>
      <c r="I100" s="20"/>
      <c r="J100" s="115"/>
    </row>
    <row r="101" spans="1:10" ht="15.6" x14ac:dyDescent="0.3">
      <c r="A101" s="115"/>
      <c r="B101" t="s">
        <v>294</v>
      </c>
      <c r="C101" s="33">
        <f t="shared" ref="C101:H101" si="43">+C98</f>
        <v>5616.79</v>
      </c>
      <c r="D101" s="33">
        <f t="shared" si="43"/>
        <v>6078.41</v>
      </c>
      <c r="E101" s="33">
        <f t="shared" si="43"/>
        <v>7077.96</v>
      </c>
      <c r="F101" s="33">
        <f t="shared" si="43"/>
        <v>7294.47</v>
      </c>
      <c r="G101" s="33">
        <f t="shared" si="43"/>
        <v>7292.71</v>
      </c>
      <c r="H101" s="33">
        <f t="shared" si="43"/>
        <v>9920.9599999999991</v>
      </c>
      <c r="I101" s="33">
        <f>+I98</f>
        <v>11799.1</v>
      </c>
      <c r="J101" s="115"/>
    </row>
    <row r="102" spans="1:10" ht="15.6" x14ac:dyDescent="0.3">
      <c r="A102" s="115"/>
      <c r="B102" t="s">
        <v>8570</v>
      </c>
      <c r="C102" s="33">
        <f t="shared" ref="C102:H102" si="44">+C83</f>
        <v>4242.1550000000007</v>
      </c>
      <c r="D102" s="33">
        <f t="shared" si="44"/>
        <v>4984.5150000000003</v>
      </c>
      <c r="E102" s="33">
        <f t="shared" si="44"/>
        <v>5551.1949999999997</v>
      </c>
      <c r="F102" s="33">
        <f t="shared" si="44"/>
        <v>6213.244999999999</v>
      </c>
      <c r="G102" s="33">
        <f t="shared" si="44"/>
        <v>7668.2650000000012</v>
      </c>
      <c r="H102" s="33">
        <f t="shared" si="44"/>
        <v>9154.0850000000009</v>
      </c>
      <c r="I102" s="33">
        <f>+I83</f>
        <v>9999.6049999999996</v>
      </c>
      <c r="J102" s="115"/>
    </row>
    <row r="103" spans="1:10" ht="15.6" x14ac:dyDescent="0.3">
      <c r="A103" s="115"/>
      <c r="B103" s="259" t="s">
        <v>8571</v>
      </c>
      <c r="C103" s="260">
        <f>+C101/C102</f>
        <v>1.3240416722161259</v>
      </c>
      <c r="D103" s="260">
        <f t="shared" ref="D103" si="45">+D101/D102</f>
        <v>1.2194586634808</v>
      </c>
      <c r="E103" s="260">
        <f t="shared" ref="E103" si="46">+E101/E102</f>
        <v>1.2750335738521166</v>
      </c>
      <c r="F103" s="260">
        <f t="shared" ref="F103" si="47">+F101/F102</f>
        <v>1.1740193731295001</v>
      </c>
      <c r="G103" s="260">
        <f t="shared" ref="G103" si="48">+G101/G102</f>
        <v>0.95102477548702335</v>
      </c>
      <c r="H103" s="260">
        <f t="shared" ref="H103" si="49">+H101/H102</f>
        <v>1.0837740746344389</v>
      </c>
      <c r="I103" s="260">
        <f t="shared" ref="I103" si="50">+I101/I102</f>
        <v>1.1799566082860273</v>
      </c>
      <c r="J103" s="115"/>
    </row>
    <row r="104" spans="1:10" ht="15.6" x14ac:dyDescent="0.3">
      <c r="A104" s="115"/>
      <c r="J104" s="115"/>
    </row>
    <row r="105" spans="1:10" ht="15.6" x14ac:dyDescent="0.3">
      <c r="A105" s="115"/>
      <c r="B105" s="259" t="s">
        <v>8576</v>
      </c>
      <c r="C105" s="260">
        <f>+C99*C103</f>
        <v>0.17627125835807514</v>
      </c>
      <c r="D105" s="260">
        <f t="shared" ref="D105:I105" si="51">+D99*D103</f>
        <v>0.16312319252725685</v>
      </c>
      <c r="E105" s="260">
        <f t="shared" si="51"/>
        <v>0.14386091643330856</v>
      </c>
      <c r="F105" s="260">
        <f t="shared" si="51"/>
        <v>0.16493474826761223</v>
      </c>
      <c r="G105" s="260">
        <f t="shared" si="51"/>
        <v>0.13720183118345547</v>
      </c>
      <c r="H105" s="260">
        <f t="shared" si="51"/>
        <v>0.12756053718094149</v>
      </c>
      <c r="I105" s="260">
        <f t="shared" si="51"/>
        <v>0.12343887583559539</v>
      </c>
      <c r="J105" s="115"/>
    </row>
    <row r="108" spans="1:10" ht="15.6" customHeight="1" x14ac:dyDescent="0.3"/>
    <row r="109" spans="1:10" x14ac:dyDescent="0.3">
      <c r="B109" s="336"/>
      <c r="C109" s="336"/>
      <c r="D109" s="336"/>
      <c r="E109" s="336"/>
      <c r="F109" s="336"/>
      <c r="G109" s="336"/>
      <c r="H109" s="336"/>
      <c r="I109" s="336"/>
    </row>
  </sheetData>
  <mergeCells count="7">
    <mergeCell ref="B2:I2"/>
    <mergeCell ref="B10:I14"/>
    <mergeCell ref="B109:I109"/>
    <mergeCell ref="B95:I95"/>
    <mergeCell ref="B67:I67"/>
    <mergeCell ref="B73:I73"/>
    <mergeCell ref="B89:I89"/>
  </mergeCells>
  <pageMargins left="0.51181102362204722" right="0.51181102362204722" top="0.55118110236220474" bottom="0.55118110236220474" header="0.31496062992125984" footer="0.31496062992125984"/>
  <pageSetup paperSize="9" scale="49" orientation="portrait" r:id="rId1"/>
  <headerFooter scaleWithDoc="0" alignWithMargins="0"/>
  <rowBreaks count="1" manualBreakCount="1">
    <brk id="66" max="9"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5DF63-9B04-4AA7-AC71-DCC87A35E9AB}">
  <sheetPr codeName="Sheet2">
    <pageSetUpPr fitToPage="1"/>
  </sheetPr>
  <dimension ref="B2:O96"/>
  <sheetViews>
    <sheetView showGridLines="0" zoomScale="90" zoomScaleNormal="90" workbookViewId="0">
      <selection activeCell="N6" sqref="N6:O13"/>
    </sheetView>
  </sheetViews>
  <sheetFormatPr defaultRowHeight="14.4" x14ac:dyDescent="0.3"/>
  <cols>
    <col min="1" max="1" width="1.88671875" customWidth="1"/>
    <col min="2" max="2" width="33.77734375" customWidth="1"/>
    <col min="3" max="4" width="11" bestFit="1" customWidth="1"/>
    <col min="5" max="7" width="11.44140625" bestFit="1" customWidth="1"/>
    <col min="8" max="8" width="11" bestFit="1" customWidth="1"/>
    <col min="9" max="9" width="11" customWidth="1"/>
    <col min="10" max="10" width="2.5546875" customWidth="1"/>
  </cols>
  <sheetData>
    <row r="2" spans="2:15" x14ac:dyDescent="0.3">
      <c r="B2" s="154"/>
      <c r="C2" s="154"/>
      <c r="D2" s="154"/>
      <c r="E2" s="154"/>
      <c r="F2" s="154"/>
      <c r="G2" s="154"/>
      <c r="H2" s="154"/>
      <c r="I2" s="154"/>
      <c r="J2" s="154"/>
    </row>
    <row r="3" spans="2:15" ht="14.4" customHeight="1" x14ac:dyDescent="0.3"/>
    <row r="4" spans="2:15" ht="24" customHeight="1" x14ac:dyDescent="0.6">
      <c r="B4" s="155" t="str">
        <f>'Data Sheet'!B1</f>
        <v>PIDILITE INDUSTRIES LTD</v>
      </c>
    </row>
    <row r="5" spans="2:15" x14ac:dyDescent="0.3">
      <c r="B5" s="73" t="str">
        <f>CONCATENATE(" ","( ",VLOOKUP(B4,'List of Stocks'!A3:D5442,3,1)," | ","BSE Code:",VLOOKUP(B4,'List of Stocks'!A3:D5442,2,1),")")</f>
        <v xml:space="preserve"> ( PIDILITIND | BSE Code:500331)</v>
      </c>
      <c r="N5" s="16"/>
      <c r="O5" s="16"/>
    </row>
    <row r="6" spans="2:15" ht="19.8" x14ac:dyDescent="0.4">
      <c r="B6" s="173" t="str">
        <f>CONCATENATE(" ","INR "&amp;'Data Sheet'!B8)</f>
        <v xml:space="preserve"> INR 2553.1</v>
      </c>
    </row>
    <row r="7" spans="2:15" x14ac:dyDescent="0.3">
      <c r="B7" t="s">
        <v>8601</v>
      </c>
    </row>
    <row r="8" spans="2:15" ht="4.95" customHeight="1" thickBot="1" x14ac:dyDescent="0.35"/>
    <row r="9" spans="2:15" ht="17.399999999999999" x14ac:dyDescent="0.35">
      <c r="B9" s="172" t="s">
        <v>8578</v>
      </c>
      <c r="C9" s="129"/>
      <c r="D9" s="129"/>
      <c r="E9" s="129"/>
      <c r="F9" s="129"/>
      <c r="G9" s="129"/>
      <c r="H9" s="129"/>
      <c r="I9" s="129"/>
    </row>
    <row r="10" spans="2:15" ht="14.4" customHeight="1" x14ac:dyDescent="0.3">
      <c r="B10" s="340" t="s">
        <v>8672</v>
      </c>
      <c r="C10" s="340"/>
      <c r="D10" s="340"/>
      <c r="E10" s="340"/>
      <c r="F10" s="340"/>
      <c r="G10" s="340"/>
      <c r="H10" s="340"/>
      <c r="I10" s="325"/>
    </row>
    <row r="11" spans="2:15" ht="14.4" customHeight="1" x14ac:dyDescent="0.3">
      <c r="B11" s="340"/>
      <c r="C11" s="340"/>
      <c r="D11" s="340"/>
      <c r="E11" s="340"/>
      <c r="F11" s="340"/>
      <c r="G11" s="340"/>
      <c r="H11" s="340"/>
      <c r="I11" s="325"/>
    </row>
    <row r="12" spans="2:15" ht="14.4" customHeight="1" x14ac:dyDescent="0.3">
      <c r="B12" s="340"/>
      <c r="C12" s="340"/>
      <c r="D12" s="340"/>
      <c r="E12" s="340"/>
      <c r="F12" s="340"/>
      <c r="G12" s="340"/>
      <c r="H12" s="340"/>
      <c r="I12" s="325"/>
    </row>
    <row r="13" spans="2:15" ht="72" customHeight="1" x14ac:dyDescent="0.3">
      <c r="B13" s="340"/>
      <c r="C13" s="340"/>
      <c r="D13" s="340"/>
      <c r="E13" s="340"/>
      <c r="F13" s="340"/>
      <c r="G13" s="340"/>
      <c r="H13" s="340"/>
      <c r="I13" s="325"/>
    </row>
    <row r="14" spans="2:15" ht="3.6" customHeight="1" x14ac:dyDescent="0.3">
      <c r="B14" s="325"/>
      <c r="C14" s="325"/>
      <c r="D14" s="325"/>
      <c r="E14" s="325"/>
      <c r="F14" s="325"/>
      <c r="G14" s="325"/>
      <c r="H14" s="325"/>
      <c r="I14" s="325"/>
    </row>
    <row r="15" spans="2:15" ht="3.6" customHeight="1" x14ac:dyDescent="0.3">
      <c r="B15" s="118"/>
      <c r="C15" s="118"/>
      <c r="D15" s="118"/>
      <c r="E15" s="118"/>
      <c r="F15" s="118"/>
      <c r="G15" s="118"/>
      <c r="H15" s="118"/>
      <c r="I15" s="118"/>
    </row>
    <row r="16" spans="2:15" ht="17.399999999999999" x14ac:dyDescent="0.35">
      <c r="B16" s="179" t="s">
        <v>8577</v>
      </c>
    </row>
    <row r="17" spans="2:2" x14ac:dyDescent="0.3">
      <c r="B17" s="117"/>
    </row>
    <row r="18" spans="2:2" x14ac:dyDescent="0.3">
      <c r="B18" s="117"/>
    </row>
    <row r="19" spans="2:2" x14ac:dyDescent="0.3">
      <c r="B19" s="16"/>
    </row>
    <row r="20" spans="2:2" x14ac:dyDescent="0.3">
      <c r="B20" s="16"/>
    </row>
    <row r="21" spans="2:2" x14ac:dyDescent="0.3">
      <c r="B21" s="16"/>
    </row>
    <row r="22" spans="2:2" x14ac:dyDescent="0.3">
      <c r="B22" s="16"/>
    </row>
    <row r="23" spans="2:2" x14ac:dyDescent="0.3">
      <c r="B23" s="16"/>
    </row>
    <row r="24" spans="2:2" x14ac:dyDescent="0.3">
      <c r="B24" s="16"/>
    </row>
    <row r="25" spans="2:2" x14ac:dyDescent="0.3">
      <c r="B25" s="16"/>
    </row>
    <row r="26" spans="2:2" x14ac:dyDescent="0.3">
      <c r="B26" s="16"/>
    </row>
    <row r="27" spans="2:2" x14ac:dyDescent="0.3">
      <c r="B27" s="16"/>
    </row>
    <row r="28" spans="2:2" x14ac:dyDescent="0.3">
      <c r="B28" s="16"/>
    </row>
    <row r="29" spans="2:2" x14ac:dyDescent="0.3">
      <c r="B29" s="16"/>
    </row>
    <row r="30" spans="2:2" x14ac:dyDescent="0.3">
      <c r="B30" s="16"/>
    </row>
    <row r="51" spans="2:13" x14ac:dyDescent="0.3">
      <c r="M51" s="274"/>
    </row>
    <row r="52" spans="2:13" x14ac:dyDescent="0.3">
      <c r="M52" s="274"/>
    </row>
    <row r="53" spans="2:13" x14ac:dyDescent="0.3">
      <c r="M53" s="274"/>
    </row>
    <row r="54" spans="2:13" x14ac:dyDescent="0.3">
      <c r="M54" s="274"/>
    </row>
    <row r="55" spans="2:13" x14ac:dyDescent="0.3">
      <c r="M55" s="274"/>
    </row>
    <row r="56" spans="2:13" x14ac:dyDescent="0.3">
      <c r="B56" s="336"/>
      <c r="C56" s="336"/>
      <c r="D56" s="336"/>
      <c r="E56" s="336"/>
      <c r="F56" s="336"/>
      <c r="G56" s="336"/>
      <c r="H56" s="336"/>
      <c r="I56" s="336"/>
    </row>
    <row r="58" spans="2:13" ht="28.8" x14ac:dyDescent="0.55000000000000004">
      <c r="B58" s="341" t="s">
        <v>8579</v>
      </c>
      <c r="C58" s="341"/>
      <c r="D58" s="341"/>
      <c r="E58" s="341"/>
      <c r="F58" s="341"/>
      <c r="G58" s="341"/>
      <c r="H58" s="341"/>
      <c r="I58" s="341"/>
    </row>
    <row r="59" spans="2:13" ht="18" x14ac:dyDescent="0.35">
      <c r="B59" s="120"/>
      <c r="C59" s="119"/>
      <c r="D59" s="119"/>
      <c r="E59" s="119"/>
      <c r="F59" s="119"/>
      <c r="G59" s="119"/>
      <c r="H59" s="119"/>
      <c r="I59" s="119"/>
    </row>
    <row r="60" spans="2:13" x14ac:dyDescent="0.3">
      <c r="B60" s="331" t="s">
        <v>8581</v>
      </c>
      <c r="C60" s="331"/>
      <c r="D60" s="331"/>
      <c r="E60" s="331"/>
      <c r="F60" s="331"/>
      <c r="G60" s="331"/>
      <c r="H60" s="331"/>
      <c r="I60" s="331"/>
    </row>
    <row r="61" spans="2:13" x14ac:dyDescent="0.3">
      <c r="C61" s="116">
        <f>+'Dupont Analysis'!C68</f>
        <v>42825</v>
      </c>
      <c r="D61" s="116">
        <f>+'Dupont Analysis'!D68</f>
        <v>43190</v>
      </c>
      <c r="E61" s="116">
        <f>+'Dupont Analysis'!E68</f>
        <v>43555</v>
      </c>
      <c r="F61" s="116">
        <f>+'Dupont Analysis'!F68</f>
        <v>43921</v>
      </c>
      <c r="G61" s="116">
        <f>+'Dupont Analysis'!G68</f>
        <v>44286</v>
      </c>
      <c r="H61" s="116">
        <f>+'Dupont Analysis'!H68</f>
        <v>44651</v>
      </c>
      <c r="I61" s="116">
        <f>+'Dupont Analysis'!I68</f>
        <v>45016</v>
      </c>
    </row>
    <row r="62" spans="2:13" x14ac:dyDescent="0.3">
      <c r="B62" t="s">
        <v>8582</v>
      </c>
      <c r="C62" s="33">
        <f>+Historical!F66-Historical!F54</f>
        <v>387.33000000000015</v>
      </c>
      <c r="D62" s="33">
        <f>+Historical!G66-Historical!G54</f>
        <v>406.04999999999995</v>
      </c>
      <c r="E62" s="33">
        <f>+Historical!H66-Historical!H54</f>
        <v>537.92999999999984</v>
      </c>
      <c r="F62" s="33">
        <f>+Historical!I66-Historical!I54</f>
        <v>941.82000000000016</v>
      </c>
      <c r="G62" s="33">
        <f>+Historical!J66-Historical!J54</f>
        <v>116.76000000000022</v>
      </c>
      <c r="H62" s="33">
        <f>+Historical!K66-Historical!K54</f>
        <v>806</v>
      </c>
      <c r="I62" s="33">
        <f>+Historical!L66-Historical!L54</f>
        <v>777.02</v>
      </c>
    </row>
    <row r="63" spans="2:13" x14ac:dyDescent="0.3">
      <c r="B63" t="s">
        <v>8583</v>
      </c>
      <c r="C63" s="33">
        <f>+Historical!F68</f>
        <v>4770.43</v>
      </c>
      <c r="D63" s="33">
        <f>+Historical!G68</f>
        <v>5198.6000000000004</v>
      </c>
      <c r="E63" s="33">
        <f>+Historical!H68</f>
        <v>5903.7899999999991</v>
      </c>
      <c r="F63" s="33">
        <f>+Historical!I68</f>
        <v>6522.7</v>
      </c>
      <c r="G63" s="33">
        <f>+Historical!J68</f>
        <v>8813.8300000000017</v>
      </c>
      <c r="H63" s="33">
        <f>+Historical!K68</f>
        <v>9494.34</v>
      </c>
      <c r="I63" s="33">
        <f>+Historical!L68</f>
        <v>10504.869999999999</v>
      </c>
    </row>
    <row r="64" spans="2:13" x14ac:dyDescent="0.3">
      <c r="B64" s="259" t="s">
        <v>8590</v>
      </c>
      <c r="C64" s="260">
        <f>+C62/C63</f>
        <v>8.1193938491917944E-2</v>
      </c>
      <c r="D64" s="260">
        <f t="shared" ref="D64:I64" si="0">+D62/D63</f>
        <v>7.8107567421998217E-2</v>
      </c>
      <c r="E64" s="260">
        <f t="shared" si="0"/>
        <v>9.1116045794311776E-2</v>
      </c>
      <c r="F64" s="260">
        <f t="shared" si="0"/>
        <v>0.14439112637404758</v>
      </c>
      <c r="G64" s="260">
        <f t="shared" si="0"/>
        <v>1.3247362383889886E-2</v>
      </c>
      <c r="H64" s="260">
        <f t="shared" si="0"/>
        <v>8.4892683430338498E-2</v>
      </c>
      <c r="I64" s="260">
        <f t="shared" si="0"/>
        <v>7.3967597885552142E-2</v>
      </c>
    </row>
    <row r="66" spans="2:9" x14ac:dyDescent="0.3">
      <c r="B66" s="331" t="s">
        <v>8584</v>
      </c>
      <c r="C66" s="331"/>
      <c r="D66" s="331"/>
      <c r="E66" s="331"/>
      <c r="F66" s="331"/>
      <c r="G66" s="331"/>
      <c r="H66" s="331"/>
      <c r="I66" s="331"/>
    </row>
    <row r="67" spans="2:9" x14ac:dyDescent="0.3">
      <c r="C67" s="116">
        <f>+C61</f>
        <v>42825</v>
      </c>
      <c r="D67" s="116">
        <f t="shared" ref="D67:I67" si="1">+D61</f>
        <v>43190</v>
      </c>
      <c r="E67" s="116">
        <f t="shared" si="1"/>
        <v>43555</v>
      </c>
      <c r="F67" s="116">
        <f t="shared" si="1"/>
        <v>43921</v>
      </c>
      <c r="G67" s="116">
        <f t="shared" si="1"/>
        <v>44286</v>
      </c>
      <c r="H67" s="116">
        <f t="shared" si="1"/>
        <v>44651</v>
      </c>
      <c r="I67" s="116">
        <f t="shared" si="1"/>
        <v>45016</v>
      </c>
    </row>
    <row r="68" spans="2:9" x14ac:dyDescent="0.3">
      <c r="B68" t="s">
        <v>79</v>
      </c>
      <c r="C68" s="33">
        <f>+Historical!F36+Historical!F38+Historical!F44</f>
        <v>66.529267454457582</v>
      </c>
      <c r="D68" s="33">
        <f>+Historical!G36+Historical!G38+Historical!G44</f>
        <v>67.417293937556792</v>
      </c>
      <c r="E68" s="33">
        <f>+Historical!H36+Historical!H38+Historical!H44</f>
        <v>67.106998862182053</v>
      </c>
      <c r="F68" s="33">
        <f>+Historical!I36+Historical!I38+Historical!I44</f>
        <v>71.63179478183055</v>
      </c>
      <c r="G68" s="33">
        <f>+Historical!J36+Historical!J38+Historical!J44</f>
        <v>72.11190049652761</v>
      </c>
      <c r="H68" s="33">
        <f>+Historical!K36+Historical!K38+Historical!K44</f>
        <v>74.367353781807907</v>
      </c>
      <c r="I68" s="33">
        <f>+Historical!L36+Historical!L38+Historical!L44</f>
        <v>75.66071181390997</v>
      </c>
    </row>
    <row r="69" spans="2:9" x14ac:dyDescent="0.3">
      <c r="B69" t="s">
        <v>8583</v>
      </c>
      <c r="C69" s="33">
        <f>+C63</f>
        <v>4770.43</v>
      </c>
      <c r="D69" s="33">
        <f t="shared" ref="D69:I69" si="2">+D63</f>
        <v>5198.6000000000004</v>
      </c>
      <c r="E69" s="33">
        <f t="shared" si="2"/>
        <v>5903.7899999999991</v>
      </c>
      <c r="F69" s="33">
        <f t="shared" si="2"/>
        <v>6522.7</v>
      </c>
      <c r="G69" s="33">
        <f t="shared" si="2"/>
        <v>8813.8300000000017</v>
      </c>
      <c r="H69" s="33">
        <f t="shared" si="2"/>
        <v>9494.34</v>
      </c>
      <c r="I69" s="33">
        <f t="shared" si="2"/>
        <v>10504.869999999999</v>
      </c>
    </row>
    <row r="70" spans="2:9" x14ac:dyDescent="0.3">
      <c r="B70" s="259" t="s">
        <v>8591</v>
      </c>
      <c r="C70" s="260">
        <f>+C68/C69</f>
        <v>1.3946178322385525E-2</v>
      </c>
      <c r="D70" s="260">
        <f t="shared" ref="D70:I70" si="3">+D68/D69</f>
        <v>1.2968355699141459E-2</v>
      </c>
      <c r="E70" s="260">
        <f t="shared" si="3"/>
        <v>1.1366765901595766E-2</v>
      </c>
      <c r="F70" s="260">
        <f t="shared" si="3"/>
        <v>1.0981923863098188E-2</v>
      </c>
      <c r="G70" s="260">
        <f t="shared" si="3"/>
        <v>8.1816758998673224E-3</v>
      </c>
      <c r="H70" s="260">
        <f t="shared" si="3"/>
        <v>7.832809208624076E-3</v>
      </c>
      <c r="I70" s="260">
        <f t="shared" si="3"/>
        <v>7.2024415165451812E-3</v>
      </c>
    </row>
    <row r="71" spans="2:9" x14ac:dyDescent="0.3">
      <c r="C71" s="20"/>
      <c r="D71" s="20"/>
      <c r="E71" s="20"/>
      <c r="F71" s="20"/>
      <c r="G71" s="20"/>
      <c r="H71" s="20"/>
      <c r="I71" s="20"/>
    </row>
    <row r="72" spans="2:9" x14ac:dyDescent="0.3">
      <c r="B72" s="331" t="s">
        <v>8585</v>
      </c>
      <c r="C72" s="331"/>
      <c r="D72" s="331"/>
      <c r="E72" s="331"/>
      <c r="F72" s="331"/>
      <c r="G72" s="331"/>
      <c r="H72" s="331"/>
      <c r="I72" s="331"/>
    </row>
    <row r="73" spans="2:9" x14ac:dyDescent="0.3">
      <c r="B73" t="s">
        <v>163</v>
      </c>
      <c r="C73" s="33">
        <f>+Historical!F18-Historical!F24</f>
        <v>1146.7500000000002</v>
      </c>
      <c r="D73" s="33">
        <f>+Historical!G18-Historical!G24</f>
        <v>1221.3399999999997</v>
      </c>
      <c r="E73" s="33">
        <f>+Historical!H18-Historical!H24</f>
        <v>1237.9000000000003</v>
      </c>
      <c r="F73" s="33">
        <f>+Historical!I18-Historical!I24</f>
        <v>1406.1000000000004</v>
      </c>
      <c r="G73" s="33">
        <f>+Historical!J18-Historical!J24</f>
        <v>1485.6900000000003</v>
      </c>
      <c r="H73" s="33">
        <f>+Historical!K18-Historical!K24</f>
        <v>1616.7999999999988</v>
      </c>
      <c r="I73" s="33">
        <f>+Historical!L18-Historical!L24</f>
        <v>1716.349999999999</v>
      </c>
    </row>
    <row r="74" spans="2:9" x14ac:dyDescent="0.3">
      <c r="B74" t="s">
        <v>8583</v>
      </c>
      <c r="C74" s="33">
        <f>+C69</f>
        <v>4770.43</v>
      </c>
      <c r="D74" s="33">
        <f t="shared" ref="D74:I74" si="4">+D69</f>
        <v>5198.6000000000004</v>
      </c>
      <c r="E74" s="33">
        <f t="shared" si="4"/>
        <v>5903.7899999999991</v>
      </c>
      <c r="F74" s="33">
        <f t="shared" si="4"/>
        <v>6522.7</v>
      </c>
      <c r="G74" s="33">
        <f t="shared" si="4"/>
        <v>8813.8300000000017</v>
      </c>
      <c r="H74" s="33">
        <f t="shared" si="4"/>
        <v>9494.34</v>
      </c>
      <c r="I74" s="33">
        <f t="shared" si="4"/>
        <v>10504.869999999999</v>
      </c>
    </row>
    <row r="75" spans="2:9" x14ac:dyDescent="0.3">
      <c r="B75" s="259" t="s">
        <v>8592</v>
      </c>
      <c r="C75" s="260">
        <f>+C73/C74</f>
        <v>0.24038713491236643</v>
      </c>
      <c r="D75" s="260">
        <f t="shared" ref="D75:I75" si="5">+D73/D74</f>
        <v>0.2349363290116569</v>
      </c>
      <c r="E75" s="260">
        <f t="shared" si="5"/>
        <v>0.20967886730388455</v>
      </c>
      <c r="F75" s="260">
        <f t="shared" si="5"/>
        <v>0.21557023931807387</v>
      </c>
      <c r="G75" s="260">
        <f t="shared" si="5"/>
        <v>0.16856349623262532</v>
      </c>
      <c r="H75" s="260">
        <f t="shared" si="5"/>
        <v>0.17029093122850023</v>
      </c>
      <c r="I75" s="260">
        <f t="shared" si="5"/>
        <v>0.16338612472120065</v>
      </c>
    </row>
    <row r="77" spans="2:9" x14ac:dyDescent="0.3">
      <c r="B77" s="331" t="s">
        <v>8587</v>
      </c>
      <c r="C77" s="331"/>
      <c r="D77" s="331"/>
      <c r="E77" s="331"/>
      <c r="F77" s="331"/>
      <c r="G77" s="331"/>
      <c r="H77" s="331"/>
      <c r="I77" s="331"/>
    </row>
    <row r="78" spans="2:9" x14ac:dyDescent="0.3">
      <c r="B78" t="s">
        <v>306</v>
      </c>
      <c r="C78" s="33">
        <f>+('Data Sheet'!E70*'Data Sheet'!E90)/10000000</f>
        <v>35844.213067949997</v>
      </c>
      <c r="D78" s="33">
        <f>+('Data Sheet'!F70*'Data Sheet'!F90)/10000000</f>
        <v>46606.832087399998</v>
      </c>
      <c r="E78" s="33">
        <f>+('Data Sheet'!G70*'Data Sheet'!G90)/10000000</f>
        <v>63306.793145000003</v>
      </c>
      <c r="F78" s="33">
        <f>+('Data Sheet'!H70*'Data Sheet'!H90)/10000000</f>
        <v>68921.909519199995</v>
      </c>
      <c r="G78" s="33">
        <f>+('Data Sheet'!I70*'Data Sheet'!I90)/10000000</f>
        <v>91945.272577199998</v>
      </c>
      <c r="H78" s="33">
        <f>+('Data Sheet'!J70*'Data Sheet'!J90)/10000000</f>
        <v>124749.22569345</v>
      </c>
      <c r="I78" s="33">
        <f>+('Data Sheet'!K70*'Data Sheet'!K90)/10000000</f>
        <v>119600.26404949999</v>
      </c>
    </row>
    <row r="79" spans="2:9" x14ac:dyDescent="0.3">
      <c r="B79" t="s">
        <v>8586</v>
      </c>
      <c r="C79" s="33">
        <f>+Historical!F53</f>
        <v>97.51</v>
      </c>
      <c r="D79" s="33">
        <f>+Historical!G53</f>
        <v>124.57</v>
      </c>
      <c r="E79" s="33">
        <f>+Historical!H53</f>
        <v>112.74</v>
      </c>
      <c r="F79" s="33">
        <f>+Historical!I53</f>
        <v>287.69</v>
      </c>
      <c r="G79" s="33">
        <f>+Historical!J53</f>
        <v>331</v>
      </c>
      <c r="H79" s="33">
        <f>+Historical!K53</f>
        <v>415.83</v>
      </c>
      <c r="I79" s="33">
        <f>+Historical!L53</f>
        <v>390.61</v>
      </c>
    </row>
    <row r="80" spans="2:9" x14ac:dyDescent="0.3">
      <c r="B80" s="259" t="s">
        <v>8593</v>
      </c>
      <c r="C80" s="260">
        <f>+C78/C79</f>
        <v>367.5952524659009</v>
      </c>
      <c r="D80" s="260">
        <f t="shared" ref="D80:I80" si="6">+D78/D79</f>
        <v>374.14170416151563</v>
      </c>
      <c r="E80" s="260">
        <f t="shared" si="6"/>
        <v>561.52912138548879</v>
      </c>
      <c r="F80" s="260">
        <f t="shared" si="6"/>
        <v>239.5700563773506</v>
      </c>
      <c r="G80" s="260">
        <f t="shared" si="6"/>
        <v>277.78027968942598</v>
      </c>
      <c r="H80" s="260">
        <f t="shared" si="6"/>
        <v>300.00054275413032</v>
      </c>
      <c r="I80" s="260">
        <f t="shared" si="6"/>
        <v>306.18843360257029</v>
      </c>
    </row>
    <row r="82" spans="2:9" x14ac:dyDescent="0.3">
      <c r="B82" s="331" t="s">
        <v>8588</v>
      </c>
      <c r="C82" s="331"/>
      <c r="D82" s="331"/>
      <c r="E82" s="331"/>
      <c r="F82" s="331"/>
      <c r="G82" s="331"/>
      <c r="H82" s="331"/>
      <c r="I82" s="331"/>
    </row>
    <row r="83" spans="2:9" x14ac:dyDescent="0.3">
      <c r="C83" s="116">
        <f t="shared" ref="C83:I83" si="7">+C61</f>
        <v>42825</v>
      </c>
      <c r="D83" s="116">
        <f t="shared" si="7"/>
        <v>43190</v>
      </c>
      <c r="E83" s="116">
        <f t="shared" si="7"/>
        <v>43555</v>
      </c>
      <c r="F83" s="116">
        <f t="shared" si="7"/>
        <v>43921</v>
      </c>
      <c r="G83" s="116">
        <f t="shared" si="7"/>
        <v>44286</v>
      </c>
      <c r="H83" s="116">
        <f t="shared" si="7"/>
        <v>44651</v>
      </c>
      <c r="I83" s="116">
        <f t="shared" si="7"/>
        <v>45016</v>
      </c>
    </row>
    <row r="84" spans="2:9" x14ac:dyDescent="0.3">
      <c r="B84" t="s">
        <v>8589</v>
      </c>
      <c r="C84" s="33">
        <f>+Historical!F6</f>
        <v>5616.79</v>
      </c>
      <c r="D84" s="33">
        <f>+Historical!G6</f>
        <v>6078.41</v>
      </c>
      <c r="E84" s="33">
        <f>+Historical!H6</f>
        <v>7077.96</v>
      </c>
      <c r="F84" s="33">
        <f>+Historical!I6</f>
        <v>7294.47</v>
      </c>
      <c r="G84" s="33">
        <f>+Historical!J6</f>
        <v>7292.71</v>
      </c>
      <c r="H84" s="33">
        <f>+Historical!K6</f>
        <v>9920.9599999999991</v>
      </c>
      <c r="I84" s="33">
        <f>+Historical!L6</f>
        <v>11799.1</v>
      </c>
    </row>
    <row r="85" spans="2:9" x14ac:dyDescent="0.3">
      <c r="B85" t="s">
        <v>8583</v>
      </c>
      <c r="C85" s="33">
        <f>+C74</f>
        <v>4770.43</v>
      </c>
      <c r="D85" s="33">
        <f t="shared" ref="D85:I85" si="8">+D74</f>
        <v>5198.6000000000004</v>
      </c>
      <c r="E85" s="33">
        <f t="shared" si="8"/>
        <v>5903.7899999999991</v>
      </c>
      <c r="F85" s="33">
        <f t="shared" si="8"/>
        <v>6522.7</v>
      </c>
      <c r="G85" s="33">
        <f t="shared" si="8"/>
        <v>8813.8300000000017</v>
      </c>
      <c r="H85" s="33">
        <f t="shared" si="8"/>
        <v>9494.34</v>
      </c>
      <c r="I85" s="33">
        <f t="shared" si="8"/>
        <v>10504.869999999999</v>
      </c>
    </row>
    <row r="86" spans="2:9" x14ac:dyDescent="0.3">
      <c r="B86" s="259" t="s">
        <v>8594</v>
      </c>
      <c r="C86" s="260">
        <f>+C84/C85</f>
        <v>1.177417968610796</v>
      </c>
      <c r="D86" s="260">
        <f t="shared" ref="D86:I86" si="9">+D84/D85</f>
        <v>1.1692397953295117</v>
      </c>
      <c r="E86" s="260">
        <f t="shared" si="9"/>
        <v>1.198884106650135</v>
      </c>
      <c r="F86" s="260">
        <f t="shared" si="9"/>
        <v>1.1183206340932437</v>
      </c>
      <c r="G86" s="260">
        <f t="shared" si="9"/>
        <v>0.82741668491450349</v>
      </c>
      <c r="H86" s="260">
        <f t="shared" si="9"/>
        <v>1.0449341397084999</v>
      </c>
      <c r="I86" s="260">
        <f t="shared" si="9"/>
        <v>1.1232028573414046</v>
      </c>
    </row>
    <row r="88" spans="2:9" x14ac:dyDescent="0.3">
      <c r="B88" s="331" t="s">
        <v>8595</v>
      </c>
      <c r="C88" s="331"/>
      <c r="D88" s="331"/>
      <c r="E88" s="331"/>
      <c r="F88" s="331"/>
      <c r="G88" s="331"/>
      <c r="H88" s="331"/>
      <c r="I88" s="331"/>
    </row>
    <row r="89" spans="2:9" x14ac:dyDescent="0.3">
      <c r="C89" s="20">
        <f>+C83</f>
        <v>42825</v>
      </c>
      <c r="D89" s="20">
        <f t="shared" ref="D89:I89" si="10">+D83</f>
        <v>43190</v>
      </c>
      <c r="E89" s="20">
        <f t="shared" si="10"/>
        <v>43555</v>
      </c>
      <c r="F89" s="20">
        <f t="shared" si="10"/>
        <v>43921</v>
      </c>
      <c r="G89" s="20">
        <f t="shared" si="10"/>
        <v>44286</v>
      </c>
      <c r="H89" s="20">
        <f t="shared" si="10"/>
        <v>44651</v>
      </c>
      <c r="I89" s="20">
        <f t="shared" si="10"/>
        <v>45016</v>
      </c>
    </row>
    <row r="90" spans="2:9" x14ac:dyDescent="0.3">
      <c r="B90" s="259" t="s">
        <v>8596</v>
      </c>
      <c r="C90" s="262">
        <f>(C64*1.2)+(C70*1.4)+(C75*3.3)+(C80*0.6)+(C86*1)</f>
        <v>222.64480436920377</v>
      </c>
      <c r="D90" s="262">
        <f t="shared" ref="D90:I90" si="11">(D64*1.2)+(D70*1.4)+(D75*3.3)+(D80*0.6)+(D86*1)</f>
        <v>226.54143695686255</v>
      </c>
      <c r="E90" s="262">
        <f t="shared" si="11"/>
        <v>338.93354992726165</v>
      </c>
      <c r="F90" s="262">
        <f t="shared" si="11"/>
        <v>145.76038029531043</v>
      </c>
      <c r="G90" s="262">
        <f t="shared" si="11"/>
        <v>168.07919521725822</v>
      </c>
      <c r="H90" s="262">
        <f t="shared" si="11"/>
        <v>181.72005701824921</v>
      </c>
      <c r="I90" s="262">
        <f t="shared" si="11"/>
        <v>185.47428176604936</v>
      </c>
    </row>
    <row r="91" spans="2:9" ht="15.6" x14ac:dyDescent="0.3">
      <c r="B91" s="115" t="s">
        <v>8597</v>
      </c>
      <c r="C91" s="263" t="str">
        <f>IF(C90&lt;1.81,"Distressed",IF(C90&gt;3,"Strong","Grey Zone"))</f>
        <v>Strong</v>
      </c>
      <c r="D91" s="263" t="str">
        <f t="shared" ref="D91:I91" si="12">IF(D90&lt;1.81,"Distressed",IF(D90&gt;3,"Strong","Grey Zone"))</f>
        <v>Strong</v>
      </c>
      <c r="E91" s="263" t="str">
        <f t="shared" si="12"/>
        <v>Strong</v>
      </c>
      <c r="F91" s="263" t="str">
        <f t="shared" si="12"/>
        <v>Strong</v>
      </c>
      <c r="G91" s="263" t="str">
        <f t="shared" si="12"/>
        <v>Strong</v>
      </c>
      <c r="H91" s="263" t="str">
        <f t="shared" si="12"/>
        <v>Strong</v>
      </c>
      <c r="I91" s="263" t="str">
        <f t="shared" si="12"/>
        <v>Strong</v>
      </c>
    </row>
    <row r="92" spans="2:9" ht="15.6" x14ac:dyDescent="0.3">
      <c r="B92" s="115"/>
      <c r="C92" s="121"/>
      <c r="D92" s="121"/>
      <c r="E92" s="121"/>
      <c r="F92" s="121"/>
      <c r="G92" s="121"/>
      <c r="H92" s="121"/>
      <c r="I92" s="121"/>
    </row>
    <row r="96" spans="2:9" x14ac:dyDescent="0.3">
      <c r="B96" s="336"/>
      <c r="C96" s="336"/>
      <c r="D96" s="336"/>
      <c r="E96" s="336"/>
      <c r="F96" s="336"/>
      <c r="G96" s="336"/>
      <c r="H96" s="336"/>
      <c r="I96" s="336"/>
    </row>
  </sheetData>
  <mergeCells count="10">
    <mergeCell ref="B56:I56"/>
    <mergeCell ref="B82:I82"/>
    <mergeCell ref="B88:I88"/>
    <mergeCell ref="B58:I58"/>
    <mergeCell ref="B10:H13"/>
    <mergeCell ref="B96:I96"/>
    <mergeCell ref="B60:I60"/>
    <mergeCell ref="B66:I66"/>
    <mergeCell ref="B72:I72"/>
    <mergeCell ref="B77:I77"/>
  </mergeCells>
  <pageMargins left="0.23622047244094491" right="0.23622047244094491" top="0.39370078740157483" bottom="0.31496062992125984" header="0.15748031496062992" footer="0"/>
  <pageSetup paperSize="9" scale="85" orientation="portrait" r:id="rId1"/>
  <headerFooter scaleWithDoc="0"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4AB2-2805-4D93-81D6-EEDA5A07CB22}">
  <sheetPr>
    <tabColor rgb="FF002060"/>
  </sheetPr>
  <dimension ref="A1"/>
  <sheetViews>
    <sheetView workbookViewId="0"/>
  </sheetViews>
  <sheetFormatPr defaultRowHeight="14.4" x14ac:dyDescent="0.3"/>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9A5A2-F8A0-4135-A797-ED40A10A5F6E}">
  <dimension ref="A1:O5294"/>
  <sheetViews>
    <sheetView showGridLines="0" workbookViewId="0">
      <selection activeCell="AA2" sqref="AA2"/>
    </sheetView>
  </sheetViews>
  <sheetFormatPr defaultRowHeight="14.4" x14ac:dyDescent="0.3"/>
  <cols>
    <col min="1" max="1" width="1.88671875" customWidth="1"/>
    <col min="2" max="2" width="10.33203125" bestFit="1" customWidth="1"/>
    <col min="3" max="3" width="9.33203125" customWidth="1"/>
    <col min="4" max="4" width="12.21875" bestFit="1" customWidth="1"/>
    <col min="5" max="5" width="13.5546875" customWidth="1"/>
    <col min="6" max="6" width="4.33203125" customWidth="1"/>
    <col min="8" max="8" width="10.44140625" customWidth="1"/>
    <col min="9" max="9" width="6.6640625" bestFit="1" customWidth="1"/>
    <col min="10" max="10" width="10.21875" bestFit="1" customWidth="1"/>
    <col min="11" max="11" width="9.33203125" bestFit="1" customWidth="1"/>
  </cols>
  <sheetData>
    <row r="1" spans="1:15" x14ac:dyDescent="0.3">
      <c r="B1" s="331" t="s">
        <v>8670</v>
      </c>
      <c r="C1" s="331"/>
      <c r="D1" s="331"/>
      <c r="E1" s="331"/>
      <c r="F1" s="331"/>
      <c r="G1" s="331"/>
      <c r="H1" s="331"/>
      <c r="I1" s="331"/>
      <c r="J1" s="331"/>
      <c r="K1" s="331"/>
    </row>
    <row r="2" spans="1:15" x14ac:dyDescent="0.3">
      <c r="B2" s="261"/>
      <c r="C2" s="261"/>
      <c r="D2" s="261"/>
      <c r="E2" s="261"/>
      <c r="F2" s="261"/>
      <c r="G2" s="261"/>
      <c r="H2" s="261"/>
      <c r="I2" s="261"/>
      <c r="J2" s="261"/>
      <c r="K2" s="261"/>
    </row>
    <row r="3" spans="1:15" x14ac:dyDescent="0.3">
      <c r="A3" t="s">
        <v>57</v>
      </c>
      <c r="B3" s="166" t="s">
        <v>183</v>
      </c>
      <c r="C3" s="166" t="s">
        <v>323</v>
      </c>
      <c r="D3" s="166" t="s">
        <v>324</v>
      </c>
      <c r="E3" s="166" t="s">
        <v>325</v>
      </c>
      <c r="F3" s="166"/>
      <c r="G3" s="166" t="s">
        <v>8666</v>
      </c>
      <c r="H3" s="166"/>
      <c r="I3" s="166"/>
      <c r="J3" s="166"/>
      <c r="K3" s="166"/>
    </row>
    <row r="4" spans="1:15" x14ac:dyDescent="0.3">
      <c r="B4" s="109">
        <v>44676</v>
      </c>
      <c r="C4" s="13">
        <v>2403.1723630000001</v>
      </c>
      <c r="D4" s="192">
        <f t="shared" ref="D4:D35" si="0">(C4-C5)/C5</f>
        <v>-4.0175852749498607E-2</v>
      </c>
      <c r="E4" s="192">
        <v>8.3702213711933621E-2</v>
      </c>
    </row>
    <row r="5" spans="1:15" x14ac:dyDescent="0.3">
      <c r="B5" s="109">
        <v>44655</v>
      </c>
      <c r="C5" s="13">
        <v>2503.7631839999999</v>
      </c>
      <c r="D5" s="192">
        <f t="shared" si="0"/>
        <v>-8.2244898436746372E-2</v>
      </c>
      <c r="E5" s="192">
        <v>6.7242847262291003E-2</v>
      </c>
      <c r="G5" s="191" t="s">
        <v>131</v>
      </c>
      <c r="H5" s="191"/>
      <c r="I5" s="191"/>
      <c r="J5" s="191"/>
      <c r="K5" s="193">
        <f>AVERAGE(E4:E106)</f>
        <v>3.4821383585009368E-5</v>
      </c>
    </row>
    <row r="6" spans="1:15" x14ac:dyDescent="0.3">
      <c r="B6" s="109">
        <v>44900</v>
      </c>
      <c r="C6" s="13">
        <v>2728.138672</v>
      </c>
      <c r="D6" s="192">
        <f t="shared" si="0"/>
        <v>0.30474287513610693</v>
      </c>
      <c r="E6" s="192">
        <v>5.6596823012572982E-2</v>
      </c>
      <c r="G6" s="191" t="s">
        <v>326</v>
      </c>
      <c r="H6" s="191"/>
      <c r="I6" s="191"/>
      <c r="J6" s="191"/>
      <c r="K6" s="194">
        <f>_xlfn.STDEV.S(E4:E106)</f>
        <v>2.989042269823235E-2</v>
      </c>
    </row>
    <row r="7" spans="1:15" x14ac:dyDescent="0.3">
      <c r="B7" s="109">
        <v>44718</v>
      </c>
      <c r="C7" s="13">
        <v>2090.9396969999998</v>
      </c>
      <c r="D7" s="192">
        <f t="shared" si="0"/>
        <v>-5.7098020406512399E-2</v>
      </c>
      <c r="E7" s="192">
        <v>5.4690082620564365E-2</v>
      </c>
      <c r="G7" s="191" t="s">
        <v>327</v>
      </c>
      <c r="H7" s="191"/>
      <c r="I7" s="191"/>
      <c r="J7" s="191"/>
      <c r="K7" s="194">
        <f>MIN(E4:E106)</f>
        <v>-7.82759243335234E-2</v>
      </c>
    </row>
    <row r="8" spans="1:15" x14ac:dyDescent="0.3">
      <c r="B8" s="109">
        <v>44683</v>
      </c>
      <c r="C8" s="13">
        <v>2217.5578609999998</v>
      </c>
      <c r="D8" s="192">
        <f t="shared" si="0"/>
        <v>-7.3123047480934455E-2</v>
      </c>
      <c r="E8" s="192">
        <v>5.4082570626018504E-2</v>
      </c>
      <c r="G8" s="191" t="s">
        <v>328</v>
      </c>
      <c r="H8" s="191"/>
      <c r="I8" s="191"/>
      <c r="J8" s="191"/>
      <c r="K8" s="194">
        <f>MAX(E4:E106)</f>
        <v>8.3702213711933621E-2</v>
      </c>
    </row>
    <row r="9" spans="1:15" x14ac:dyDescent="0.3">
      <c r="B9" s="109">
        <v>44942</v>
      </c>
      <c r="C9" s="13">
        <v>2392.5051269999999</v>
      </c>
      <c r="D9" s="192">
        <f t="shared" si="0"/>
        <v>1.8526946727177768E-2</v>
      </c>
      <c r="E9" s="192">
        <v>4.8872754075285393E-2</v>
      </c>
      <c r="G9" s="191" t="s">
        <v>331</v>
      </c>
      <c r="H9" s="191"/>
      <c r="I9" s="191"/>
      <c r="J9" s="191"/>
      <c r="K9" s="195">
        <f>+'Data Sheet'!B8</f>
        <v>2553.1</v>
      </c>
    </row>
    <row r="10" spans="1:15" x14ac:dyDescent="0.3">
      <c r="B10" s="109">
        <v>44613</v>
      </c>
      <c r="C10" s="13">
        <v>2348.985596</v>
      </c>
      <c r="D10" s="192">
        <f t="shared" si="0"/>
        <v>-5.8380912577301783E-2</v>
      </c>
      <c r="E10" s="192">
        <v>4.781192687076688E-2</v>
      </c>
      <c r="I10" s="110"/>
      <c r="J10" s="110"/>
    </row>
    <row r="11" spans="1:15" x14ac:dyDescent="0.3">
      <c r="B11" s="109">
        <v>44935</v>
      </c>
      <c r="C11" s="13">
        <v>2494.6240229999999</v>
      </c>
      <c r="D11" s="192">
        <f t="shared" si="0"/>
        <v>-3.384243463682568E-2</v>
      </c>
      <c r="E11" s="192">
        <v>4.2682832670895232E-2</v>
      </c>
      <c r="G11" s="111" t="s">
        <v>329</v>
      </c>
      <c r="H11" s="112" t="s">
        <v>334</v>
      </c>
      <c r="I11" s="112" t="s">
        <v>330</v>
      </c>
      <c r="J11" s="112" t="s">
        <v>332</v>
      </c>
      <c r="K11" s="112" t="s">
        <v>333</v>
      </c>
    </row>
    <row r="12" spans="1:15" x14ac:dyDescent="0.3">
      <c r="B12" s="109">
        <v>44907</v>
      </c>
      <c r="C12" s="13">
        <v>2582.0053710000002</v>
      </c>
      <c r="D12" s="192">
        <f t="shared" si="0"/>
        <v>0.18603590187056113</v>
      </c>
      <c r="E12" s="192">
        <v>4.1220784536203044E-2</v>
      </c>
      <c r="G12" s="196">
        <v>0.05</v>
      </c>
      <c r="H12" s="197">
        <f>100%-G12</f>
        <v>0.95</v>
      </c>
      <c r="I12" s="198">
        <f>_xlfn.PERCENTILE.INC(E4:E106,G12)</f>
        <v>-4.4165545893872296E-2</v>
      </c>
      <c r="J12" s="199">
        <f>+$K$9*(1-I12)</f>
        <v>2665.8590552216456</v>
      </c>
      <c r="K12" s="199">
        <f>+$K$9-J12</f>
        <v>-112.75905522164567</v>
      </c>
      <c r="L12" s="145"/>
    </row>
    <row r="13" spans="1:15" x14ac:dyDescent="0.3">
      <c r="B13" s="109">
        <v>44711</v>
      </c>
      <c r="C13" s="13">
        <v>2177.0043949999999</v>
      </c>
      <c r="D13" s="192">
        <f t="shared" si="0"/>
        <v>-0.21939897705056421</v>
      </c>
      <c r="E13" s="192">
        <v>4.1160774805453486E-2</v>
      </c>
      <c r="G13" s="200">
        <v>0.01</v>
      </c>
      <c r="H13" s="201">
        <f>100%-G13</f>
        <v>0.99</v>
      </c>
      <c r="I13" s="202">
        <f>_xlfn.PERCENTILE.INC(E4:E106,G13)</f>
        <v>-7.5651592374311807E-2</v>
      </c>
      <c r="J13" s="203">
        <f>+$K$9*(1-I13)</f>
        <v>2746.2460804908551</v>
      </c>
      <c r="K13" s="203">
        <f>+$K$9-J13</f>
        <v>-193.14608049085518</v>
      </c>
    </row>
    <row r="14" spans="1:15" x14ac:dyDescent="0.3">
      <c r="B14" s="109">
        <v>44823</v>
      </c>
      <c r="C14" s="13">
        <v>2788.8823240000002</v>
      </c>
      <c r="D14" s="192">
        <f t="shared" si="0"/>
        <v>3.764645415957002E-2</v>
      </c>
      <c r="E14" s="192">
        <v>4.1017689516646257E-2</v>
      </c>
      <c r="G14" s="200">
        <v>5.0000000000000001E-3</v>
      </c>
      <c r="H14" s="201">
        <f>100%-G14</f>
        <v>0.995</v>
      </c>
      <c r="I14" s="202">
        <f>_xlfn.PERCENTILE.INC(E4:E106,G14)</f>
        <v>-7.6999492127877961E-2</v>
      </c>
      <c r="J14" s="203">
        <f>+$K$9*(1-I14)</f>
        <v>2749.6874033516851</v>
      </c>
      <c r="K14" s="203">
        <f>+$K$9-J14</f>
        <v>-196.58740335168523</v>
      </c>
    </row>
    <row r="15" spans="1:15" x14ac:dyDescent="0.3">
      <c r="B15" s="109">
        <v>45306</v>
      </c>
      <c r="C15" s="13">
        <v>2687.6999510000001</v>
      </c>
      <c r="D15" s="192">
        <f t="shared" si="0"/>
        <v>9.2538727857402275E-2</v>
      </c>
      <c r="E15" s="192">
        <v>3.7661931815095362E-2</v>
      </c>
      <c r="G15" s="200">
        <v>0.1</v>
      </c>
      <c r="H15" s="201">
        <f>100%-G15</f>
        <v>0.9</v>
      </c>
      <c r="I15" s="202">
        <f>_xlfn.PERCENTILE.INC(E4:E106,G15)</f>
        <v>-3.3583015696557555E-2</v>
      </c>
      <c r="J15" s="203">
        <f>+$K$9*(1-I15)</f>
        <v>2638.8407973748808</v>
      </c>
      <c r="K15" s="203">
        <f>+$K$9-J15</f>
        <v>-85.740797374880913</v>
      </c>
      <c r="O15" s="15"/>
    </row>
    <row r="16" spans="1:15" x14ac:dyDescent="0.3">
      <c r="B16" s="109">
        <v>45208</v>
      </c>
      <c r="C16" s="13">
        <v>2460.0500489999999</v>
      </c>
      <c r="D16" s="192">
        <f t="shared" si="0"/>
        <v>-2.2897844509669339E-2</v>
      </c>
      <c r="E16" s="192">
        <v>3.6596199137541564E-2</v>
      </c>
      <c r="O16" s="15"/>
    </row>
    <row r="17" spans="2:15" x14ac:dyDescent="0.3">
      <c r="B17" s="109">
        <v>45187</v>
      </c>
      <c r="C17" s="13">
        <v>2517.6999510000001</v>
      </c>
      <c r="D17" s="192">
        <f t="shared" si="0"/>
        <v>-4.1466734283777978E-2</v>
      </c>
      <c r="E17" s="192">
        <v>3.205572904283667E-2</v>
      </c>
      <c r="G17" s="342" t="s">
        <v>8679</v>
      </c>
      <c r="H17" s="343"/>
      <c r="I17" s="343"/>
      <c r="J17" s="343"/>
      <c r="K17" s="344"/>
      <c r="O17" s="15"/>
    </row>
    <row r="18" spans="2:15" ht="14.4" customHeight="1" x14ac:dyDescent="0.3">
      <c r="B18" s="109">
        <v>44851</v>
      </c>
      <c r="C18" s="13">
        <v>2626.6171880000002</v>
      </c>
      <c r="D18" s="192">
        <f t="shared" si="0"/>
        <v>1.4079218338614927E-2</v>
      </c>
      <c r="E18" s="192">
        <v>3.013028133134326E-2</v>
      </c>
      <c r="G18" s="345" t="s">
        <v>8680</v>
      </c>
      <c r="H18" s="346"/>
      <c r="I18" s="346"/>
      <c r="J18" s="346"/>
      <c r="K18" s="347"/>
      <c r="O18" s="15"/>
    </row>
    <row r="19" spans="2:15" x14ac:dyDescent="0.3">
      <c r="B19" s="109">
        <v>45313</v>
      </c>
      <c r="C19" s="13">
        <v>2590.1499020000001</v>
      </c>
      <c r="D19" s="192">
        <f t="shared" si="0"/>
        <v>1.7880652251706097E-2</v>
      </c>
      <c r="E19" s="192">
        <v>2.9737333208397072E-2</v>
      </c>
      <c r="G19" s="345"/>
      <c r="H19" s="346"/>
      <c r="I19" s="346"/>
      <c r="J19" s="346"/>
      <c r="K19" s="347"/>
      <c r="O19" s="15"/>
    </row>
    <row r="20" spans="2:15" x14ac:dyDescent="0.3">
      <c r="B20" s="109">
        <v>45145</v>
      </c>
      <c r="C20" s="13">
        <v>2544.6499020000001</v>
      </c>
      <c r="D20" s="192">
        <f t="shared" si="0"/>
        <v>5.5821807083150529E-2</v>
      </c>
      <c r="E20" s="192">
        <v>2.7062399639927778E-2</v>
      </c>
      <c r="G20" s="345"/>
      <c r="H20" s="346"/>
      <c r="I20" s="346"/>
      <c r="J20" s="346"/>
      <c r="K20" s="347"/>
      <c r="O20" s="15"/>
    </row>
    <row r="21" spans="2:15" x14ac:dyDescent="0.3">
      <c r="B21" s="109">
        <v>44606</v>
      </c>
      <c r="C21" s="13">
        <v>2410.1130370000001</v>
      </c>
      <c r="D21" s="192">
        <f t="shared" si="0"/>
        <v>-7.6514295444401637E-2</v>
      </c>
      <c r="E21" s="192">
        <v>2.6022910103872809E-2</v>
      </c>
      <c r="G21" s="345"/>
      <c r="H21" s="346"/>
      <c r="I21" s="346"/>
      <c r="J21" s="346"/>
      <c r="K21" s="347"/>
      <c r="O21" s="15"/>
    </row>
    <row r="22" spans="2:15" x14ac:dyDescent="0.3">
      <c r="B22" s="109">
        <v>45138</v>
      </c>
      <c r="C22" s="13">
        <v>2609.8000489999999</v>
      </c>
      <c r="D22" s="192">
        <f t="shared" si="0"/>
        <v>0.12331738702595108</v>
      </c>
      <c r="E22" s="192">
        <v>2.5602793904495168E-2</v>
      </c>
      <c r="G22" s="345"/>
      <c r="H22" s="346"/>
      <c r="I22" s="346"/>
      <c r="J22" s="346"/>
      <c r="K22" s="347"/>
      <c r="O22" s="15"/>
    </row>
    <row r="23" spans="2:15" x14ac:dyDescent="0.3">
      <c r="B23" s="109">
        <v>44970</v>
      </c>
      <c r="C23" s="13">
        <v>2323.2971189999998</v>
      </c>
      <c r="D23" s="192">
        <f t="shared" si="0"/>
        <v>-2.1027655920426158E-2</v>
      </c>
      <c r="E23" s="192">
        <v>2.5223058065729997E-2</v>
      </c>
      <c r="G23" s="345"/>
      <c r="H23" s="346"/>
      <c r="I23" s="346"/>
      <c r="J23" s="346"/>
      <c r="K23" s="347"/>
      <c r="O23" s="15"/>
    </row>
    <row r="24" spans="2:15" x14ac:dyDescent="0.3">
      <c r="B24" s="109">
        <v>45215</v>
      </c>
      <c r="C24" s="13">
        <v>2373.1999510000001</v>
      </c>
      <c r="D24" s="192">
        <f t="shared" si="0"/>
        <v>-0.103482110949784</v>
      </c>
      <c r="E24" s="192">
        <v>2.4343879837340297E-2</v>
      </c>
      <c r="G24" s="345"/>
      <c r="H24" s="346"/>
      <c r="I24" s="346"/>
      <c r="J24" s="346"/>
      <c r="K24" s="347"/>
      <c r="O24" s="15"/>
    </row>
    <row r="25" spans="2:15" x14ac:dyDescent="0.3">
      <c r="B25" s="109">
        <v>45096</v>
      </c>
      <c r="C25" s="13">
        <v>2647.130615</v>
      </c>
      <c r="D25" s="192">
        <f t="shared" si="0"/>
        <v>6.3472744107002183E-2</v>
      </c>
      <c r="E25" s="192">
        <v>2.3564751299045752E-2</v>
      </c>
      <c r="G25" s="345"/>
      <c r="H25" s="346"/>
      <c r="I25" s="346"/>
      <c r="J25" s="346"/>
      <c r="K25" s="347"/>
      <c r="O25" s="15"/>
    </row>
    <row r="26" spans="2:15" x14ac:dyDescent="0.3">
      <c r="B26" s="109">
        <v>44634</v>
      </c>
      <c r="C26" s="13">
        <v>2489.1381839999999</v>
      </c>
      <c r="D26" s="192">
        <f t="shared" si="0"/>
        <v>-8.1284544034905468E-2</v>
      </c>
      <c r="E26" s="192">
        <v>2.196262737827041E-2</v>
      </c>
      <c r="G26" s="345"/>
      <c r="H26" s="346"/>
      <c r="I26" s="346"/>
      <c r="J26" s="346"/>
      <c r="K26" s="347"/>
      <c r="O26" s="15"/>
    </row>
    <row r="27" spans="2:15" x14ac:dyDescent="0.3">
      <c r="B27" s="109">
        <v>44788</v>
      </c>
      <c r="C27" s="13">
        <v>2709.3679200000001</v>
      </c>
      <c r="D27" s="192">
        <f t="shared" si="0"/>
        <v>2.1781508006374056E-2</v>
      </c>
      <c r="E27" s="192">
        <v>2.0210753652034796E-2</v>
      </c>
      <c r="G27" s="348"/>
      <c r="H27" s="349"/>
      <c r="I27" s="349"/>
      <c r="J27" s="349"/>
      <c r="K27" s="350"/>
      <c r="O27" s="15"/>
    </row>
    <row r="28" spans="2:15" x14ac:dyDescent="0.3">
      <c r="B28" s="109">
        <v>45124</v>
      </c>
      <c r="C28" s="13">
        <v>2651.6118160000001</v>
      </c>
      <c r="D28" s="192">
        <f t="shared" si="0"/>
        <v>-3.0524762900286294E-2</v>
      </c>
      <c r="E28" s="192">
        <v>1.794825848492301E-2</v>
      </c>
      <c r="G28" s="326"/>
      <c r="H28" s="326"/>
      <c r="I28" s="326"/>
      <c r="J28" s="326"/>
      <c r="K28" s="326"/>
      <c r="O28" s="15"/>
    </row>
    <row r="29" spans="2:15" x14ac:dyDescent="0.3">
      <c r="B29" s="109">
        <v>45299</v>
      </c>
      <c r="C29" s="13">
        <v>2735.1000979999999</v>
      </c>
      <c r="D29" s="192">
        <f t="shared" si="0"/>
        <v>3.1563363643639139E-2</v>
      </c>
      <c r="E29" s="192">
        <v>1.7635951878617953E-2</v>
      </c>
      <c r="I29" s="326"/>
      <c r="J29" s="326"/>
      <c r="K29" s="326"/>
      <c r="O29" s="15"/>
    </row>
    <row r="30" spans="2:15" x14ac:dyDescent="0.3">
      <c r="B30" s="109">
        <v>44837</v>
      </c>
      <c r="C30" s="13">
        <v>2651.4125979999999</v>
      </c>
      <c r="D30" s="192">
        <f t="shared" si="0"/>
        <v>-6.3832754644092021E-2</v>
      </c>
      <c r="E30" s="192">
        <v>1.6356508594180735E-2</v>
      </c>
      <c r="O30" s="15"/>
    </row>
    <row r="31" spans="2:15" x14ac:dyDescent="0.3">
      <c r="B31" s="109">
        <v>44809</v>
      </c>
      <c r="C31" s="13">
        <v>2832.1997070000002</v>
      </c>
      <c r="D31" s="192">
        <f t="shared" si="0"/>
        <v>5.4287007738289567E-2</v>
      </c>
      <c r="E31" s="192">
        <v>1.6112572127770234E-2</v>
      </c>
      <c r="O31" s="15"/>
    </row>
    <row r="32" spans="2:15" x14ac:dyDescent="0.3">
      <c r="B32" s="109">
        <v>45089</v>
      </c>
      <c r="C32" s="13">
        <v>2686.36499</v>
      </c>
      <c r="D32" s="192">
        <f t="shared" si="0"/>
        <v>-5.7422231092819735E-4</v>
      </c>
      <c r="E32" s="192">
        <v>1.4821473023536468E-2</v>
      </c>
      <c r="O32" s="15"/>
    </row>
    <row r="33" spans="2:15" x14ac:dyDescent="0.3">
      <c r="B33" s="109">
        <v>44879</v>
      </c>
      <c r="C33" s="13">
        <v>2687.9084469999998</v>
      </c>
      <c r="D33" s="192">
        <f t="shared" si="0"/>
        <v>6.3297025674713472E-2</v>
      </c>
      <c r="E33" s="192">
        <v>1.3955051316539827E-2</v>
      </c>
      <c r="O33" s="15"/>
    </row>
    <row r="34" spans="2:15" x14ac:dyDescent="0.3">
      <c r="B34" s="109">
        <v>45159</v>
      </c>
      <c r="C34" s="13">
        <v>2527.8999020000001</v>
      </c>
      <c r="D34" s="192">
        <f t="shared" si="0"/>
        <v>-4.5423146664004413E-3</v>
      </c>
      <c r="E34" s="192">
        <v>1.1868268588011653E-2</v>
      </c>
      <c r="O34" s="15"/>
    </row>
    <row r="35" spans="2:15" x14ac:dyDescent="0.3">
      <c r="B35" s="109">
        <v>44921</v>
      </c>
      <c r="C35" s="13">
        <v>2539.4348140000002</v>
      </c>
      <c r="D35" s="192">
        <f t="shared" si="0"/>
        <v>8.9086233263584114E-2</v>
      </c>
      <c r="E35" s="192">
        <v>1.1041383239681945E-2</v>
      </c>
      <c r="O35" s="15"/>
    </row>
    <row r="36" spans="2:15" x14ac:dyDescent="0.3">
      <c r="B36" s="109">
        <v>44956</v>
      </c>
      <c r="C36" s="13">
        <v>2331.7114259999998</v>
      </c>
      <c r="D36" s="192">
        <f t="shared" ref="D36:D67" si="1">(C36-C37)/C37</f>
        <v>-0.12963239057264569</v>
      </c>
      <c r="E36" s="192">
        <v>1.096644695980812E-2</v>
      </c>
      <c r="O36" s="15"/>
    </row>
    <row r="37" spans="2:15" x14ac:dyDescent="0.3">
      <c r="B37" s="109">
        <v>44830</v>
      </c>
      <c r="C37" s="13">
        <v>2678.9960940000001</v>
      </c>
      <c r="D37" s="192">
        <f t="shared" si="1"/>
        <v>9.1018568112400763E-2</v>
      </c>
      <c r="E37" s="192">
        <v>1.0403320864058214E-2</v>
      </c>
      <c r="O37" s="15"/>
    </row>
    <row r="38" spans="2:15" x14ac:dyDescent="0.3">
      <c r="B38" s="109">
        <v>45229</v>
      </c>
      <c r="C38" s="13">
        <v>2455.5</v>
      </c>
      <c r="D38" s="192">
        <f t="shared" si="1"/>
        <v>-1.9780063484072907E-2</v>
      </c>
      <c r="E38" s="192">
        <v>9.5175040875222355E-3</v>
      </c>
      <c r="O38" s="15"/>
    </row>
    <row r="39" spans="2:15" x14ac:dyDescent="0.3">
      <c r="B39" s="109">
        <v>45173</v>
      </c>
      <c r="C39" s="13">
        <v>2505.0500489999999</v>
      </c>
      <c r="D39" s="192">
        <f t="shared" si="1"/>
        <v>6.9111796392058444E-2</v>
      </c>
      <c r="E39" s="192">
        <v>9.4902474309892983E-3</v>
      </c>
      <c r="O39" s="15"/>
    </row>
    <row r="40" spans="2:15" x14ac:dyDescent="0.3">
      <c r="B40" s="109">
        <v>45012</v>
      </c>
      <c r="C40" s="13">
        <v>2343.1132809999999</v>
      </c>
      <c r="D40" s="192">
        <f t="shared" si="1"/>
        <v>-3.5715064568511035E-2</v>
      </c>
      <c r="E40" s="192">
        <v>8.9834440044158151E-3</v>
      </c>
      <c r="O40" s="15"/>
    </row>
    <row r="41" spans="2:15" x14ac:dyDescent="0.3">
      <c r="B41" s="109">
        <v>45033</v>
      </c>
      <c r="C41" s="13">
        <v>2429.8972170000002</v>
      </c>
      <c r="D41" s="192">
        <f t="shared" si="1"/>
        <v>-5.6855736082167881E-2</v>
      </c>
      <c r="E41" s="192">
        <v>8.6390709904067015E-3</v>
      </c>
      <c r="O41" s="15"/>
    </row>
    <row r="42" spans="2:15" x14ac:dyDescent="0.3">
      <c r="B42" s="109">
        <v>45054</v>
      </c>
      <c r="C42" s="13">
        <v>2576.3791500000002</v>
      </c>
      <c r="D42" s="192">
        <f t="shared" si="1"/>
        <v>-9.7481438623244515E-2</v>
      </c>
      <c r="E42" s="192">
        <v>8.0456623871768326E-3</v>
      </c>
      <c r="O42" s="15"/>
    </row>
    <row r="43" spans="2:15" x14ac:dyDescent="0.3">
      <c r="B43" s="109">
        <v>44802</v>
      </c>
      <c r="C43" s="13">
        <v>2854.655029</v>
      </c>
      <c r="D43" s="192">
        <f t="shared" si="1"/>
        <v>8.5521737409295098E-2</v>
      </c>
      <c r="E43" s="192">
        <v>7.9285800166209088E-3</v>
      </c>
      <c r="O43" s="15"/>
    </row>
    <row r="44" spans="2:15" x14ac:dyDescent="0.3">
      <c r="B44" s="109">
        <v>44774</v>
      </c>
      <c r="C44" s="13">
        <v>2629.7539059999999</v>
      </c>
      <c r="D44" s="192">
        <f t="shared" si="1"/>
        <v>4.7000699543137098E-2</v>
      </c>
      <c r="E44" s="192">
        <v>6.9971595814319765E-3</v>
      </c>
      <c r="O44" s="15"/>
    </row>
    <row r="45" spans="2:15" x14ac:dyDescent="0.3">
      <c r="B45" s="109">
        <v>44928</v>
      </c>
      <c r="C45" s="13">
        <v>2511.7021479999999</v>
      </c>
      <c r="D45" s="192">
        <f t="shared" si="1"/>
        <v>-4.1843085976597354E-2</v>
      </c>
      <c r="E45" s="192">
        <v>6.8459715141611149E-3</v>
      </c>
      <c r="O45" s="15"/>
    </row>
    <row r="46" spans="2:15" x14ac:dyDescent="0.3">
      <c r="B46" s="109">
        <v>45075</v>
      </c>
      <c r="C46" s="13">
        <v>2621.3891600000002</v>
      </c>
      <c r="D46" s="192">
        <f t="shared" si="1"/>
        <v>0.218753245274032</v>
      </c>
      <c r="E46" s="192">
        <v>6.6923056775677822E-3</v>
      </c>
      <c r="O46" s="15"/>
    </row>
    <row r="47" spans="2:15" x14ac:dyDescent="0.3">
      <c r="B47" s="109">
        <v>44732</v>
      </c>
      <c r="C47" s="13">
        <v>2150.8776859999998</v>
      </c>
      <c r="D47" s="192">
        <f t="shared" si="1"/>
        <v>-8.6526801564276209E-2</v>
      </c>
      <c r="E47" s="192">
        <v>5.0501234336219969E-3</v>
      </c>
      <c r="O47" s="15"/>
    </row>
    <row r="48" spans="2:15" x14ac:dyDescent="0.3">
      <c r="B48" s="109">
        <v>45005</v>
      </c>
      <c r="C48" s="13">
        <v>2354.61499</v>
      </c>
      <c r="D48" s="192">
        <f t="shared" si="1"/>
        <v>-0.11181797911051053</v>
      </c>
      <c r="E48" s="192">
        <v>4.9087293786715209E-3</v>
      </c>
      <c r="O48" s="15"/>
    </row>
    <row r="49" spans="2:15" x14ac:dyDescent="0.3">
      <c r="B49" s="109">
        <v>45271</v>
      </c>
      <c r="C49" s="13">
        <v>2651.0500489999999</v>
      </c>
      <c r="D49" s="192">
        <f t="shared" si="1"/>
        <v>5.6068994643118063E-2</v>
      </c>
      <c r="E49" s="192">
        <v>2.8750678624064061E-3</v>
      </c>
      <c r="O49" s="15"/>
    </row>
    <row r="50" spans="2:15" x14ac:dyDescent="0.3">
      <c r="B50" s="109">
        <v>45243</v>
      </c>
      <c r="C50" s="13">
        <v>2510.3000489999999</v>
      </c>
      <c r="D50" s="192">
        <f t="shared" si="1"/>
        <v>8.71771704263333E-2</v>
      </c>
      <c r="E50" s="192">
        <v>2.4759197944810175E-3</v>
      </c>
      <c r="O50" s="15"/>
    </row>
    <row r="51" spans="2:15" x14ac:dyDescent="0.3">
      <c r="B51" s="109">
        <v>44984</v>
      </c>
      <c r="C51" s="13">
        <v>2309.0073240000002</v>
      </c>
      <c r="D51" s="192">
        <f t="shared" si="1"/>
        <v>-4.0252842337993255E-2</v>
      </c>
      <c r="E51" s="192">
        <v>2.2693263225379663E-3</v>
      </c>
      <c r="O51" s="15"/>
    </row>
    <row r="52" spans="2:15" x14ac:dyDescent="0.3">
      <c r="B52" s="109">
        <v>44669</v>
      </c>
      <c r="C52" s="13">
        <v>2405.8496089999999</v>
      </c>
      <c r="D52" s="192">
        <f t="shared" si="1"/>
        <v>-2.4052149560834669E-3</v>
      </c>
      <c r="E52" s="192">
        <v>1.1140465999107949E-3</v>
      </c>
      <c r="O52" s="15"/>
    </row>
    <row r="53" spans="2:15" x14ac:dyDescent="0.3">
      <c r="B53" s="109">
        <v>44599</v>
      </c>
      <c r="C53" s="13">
        <v>2411.6501459999999</v>
      </c>
      <c r="D53" s="192">
        <f t="shared" si="1"/>
        <v>-5.87396373188473E-2</v>
      </c>
      <c r="E53" s="192">
        <v>6.3777465056709414E-4</v>
      </c>
      <c r="O53" s="15"/>
    </row>
    <row r="54" spans="2:15" x14ac:dyDescent="0.3">
      <c r="B54" s="109">
        <v>45257</v>
      </c>
      <c r="C54" s="13">
        <v>2562.1499020000001</v>
      </c>
      <c r="D54" s="192">
        <f t="shared" si="1"/>
        <v>-8.0773604819056516E-2</v>
      </c>
      <c r="E54" s="192">
        <v>1.951867035419737E-4</v>
      </c>
      <c r="O54" s="15"/>
    </row>
    <row r="55" spans="2:15" x14ac:dyDescent="0.3">
      <c r="B55" s="109">
        <v>44816</v>
      </c>
      <c r="C55" s="13">
        <v>2787.289307</v>
      </c>
      <c r="D55" s="192">
        <f t="shared" si="1"/>
        <v>2.2969908694181133E-2</v>
      </c>
      <c r="E55" s="192">
        <v>-5.7120265932028807E-4</v>
      </c>
      <c r="O55" s="15"/>
    </row>
    <row r="56" spans="2:15" x14ac:dyDescent="0.3">
      <c r="B56" s="109">
        <v>44893</v>
      </c>
      <c r="C56" s="13">
        <v>2724.703125</v>
      </c>
      <c r="D56" s="192">
        <f t="shared" si="1"/>
        <v>4.6007859916014721E-2</v>
      </c>
      <c r="E56" s="192">
        <v>-1.2593007222325106E-3</v>
      </c>
      <c r="O56" s="15"/>
    </row>
    <row r="57" spans="2:15" x14ac:dyDescent="0.3">
      <c r="B57" s="109">
        <v>45131</v>
      </c>
      <c r="C57" s="13">
        <v>2604.8591310000002</v>
      </c>
      <c r="D57" s="192">
        <f t="shared" si="1"/>
        <v>6.1323375635222957E-2</v>
      </c>
      <c r="E57" s="192">
        <v>-1.8932170692130229E-3</v>
      </c>
      <c r="O57" s="15"/>
    </row>
    <row r="58" spans="2:15" x14ac:dyDescent="0.3">
      <c r="B58" s="109">
        <v>45201</v>
      </c>
      <c r="C58" s="13">
        <v>2454.3500979999999</v>
      </c>
      <c r="D58" s="192">
        <f t="shared" si="1"/>
        <v>-1.7572261382968121E-2</v>
      </c>
      <c r="E58" s="192">
        <v>-2.3170061122606274E-3</v>
      </c>
      <c r="O58" s="15"/>
    </row>
    <row r="59" spans="2:15" x14ac:dyDescent="0.3">
      <c r="B59" s="109">
        <v>45166</v>
      </c>
      <c r="C59" s="13">
        <v>2498.25</v>
      </c>
      <c r="D59" s="192">
        <f t="shared" si="1"/>
        <v>-7.9868178031350018E-2</v>
      </c>
      <c r="E59" s="192">
        <v>-2.7145361837039865E-3</v>
      </c>
      <c r="O59" s="15"/>
    </row>
    <row r="60" spans="2:15" x14ac:dyDescent="0.3">
      <c r="B60" s="109">
        <v>45285</v>
      </c>
      <c r="C60" s="13">
        <v>2715.1000979999999</v>
      </c>
      <c r="D60" s="192">
        <f t="shared" si="1"/>
        <v>4.3478155096913905E-2</v>
      </c>
      <c r="E60" s="192">
        <v>-2.7547196540209629E-3</v>
      </c>
      <c r="O60" s="15"/>
    </row>
    <row r="61" spans="2:15" x14ac:dyDescent="0.3">
      <c r="B61" s="109">
        <v>45110</v>
      </c>
      <c r="C61" s="13">
        <v>2601.9711910000001</v>
      </c>
      <c r="D61" s="192">
        <f t="shared" si="1"/>
        <v>-4.4306509460795521E-2</v>
      </c>
      <c r="E61" s="192">
        <v>-4.0213241211752198E-3</v>
      </c>
      <c r="O61" s="15"/>
    </row>
    <row r="62" spans="2:15" x14ac:dyDescent="0.3">
      <c r="B62" s="109">
        <v>45292</v>
      </c>
      <c r="C62" s="13">
        <v>2722.6000979999999</v>
      </c>
      <c r="D62" s="192">
        <f t="shared" si="1"/>
        <v>3.2510588744414787E-2</v>
      </c>
      <c r="E62" s="192">
        <v>-4.5702166473323711E-3</v>
      </c>
      <c r="O62" s="15"/>
    </row>
    <row r="63" spans="2:15" x14ac:dyDescent="0.3">
      <c r="B63" s="109">
        <v>44865</v>
      </c>
      <c r="C63" s="13">
        <v>2636.873779</v>
      </c>
      <c r="D63" s="192">
        <f t="shared" si="1"/>
        <v>8.0907472432875591E-2</v>
      </c>
      <c r="E63" s="192">
        <v>-4.9601664809024032E-3</v>
      </c>
      <c r="O63" s="15"/>
    </row>
    <row r="64" spans="2:15" x14ac:dyDescent="0.3">
      <c r="B64" s="109">
        <v>45194</v>
      </c>
      <c r="C64" s="13">
        <v>2439.5</v>
      </c>
      <c r="D64" s="192">
        <f t="shared" si="1"/>
        <v>-5.671968105962838E-2</v>
      </c>
      <c r="E64" s="192">
        <v>-6.0505214851381359E-3</v>
      </c>
      <c r="O64" s="15"/>
    </row>
    <row r="65" spans="2:15" x14ac:dyDescent="0.3">
      <c r="B65" s="109">
        <v>45103</v>
      </c>
      <c r="C65" s="13">
        <v>2586.1877439999998</v>
      </c>
      <c r="D65" s="192">
        <f t="shared" si="1"/>
        <v>0.10519598431516303</v>
      </c>
      <c r="E65" s="192">
        <v>-6.0659576303511232E-3</v>
      </c>
      <c r="O65" s="15"/>
    </row>
    <row r="66" spans="2:15" x14ac:dyDescent="0.3">
      <c r="B66" s="109">
        <v>44998</v>
      </c>
      <c r="C66" s="13">
        <v>2340.0263669999999</v>
      </c>
      <c r="D66" s="192">
        <f t="shared" si="1"/>
        <v>-0.10300606168333327</v>
      </c>
      <c r="E66" s="192">
        <v>-6.1957572944866448E-3</v>
      </c>
      <c r="O66" s="15"/>
    </row>
    <row r="67" spans="2:15" x14ac:dyDescent="0.3">
      <c r="B67" s="109">
        <v>44844</v>
      </c>
      <c r="C67" s="13">
        <v>2608.7426759999998</v>
      </c>
      <c r="D67" s="192">
        <f t="shared" si="1"/>
        <v>0.13107963737710909</v>
      </c>
      <c r="E67" s="192">
        <v>-6.8051454477881541E-3</v>
      </c>
      <c r="O67" s="15"/>
    </row>
    <row r="68" spans="2:15" x14ac:dyDescent="0.3">
      <c r="B68" s="109">
        <v>44963</v>
      </c>
      <c r="C68" s="13">
        <v>2306.4182129999999</v>
      </c>
      <c r="D68" s="192">
        <f t="shared" ref="D68:D99" si="2">(C68-C69)/C69</f>
        <v>-9.7580464713264953E-2</v>
      </c>
      <c r="E68" s="192">
        <v>-7.2650656095441558E-3</v>
      </c>
      <c r="O68" s="15"/>
    </row>
    <row r="69" spans="2:15" x14ac:dyDescent="0.3">
      <c r="B69" s="109">
        <v>45061</v>
      </c>
      <c r="C69" s="13">
        <v>2555.8159179999998</v>
      </c>
      <c r="D69" s="192">
        <f t="shared" si="2"/>
        <v>0.1005767275939688</v>
      </c>
      <c r="E69" s="192">
        <v>-7.5594673581149572E-3</v>
      </c>
      <c r="O69" s="15"/>
    </row>
    <row r="70" spans="2:15" x14ac:dyDescent="0.3">
      <c r="B70" s="109">
        <v>45019</v>
      </c>
      <c r="C70" s="13">
        <v>2322.2514649999998</v>
      </c>
      <c r="D70" s="192">
        <f t="shared" si="2"/>
        <v>0.10384709094507703</v>
      </c>
      <c r="E70" s="192">
        <v>-7.7227429925609417E-3</v>
      </c>
      <c r="O70" s="15"/>
    </row>
    <row r="71" spans="2:15" x14ac:dyDescent="0.3">
      <c r="B71" s="109">
        <v>44690</v>
      </c>
      <c r="C71" s="13">
        <v>2103.780029</v>
      </c>
      <c r="D71" s="192">
        <f t="shared" si="2"/>
        <v>-8.2730204038605464E-3</v>
      </c>
      <c r="E71" s="192">
        <v>-8.2730204038605464E-3</v>
      </c>
      <c r="O71" s="15"/>
    </row>
    <row r="72" spans="2:15" x14ac:dyDescent="0.3">
      <c r="B72" s="109">
        <v>44697</v>
      </c>
      <c r="C72" s="13">
        <v>2121.3298340000001</v>
      </c>
      <c r="D72" s="192">
        <f t="shared" si="2"/>
        <v>-0.12904802769658111</v>
      </c>
      <c r="E72" s="192">
        <v>-1.1116306073999138E-2</v>
      </c>
      <c r="O72" s="15"/>
    </row>
    <row r="73" spans="2:15" x14ac:dyDescent="0.3">
      <c r="B73" s="109">
        <v>44641</v>
      </c>
      <c r="C73" s="13">
        <v>2435.6450199999999</v>
      </c>
      <c r="D73" s="192">
        <f t="shared" si="2"/>
        <v>-8.0895022540091385E-2</v>
      </c>
      <c r="E73" s="192">
        <v>-1.1846860419887317E-2</v>
      </c>
      <c r="O73" s="15"/>
    </row>
    <row r="74" spans="2:15" x14ac:dyDescent="0.3">
      <c r="B74" s="109">
        <v>44872</v>
      </c>
      <c r="C74" s="13">
        <v>2650.0183109999998</v>
      </c>
      <c r="D74" s="192">
        <f t="shared" si="2"/>
        <v>6.7909857344348096E-2</v>
      </c>
      <c r="E74" s="192">
        <v>-1.409651286385499E-2</v>
      </c>
      <c r="O74" s="15"/>
    </row>
    <row r="75" spans="2:15" x14ac:dyDescent="0.3">
      <c r="B75" s="109">
        <v>45180</v>
      </c>
      <c r="C75" s="13">
        <v>2481.5</v>
      </c>
      <c r="D75" s="192">
        <f t="shared" si="2"/>
        <v>0.1567813958710256</v>
      </c>
      <c r="E75" s="192">
        <v>-1.4378183145144786E-2</v>
      </c>
      <c r="O75" s="15"/>
    </row>
    <row r="76" spans="2:15" x14ac:dyDescent="0.3">
      <c r="B76" s="109">
        <v>44704</v>
      </c>
      <c r="C76" s="13">
        <v>2145.1762699999999</v>
      </c>
      <c r="D76" s="192">
        <f t="shared" si="2"/>
        <v>-0.17887260692531004</v>
      </c>
      <c r="E76" s="192">
        <v>-1.4620147333234943E-2</v>
      </c>
      <c r="O76" s="15"/>
    </row>
    <row r="77" spans="2:15" x14ac:dyDescent="0.3">
      <c r="B77" s="109">
        <v>45117</v>
      </c>
      <c r="C77" s="13">
        <v>2612.476807</v>
      </c>
      <c r="D77" s="192">
        <f t="shared" si="2"/>
        <v>0.1339961299252877</v>
      </c>
      <c r="E77" s="192">
        <v>-1.475895105152906E-2</v>
      </c>
      <c r="O77" s="15"/>
    </row>
    <row r="78" spans="2:15" x14ac:dyDescent="0.3">
      <c r="B78" s="109">
        <v>44991</v>
      </c>
      <c r="C78" s="13">
        <v>2303.779297</v>
      </c>
      <c r="D78" s="192">
        <f t="shared" si="2"/>
        <v>-6.5345431482369723E-2</v>
      </c>
      <c r="E78" s="192">
        <v>-1.5490026313878665E-2</v>
      </c>
      <c r="O78" s="15"/>
    </row>
    <row r="79" spans="2:15" x14ac:dyDescent="0.3">
      <c r="B79" s="109">
        <v>44648</v>
      </c>
      <c r="C79" s="13">
        <v>2464.845703</v>
      </c>
      <c r="D79" s="192">
        <f t="shared" si="2"/>
        <v>-4.2883814465161436E-2</v>
      </c>
      <c r="E79" s="192">
        <v>-1.5543595036742082E-2</v>
      </c>
      <c r="O79" s="15"/>
    </row>
    <row r="80" spans="2:15" x14ac:dyDescent="0.3">
      <c r="B80" s="109">
        <v>45068</v>
      </c>
      <c r="C80" s="13">
        <v>2575.2836910000001</v>
      </c>
      <c r="D80" s="192">
        <f t="shared" si="2"/>
        <v>0.13641953045172298</v>
      </c>
      <c r="E80" s="192">
        <v>-1.7588181756271581E-2</v>
      </c>
      <c r="O80" s="15"/>
    </row>
    <row r="81" spans="2:15" x14ac:dyDescent="0.3">
      <c r="B81" s="109">
        <v>44977</v>
      </c>
      <c r="C81" s="13">
        <v>2266.1381839999999</v>
      </c>
      <c r="D81" s="192">
        <f t="shared" si="2"/>
        <v>-8.5349493718013245E-2</v>
      </c>
      <c r="E81" s="192">
        <v>-1.8566047649314531E-2</v>
      </c>
      <c r="O81" s="15"/>
    </row>
    <row r="82" spans="2:15" x14ac:dyDescent="0.3">
      <c r="B82" s="109">
        <v>45152</v>
      </c>
      <c r="C82" s="13">
        <v>2477.6000979999999</v>
      </c>
      <c r="D82" s="192">
        <f t="shared" si="2"/>
        <v>8.2817376984924335E-2</v>
      </c>
      <c r="E82" s="192">
        <v>-1.9897862237426608E-2</v>
      </c>
      <c r="O82" s="15"/>
    </row>
    <row r="83" spans="2:15" x14ac:dyDescent="0.3">
      <c r="B83" s="109">
        <v>44753</v>
      </c>
      <c r="C83" s="13">
        <v>2288.1052249999998</v>
      </c>
      <c r="D83" s="192">
        <f t="shared" si="2"/>
        <v>-5.0218127612146189E-2</v>
      </c>
      <c r="E83" s="192">
        <v>-2.1249218676897254E-2</v>
      </c>
      <c r="O83" s="15"/>
    </row>
    <row r="84" spans="2:15" x14ac:dyDescent="0.3">
      <c r="B84" s="109">
        <v>45040</v>
      </c>
      <c r="C84" s="13">
        <v>2409.084961</v>
      </c>
      <c r="D84" s="192">
        <f t="shared" si="2"/>
        <v>5.6141342950368364E-2</v>
      </c>
      <c r="E84" s="192">
        <v>-2.1378678633081245E-2</v>
      </c>
      <c r="O84" s="15"/>
    </row>
    <row r="85" spans="2:15" x14ac:dyDescent="0.3">
      <c r="B85" s="109">
        <v>44949</v>
      </c>
      <c r="C85" s="13">
        <v>2281.0251459999999</v>
      </c>
      <c r="D85" s="192">
        <f t="shared" si="2"/>
        <v>-8.9083879745129879E-2</v>
      </c>
      <c r="E85" s="192">
        <v>-2.1737801442672993E-2</v>
      </c>
      <c r="O85" s="15"/>
    </row>
    <row r="86" spans="2:15" x14ac:dyDescent="0.3">
      <c r="B86" s="109">
        <v>45250</v>
      </c>
      <c r="C86" s="13">
        <v>2504.1000979999999</v>
      </c>
      <c r="D86" s="192">
        <f t="shared" si="2"/>
        <v>9.804664963550383E-3</v>
      </c>
      <c r="E86" s="192">
        <v>-2.2656677485843768E-2</v>
      </c>
      <c r="O86" s="15"/>
    </row>
    <row r="87" spans="2:15" x14ac:dyDescent="0.3">
      <c r="B87" s="109">
        <v>44914</v>
      </c>
      <c r="C87" s="13">
        <v>2479.7866210000002</v>
      </c>
      <c r="D87" s="192">
        <f t="shared" si="2"/>
        <v>0.11112173433895677</v>
      </c>
      <c r="E87" s="192">
        <v>-2.3488767134780247E-2</v>
      </c>
      <c r="O87" s="15"/>
    </row>
    <row r="88" spans="2:15" x14ac:dyDescent="0.3">
      <c r="B88" s="109">
        <v>44746</v>
      </c>
      <c r="C88" s="13">
        <v>2231.7866210000002</v>
      </c>
      <c r="D88" s="192">
        <f t="shared" si="2"/>
        <v>-4.8688660693267938E-2</v>
      </c>
      <c r="E88" s="192">
        <v>-2.4613642495396864E-2</v>
      </c>
      <c r="O88" s="15"/>
    </row>
    <row r="89" spans="2:15" x14ac:dyDescent="0.3">
      <c r="B89" s="109">
        <v>44662</v>
      </c>
      <c r="C89" s="13">
        <v>2346.0107419999999</v>
      </c>
      <c r="D89" s="192">
        <f t="shared" si="2"/>
        <v>-0.11251932683177178</v>
      </c>
      <c r="E89" s="192">
        <v>-2.4872239219005953E-2</v>
      </c>
      <c r="O89" s="15"/>
    </row>
    <row r="90" spans="2:15" x14ac:dyDescent="0.3">
      <c r="B90" s="109">
        <v>45278</v>
      </c>
      <c r="C90" s="13">
        <v>2643.4499510000001</v>
      </c>
      <c r="D90" s="192">
        <f t="shared" si="2"/>
        <v>-2.8159501822087362E-3</v>
      </c>
      <c r="E90" s="192">
        <v>-2.638950477471488E-2</v>
      </c>
      <c r="O90" s="15"/>
    </row>
    <row r="91" spans="2:15" x14ac:dyDescent="0.3">
      <c r="B91" s="109">
        <v>44886</v>
      </c>
      <c r="C91" s="13">
        <v>2650.9147950000001</v>
      </c>
      <c r="D91" s="192">
        <f t="shared" si="2"/>
        <v>1.8031037838474505E-2</v>
      </c>
      <c r="E91" s="192">
        <v>-2.7081236602611473E-2</v>
      </c>
      <c r="O91" s="15"/>
    </row>
    <row r="92" spans="2:15" x14ac:dyDescent="0.3">
      <c r="B92" s="109">
        <v>45082</v>
      </c>
      <c r="C92" s="13">
        <v>2603.9626459999999</v>
      </c>
      <c r="D92" s="192">
        <f t="shared" si="2"/>
        <v>7.0554213450238309E-2</v>
      </c>
      <c r="E92" s="192">
        <v>-3.067429195464615E-2</v>
      </c>
      <c r="O92" s="15"/>
    </row>
    <row r="93" spans="2:15" x14ac:dyDescent="0.3">
      <c r="B93" s="109">
        <v>45236</v>
      </c>
      <c r="C93" s="13">
        <v>2432.3500979999999</v>
      </c>
      <c r="D93" s="192">
        <f t="shared" si="2"/>
        <v>8.4998327511957447E-2</v>
      </c>
      <c r="E93" s="192">
        <v>-3.1052045364478285E-2</v>
      </c>
      <c r="O93" s="15"/>
    </row>
    <row r="94" spans="2:15" x14ac:dyDescent="0.3">
      <c r="B94" s="109">
        <v>44620</v>
      </c>
      <c r="C94" s="13">
        <v>2241.8007809999999</v>
      </c>
      <c r="D94" s="192">
        <f t="shared" si="2"/>
        <v>-0.12079046776558489</v>
      </c>
      <c r="E94" s="192">
        <v>-3.3017553243467904E-2</v>
      </c>
      <c r="O94" s="15"/>
    </row>
    <row r="95" spans="2:15" x14ac:dyDescent="0.3">
      <c r="B95" s="109">
        <v>44858</v>
      </c>
      <c r="C95" s="13">
        <v>2549.79126</v>
      </c>
      <c r="D95" s="192">
        <f t="shared" si="2"/>
        <v>-4.6292984809288527E-3</v>
      </c>
      <c r="E95" s="192">
        <v>-3.3024909911700422E-2</v>
      </c>
      <c r="O95" s="15"/>
    </row>
    <row r="96" spans="2:15" x14ac:dyDescent="0.3">
      <c r="B96" s="109">
        <v>45264</v>
      </c>
      <c r="C96" s="13">
        <v>2561.6499020000001</v>
      </c>
      <c r="D96" s="192">
        <f t="shared" si="2"/>
        <v>-1.9081531062453045E-2</v>
      </c>
      <c r="E96" s="192">
        <v>-3.3722542142771837E-2</v>
      </c>
      <c r="O96" s="15"/>
    </row>
    <row r="97" spans="2:15" x14ac:dyDescent="0.3">
      <c r="B97" s="109">
        <v>44781</v>
      </c>
      <c r="C97" s="13">
        <v>2611.4809570000002</v>
      </c>
      <c r="D97" s="192">
        <f t="shared" si="2"/>
        <v>0.11586242910998543</v>
      </c>
      <c r="E97" s="192">
        <v>-3.6129077294160893E-2</v>
      </c>
      <c r="O97" s="15"/>
    </row>
    <row r="98" spans="2:15" x14ac:dyDescent="0.3">
      <c r="B98" s="109">
        <v>45026</v>
      </c>
      <c r="C98" s="13">
        <v>2340.3251949999999</v>
      </c>
      <c r="D98" s="192">
        <f t="shared" si="2"/>
        <v>1.0881877848921469E-3</v>
      </c>
      <c r="E98" s="192">
        <v>-3.6862473594906908E-2</v>
      </c>
      <c r="O98" s="15"/>
    </row>
    <row r="99" spans="2:15" x14ac:dyDescent="0.3">
      <c r="B99" s="109">
        <v>44760</v>
      </c>
      <c r="C99" s="13">
        <v>2337.78125</v>
      </c>
      <c r="D99" s="192">
        <f t="shared" si="2"/>
        <v>9.2385377916514091E-2</v>
      </c>
      <c r="E99" s="192">
        <v>-3.8143763727755617E-2</v>
      </c>
      <c r="O99" s="15"/>
    </row>
    <row r="100" spans="2:15" x14ac:dyDescent="0.3">
      <c r="B100" s="109">
        <v>44739</v>
      </c>
      <c r="C100" s="13">
        <v>2140.070068</v>
      </c>
      <c r="D100" s="192">
        <f t="shared" ref="D100:D105" si="3">(C100-C101)/C101</f>
        <v>-0.13065822431824495</v>
      </c>
      <c r="E100" s="192">
        <v>-4.1095574342543829E-2</v>
      </c>
      <c r="O100" s="15"/>
    </row>
    <row r="101" spans="2:15" x14ac:dyDescent="0.3">
      <c r="B101" s="109">
        <v>45047</v>
      </c>
      <c r="C101" s="13">
        <v>2461.713135</v>
      </c>
      <c r="D101" s="192">
        <f t="shared" si="3"/>
        <v>6.2548809968537789E-2</v>
      </c>
      <c r="E101" s="192">
        <v>-4.4506653844019903E-2</v>
      </c>
      <c r="O101" s="15"/>
    </row>
    <row r="102" spans="2:15" x14ac:dyDescent="0.3">
      <c r="B102" s="109">
        <v>45222</v>
      </c>
      <c r="C102" s="13">
        <v>2316.8000489999999</v>
      </c>
      <c r="D102" s="192">
        <f t="shared" si="3"/>
        <v>-6.6723189009653154E-4</v>
      </c>
      <c r="E102" s="192">
        <v>-5.6485420891875401E-2</v>
      </c>
      <c r="O102" s="15"/>
    </row>
    <row r="103" spans="2:15" x14ac:dyDescent="0.3">
      <c r="B103" s="109">
        <v>44627</v>
      </c>
      <c r="C103" s="13">
        <v>2318.3469239999999</v>
      </c>
      <c r="D103" s="192">
        <f t="shared" si="3"/>
        <v>-0.12702795175897835</v>
      </c>
      <c r="E103" s="192">
        <v>-6.8614615732398396E-2</v>
      </c>
      <c r="O103" s="15"/>
    </row>
    <row r="104" spans="2:15" x14ac:dyDescent="0.3">
      <c r="B104" s="109">
        <v>44795</v>
      </c>
      <c r="C104" s="13">
        <v>2655.694336</v>
      </c>
      <c r="D104" s="192">
        <f t="shared" si="3"/>
        <v>9.2658330934289587E-2</v>
      </c>
      <c r="E104" s="192">
        <v>-6.9696930444760927E-2</v>
      </c>
      <c r="O104" s="15"/>
    </row>
    <row r="105" spans="2:15" x14ac:dyDescent="0.3">
      <c r="B105" s="109">
        <v>44767</v>
      </c>
      <c r="C105" s="13">
        <v>2430.4892580000001</v>
      </c>
      <c r="D105" s="192">
        <f t="shared" si="3"/>
        <v>0.22596214515717547</v>
      </c>
      <c r="E105" s="192">
        <v>-7.5773116087159781E-2</v>
      </c>
      <c r="O105" s="15"/>
    </row>
    <row r="106" spans="2:15" x14ac:dyDescent="0.3">
      <c r="B106" s="109">
        <v>44725</v>
      </c>
      <c r="C106" s="13">
        <v>1982.5157469999999</v>
      </c>
      <c r="D106" s="192"/>
      <c r="E106" s="192">
        <v>-7.82759243335234E-2</v>
      </c>
      <c r="O106" s="15"/>
    </row>
    <row r="107" spans="2:15" x14ac:dyDescent="0.3">
      <c r="O107" s="15"/>
    </row>
    <row r="108" spans="2:15" x14ac:dyDescent="0.3">
      <c r="B108" s="109"/>
      <c r="C108" s="13"/>
      <c r="O108" s="15"/>
    </row>
    <row r="109" spans="2:15" x14ac:dyDescent="0.3">
      <c r="B109" s="109"/>
      <c r="C109" s="13"/>
      <c r="O109" s="15"/>
    </row>
    <row r="110" spans="2:15" x14ac:dyDescent="0.3">
      <c r="B110" s="109"/>
      <c r="C110" s="13"/>
      <c r="O110" s="15"/>
    </row>
    <row r="111" spans="2:15" x14ac:dyDescent="0.3">
      <c r="B111" s="109"/>
      <c r="C111" s="13"/>
      <c r="O111" s="15"/>
    </row>
    <row r="112" spans="2:15" x14ac:dyDescent="0.3">
      <c r="B112" s="109"/>
      <c r="C112" s="13"/>
      <c r="O112" s="15"/>
    </row>
    <row r="113" spans="2:15" x14ac:dyDescent="0.3">
      <c r="B113" s="109"/>
      <c r="C113" s="13"/>
      <c r="O113" s="15"/>
    </row>
    <row r="114" spans="2:15" x14ac:dyDescent="0.3">
      <c r="B114" s="109"/>
      <c r="C114" s="13"/>
      <c r="O114" s="15"/>
    </row>
    <row r="115" spans="2:15" x14ac:dyDescent="0.3">
      <c r="B115" s="109"/>
      <c r="C115" s="13"/>
      <c r="O115" s="15"/>
    </row>
    <row r="116" spans="2:15" x14ac:dyDescent="0.3">
      <c r="B116" s="109"/>
      <c r="C116" s="13"/>
      <c r="O116" s="15"/>
    </row>
    <row r="117" spans="2:15" x14ac:dyDescent="0.3">
      <c r="B117" s="109"/>
      <c r="C117" s="13"/>
      <c r="O117" s="15"/>
    </row>
    <row r="118" spans="2:15" x14ac:dyDescent="0.3">
      <c r="B118" s="109"/>
      <c r="C118" s="13"/>
    </row>
    <row r="119" spans="2:15" x14ac:dyDescent="0.3">
      <c r="B119" s="109"/>
      <c r="C119" s="13"/>
    </row>
    <row r="120" spans="2:15" x14ac:dyDescent="0.3">
      <c r="B120" s="109"/>
      <c r="C120" s="13"/>
    </row>
    <row r="121" spans="2:15" x14ac:dyDescent="0.3">
      <c r="B121" s="109"/>
      <c r="C121" s="13"/>
    </row>
    <row r="122" spans="2:15" x14ac:dyDescent="0.3">
      <c r="B122" s="109"/>
      <c r="C122" s="13"/>
    </row>
    <row r="123" spans="2:15" x14ac:dyDescent="0.3">
      <c r="B123" s="109"/>
      <c r="C123" s="13"/>
    </row>
    <row r="124" spans="2:15" x14ac:dyDescent="0.3">
      <c r="B124" s="109"/>
      <c r="C124" s="13"/>
    </row>
    <row r="125" spans="2:15" x14ac:dyDescent="0.3">
      <c r="B125" s="109"/>
      <c r="C125" s="13"/>
    </row>
    <row r="126" spans="2:15" x14ac:dyDescent="0.3">
      <c r="B126" s="109"/>
      <c r="C126" s="13"/>
    </row>
    <row r="127" spans="2:15" x14ac:dyDescent="0.3">
      <c r="B127" s="109"/>
      <c r="C127" s="13"/>
    </row>
    <row r="128" spans="2:15" x14ac:dyDescent="0.3">
      <c r="B128" s="109"/>
      <c r="C128" s="13"/>
    </row>
    <row r="129" spans="2:3" x14ac:dyDescent="0.3">
      <c r="B129" s="109"/>
      <c r="C129" s="13"/>
    </row>
    <row r="130" spans="2:3" x14ac:dyDescent="0.3">
      <c r="B130" s="109"/>
      <c r="C130" s="13"/>
    </row>
    <row r="131" spans="2:3" x14ac:dyDescent="0.3">
      <c r="B131" s="109"/>
      <c r="C131" s="13"/>
    </row>
    <row r="132" spans="2:3" x14ac:dyDescent="0.3">
      <c r="B132" s="109"/>
      <c r="C132" s="13"/>
    </row>
    <row r="133" spans="2:3" x14ac:dyDescent="0.3">
      <c r="B133" s="109"/>
      <c r="C133" s="13"/>
    </row>
    <row r="134" spans="2:3" x14ac:dyDescent="0.3">
      <c r="B134" s="109"/>
      <c r="C134" s="13"/>
    </row>
    <row r="135" spans="2:3" x14ac:dyDescent="0.3">
      <c r="B135" s="109"/>
      <c r="C135" s="13"/>
    </row>
    <row r="136" spans="2:3" x14ac:dyDescent="0.3">
      <c r="B136" s="109"/>
      <c r="C136" s="13"/>
    </row>
    <row r="137" spans="2:3" x14ac:dyDescent="0.3">
      <c r="B137" s="109"/>
      <c r="C137" s="13"/>
    </row>
    <row r="138" spans="2:3" x14ac:dyDescent="0.3">
      <c r="B138" s="109"/>
      <c r="C138" s="13"/>
    </row>
    <row r="139" spans="2:3" x14ac:dyDescent="0.3">
      <c r="B139" s="109"/>
      <c r="C139" s="13"/>
    </row>
    <row r="140" spans="2:3" x14ac:dyDescent="0.3">
      <c r="B140" s="109"/>
      <c r="C140" s="13"/>
    </row>
    <row r="141" spans="2:3" x14ac:dyDescent="0.3">
      <c r="B141" s="109"/>
      <c r="C141" s="13"/>
    </row>
    <row r="142" spans="2:3" x14ac:dyDescent="0.3">
      <c r="B142" s="109"/>
      <c r="C142" s="13"/>
    </row>
    <row r="143" spans="2:3" x14ac:dyDescent="0.3">
      <c r="B143" s="109"/>
      <c r="C143" s="13"/>
    </row>
    <row r="144" spans="2:3" x14ac:dyDescent="0.3">
      <c r="B144" s="109"/>
      <c r="C144" s="13"/>
    </row>
    <row r="145" spans="2:3" x14ac:dyDescent="0.3">
      <c r="B145" s="109"/>
      <c r="C145" s="13"/>
    </row>
    <row r="146" spans="2:3" x14ac:dyDescent="0.3">
      <c r="B146" s="109"/>
      <c r="C146" s="13"/>
    </row>
    <row r="147" spans="2:3" x14ac:dyDescent="0.3">
      <c r="B147" s="109"/>
      <c r="C147" s="13"/>
    </row>
    <row r="148" spans="2:3" x14ac:dyDescent="0.3">
      <c r="B148" s="109"/>
      <c r="C148" s="13"/>
    </row>
    <row r="149" spans="2:3" x14ac:dyDescent="0.3">
      <c r="B149" s="109"/>
      <c r="C149" s="13"/>
    </row>
    <row r="150" spans="2:3" x14ac:dyDescent="0.3">
      <c r="B150" s="109"/>
      <c r="C150" s="13"/>
    </row>
    <row r="151" spans="2:3" x14ac:dyDescent="0.3">
      <c r="B151" s="109"/>
      <c r="C151" s="13"/>
    </row>
    <row r="152" spans="2:3" x14ac:dyDescent="0.3">
      <c r="B152" s="109"/>
      <c r="C152" s="13"/>
    </row>
    <row r="153" spans="2:3" x14ac:dyDescent="0.3">
      <c r="B153" s="109"/>
      <c r="C153" s="13"/>
    </row>
    <row r="154" spans="2:3" x14ac:dyDescent="0.3">
      <c r="B154" s="109"/>
      <c r="C154" s="13"/>
    </row>
    <row r="155" spans="2:3" x14ac:dyDescent="0.3">
      <c r="B155" s="109"/>
      <c r="C155" s="13"/>
    </row>
    <row r="156" spans="2:3" x14ac:dyDescent="0.3">
      <c r="B156" s="109"/>
      <c r="C156" s="13"/>
    </row>
    <row r="157" spans="2:3" x14ac:dyDescent="0.3">
      <c r="B157" s="109"/>
      <c r="C157" s="13"/>
    </row>
    <row r="158" spans="2:3" x14ac:dyDescent="0.3">
      <c r="B158" s="109"/>
      <c r="C158" s="13"/>
    </row>
    <row r="159" spans="2:3" x14ac:dyDescent="0.3">
      <c r="B159" s="109"/>
      <c r="C159" s="13"/>
    </row>
    <row r="160" spans="2:3" x14ac:dyDescent="0.3">
      <c r="B160" s="109"/>
      <c r="C160" s="13"/>
    </row>
    <row r="161" spans="2:3" x14ac:dyDescent="0.3">
      <c r="B161" s="109"/>
      <c r="C161" s="13"/>
    </row>
    <row r="162" spans="2:3" x14ac:dyDescent="0.3">
      <c r="B162" s="109"/>
      <c r="C162" s="13"/>
    </row>
    <row r="163" spans="2:3" x14ac:dyDescent="0.3">
      <c r="B163" s="109"/>
      <c r="C163" s="13"/>
    </row>
    <row r="164" spans="2:3" x14ac:dyDescent="0.3">
      <c r="B164" s="109"/>
      <c r="C164" s="13"/>
    </row>
    <row r="165" spans="2:3" x14ac:dyDescent="0.3">
      <c r="B165" s="109"/>
      <c r="C165" s="13"/>
    </row>
    <row r="166" spans="2:3" x14ac:dyDescent="0.3">
      <c r="B166" s="109"/>
      <c r="C166" s="13"/>
    </row>
    <row r="167" spans="2:3" x14ac:dyDescent="0.3">
      <c r="B167" s="109"/>
      <c r="C167" s="13"/>
    </row>
    <row r="168" spans="2:3" x14ac:dyDescent="0.3">
      <c r="B168" s="109"/>
      <c r="C168" s="13"/>
    </row>
    <row r="169" spans="2:3" x14ac:dyDescent="0.3">
      <c r="B169" s="109"/>
      <c r="C169" s="13"/>
    </row>
    <row r="170" spans="2:3" x14ac:dyDescent="0.3">
      <c r="B170" s="109"/>
      <c r="C170" s="13"/>
    </row>
    <row r="171" spans="2:3" x14ac:dyDescent="0.3">
      <c r="B171" s="109"/>
      <c r="C171" s="13"/>
    </row>
    <row r="172" spans="2:3" x14ac:dyDescent="0.3">
      <c r="B172" s="109"/>
      <c r="C172" s="13"/>
    </row>
    <row r="173" spans="2:3" x14ac:dyDescent="0.3">
      <c r="B173" s="109"/>
      <c r="C173" s="13"/>
    </row>
    <row r="174" spans="2:3" x14ac:dyDescent="0.3">
      <c r="B174" s="109"/>
      <c r="C174" s="13"/>
    </row>
    <row r="175" spans="2:3" x14ac:dyDescent="0.3">
      <c r="B175" s="109"/>
      <c r="C175" s="13"/>
    </row>
    <row r="176" spans="2:3" x14ac:dyDescent="0.3">
      <c r="B176" s="109"/>
      <c r="C176" s="13"/>
    </row>
    <row r="177" spans="2:3" x14ac:dyDescent="0.3">
      <c r="B177" s="109"/>
      <c r="C177" s="13"/>
    </row>
    <row r="178" spans="2:3" x14ac:dyDescent="0.3">
      <c r="B178" s="109"/>
      <c r="C178" s="13"/>
    </row>
    <row r="179" spans="2:3" x14ac:dyDescent="0.3">
      <c r="B179" s="109"/>
      <c r="C179" s="13"/>
    </row>
    <row r="180" spans="2:3" x14ac:dyDescent="0.3">
      <c r="B180" s="109"/>
      <c r="C180" s="13"/>
    </row>
    <row r="181" spans="2:3" x14ac:dyDescent="0.3">
      <c r="B181" s="109"/>
      <c r="C181" s="13"/>
    </row>
    <row r="182" spans="2:3" x14ac:dyDescent="0.3">
      <c r="B182" s="109"/>
      <c r="C182" s="13"/>
    </row>
    <row r="183" spans="2:3" x14ac:dyDescent="0.3">
      <c r="B183" s="109"/>
      <c r="C183" s="13"/>
    </row>
    <row r="184" spans="2:3" x14ac:dyDescent="0.3">
      <c r="B184" s="109"/>
      <c r="C184" s="13"/>
    </row>
    <row r="185" spans="2:3" x14ac:dyDescent="0.3">
      <c r="B185" s="109"/>
      <c r="C185" s="13"/>
    </row>
    <row r="186" spans="2:3" x14ac:dyDescent="0.3">
      <c r="B186" s="109"/>
      <c r="C186" s="13"/>
    </row>
    <row r="187" spans="2:3" x14ac:dyDescent="0.3">
      <c r="B187" s="109"/>
      <c r="C187" s="13"/>
    </row>
    <row r="188" spans="2:3" x14ac:dyDescent="0.3">
      <c r="B188" s="109"/>
      <c r="C188" s="13"/>
    </row>
    <row r="189" spans="2:3" x14ac:dyDescent="0.3">
      <c r="B189" s="109"/>
      <c r="C189" s="13"/>
    </row>
    <row r="190" spans="2:3" x14ac:dyDescent="0.3">
      <c r="B190" s="109"/>
      <c r="C190" s="13"/>
    </row>
    <row r="191" spans="2:3" x14ac:dyDescent="0.3">
      <c r="B191" s="109"/>
      <c r="C191" s="13"/>
    </row>
    <row r="192" spans="2:3" x14ac:dyDescent="0.3">
      <c r="B192" s="109"/>
      <c r="C192" s="13"/>
    </row>
    <row r="193" spans="2:3" x14ac:dyDescent="0.3">
      <c r="B193" s="109"/>
      <c r="C193" s="13"/>
    </row>
    <row r="194" spans="2:3" x14ac:dyDescent="0.3">
      <c r="B194" s="109"/>
      <c r="C194" s="13"/>
    </row>
    <row r="195" spans="2:3" x14ac:dyDescent="0.3">
      <c r="B195" s="109"/>
      <c r="C195" s="13"/>
    </row>
    <row r="196" spans="2:3" x14ac:dyDescent="0.3">
      <c r="B196" s="109"/>
      <c r="C196" s="13"/>
    </row>
    <row r="197" spans="2:3" x14ac:dyDescent="0.3">
      <c r="B197" s="109"/>
      <c r="C197" s="13"/>
    </row>
    <row r="198" spans="2:3" x14ac:dyDescent="0.3">
      <c r="B198" s="109"/>
      <c r="C198" s="13"/>
    </row>
    <row r="199" spans="2:3" x14ac:dyDescent="0.3">
      <c r="B199" s="109"/>
      <c r="C199" s="13"/>
    </row>
    <row r="200" spans="2:3" x14ac:dyDescent="0.3">
      <c r="B200" s="109"/>
      <c r="C200" s="13"/>
    </row>
    <row r="201" spans="2:3" x14ac:dyDescent="0.3">
      <c r="B201" s="109"/>
      <c r="C201" s="13"/>
    </row>
    <row r="202" spans="2:3" x14ac:dyDescent="0.3">
      <c r="B202" s="109"/>
      <c r="C202" s="13"/>
    </row>
    <row r="203" spans="2:3" x14ac:dyDescent="0.3">
      <c r="B203" s="109"/>
      <c r="C203" s="13"/>
    </row>
    <row r="204" spans="2:3" x14ac:dyDescent="0.3">
      <c r="B204" s="109"/>
      <c r="C204" s="13"/>
    </row>
    <row r="205" spans="2:3" x14ac:dyDescent="0.3">
      <c r="B205" s="109"/>
      <c r="C205" s="13"/>
    </row>
    <row r="206" spans="2:3" x14ac:dyDescent="0.3">
      <c r="B206" s="109"/>
      <c r="C206" s="13"/>
    </row>
    <row r="207" spans="2:3" x14ac:dyDescent="0.3">
      <c r="B207" s="109"/>
      <c r="C207" s="13"/>
    </row>
    <row r="208" spans="2:3" x14ac:dyDescent="0.3">
      <c r="B208" s="109"/>
      <c r="C208" s="13"/>
    </row>
    <row r="209" spans="2:3" x14ac:dyDescent="0.3">
      <c r="B209" s="109"/>
      <c r="C209" s="13"/>
    </row>
    <row r="210" spans="2:3" x14ac:dyDescent="0.3">
      <c r="B210" s="109"/>
      <c r="C210" s="13"/>
    </row>
    <row r="211" spans="2:3" x14ac:dyDescent="0.3">
      <c r="B211" s="109"/>
      <c r="C211" s="13"/>
    </row>
    <row r="212" spans="2:3" x14ac:dyDescent="0.3">
      <c r="B212" s="109"/>
      <c r="C212" s="13"/>
    </row>
    <row r="213" spans="2:3" x14ac:dyDescent="0.3">
      <c r="B213" s="109"/>
      <c r="C213" s="13"/>
    </row>
    <row r="214" spans="2:3" x14ac:dyDescent="0.3">
      <c r="B214" s="109"/>
      <c r="C214" s="13"/>
    </row>
    <row r="215" spans="2:3" x14ac:dyDescent="0.3">
      <c r="B215" s="109"/>
      <c r="C215" s="13"/>
    </row>
    <row r="216" spans="2:3" x14ac:dyDescent="0.3">
      <c r="B216" s="109"/>
      <c r="C216" s="13"/>
    </row>
    <row r="217" spans="2:3" x14ac:dyDescent="0.3">
      <c r="B217" s="109"/>
      <c r="C217" s="13"/>
    </row>
    <row r="218" spans="2:3" x14ac:dyDescent="0.3">
      <c r="B218" s="109"/>
      <c r="C218" s="13"/>
    </row>
    <row r="219" spans="2:3" x14ac:dyDescent="0.3">
      <c r="B219" s="109"/>
      <c r="C219" s="13"/>
    </row>
    <row r="220" spans="2:3" x14ac:dyDescent="0.3">
      <c r="B220" s="109"/>
      <c r="C220" s="13"/>
    </row>
    <row r="221" spans="2:3" x14ac:dyDescent="0.3">
      <c r="B221" s="109"/>
      <c r="C221" s="13"/>
    </row>
    <row r="222" spans="2:3" x14ac:dyDescent="0.3">
      <c r="B222" s="109"/>
      <c r="C222" s="13"/>
    </row>
    <row r="223" spans="2:3" x14ac:dyDescent="0.3">
      <c r="B223" s="109"/>
      <c r="C223" s="13"/>
    </row>
    <row r="224" spans="2:3" x14ac:dyDescent="0.3">
      <c r="B224" s="109"/>
      <c r="C224" s="13"/>
    </row>
    <row r="225" spans="2:3" x14ac:dyDescent="0.3">
      <c r="B225" s="109"/>
      <c r="C225" s="13"/>
    </row>
    <row r="226" spans="2:3" x14ac:dyDescent="0.3">
      <c r="B226" s="109"/>
      <c r="C226" s="13"/>
    </row>
    <row r="227" spans="2:3" x14ac:dyDescent="0.3">
      <c r="B227" s="109"/>
      <c r="C227" s="13"/>
    </row>
    <row r="228" spans="2:3" x14ac:dyDescent="0.3">
      <c r="B228" s="109"/>
      <c r="C228" s="13"/>
    </row>
    <row r="229" spans="2:3" x14ac:dyDescent="0.3">
      <c r="B229" s="109"/>
      <c r="C229" s="13"/>
    </row>
    <row r="230" spans="2:3" x14ac:dyDescent="0.3">
      <c r="B230" s="109"/>
      <c r="C230" s="13"/>
    </row>
    <row r="231" spans="2:3" x14ac:dyDescent="0.3">
      <c r="B231" s="109"/>
      <c r="C231" s="13"/>
    </row>
    <row r="232" spans="2:3" x14ac:dyDescent="0.3">
      <c r="B232" s="109"/>
      <c r="C232" s="13"/>
    </row>
    <row r="233" spans="2:3" x14ac:dyDescent="0.3">
      <c r="B233" s="109"/>
      <c r="C233" s="13"/>
    </row>
    <row r="234" spans="2:3" x14ac:dyDescent="0.3">
      <c r="B234" s="109"/>
      <c r="C234" s="13"/>
    </row>
    <row r="235" spans="2:3" x14ac:dyDescent="0.3">
      <c r="B235" s="109"/>
      <c r="C235" s="13"/>
    </row>
    <row r="236" spans="2:3" x14ac:dyDescent="0.3">
      <c r="B236" s="109"/>
      <c r="C236" s="13"/>
    </row>
    <row r="237" spans="2:3" x14ac:dyDescent="0.3">
      <c r="B237" s="109"/>
      <c r="C237" s="13"/>
    </row>
    <row r="238" spans="2:3" x14ac:dyDescent="0.3">
      <c r="B238" s="109"/>
      <c r="C238" s="13"/>
    </row>
    <row r="239" spans="2:3" x14ac:dyDescent="0.3">
      <c r="B239" s="109"/>
      <c r="C239" s="13"/>
    </row>
    <row r="240" spans="2:3" x14ac:dyDescent="0.3">
      <c r="B240" s="109"/>
      <c r="C240" s="13"/>
    </row>
    <row r="241" spans="2:3" x14ac:dyDescent="0.3">
      <c r="B241" s="109"/>
      <c r="C241" s="13"/>
    </row>
    <row r="242" spans="2:3" x14ac:dyDescent="0.3">
      <c r="B242" s="109"/>
      <c r="C242" s="13"/>
    </row>
    <row r="243" spans="2:3" x14ac:dyDescent="0.3">
      <c r="B243" s="109"/>
      <c r="C243" s="13"/>
    </row>
    <row r="244" spans="2:3" x14ac:dyDescent="0.3">
      <c r="B244" s="109"/>
      <c r="C244" s="13"/>
    </row>
    <row r="245" spans="2:3" x14ac:dyDescent="0.3">
      <c r="B245" s="109"/>
      <c r="C245" s="13"/>
    </row>
    <row r="246" spans="2:3" x14ac:dyDescent="0.3">
      <c r="B246" s="109"/>
      <c r="C246" s="13"/>
    </row>
    <row r="247" spans="2:3" x14ac:dyDescent="0.3">
      <c r="B247" s="109"/>
      <c r="C247" s="13"/>
    </row>
    <row r="248" spans="2:3" x14ac:dyDescent="0.3">
      <c r="B248" s="109"/>
      <c r="C248" s="13"/>
    </row>
    <row r="249" spans="2:3" x14ac:dyDescent="0.3">
      <c r="B249" s="109"/>
      <c r="C249" s="13"/>
    </row>
    <row r="250" spans="2:3" x14ac:dyDescent="0.3">
      <c r="B250" s="109"/>
      <c r="C250" s="13"/>
    </row>
    <row r="251" spans="2:3" x14ac:dyDescent="0.3">
      <c r="B251" s="109"/>
      <c r="C251" s="13"/>
    </row>
    <row r="252" spans="2:3" x14ac:dyDescent="0.3">
      <c r="B252" s="109"/>
      <c r="C252" s="13"/>
    </row>
    <row r="253" spans="2:3" x14ac:dyDescent="0.3">
      <c r="B253" s="109"/>
      <c r="C253" s="13"/>
    </row>
    <row r="254" spans="2:3" x14ac:dyDescent="0.3">
      <c r="B254" s="109"/>
      <c r="C254" s="13"/>
    </row>
    <row r="255" spans="2:3" x14ac:dyDescent="0.3">
      <c r="B255" s="109"/>
      <c r="C255" s="13"/>
    </row>
    <row r="256" spans="2:3" x14ac:dyDescent="0.3">
      <c r="B256" s="109"/>
      <c r="C256" s="13"/>
    </row>
    <row r="257" spans="2:3" x14ac:dyDescent="0.3">
      <c r="B257" s="109"/>
      <c r="C257" s="13"/>
    </row>
    <row r="258" spans="2:3" x14ac:dyDescent="0.3">
      <c r="B258" s="109"/>
      <c r="C258" s="13"/>
    </row>
    <row r="259" spans="2:3" x14ac:dyDescent="0.3">
      <c r="B259" s="109"/>
      <c r="C259" s="13"/>
    </row>
    <row r="260" spans="2:3" x14ac:dyDescent="0.3">
      <c r="B260" s="109"/>
      <c r="C260" s="13"/>
    </row>
    <row r="261" spans="2:3" x14ac:dyDescent="0.3">
      <c r="B261" s="109"/>
      <c r="C261" s="13"/>
    </row>
    <row r="262" spans="2:3" x14ac:dyDescent="0.3">
      <c r="B262" s="109"/>
      <c r="C262" s="13"/>
    </row>
    <row r="263" spans="2:3" x14ac:dyDescent="0.3">
      <c r="B263" s="109"/>
      <c r="C263" s="13"/>
    </row>
    <row r="264" spans="2:3" x14ac:dyDescent="0.3">
      <c r="B264" s="109"/>
      <c r="C264" s="13"/>
    </row>
    <row r="265" spans="2:3" x14ac:dyDescent="0.3">
      <c r="B265" s="109"/>
      <c r="C265" s="13"/>
    </row>
    <row r="266" spans="2:3" x14ac:dyDescent="0.3">
      <c r="B266" s="109"/>
      <c r="C266" s="13"/>
    </row>
    <row r="267" spans="2:3" x14ac:dyDescent="0.3">
      <c r="B267" s="109"/>
      <c r="C267" s="13"/>
    </row>
    <row r="268" spans="2:3" x14ac:dyDescent="0.3">
      <c r="B268" s="109"/>
      <c r="C268" s="13"/>
    </row>
    <row r="269" spans="2:3" x14ac:dyDescent="0.3">
      <c r="B269" s="109"/>
      <c r="C269" s="13"/>
    </row>
    <row r="270" spans="2:3" x14ac:dyDescent="0.3">
      <c r="B270" s="109"/>
      <c r="C270" s="13"/>
    </row>
    <row r="271" spans="2:3" x14ac:dyDescent="0.3">
      <c r="B271" s="109"/>
      <c r="C271" s="13"/>
    </row>
    <row r="272" spans="2:3" x14ac:dyDescent="0.3">
      <c r="B272" s="109"/>
      <c r="C272" s="13"/>
    </row>
    <row r="273" spans="2:3" x14ac:dyDescent="0.3">
      <c r="B273" s="109"/>
      <c r="C273" s="13"/>
    </row>
    <row r="274" spans="2:3" x14ac:dyDescent="0.3">
      <c r="B274" s="109"/>
      <c r="C274" s="13"/>
    </row>
    <row r="275" spans="2:3" x14ac:dyDescent="0.3">
      <c r="B275" s="109"/>
      <c r="C275" s="13"/>
    </row>
    <row r="276" spans="2:3" x14ac:dyDescent="0.3">
      <c r="B276" s="109"/>
      <c r="C276" s="13"/>
    </row>
    <row r="277" spans="2:3" x14ac:dyDescent="0.3">
      <c r="B277" s="109"/>
      <c r="C277" s="13"/>
    </row>
    <row r="278" spans="2:3" x14ac:dyDescent="0.3">
      <c r="B278" s="109"/>
      <c r="C278" s="13"/>
    </row>
    <row r="279" spans="2:3" x14ac:dyDescent="0.3">
      <c r="B279" s="109"/>
      <c r="C279" s="13"/>
    </row>
    <row r="280" spans="2:3" x14ac:dyDescent="0.3">
      <c r="B280" s="109"/>
      <c r="C280" s="13"/>
    </row>
    <row r="281" spans="2:3" x14ac:dyDescent="0.3">
      <c r="B281" s="109"/>
      <c r="C281" s="13"/>
    </row>
    <row r="282" spans="2:3" x14ac:dyDescent="0.3">
      <c r="B282" s="109"/>
      <c r="C282" s="13"/>
    </row>
    <row r="283" spans="2:3" x14ac:dyDescent="0.3">
      <c r="B283" s="109"/>
      <c r="C283" s="13"/>
    </row>
    <row r="284" spans="2:3" x14ac:dyDescent="0.3">
      <c r="B284" s="109"/>
      <c r="C284" s="13"/>
    </row>
    <row r="285" spans="2:3" x14ac:dyDescent="0.3">
      <c r="B285" s="109"/>
      <c r="C285" s="13"/>
    </row>
    <row r="286" spans="2:3" x14ac:dyDescent="0.3">
      <c r="B286" s="109"/>
      <c r="C286" s="13"/>
    </row>
    <row r="287" spans="2:3" x14ac:dyDescent="0.3">
      <c r="B287" s="109"/>
      <c r="C287" s="13"/>
    </row>
    <row r="288" spans="2:3" x14ac:dyDescent="0.3">
      <c r="B288" s="109"/>
      <c r="C288" s="13"/>
    </row>
    <row r="289" spans="2:3" x14ac:dyDescent="0.3">
      <c r="B289" s="109"/>
      <c r="C289" s="13"/>
    </row>
    <row r="290" spans="2:3" x14ac:dyDescent="0.3">
      <c r="B290" s="109"/>
      <c r="C290" s="13"/>
    </row>
    <row r="291" spans="2:3" x14ac:dyDescent="0.3">
      <c r="B291" s="109"/>
      <c r="C291" s="13"/>
    </row>
    <row r="292" spans="2:3" x14ac:dyDescent="0.3">
      <c r="B292" s="109"/>
      <c r="C292" s="13"/>
    </row>
    <row r="293" spans="2:3" x14ac:dyDescent="0.3">
      <c r="B293" s="109"/>
      <c r="C293" s="13"/>
    </row>
    <row r="294" spans="2:3" x14ac:dyDescent="0.3">
      <c r="B294" s="109"/>
      <c r="C294" s="13"/>
    </row>
    <row r="295" spans="2:3" x14ac:dyDescent="0.3">
      <c r="B295" s="109"/>
      <c r="C295" s="13"/>
    </row>
    <row r="296" spans="2:3" x14ac:dyDescent="0.3">
      <c r="B296" s="109"/>
      <c r="C296" s="13"/>
    </row>
    <row r="297" spans="2:3" x14ac:dyDescent="0.3">
      <c r="B297" s="109"/>
      <c r="C297" s="13"/>
    </row>
    <row r="298" spans="2:3" x14ac:dyDescent="0.3">
      <c r="B298" s="109"/>
      <c r="C298" s="13"/>
    </row>
    <row r="299" spans="2:3" x14ac:dyDescent="0.3">
      <c r="B299" s="109"/>
      <c r="C299" s="13"/>
    </row>
    <row r="300" spans="2:3" x14ac:dyDescent="0.3">
      <c r="B300" s="109"/>
      <c r="C300" s="13"/>
    </row>
    <row r="301" spans="2:3" x14ac:dyDescent="0.3">
      <c r="B301" s="109"/>
      <c r="C301" s="13"/>
    </row>
    <row r="302" spans="2:3" x14ac:dyDescent="0.3">
      <c r="B302" s="109"/>
      <c r="C302" s="13"/>
    </row>
    <row r="303" spans="2:3" x14ac:dyDescent="0.3">
      <c r="B303" s="109"/>
      <c r="C303" s="13"/>
    </row>
    <row r="304" spans="2:3" x14ac:dyDescent="0.3">
      <c r="B304" s="109"/>
      <c r="C304" s="13"/>
    </row>
    <row r="305" spans="2:3" x14ac:dyDescent="0.3">
      <c r="B305" s="109"/>
      <c r="C305" s="13"/>
    </row>
    <row r="306" spans="2:3" x14ac:dyDescent="0.3">
      <c r="B306" s="109"/>
      <c r="C306" s="13"/>
    </row>
    <row r="307" spans="2:3" x14ac:dyDescent="0.3">
      <c r="B307" s="109"/>
      <c r="C307" s="13"/>
    </row>
    <row r="308" spans="2:3" x14ac:dyDescent="0.3">
      <c r="B308" s="109"/>
      <c r="C308" s="13"/>
    </row>
    <row r="309" spans="2:3" x14ac:dyDescent="0.3">
      <c r="B309" s="109"/>
      <c r="C309" s="13"/>
    </row>
    <row r="310" spans="2:3" x14ac:dyDescent="0.3">
      <c r="B310" s="109"/>
      <c r="C310" s="13"/>
    </row>
    <row r="311" spans="2:3" x14ac:dyDescent="0.3">
      <c r="B311" s="109"/>
      <c r="C311" s="13"/>
    </row>
    <row r="312" spans="2:3" x14ac:dyDescent="0.3">
      <c r="B312" s="109"/>
      <c r="C312" s="13"/>
    </row>
    <row r="313" spans="2:3" x14ac:dyDescent="0.3">
      <c r="B313" s="109"/>
      <c r="C313" s="13"/>
    </row>
    <row r="314" spans="2:3" x14ac:dyDescent="0.3">
      <c r="B314" s="109"/>
      <c r="C314" s="13"/>
    </row>
    <row r="315" spans="2:3" x14ac:dyDescent="0.3">
      <c r="B315" s="109"/>
      <c r="C315" s="13"/>
    </row>
    <row r="316" spans="2:3" x14ac:dyDescent="0.3">
      <c r="B316" s="109"/>
      <c r="C316" s="13"/>
    </row>
    <row r="317" spans="2:3" x14ac:dyDescent="0.3">
      <c r="B317" s="109"/>
      <c r="C317" s="13"/>
    </row>
    <row r="318" spans="2:3" x14ac:dyDescent="0.3">
      <c r="B318" s="109"/>
      <c r="C318" s="13"/>
    </row>
    <row r="319" spans="2:3" x14ac:dyDescent="0.3">
      <c r="B319" s="109"/>
      <c r="C319" s="13"/>
    </row>
    <row r="320" spans="2:3" x14ac:dyDescent="0.3">
      <c r="B320" s="109"/>
      <c r="C320" s="13"/>
    </row>
    <row r="321" spans="2:3" x14ac:dyDescent="0.3">
      <c r="B321" s="109"/>
      <c r="C321" s="13"/>
    </row>
    <row r="322" spans="2:3" x14ac:dyDescent="0.3">
      <c r="B322" s="109"/>
      <c r="C322" s="13"/>
    </row>
    <row r="323" spans="2:3" x14ac:dyDescent="0.3">
      <c r="B323" s="109"/>
      <c r="C323" s="13"/>
    </row>
    <row r="324" spans="2:3" x14ac:dyDescent="0.3">
      <c r="B324" s="109"/>
      <c r="C324" s="13"/>
    </row>
    <row r="325" spans="2:3" x14ac:dyDescent="0.3">
      <c r="B325" s="109"/>
      <c r="C325" s="13"/>
    </row>
    <row r="326" spans="2:3" x14ac:dyDescent="0.3">
      <c r="B326" s="109"/>
      <c r="C326" s="13"/>
    </row>
    <row r="327" spans="2:3" x14ac:dyDescent="0.3">
      <c r="B327" s="109"/>
      <c r="C327" s="13"/>
    </row>
    <row r="328" spans="2:3" x14ac:dyDescent="0.3">
      <c r="B328" s="109"/>
      <c r="C328" s="13"/>
    </row>
    <row r="329" spans="2:3" x14ac:dyDescent="0.3">
      <c r="B329" s="109"/>
      <c r="C329" s="13"/>
    </row>
    <row r="330" spans="2:3" x14ac:dyDescent="0.3">
      <c r="B330" s="109"/>
      <c r="C330" s="13"/>
    </row>
    <row r="331" spans="2:3" x14ac:dyDescent="0.3">
      <c r="B331" s="109"/>
      <c r="C331" s="13"/>
    </row>
    <row r="332" spans="2:3" x14ac:dyDescent="0.3">
      <c r="B332" s="109"/>
      <c r="C332" s="13"/>
    </row>
    <row r="333" spans="2:3" x14ac:dyDescent="0.3">
      <c r="B333" s="109"/>
      <c r="C333" s="13"/>
    </row>
    <row r="334" spans="2:3" x14ac:dyDescent="0.3">
      <c r="B334" s="109"/>
      <c r="C334" s="13"/>
    </row>
    <row r="335" spans="2:3" x14ac:dyDescent="0.3">
      <c r="B335" s="109"/>
      <c r="C335" s="13"/>
    </row>
    <row r="336" spans="2:3" x14ac:dyDescent="0.3">
      <c r="B336" s="109"/>
      <c r="C336" s="13"/>
    </row>
    <row r="337" spans="2:3" x14ac:dyDescent="0.3">
      <c r="B337" s="109"/>
      <c r="C337" s="13"/>
    </row>
    <row r="338" spans="2:3" x14ac:dyDescent="0.3">
      <c r="B338" s="109"/>
      <c r="C338" s="13"/>
    </row>
    <row r="339" spans="2:3" x14ac:dyDescent="0.3">
      <c r="B339" s="109"/>
      <c r="C339" s="13"/>
    </row>
    <row r="340" spans="2:3" x14ac:dyDescent="0.3">
      <c r="B340" s="109"/>
      <c r="C340" s="13"/>
    </row>
    <row r="341" spans="2:3" x14ac:dyDescent="0.3">
      <c r="B341" s="109"/>
      <c r="C341" s="13"/>
    </row>
    <row r="342" spans="2:3" x14ac:dyDescent="0.3">
      <c r="B342" s="109"/>
      <c r="C342" s="13"/>
    </row>
    <row r="343" spans="2:3" x14ac:dyDescent="0.3">
      <c r="B343" s="109"/>
      <c r="C343" s="13"/>
    </row>
    <row r="344" spans="2:3" x14ac:dyDescent="0.3">
      <c r="B344" s="109"/>
      <c r="C344" s="13"/>
    </row>
    <row r="345" spans="2:3" x14ac:dyDescent="0.3">
      <c r="B345" s="109"/>
      <c r="C345" s="13"/>
    </row>
    <row r="346" spans="2:3" x14ac:dyDescent="0.3">
      <c r="B346" s="109"/>
      <c r="C346" s="13"/>
    </row>
    <row r="347" spans="2:3" x14ac:dyDescent="0.3">
      <c r="B347" s="109"/>
      <c r="C347" s="13"/>
    </row>
    <row r="348" spans="2:3" x14ac:dyDescent="0.3">
      <c r="B348" s="109"/>
      <c r="C348" s="13"/>
    </row>
    <row r="349" spans="2:3" x14ac:dyDescent="0.3">
      <c r="B349" s="109"/>
      <c r="C349" s="13"/>
    </row>
    <row r="350" spans="2:3" x14ac:dyDescent="0.3">
      <c r="B350" s="109"/>
      <c r="C350" s="13"/>
    </row>
    <row r="351" spans="2:3" x14ac:dyDescent="0.3">
      <c r="B351" s="109"/>
      <c r="C351" s="13"/>
    </row>
    <row r="352" spans="2:3" x14ac:dyDescent="0.3">
      <c r="B352" s="109"/>
      <c r="C352" s="13"/>
    </row>
    <row r="353" spans="2:3" x14ac:dyDescent="0.3">
      <c r="B353" s="109"/>
      <c r="C353" s="13"/>
    </row>
    <row r="354" spans="2:3" x14ac:dyDescent="0.3">
      <c r="B354" s="109"/>
      <c r="C354" s="13"/>
    </row>
    <row r="355" spans="2:3" x14ac:dyDescent="0.3">
      <c r="B355" s="109"/>
      <c r="C355" s="13"/>
    </row>
    <row r="356" spans="2:3" x14ac:dyDescent="0.3">
      <c r="B356" s="109"/>
      <c r="C356" s="13"/>
    </row>
    <row r="357" spans="2:3" x14ac:dyDescent="0.3">
      <c r="B357" s="109"/>
      <c r="C357" s="13"/>
    </row>
    <row r="358" spans="2:3" x14ac:dyDescent="0.3">
      <c r="B358" s="109"/>
      <c r="C358" s="13"/>
    </row>
    <row r="359" spans="2:3" x14ac:dyDescent="0.3">
      <c r="B359" s="109"/>
      <c r="C359" s="13"/>
    </row>
    <row r="360" spans="2:3" x14ac:dyDescent="0.3">
      <c r="B360" s="109"/>
      <c r="C360" s="13"/>
    </row>
    <row r="361" spans="2:3" x14ac:dyDescent="0.3">
      <c r="B361" s="109"/>
      <c r="C361" s="13"/>
    </row>
    <row r="362" spans="2:3" x14ac:dyDescent="0.3">
      <c r="B362" s="109"/>
      <c r="C362" s="13"/>
    </row>
    <row r="363" spans="2:3" x14ac:dyDescent="0.3">
      <c r="B363" s="109"/>
      <c r="C363" s="13"/>
    </row>
    <row r="364" spans="2:3" x14ac:dyDescent="0.3">
      <c r="B364" s="109"/>
      <c r="C364" s="13"/>
    </row>
    <row r="365" spans="2:3" x14ac:dyDescent="0.3">
      <c r="B365" s="109"/>
      <c r="C365" s="13"/>
    </row>
    <row r="366" spans="2:3" x14ac:dyDescent="0.3">
      <c r="B366" s="109"/>
      <c r="C366" s="13"/>
    </row>
    <row r="367" spans="2:3" x14ac:dyDescent="0.3">
      <c r="B367" s="109"/>
      <c r="C367" s="13"/>
    </row>
    <row r="368" spans="2:3" x14ac:dyDescent="0.3">
      <c r="B368" s="109"/>
      <c r="C368" s="13"/>
    </row>
    <row r="369" spans="2:3" x14ac:dyDescent="0.3">
      <c r="B369" s="109"/>
      <c r="C369" s="13"/>
    </row>
    <row r="370" spans="2:3" x14ac:dyDescent="0.3">
      <c r="B370" s="109"/>
      <c r="C370" s="13"/>
    </row>
    <row r="371" spans="2:3" x14ac:dyDescent="0.3">
      <c r="B371" s="109"/>
      <c r="C371" s="13"/>
    </row>
    <row r="372" spans="2:3" x14ac:dyDescent="0.3">
      <c r="B372" s="109"/>
      <c r="C372" s="13"/>
    </row>
    <row r="373" spans="2:3" x14ac:dyDescent="0.3">
      <c r="B373" s="109"/>
      <c r="C373" s="13"/>
    </row>
    <row r="374" spans="2:3" x14ac:dyDescent="0.3">
      <c r="B374" s="109"/>
      <c r="C374" s="13"/>
    </row>
    <row r="375" spans="2:3" x14ac:dyDescent="0.3">
      <c r="B375" s="109"/>
      <c r="C375" s="13"/>
    </row>
    <row r="376" spans="2:3" x14ac:dyDescent="0.3">
      <c r="B376" s="109"/>
      <c r="C376" s="13"/>
    </row>
    <row r="377" spans="2:3" x14ac:dyDescent="0.3">
      <c r="B377" s="109"/>
      <c r="C377" s="13"/>
    </row>
    <row r="378" spans="2:3" x14ac:dyDescent="0.3">
      <c r="B378" s="109"/>
      <c r="C378" s="13"/>
    </row>
    <row r="379" spans="2:3" x14ac:dyDescent="0.3">
      <c r="B379" s="109"/>
      <c r="C379" s="13"/>
    </row>
    <row r="380" spans="2:3" x14ac:dyDescent="0.3">
      <c r="B380" s="109"/>
      <c r="C380" s="13"/>
    </row>
    <row r="381" spans="2:3" x14ac:dyDescent="0.3">
      <c r="B381" s="109"/>
      <c r="C381" s="13"/>
    </row>
    <row r="382" spans="2:3" x14ac:dyDescent="0.3">
      <c r="B382" s="109"/>
      <c r="C382" s="13"/>
    </row>
    <row r="383" spans="2:3" x14ac:dyDescent="0.3">
      <c r="B383" s="109"/>
      <c r="C383" s="13"/>
    </row>
    <row r="384" spans="2:3" x14ac:dyDescent="0.3">
      <c r="B384" s="109"/>
      <c r="C384" s="13"/>
    </row>
    <row r="385" spans="2:3" x14ac:dyDescent="0.3">
      <c r="B385" s="109"/>
      <c r="C385" s="13"/>
    </row>
    <row r="386" spans="2:3" x14ac:dyDescent="0.3">
      <c r="B386" s="109"/>
      <c r="C386" s="13"/>
    </row>
    <row r="387" spans="2:3" x14ac:dyDescent="0.3">
      <c r="B387" s="109"/>
      <c r="C387" s="13"/>
    </row>
    <row r="388" spans="2:3" x14ac:dyDescent="0.3">
      <c r="B388" s="109"/>
      <c r="C388" s="13"/>
    </row>
    <row r="389" spans="2:3" x14ac:dyDescent="0.3">
      <c r="B389" s="109"/>
      <c r="C389" s="13"/>
    </row>
    <row r="390" spans="2:3" x14ac:dyDescent="0.3">
      <c r="B390" s="109"/>
      <c r="C390" s="13"/>
    </row>
    <row r="391" spans="2:3" x14ac:dyDescent="0.3">
      <c r="B391" s="109"/>
      <c r="C391" s="13"/>
    </row>
    <row r="392" spans="2:3" x14ac:dyDescent="0.3">
      <c r="B392" s="109"/>
      <c r="C392" s="13"/>
    </row>
    <row r="393" spans="2:3" x14ac:dyDescent="0.3">
      <c r="B393" s="109"/>
      <c r="C393" s="13"/>
    </row>
    <row r="394" spans="2:3" x14ac:dyDescent="0.3">
      <c r="B394" s="109"/>
      <c r="C394" s="13"/>
    </row>
    <row r="395" spans="2:3" x14ac:dyDescent="0.3">
      <c r="B395" s="109"/>
      <c r="C395" s="13"/>
    </row>
    <row r="396" spans="2:3" x14ac:dyDescent="0.3">
      <c r="B396" s="109"/>
      <c r="C396" s="13"/>
    </row>
    <row r="397" spans="2:3" x14ac:dyDescent="0.3">
      <c r="B397" s="109"/>
      <c r="C397" s="13"/>
    </row>
    <row r="398" spans="2:3" x14ac:dyDescent="0.3">
      <c r="B398" s="109"/>
      <c r="C398" s="13"/>
    </row>
    <row r="399" spans="2:3" x14ac:dyDescent="0.3">
      <c r="B399" s="109"/>
      <c r="C399" s="13"/>
    </row>
    <row r="400" spans="2:3" x14ac:dyDescent="0.3">
      <c r="B400" s="109"/>
      <c r="C400" s="13"/>
    </row>
    <row r="401" spans="2:3" x14ac:dyDescent="0.3">
      <c r="B401" s="109"/>
      <c r="C401" s="13"/>
    </row>
    <row r="402" spans="2:3" x14ac:dyDescent="0.3">
      <c r="B402" s="109"/>
      <c r="C402" s="13"/>
    </row>
    <row r="403" spans="2:3" x14ac:dyDescent="0.3">
      <c r="B403" s="109"/>
      <c r="C403" s="13"/>
    </row>
    <row r="404" spans="2:3" x14ac:dyDescent="0.3">
      <c r="B404" s="109"/>
      <c r="C404" s="13"/>
    </row>
    <row r="405" spans="2:3" x14ac:dyDescent="0.3">
      <c r="B405" s="109"/>
      <c r="C405" s="13"/>
    </row>
    <row r="406" spans="2:3" x14ac:dyDescent="0.3">
      <c r="B406" s="109"/>
      <c r="C406" s="13"/>
    </row>
    <row r="407" spans="2:3" x14ac:dyDescent="0.3">
      <c r="B407" s="109"/>
      <c r="C407" s="13"/>
    </row>
    <row r="408" spans="2:3" x14ac:dyDescent="0.3">
      <c r="B408" s="109"/>
      <c r="C408" s="13"/>
    </row>
    <row r="409" spans="2:3" x14ac:dyDescent="0.3">
      <c r="B409" s="109"/>
      <c r="C409" s="13"/>
    </row>
    <row r="410" spans="2:3" x14ac:dyDescent="0.3">
      <c r="B410" s="109"/>
      <c r="C410" s="13"/>
    </row>
    <row r="411" spans="2:3" x14ac:dyDescent="0.3">
      <c r="B411" s="109"/>
      <c r="C411" s="13"/>
    </row>
    <row r="412" spans="2:3" x14ac:dyDescent="0.3">
      <c r="B412" s="109"/>
      <c r="C412" s="13"/>
    </row>
    <row r="413" spans="2:3" x14ac:dyDescent="0.3">
      <c r="B413" s="109"/>
      <c r="C413" s="13"/>
    </row>
    <row r="414" spans="2:3" x14ac:dyDescent="0.3">
      <c r="B414" s="109"/>
      <c r="C414" s="13"/>
    </row>
    <row r="415" spans="2:3" x14ac:dyDescent="0.3">
      <c r="B415" s="109"/>
      <c r="C415" s="13"/>
    </row>
    <row r="416" spans="2:3" x14ac:dyDescent="0.3">
      <c r="B416" s="109"/>
      <c r="C416" s="13"/>
    </row>
    <row r="417" spans="2:3" x14ac:dyDescent="0.3">
      <c r="B417" s="109"/>
      <c r="C417" s="13"/>
    </row>
    <row r="418" spans="2:3" x14ac:dyDescent="0.3">
      <c r="B418" s="109"/>
      <c r="C418" s="13"/>
    </row>
    <row r="419" spans="2:3" x14ac:dyDescent="0.3">
      <c r="B419" s="109"/>
      <c r="C419" s="13"/>
    </row>
    <row r="420" spans="2:3" x14ac:dyDescent="0.3">
      <c r="B420" s="109"/>
      <c r="C420" s="13"/>
    </row>
    <row r="421" spans="2:3" x14ac:dyDescent="0.3">
      <c r="B421" s="109"/>
      <c r="C421" s="13"/>
    </row>
    <row r="422" spans="2:3" x14ac:dyDescent="0.3">
      <c r="B422" s="109"/>
      <c r="C422" s="13"/>
    </row>
    <row r="423" spans="2:3" x14ac:dyDescent="0.3">
      <c r="B423" s="109"/>
      <c r="C423" s="13"/>
    </row>
    <row r="424" spans="2:3" x14ac:dyDescent="0.3">
      <c r="B424" s="109"/>
      <c r="C424" s="13"/>
    </row>
    <row r="425" spans="2:3" x14ac:dyDescent="0.3">
      <c r="B425" s="109"/>
      <c r="C425" s="13"/>
    </row>
    <row r="426" spans="2:3" x14ac:dyDescent="0.3">
      <c r="B426" s="109"/>
      <c r="C426" s="13"/>
    </row>
    <row r="427" spans="2:3" x14ac:dyDescent="0.3">
      <c r="B427" s="109"/>
      <c r="C427" s="13"/>
    </row>
    <row r="428" spans="2:3" x14ac:dyDescent="0.3">
      <c r="B428" s="109"/>
      <c r="C428" s="13"/>
    </row>
    <row r="429" spans="2:3" x14ac:dyDescent="0.3">
      <c r="B429" s="109"/>
      <c r="C429" s="13"/>
    </row>
    <row r="430" spans="2:3" x14ac:dyDescent="0.3">
      <c r="B430" s="109"/>
      <c r="C430" s="13"/>
    </row>
    <row r="431" spans="2:3" x14ac:dyDescent="0.3">
      <c r="B431" s="109"/>
      <c r="C431" s="13"/>
    </row>
    <row r="432" spans="2:3" x14ac:dyDescent="0.3">
      <c r="B432" s="109"/>
      <c r="C432" s="13"/>
    </row>
    <row r="433" spans="2:3" x14ac:dyDescent="0.3">
      <c r="B433" s="109"/>
      <c r="C433" s="13"/>
    </row>
    <row r="434" spans="2:3" x14ac:dyDescent="0.3">
      <c r="B434" s="109"/>
      <c r="C434" s="13"/>
    </row>
    <row r="435" spans="2:3" x14ac:dyDescent="0.3">
      <c r="B435" s="109"/>
      <c r="C435" s="13"/>
    </row>
    <row r="436" spans="2:3" x14ac:dyDescent="0.3">
      <c r="B436" s="109"/>
      <c r="C436" s="13"/>
    </row>
    <row r="437" spans="2:3" x14ac:dyDescent="0.3">
      <c r="B437" s="109"/>
      <c r="C437" s="13"/>
    </row>
    <row r="438" spans="2:3" x14ac:dyDescent="0.3">
      <c r="B438" s="109"/>
      <c r="C438" s="13"/>
    </row>
    <row r="439" spans="2:3" x14ac:dyDescent="0.3">
      <c r="B439" s="109"/>
      <c r="C439" s="13"/>
    </row>
    <row r="440" spans="2:3" x14ac:dyDescent="0.3">
      <c r="B440" s="109"/>
      <c r="C440" s="13"/>
    </row>
    <row r="441" spans="2:3" x14ac:dyDescent="0.3">
      <c r="B441" s="109"/>
      <c r="C441" s="13"/>
    </row>
    <row r="442" spans="2:3" x14ac:dyDescent="0.3">
      <c r="B442" s="109"/>
      <c r="C442" s="13"/>
    </row>
    <row r="443" spans="2:3" x14ac:dyDescent="0.3">
      <c r="B443" s="109"/>
      <c r="C443" s="13"/>
    </row>
    <row r="444" spans="2:3" x14ac:dyDescent="0.3">
      <c r="B444" s="109"/>
      <c r="C444" s="13"/>
    </row>
    <row r="445" spans="2:3" x14ac:dyDescent="0.3">
      <c r="B445" s="109"/>
      <c r="C445" s="13"/>
    </row>
    <row r="446" spans="2:3" x14ac:dyDescent="0.3">
      <c r="B446" s="109"/>
      <c r="C446" s="13"/>
    </row>
    <row r="447" spans="2:3" x14ac:dyDescent="0.3">
      <c r="B447" s="109"/>
      <c r="C447" s="13"/>
    </row>
    <row r="448" spans="2:3" x14ac:dyDescent="0.3">
      <c r="B448" s="109"/>
      <c r="C448" s="13"/>
    </row>
    <row r="449" spans="2:3" x14ac:dyDescent="0.3">
      <c r="B449" s="109"/>
      <c r="C449" s="13"/>
    </row>
    <row r="450" spans="2:3" x14ac:dyDescent="0.3">
      <c r="B450" s="109"/>
      <c r="C450" s="13"/>
    </row>
    <row r="451" spans="2:3" x14ac:dyDescent="0.3">
      <c r="B451" s="109"/>
      <c r="C451" s="13"/>
    </row>
    <row r="452" spans="2:3" x14ac:dyDescent="0.3">
      <c r="B452" s="109"/>
      <c r="C452" s="13"/>
    </row>
    <row r="453" spans="2:3" x14ac:dyDescent="0.3">
      <c r="B453" s="109"/>
      <c r="C453" s="13"/>
    </row>
    <row r="454" spans="2:3" x14ac:dyDescent="0.3">
      <c r="B454" s="109"/>
      <c r="C454" s="13"/>
    </row>
    <row r="455" spans="2:3" x14ac:dyDescent="0.3">
      <c r="B455" s="109"/>
      <c r="C455" s="13"/>
    </row>
    <row r="456" spans="2:3" x14ac:dyDescent="0.3">
      <c r="B456" s="109"/>
      <c r="C456" s="13"/>
    </row>
    <row r="457" spans="2:3" x14ac:dyDescent="0.3">
      <c r="B457" s="109"/>
      <c r="C457" s="13"/>
    </row>
    <row r="458" spans="2:3" x14ac:dyDescent="0.3">
      <c r="B458" s="109"/>
      <c r="C458" s="13"/>
    </row>
    <row r="459" spans="2:3" x14ac:dyDescent="0.3">
      <c r="B459" s="109"/>
      <c r="C459" s="13"/>
    </row>
    <row r="460" spans="2:3" x14ac:dyDescent="0.3">
      <c r="B460" s="109"/>
      <c r="C460" s="13"/>
    </row>
    <row r="461" spans="2:3" x14ac:dyDescent="0.3">
      <c r="B461" s="109"/>
      <c r="C461" s="13"/>
    </row>
    <row r="462" spans="2:3" x14ac:dyDescent="0.3">
      <c r="B462" s="109"/>
      <c r="C462" s="13"/>
    </row>
    <row r="463" spans="2:3" x14ac:dyDescent="0.3">
      <c r="B463" s="109"/>
      <c r="C463" s="13"/>
    </row>
    <row r="464" spans="2:3" x14ac:dyDescent="0.3">
      <c r="B464" s="109"/>
      <c r="C464" s="13"/>
    </row>
    <row r="465" spans="2:3" x14ac:dyDescent="0.3">
      <c r="B465" s="109"/>
      <c r="C465" s="13"/>
    </row>
    <row r="466" spans="2:3" x14ac:dyDescent="0.3">
      <c r="B466" s="109"/>
      <c r="C466" s="13"/>
    </row>
    <row r="467" spans="2:3" x14ac:dyDescent="0.3">
      <c r="B467" s="109"/>
      <c r="C467" s="13"/>
    </row>
    <row r="468" spans="2:3" x14ac:dyDescent="0.3">
      <c r="B468" s="109"/>
      <c r="C468" s="13"/>
    </row>
    <row r="469" spans="2:3" x14ac:dyDescent="0.3">
      <c r="B469" s="109"/>
      <c r="C469" s="13"/>
    </row>
    <row r="470" spans="2:3" x14ac:dyDescent="0.3">
      <c r="B470" s="109"/>
      <c r="C470" s="13"/>
    </row>
    <row r="471" spans="2:3" x14ac:dyDescent="0.3">
      <c r="B471" s="109"/>
      <c r="C471" s="13"/>
    </row>
    <row r="472" spans="2:3" x14ac:dyDescent="0.3">
      <c r="B472" s="109"/>
      <c r="C472" s="13"/>
    </row>
    <row r="473" spans="2:3" x14ac:dyDescent="0.3">
      <c r="B473" s="109"/>
      <c r="C473" s="13"/>
    </row>
    <row r="474" spans="2:3" x14ac:dyDescent="0.3">
      <c r="B474" s="109"/>
      <c r="C474" s="13"/>
    </row>
    <row r="475" spans="2:3" x14ac:dyDescent="0.3">
      <c r="B475" s="109"/>
      <c r="C475" s="13"/>
    </row>
    <row r="476" spans="2:3" x14ac:dyDescent="0.3">
      <c r="B476" s="109"/>
      <c r="C476" s="13"/>
    </row>
    <row r="477" spans="2:3" x14ac:dyDescent="0.3">
      <c r="B477" s="109"/>
      <c r="C477" s="13"/>
    </row>
    <row r="478" spans="2:3" x14ac:dyDescent="0.3">
      <c r="B478" s="109"/>
      <c r="C478" s="13"/>
    </row>
    <row r="479" spans="2:3" x14ac:dyDescent="0.3">
      <c r="B479" s="109"/>
      <c r="C479" s="13"/>
    </row>
    <row r="480" spans="2:3" x14ac:dyDescent="0.3">
      <c r="B480" s="109"/>
      <c r="C480" s="13"/>
    </row>
    <row r="481" spans="2:3" x14ac:dyDescent="0.3">
      <c r="B481" s="109"/>
      <c r="C481" s="13"/>
    </row>
    <row r="482" spans="2:3" x14ac:dyDescent="0.3">
      <c r="B482" s="109"/>
      <c r="C482" s="13"/>
    </row>
    <row r="483" spans="2:3" x14ac:dyDescent="0.3">
      <c r="B483" s="109"/>
      <c r="C483" s="13"/>
    </row>
    <row r="484" spans="2:3" x14ac:dyDescent="0.3">
      <c r="B484" s="109"/>
      <c r="C484" s="13"/>
    </row>
    <row r="485" spans="2:3" x14ac:dyDescent="0.3">
      <c r="B485" s="109"/>
      <c r="C485" s="13"/>
    </row>
    <row r="486" spans="2:3" x14ac:dyDescent="0.3">
      <c r="B486" s="109"/>
      <c r="C486" s="13"/>
    </row>
    <row r="487" spans="2:3" x14ac:dyDescent="0.3">
      <c r="B487" s="109"/>
      <c r="C487" s="13"/>
    </row>
    <row r="488" spans="2:3" x14ac:dyDescent="0.3">
      <c r="B488" s="109"/>
      <c r="C488" s="13"/>
    </row>
    <row r="489" spans="2:3" x14ac:dyDescent="0.3">
      <c r="B489" s="109"/>
      <c r="C489" s="13"/>
    </row>
    <row r="490" spans="2:3" x14ac:dyDescent="0.3">
      <c r="B490" s="109"/>
      <c r="C490" s="13"/>
    </row>
    <row r="491" spans="2:3" x14ac:dyDescent="0.3">
      <c r="B491" s="109"/>
      <c r="C491" s="13"/>
    </row>
    <row r="492" spans="2:3" x14ac:dyDescent="0.3">
      <c r="B492" s="109"/>
      <c r="C492" s="13"/>
    </row>
    <row r="493" spans="2:3" x14ac:dyDescent="0.3">
      <c r="B493" s="109"/>
      <c r="C493" s="13"/>
    </row>
    <row r="494" spans="2:3" x14ac:dyDescent="0.3">
      <c r="B494" s="109"/>
      <c r="C494" s="13"/>
    </row>
    <row r="495" spans="2:3" x14ac:dyDescent="0.3">
      <c r="B495" s="109"/>
      <c r="C495" s="13"/>
    </row>
    <row r="496" spans="2:3" x14ac:dyDescent="0.3">
      <c r="B496" s="109"/>
      <c r="C496" s="13"/>
    </row>
    <row r="497" spans="2:3" x14ac:dyDescent="0.3">
      <c r="B497" s="109"/>
      <c r="C497" s="13"/>
    </row>
    <row r="498" spans="2:3" x14ac:dyDescent="0.3">
      <c r="B498" s="109"/>
      <c r="C498" s="13"/>
    </row>
    <row r="499" spans="2:3" x14ac:dyDescent="0.3">
      <c r="B499" s="109"/>
      <c r="C499" s="13"/>
    </row>
    <row r="500" spans="2:3" x14ac:dyDescent="0.3">
      <c r="B500" s="109"/>
      <c r="C500" s="13"/>
    </row>
    <row r="501" spans="2:3" x14ac:dyDescent="0.3">
      <c r="B501" s="109"/>
      <c r="C501" s="13"/>
    </row>
    <row r="502" spans="2:3" x14ac:dyDescent="0.3">
      <c r="B502" s="109"/>
      <c r="C502" s="13"/>
    </row>
    <row r="503" spans="2:3" x14ac:dyDescent="0.3">
      <c r="B503" s="109"/>
      <c r="C503" s="13"/>
    </row>
    <row r="504" spans="2:3" x14ac:dyDescent="0.3">
      <c r="B504" s="109"/>
      <c r="C504" s="13"/>
    </row>
    <row r="505" spans="2:3" x14ac:dyDescent="0.3">
      <c r="B505" s="109"/>
      <c r="C505" s="13"/>
    </row>
    <row r="506" spans="2:3" x14ac:dyDescent="0.3">
      <c r="B506" s="109"/>
      <c r="C506" s="13"/>
    </row>
    <row r="507" spans="2:3" x14ac:dyDescent="0.3">
      <c r="B507" s="109"/>
      <c r="C507" s="13"/>
    </row>
    <row r="508" spans="2:3" x14ac:dyDescent="0.3">
      <c r="B508" s="109"/>
      <c r="C508" s="13"/>
    </row>
    <row r="509" spans="2:3" x14ac:dyDescent="0.3">
      <c r="B509" s="109"/>
      <c r="C509" s="13"/>
    </row>
    <row r="510" spans="2:3" x14ac:dyDescent="0.3">
      <c r="B510" s="109"/>
      <c r="C510" s="13"/>
    </row>
    <row r="511" spans="2:3" x14ac:dyDescent="0.3">
      <c r="B511" s="109"/>
      <c r="C511" s="13"/>
    </row>
    <row r="512" spans="2:3" x14ac:dyDescent="0.3">
      <c r="B512" s="109"/>
      <c r="C512" s="13"/>
    </row>
    <row r="513" spans="2:3" x14ac:dyDescent="0.3">
      <c r="B513" s="109"/>
      <c r="C513" s="13"/>
    </row>
    <row r="514" spans="2:3" x14ac:dyDescent="0.3">
      <c r="B514" s="109"/>
      <c r="C514" s="13"/>
    </row>
    <row r="515" spans="2:3" x14ac:dyDescent="0.3">
      <c r="B515" s="109"/>
      <c r="C515" s="13"/>
    </row>
    <row r="516" spans="2:3" x14ac:dyDescent="0.3">
      <c r="B516" s="109"/>
      <c r="C516" s="13"/>
    </row>
    <row r="517" spans="2:3" x14ac:dyDescent="0.3">
      <c r="B517" s="109"/>
      <c r="C517" s="13"/>
    </row>
    <row r="518" spans="2:3" x14ac:dyDescent="0.3">
      <c r="B518" s="109"/>
      <c r="C518" s="13"/>
    </row>
    <row r="519" spans="2:3" x14ac:dyDescent="0.3">
      <c r="B519" s="109"/>
      <c r="C519" s="13"/>
    </row>
    <row r="520" spans="2:3" x14ac:dyDescent="0.3">
      <c r="B520" s="109"/>
      <c r="C520" s="13"/>
    </row>
    <row r="521" spans="2:3" x14ac:dyDescent="0.3">
      <c r="B521" s="109"/>
      <c r="C521" s="13"/>
    </row>
    <row r="522" spans="2:3" x14ac:dyDescent="0.3">
      <c r="B522" s="109"/>
      <c r="C522" s="13"/>
    </row>
    <row r="523" spans="2:3" x14ac:dyDescent="0.3">
      <c r="B523" s="109"/>
      <c r="C523" s="13"/>
    </row>
    <row r="524" spans="2:3" x14ac:dyDescent="0.3">
      <c r="B524" s="109"/>
      <c r="C524" s="13"/>
    </row>
    <row r="525" spans="2:3" x14ac:dyDescent="0.3">
      <c r="B525" s="109"/>
      <c r="C525" s="13"/>
    </row>
    <row r="526" spans="2:3" x14ac:dyDescent="0.3">
      <c r="B526" s="109"/>
      <c r="C526" s="13"/>
    </row>
    <row r="527" spans="2:3" x14ac:dyDescent="0.3">
      <c r="B527" s="109"/>
      <c r="C527" s="13"/>
    </row>
    <row r="528" spans="2:3" x14ac:dyDescent="0.3">
      <c r="B528" s="109"/>
      <c r="C528" s="13"/>
    </row>
    <row r="529" spans="2:3" x14ac:dyDescent="0.3">
      <c r="B529" s="109"/>
      <c r="C529" s="13"/>
    </row>
    <row r="530" spans="2:3" x14ac:dyDescent="0.3">
      <c r="B530" s="109"/>
      <c r="C530" s="13"/>
    </row>
    <row r="531" spans="2:3" x14ac:dyDescent="0.3">
      <c r="B531" s="109"/>
      <c r="C531" s="13"/>
    </row>
    <row r="532" spans="2:3" x14ac:dyDescent="0.3">
      <c r="B532" s="109"/>
      <c r="C532" s="13"/>
    </row>
    <row r="533" spans="2:3" x14ac:dyDescent="0.3">
      <c r="B533" s="109"/>
      <c r="C533" s="13"/>
    </row>
    <row r="534" spans="2:3" x14ac:dyDescent="0.3">
      <c r="B534" s="109"/>
      <c r="C534" s="13"/>
    </row>
    <row r="535" spans="2:3" x14ac:dyDescent="0.3">
      <c r="B535" s="109"/>
      <c r="C535" s="13"/>
    </row>
    <row r="536" spans="2:3" x14ac:dyDescent="0.3">
      <c r="B536" s="109"/>
      <c r="C536" s="13"/>
    </row>
    <row r="537" spans="2:3" x14ac:dyDescent="0.3">
      <c r="B537" s="109"/>
      <c r="C537" s="13"/>
    </row>
    <row r="538" spans="2:3" x14ac:dyDescent="0.3">
      <c r="B538" s="109"/>
      <c r="C538" s="13"/>
    </row>
    <row r="539" spans="2:3" x14ac:dyDescent="0.3">
      <c r="B539" s="109"/>
      <c r="C539" s="13"/>
    </row>
    <row r="540" spans="2:3" x14ac:dyDescent="0.3">
      <c r="B540" s="109"/>
      <c r="C540" s="13"/>
    </row>
    <row r="541" spans="2:3" x14ac:dyDescent="0.3">
      <c r="B541" s="109"/>
      <c r="C541" s="13"/>
    </row>
    <row r="542" spans="2:3" x14ac:dyDescent="0.3">
      <c r="B542" s="109"/>
      <c r="C542" s="13"/>
    </row>
    <row r="543" spans="2:3" x14ac:dyDescent="0.3">
      <c r="B543" s="109"/>
      <c r="C543" s="13"/>
    </row>
    <row r="544" spans="2:3" x14ac:dyDescent="0.3">
      <c r="B544" s="109"/>
      <c r="C544" s="13"/>
    </row>
    <row r="545" spans="2:3" x14ac:dyDescent="0.3">
      <c r="B545" s="109"/>
      <c r="C545" s="13"/>
    </row>
    <row r="546" spans="2:3" x14ac:dyDescent="0.3">
      <c r="B546" s="109"/>
      <c r="C546" s="13"/>
    </row>
    <row r="547" spans="2:3" x14ac:dyDescent="0.3">
      <c r="B547" s="109"/>
      <c r="C547" s="13"/>
    </row>
    <row r="548" spans="2:3" x14ac:dyDescent="0.3">
      <c r="B548" s="109"/>
      <c r="C548" s="13"/>
    </row>
    <row r="549" spans="2:3" x14ac:dyDescent="0.3">
      <c r="B549" s="109"/>
      <c r="C549" s="13"/>
    </row>
    <row r="550" spans="2:3" x14ac:dyDescent="0.3">
      <c r="B550" s="109"/>
      <c r="C550" s="13"/>
    </row>
    <row r="551" spans="2:3" x14ac:dyDescent="0.3">
      <c r="B551" s="109"/>
      <c r="C551" s="13"/>
    </row>
    <row r="552" spans="2:3" x14ac:dyDescent="0.3">
      <c r="B552" s="109"/>
      <c r="C552" s="13"/>
    </row>
    <row r="553" spans="2:3" x14ac:dyDescent="0.3">
      <c r="B553" s="109"/>
      <c r="C553" s="13"/>
    </row>
    <row r="554" spans="2:3" x14ac:dyDescent="0.3">
      <c r="B554" s="109"/>
      <c r="C554" s="13"/>
    </row>
    <row r="555" spans="2:3" x14ac:dyDescent="0.3">
      <c r="B555" s="109"/>
      <c r="C555" s="13"/>
    </row>
    <row r="556" spans="2:3" x14ac:dyDescent="0.3">
      <c r="B556" s="109"/>
      <c r="C556" s="13"/>
    </row>
    <row r="557" spans="2:3" x14ac:dyDescent="0.3">
      <c r="B557" s="109"/>
      <c r="C557" s="13"/>
    </row>
    <row r="558" spans="2:3" x14ac:dyDescent="0.3">
      <c r="B558" s="109"/>
      <c r="C558" s="13"/>
    </row>
    <row r="559" spans="2:3" x14ac:dyDescent="0.3">
      <c r="B559" s="109"/>
      <c r="C559" s="13"/>
    </row>
    <row r="560" spans="2:3" x14ac:dyDescent="0.3">
      <c r="B560" s="109"/>
      <c r="C560" s="13"/>
    </row>
    <row r="561" spans="2:3" x14ac:dyDescent="0.3">
      <c r="B561" s="109"/>
      <c r="C561" s="13"/>
    </row>
    <row r="562" spans="2:3" x14ac:dyDescent="0.3">
      <c r="B562" s="109"/>
      <c r="C562" s="13"/>
    </row>
    <row r="563" spans="2:3" x14ac:dyDescent="0.3">
      <c r="B563" s="109"/>
      <c r="C563" s="13"/>
    </row>
    <row r="564" spans="2:3" x14ac:dyDescent="0.3">
      <c r="B564" s="109"/>
      <c r="C564" s="13"/>
    </row>
    <row r="565" spans="2:3" x14ac:dyDescent="0.3">
      <c r="B565" s="109"/>
      <c r="C565" s="13"/>
    </row>
    <row r="566" spans="2:3" x14ac:dyDescent="0.3">
      <c r="B566" s="109"/>
      <c r="C566" s="13"/>
    </row>
    <row r="567" spans="2:3" x14ac:dyDescent="0.3">
      <c r="B567" s="109"/>
      <c r="C567" s="13"/>
    </row>
    <row r="568" spans="2:3" x14ac:dyDescent="0.3">
      <c r="B568" s="109"/>
      <c r="C568" s="13"/>
    </row>
    <row r="569" spans="2:3" x14ac:dyDescent="0.3">
      <c r="B569" s="109"/>
      <c r="C569" s="13"/>
    </row>
    <row r="570" spans="2:3" x14ac:dyDescent="0.3">
      <c r="B570" s="109"/>
      <c r="C570" s="13"/>
    </row>
    <row r="571" spans="2:3" x14ac:dyDescent="0.3">
      <c r="B571" s="109"/>
      <c r="C571" s="13"/>
    </row>
    <row r="572" spans="2:3" x14ac:dyDescent="0.3">
      <c r="B572" s="109"/>
      <c r="C572" s="13"/>
    </row>
    <row r="573" spans="2:3" x14ac:dyDescent="0.3">
      <c r="B573" s="109"/>
      <c r="C573" s="13"/>
    </row>
    <row r="574" spans="2:3" x14ac:dyDescent="0.3">
      <c r="B574" s="109"/>
      <c r="C574" s="13"/>
    </row>
    <row r="575" spans="2:3" x14ac:dyDescent="0.3">
      <c r="B575" s="109"/>
      <c r="C575" s="13"/>
    </row>
    <row r="576" spans="2:3" x14ac:dyDescent="0.3">
      <c r="B576" s="109"/>
      <c r="C576" s="13"/>
    </row>
    <row r="577" spans="2:3" x14ac:dyDescent="0.3">
      <c r="B577" s="109"/>
      <c r="C577" s="13"/>
    </row>
    <row r="578" spans="2:3" x14ac:dyDescent="0.3">
      <c r="B578" s="109"/>
      <c r="C578" s="13"/>
    </row>
    <row r="579" spans="2:3" x14ac:dyDescent="0.3">
      <c r="B579" s="109"/>
      <c r="C579" s="13"/>
    </row>
    <row r="580" spans="2:3" x14ac:dyDescent="0.3">
      <c r="B580" s="109"/>
      <c r="C580" s="13"/>
    </row>
    <row r="581" spans="2:3" x14ac:dyDescent="0.3">
      <c r="B581" s="109"/>
      <c r="C581" s="13"/>
    </row>
    <row r="582" spans="2:3" x14ac:dyDescent="0.3">
      <c r="B582" s="109"/>
      <c r="C582" s="13"/>
    </row>
    <row r="583" spans="2:3" x14ac:dyDescent="0.3">
      <c r="B583" s="109"/>
      <c r="C583" s="13"/>
    </row>
    <row r="584" spans="2:3" x14ac:dyDescent="0.3">
      <c r="B584" s="109"/>
      <c r="C584" s="13"/>
    </row>
    <row r="585" spans="2:3" x14ac:dyDescent="0.3">
      <c r="B585" s="109"/>
      <c r="C585" s="13"/>
    </row>
    <row r="586" spans="2:3" x14ac:dyDescent="0.3">
      <c r="B586" s="109"/>
      <c r="C586" s="13"/>
    </row>
    <row r="587" spans="2:3" x14ac:dyDescent="0.3">
      <c r="B587" s="109"/>
      <c r="C587" s="13"/>
    </row>
    <row r="588" spans="2:3" x14ac:dyDescent="0.3">
      <c r="B588" s="109"/>
      <c r="C588" s="13"/>
    </row>
    <row r="589" spans="2:3" x14ac:dyDescent="0.3">
      <c r="B589" s="109"/>
      <c r="C589" s="13"/>
    </row>
    <row r="590" spans="2:3" x14ac:dyDescent="0.3">
      <c r="B590" s="109"/>
      <c r="C590" s="13"/>
    </row>
    <row r="591" spans="2:3" x14ac:dyDescent="0.3">
      <c r="B591" s="109"/>
      <c r="C591" s="13"/>
    </row>
    <row r="592" spans="2:3" x14ac:dyDescent="0.3">
      <c r="B592" s="109"/>
      <c r="C592" s="13"/>
    </row>
    <row r="593" spans="2:3" x14ac:dyDescent="0.3">
      <c r="B593" s="109"/>
      <c r="C593" s="13"/>
    </row>
    <row r="594" spans="2:3" x14ac:dyDescent="0.3">
      <c r="B594" s="109"/>
      <c r="C594" s="13"/>
    </row>
    <row r="595" spans="2:3" x14ac:dyDescent="0.3">
      <c r="B595" s="109"/>
      <c r="C595" s="13"/>
    </row>
    <row r="596" spans="2:3" x14ac:dyDescent="0.3">
      <c r="B596" s="109"/>
      <c r="C596" s="13"/>
    </row>
    <row r="597" spans="2:3" x14ac:dyDescent="0.3">
      <c r="B597" s="109"/>
      <c r="C597" s="13"/>
    </row>
    <row r="598" spans="2:3" x14ac:dyDescent="0.3">
      <c r="B598" s="109"/>
      <c r="C598" s="13"/>
    </row>
    <row r="599" spans="2:3" x14ac:dyDescent="0.3">
      <c r="B599" s="109"/>
      <c r="C599" s="13"/>
    </row>
    <row r="600" spans="2:3" x14ac:dyDescent="0.3">
      <c r="B600" s="109"/>
      <c r="C600" s="13"/>
    </row>
    <row r="601" spans="2:3" x14ac:dyDescent="0.3">
      <c r="B601" s="109"/>
      <c r="C601" s="13"/>
    </row>
    <row r="602" spans="2:3" x14ac:dyDescent="0.3">
      <c r="B602" s="109"/>
      <c r="C602" s="13"/>
    </row>
    <row r="603" spans="2:3" x14ac:dyDescent="0.3">
      <c r="B603" s="109"/>
      <c r="C603" s="13"/>
    </row>
    <row r="604" spans="2:3" x14ac:dyDescent="0.3">
      <c r="B604" s="109"/>
      <c r="C604" s="13"/>
    </row>
    <row r="605" spans="2:3" x14ac:dyDescent="0.3">
      <c r="B605" s="109"/>
      <c r="C605" s="13"/>
    </row>
    <row r="606" spans="2:3" x14ac:dyDescent="0.3">
      <c r="B606" s="109"/>
      <c r="C606" s="13"/>
    </row>
    <row r="607" spans="2:3" x14ac:dyDescent="0.3">
      <c r="B607" s="109"/>
      <c r="C607" s="13"/>
    </row>
    <row r="608" spans="2:3" x14ac:dyDescent="0.3">
      <c r="B608" s="109"/>
      <c r="C608" s="13"/>
    </row>
    <row r="609" spans="2:3" x14ac:dyDescent="0.3">
      <c r="B609" s="109"/>
      <c r="C609" s="13"/>
    </row>
    <row r="610" spans="2:3" x14ac:dyDescent="0.3">
      <c r="B610" s="109"/>
      <c r="C610" s="13"/>
    </row>
    <row r="611" spans="2:3" x14ac:dyDescent="0.3">
      <c r="B611" s="109"/>
      <c r="C611" s="13"/>
    </row>
    <row r="612" spans="2:3" x14ac:dyDescent="0.3">
      <c r="B612" s="109"/>
      <c r="C612" s="13"/>
    </row>
    <row r="613" spans="2:3" x14ac:dyDescent="0.3">
      <c r="B613" s="109"/>
      <c r="C613" s="13"/>
    </row>
    <row r="614" spans="2:3" x14ac:dyDescent="0.3">
      <c r="B614" s="109"/>
      <c r="C614" s="13"/>
    </row>
    <row r="615" spans="2:3" x14ac:dyDescent="0.3">
      <c r="B615" s="109"/>
      <c r="C615" s="13"/>
    </row>
    <row r="616" spans="2:3" x14ac:dyDescent="0.3">
      <c r="B616" s="109"/>
      <c r="C616" s="13"/>
    </row>
    <row r="617" spans="2:3" x14ac:dyDescent="0.3">
      <c r="B617" s="109"/>
      <c r="C617" s="13"/>
    </row>
    <row r="618" spans="2:3" x14ac:dyDescent="0.3">
      <c r="B618" s="109"/>
      <c r="C618" s="13"/>
    </row>
    <row r="619" spans="2:3" x14ac:dyDescent="0.3">
      <c r="B619" s="109"/>
      <c r="C619" s="13"/>
    </row>
    <row r="620" spans="2:3" x14ac:dyDescent="0.3">
      <c r="B620" s="109"/>
      <c r="C620" s="13"/>
    </row>
    <row r="621" spans="2:3" x14ac:dyDescent="0.3">
      <c r="B621" s="109"/>
      <c r="C621" s="13"/>
    </row>
    <row r="622" spans="2:3" x14ac:dyDescent="0.3">
      <c r="B622" s="109"/>
      <c r="C622" s="13"/>
    </row>
    <row r="623" spans="2:3" x14ac:dyDescent="0.3">
      <c r="B623" s="109"/>
      <c r="C623" s="13"/>
    </row>
    <row r="624" spans="2:3" x14ac:dyDescent="0.3">
      <c r="B624" s="109"/>
      <c r="C624" s="13"/>
    </row>
    <row r="625" spans="2:3" x14ac:dyDescent="0.3">
      <c r="B625" s="109"/>
      <c r="C625" s="13"/>
    </row>
    <row r="626" spans="2:3" x14ac:dyDescent="0.3">
      <c r="B626" s="109"/>
      <c r="C626" s="13"/>
    </row>
    <row r="627" spans="2:3" x14ac:dyDescent="0.3">
      <c r="B627" s="109"/>
      <c r="C627" s="13"/>
    </row>
    <row r="628" spans="2:3" x14ac:dyDescent="0.3">
      <c r="B628" s="109"/>
      <c r="C628" s="13"/>
    </row>
    <row r="629" spans="2:3" x14ac:dyDescent="0.3">
      <c r="B629" s="109"/>
      <c r="C629" s="13"/>
    </row>
    <row r="630" spans="2:3" x14ac:dyDescent="0.3">
      <c r="B630" s="109"/>
      <c r="C630" s="13"/>
    </row>
    <row r="631" spans="2:3" x14ac:dyDescent="0.3">
      <c r="B631" s="109"/>
      <c r="C631" s="13"/>
    </row>
    <row r="632" spans="2:3" x14ac:dyDescent="0.3">
      <c r="B632" s="109"/>
      <c r="C632" s="13"/>
    </row>
    <row r="633" spans="2:3" x14ac:dyDescent="0.3">
      <c r="B633" s="109"/>
      <c r="C633" s="13"/>
    </row>
    <row r="634" spans="2:3" x14ac:dyDescent="0.3">
      <c r="B634" s="109"/>
      <c r="C634" s="13"/>
    </row>
    <row r="635" spans="2:3" x14ac:dyDescent="0.3">
      <c r="B635" s="109"/>
      <c r="C635" s="13"/>
    </row>
    <row r="636" spans="2:3" x14ac:dyDescent="0.3">
      <c r="B636" s="109"/>
      <c r="C636" s="13"/>
    </row>
    <row r="637" spans="2:3" x14ac:dyDescent="0.3">
      <c r="B637" s="109"/>
      <c r="C637" s="13"/>
    </row>
    <row r="638" spans="2:3" x14ac:dyDescent="0.3">
      <c r="B638" s="109"/>
      <c r="C638" s="13"/>
    </row>
    <row r="639" spans="2:3" x14ac:dyDescent="0.3">
      <c r="B639" s="109"/>
      <c r="C639" s="13"/>
    </row>
    <row r="640" spans="2:3" x14ac:dyDescent="0.3">
      <c r="B640" s="109"/>
      <c r="C640" s="13"/>
    </row>
    <row r="641" spans="2:3" x14ac:dyDescent="0.3">
      <c r="B641" s="109"/>
      <c r="C641" s="13"/>
    </row>
    <row r="642" spans="2:3" x14ac:dyDescent="0.3">
      <c r="B642" s="109"/>
      <c r="C642" s="13"/>
    </row>
    <row r="643" spans="2:3" x14ac:dyDescent="0.3">
      <c r="B643" s="109"/>
      <c r="C643" s="13"/>
    </row>
    <row r="644" spans="2:3" x14ac:dyDescent="0.3">
      <c r="B644" s="109"/>
      <c r="C644" s="13"/>
    </row>
    <row r="645" spans="2:3" x14ac:dyDescent="0.3">
      <c r="B645" s="109"/>
      <c r="C645" s="13"/>
    </row>
    <row r="646" spans="2:3" x14ac:dyDescent="0.3">
      <c r="B646" s="109"/>
      <c r="C646" s="13"/>
    </row>
    <row r="647" spans="2:3" x14ac:dyDescent="0.3">
      <c r="B647" s="109"/>
      <c r="C647" s="13"/>
    </row>
    <row r="648" spans="2:3" x14ac:dyDescent="0.3">
      <c r="B648" s="109"/>
      <c r="C648" s="13"/>
    </row>
    <row r="649" spans="2:3" x14ac:dyDescent="0.3">
      <c r="B649" s="109"/>
      <c r="C649" s="13"/>
    </row>
    <row r="650" spans="2:3" x14ac:dyDescent="0.3">
      <c r="B650" s="109"/>
      <c r="C650" s="13"/>
    </row>
    <row r="651" spans="2:3" x14ac:dyDescent="0.3">
      <c r="B651" s="109"/>
      <c r="C651" s="13"/>
    </row>
    <row r="652" spans="2:3" x14ac:dyDescent="0.3">
      <c r="B652" s="109"/>
      <c r="C652" s="13"/>
    </row>
    <row r="653" spans="2:3" x14ac:dyDescent="0.3">
      <c r="B653" s="109"/>
      <c r="C653" s="13"/>
    </row>
    <row r="654" spans="2:3" x14ac:dyDescent="0.3">
      <c r="B654" s="109"/>
      <c r="C654" s="13"/>
    </row>
    <row r="655" spans="2:3" x14ac:dyDescent="0.3">
      <c r="B655" s="109"/>
      <c r="C655" s="13"/>
    </row>
    <row r="656" spans="2:3" x14ac:dyDescent="0.3">
      <c r="B656" s="109"/>
      <c r="C656" s="13"/>
    </row>
    <row r="657" spans="2:3" x14ac:dyDescent="0.3">
      <c r="B657" s="109"/>
      <c r="C657" s="13"/>
    </row>
    <row r="658" spans="2:3" x14ac:dyDescent="0.3">
      <c r="B658" s="109"/>
      <c r="C658" s="13"/>
    </row>
    <row r="659" spans="2:3" x14ac:dyDescent="0.3">
      <c r="B659" s="109"/>
      <c r="C659" s="13"/>
    </row>
    <row r="660" spans="2:3" x14ac:dyDescent="0.3">
      <c r="B660" s="109"/>
      <c r="C660" s="13"/>
    </row>
    <row r="661" spans="2:3" x14ac:dyDescent="0.3">
      <c r="B661" s="109"/>
      <c r="C661" s="13"/>
    </row>
    <row r="662" spans="2:3" x14ac:dyDescent="0.3">
      <c r="B662" s="109"/>
      <c r="C662" s="13"/>
    </row>
    <row r="663" spans="2:3" x14ac:dyDescent="0.3">
      <c r="B663" s="109"/>
      <c r="C663" s="13"/>
    </row>
    <row r="664" spans="2:3" x14ac:dyDescent="0.3">
      <c r="B664" s="109"/>
      <c r="C664" s="13"/>
    </row>
    <row r="665" spans="2:3" x14ac:dyDescent="0.3">
      <c r="B665" s="109"/>
      <c r="C665" s="13"/>
    </row>
    <row r="666" spans="2:3" x14ac:dyDescent="0.3">
      <c r="B666" s="109"/>
      <c r="C666" s="13"/>
    </row>
    <row r="667" spans="2:3" x14ac:dyDescent="0.3">
      <c r="B667" s="109"/>
      <c r="C667" s="13"/>
    </row>
    <row r="668" spans="2:3" x14ac:dyDescent="0.3">
      <c r="B668" s="109"/>
      <c r="C668" s="13"/>
    </row>
    <row r="669" spans="2:3" x14ac:dyDescent="0.3">
      <c r="B669" s="109"/>
      <c r="C669" s="13"/>
    </row>
    <row r="670" spans="2:3" x14ac:dyDescent="0.3">
      <c r="B670" s="109"/>
      <c r="C670" s="13"/>
    </row>
    <row r="671" spans="2:3" x14ac:dyDescent="0.3">
      <c r="B671" s="109"/>
      <c r="C671" s="13"/>
    </row>
    <row r="672" spans="2:3" x14ac:dyDescent="0.3">
      <c r="B672" s="109"/>
      <c r="C672" s="13"/>
    </row>
    <row r="673" spans="2:3" x14ac:dyDescent="0.3">
      <c r="B673" s="109"/>
      <c r="C673" s="13"/>
    </row>
    <row r="674" spans="2:3" x14ac:dyDescent="0.3">
      <c r="B674" s="109"/>
      <c r="C674" s="13"/>
    </row>
    <row r="675" spans="2:3" x14ac:dyDescent="0.3">
      <c r="B675" s="109"/>
      <c r="C675" s="13"/>
    </row>
    <row r="676" spans="2:3" x14ac:dyDescent="0.3">
      <c r="B676" s="109"/>
      <c r="C676" s="13"/>
    </row>
    <row r="677" spans="2:3" x14ac:dyDescent="0.3">
      <c r="B677" s="109"/>
      <c r="C677" s="13"/>
    </row>
    <row r="678" spans="2:3" x14ac:dyDescent="0.3">
      <c r="B678" s="109"/>
      <c r="C678" s="13"/>
    </row>
    <row r="679" spans="2:3" x14ac:dyDescent="0.3">
      <c r="B679" s="109"/>
      <c r="C679" s="13"/>
    </row>
    <row r="680" spans="2:3" x14ac:dyDescent="0.3">
      <c r="B680" s="109"/>
      <c r="C680" s="13"/>
    </row>
    <row r="681" spans="2:3" x14ac:dyDescent="0.3">
      <c r="B681" s="109"/>
      <c r="C681" s="13"/>
    </row>
    <row r="682" spans="2:3" x14ac:dyDescent="0.3">
      <c r="B682" s="109"/>
      <c r="C682" s="13"/>
    </row>
    <row r="683" spans="2:3" x14ac:dyDescent="0.3">
      <c r="B683" s="109"/>
      <c r="C683" s="13"/>
    </row>
    <row r="684" spans="2:3" x14ac:dyDescent="0.3">
      <c r="B684" s="109"/>
      <c r="C684" s="13"/>
    </row>
    <row r="685" spans="2:3" x14ac:dyDescent="0.3">
      <c r="B685" s="109"/>
      <c r="C685" s="13"/>
    </row>
    <row r="686" spans="2:3" x14ac:dyDescent="0.3">
      <c r="B686" s="109"/>
      <c r="C686" s="13"/>
    </row>
    <row r="687" spans="2:3" x14ac:dyDescent="0.3">
      <c r="B687" s="109"/>
      <c r="C687" s="13"/>
    </row>
    <row r="688" spans="2:3" x14ac:dyDescent="0.3">
      <c r="B688" s="109"/>
      <c r="C688" s="13"/>
    </row>
    <row r="689" spans="2:3" x14ac:dyDescent="0.3">
      <c r="B689" s="109"/>
      <c r="C689" s="13"/>
    </row>
    <row r="690" spans="2:3" x14ac:dyDescent="0.3">
      <c r="B690" s="109"/>
      <c r="C690" s="13"/>
    </row>
    <row r="691" spans="2:3" x14ac:dyDescent="0.3">
      <c r="B691" s="109"/>
      <c r="C691" s="13"/>
    </row>
    <row r="692" spans="2:3" x14ac:dyDescent="0.3">
      <c r="B692" s="109"/>
      <c r="C692" s="13"/>
    </row>
    <row r="693" spans="2:3" x14ac:dyDescent="0.3">
      <c r="B693" s="109"/>
      <c r="C693" s="13"/>
    </row>
    <row r="694" spans="2:3" x14ac:dyDescent="0.3">
      <c r="B694" s="109"/>
      <c r="C694" s="13"/>
    </row>
    <row r="695" spans="2:3" x14ac:dyDescent="0.3">
      <c r="B695" s="109"/>
      <c r="C695" s="13"/>
    </row>
    <row r="696" spans="2:3" x14ac:dyDescent="0.3">
      <c r="B696" s="109"/>
      <c r="C696" s="13"/>
    </row>
    <row r="697" spans="2:3" x14ac:dyDescent="0.3">
      <c r="B697" s="109"/>
      <c r="C697" s="13"/>
    </row>
    <row r="698" spans="2:3" x14ac:dyDescent="0.3">
      <c r="B698" s="109"/>
      <c r="C698" s="13"/>
    </row>
    <row r="699" spans="2:3" x14ac:dyDescent="0.3">
      <c r="B699" s="109"/>
      <c r="C699" s="13"/>
    </row>
    <row r="700" spans="2:3" x14ac:dyDescent="0.3">
      <c r="B700" s="109"/>
      <c r="C700" s="13"/>
    </row>
    <row r="701" spans="2:3" x14ac:dyDescent="0.3">
      <c r="B701" s="109"/>
      <c r="C701" s="13"/>
    </row>
    <row r="702" spans="2:3" x14ac:dyDescent="0.3">
      <c r="B702" s="109"/>
      <c r="C702" s="13"/>
    </row>
    <row r="703" spans="2:3" x14ac:dyDescent="0.3">
      <c r="B703" s="109"/>
      <c r="C703" s="13"/>
    </row>
    <row r="704" spans="2:3" x14ac:dyDescent="0.3">
      <c r="B704" s="109"/>
      <c r="C704" s="13"/>
    </row>
    <row r="705" spans="2:3" x14ac:dyDescent="0.3">
      <c r="B705" s="109"/>
      <c r="C705" s="13"/>
    </row>
    <row r="706" spans="2:3" x14ac:dyDescent="0.3">
      <c r="B706" s="109"/>
      <c r="C706" s="13"/>
    </row>
    <row r="707" spans="2:3" x14ac:dyDescent="0.3">
      <c r="B707" s="109"/>
      <c r="C707" s="13"/>
    </row>
    <row r="708" spans="2:3" x14ac:dyDescent="0.3">
      <c r="B708" s="109"/>
      <c r="C708" s="13"/>
    </row>
    <row r="709" spans="2:3" x14ac:dyDescent="0.3">
      <c r="B709" s="109"/>
      <c r="C709" s="13"/>
    </row>
    <row r="710" spans="2:3" x14ac:dyDescent="0.3">
      <c r="B710" s="109"/>
      <c r="C710" s="13"/>
    </row>
    <row r="711" spans="2:3" x14ac:dyDescent="0.3">
      <c r="B711" s="109"/>
      <c r="C711" s="13"/>
    </row>
    <row r="712" spans="2:3" x14ac:dyDescent="0.3">
      <c r="B712" s="109"/>
      <c r="C712" s="13"/>
    </row>
    <row r="713" spans="2:3" x14ac:dyDescent="0.3">
      <c r="B713" s="109"/>
      <c r="C713" s="13"/>
    </row>
    <row r="714" spans="2:3" x14ac:dyDescent="0.3">
      <c r="B714" s="109"/>
      <c r="C714" s="13"/>
    </row>
    <row r="715" spans="2:3" x14ac:dyDescent="0.3">
      <c r="B715" s="109"/>
      <c r="C715" s="13"/>
    </row>
    <row r="716" spans="2:3" x14ac:dyDescent="0.3">
      <c r="B716" s="109"/>
      <c r="C716" s="13"/>
    </row>
    <row r="717" spans="2:3" x14ac:dyDescent="0.3">
      <c r="B717" s="109"/>
      <c r="C717" s="13"/>
    </row>
    <row r="718" spans="2:3" x14ac:dyDescent="0.3">
      <c r="B718" s="109"/>
      <c r="C718" s="13"/>
    </row>
    <row r="719" spans="2:3" x14ac:dyDescent="0.3">
      <c r="B719" s="109"/>
      <c r="C719" s="13"/>
    </row>
    <row r="720" spans="2:3" x14ac:dyDescent="0.3">
      <c r="B720" s="109"/>
      <c r="C720" s="13"/>
    </row>
    <row r="721" spans="2:3" x14ac:dyDescent="0.3">
      <c r="B721" s="109"/>
      <c r="C721" s="13"/>
    </row>
    <row r="722" spans="2:3" x14ac:dyDescent="0.3">
      <c r="B722" s="109"/>
      <c r="C722" s="13"/>
    </row>
    <row r="723" spans="2:3" x14ac:dyDescent="0.3">
      <c r="B723" s="109"/>
      <c r="C723" s="13"/>
    </row>
    <row r="724" spans="2:3" x14ac:dyDescent="0.3">
      <c r="B724" s="109"/>
      <c r="C724" s="13"/>
    </row>
    <row r="725" spans="2:3" x14ac:dyDescent="0.3">
      <c r="B725" s="109"/>
      <c r="C725" s="13"/>
    </row>
    <row r="726" spans="2:3" x14ac:dyDescent="0.3">
      <c r="B726" s="109"/>
      <c r="C726" s="13"/>
    </row>
    <row r="727" spans="2:3" x14ac:dyDescent="0.3">
      <c r="B727" s="109"/>
      <c r="C727" s="13"/>
    </row>
    <row r="728" spans="2:3" x14ac:dyDescent="0.3">
      <c r="B728" s="109"/>
      <c r="C728" s="13"/>
    </row>
    <row r="729" spans="2:3" x14ac:dyDescent="0.3">
      <c r="B729" s="109"/>
      <c r="C729" s="13"/>
    </row>
    <row r="730" spans="2:3" x14ac:dyDescent="0.3">
      <c r="B730" s="109"/>
      <c r="C730" s="13"/>
    </row>
    <row r="731" spans="2:3" x14ac:dyDescent="0.3">
      <c r="B731" s="109"/>
      <c r="C731" s="13"/>
    </row>
    <row r="732" spans="2:3" x14ac:dyDescent="0.3">
      <c r="B732" s="109"/>
      <c r="C732" s="13"/>
    </row>
    <row r="733" spans="2:3" x14ac:dyDescent="0.3">
      <c r="B733" s="109"/>
      <c r="C733" s="13"/>
    </row>
    <row r="734" spans="2:3" x14ac:dyDescent="0.3">
      <c r="B734" s="109"/>
      <c r="C734" s="13"/>
    </row>
    <row r="735" spans="2:3" x14ac:dyDescent="0.3">
      <c r="B735" s="109"/>
      <c r="C735" s="13"/>
    </row>
    <row r="736" spans="2:3" x14ac:dyDescent="0.3">
      <c r="B736" s="109"/>
      <c r="C736" s="13"/>
    </row>
    <row r="737" spans="2:3" x14ac:dyDescent="0.3">
      <c r="B737" s="109"/>
      <c r="C737" s="13"/>
    </row>
    <row r="738" spans="2:3" x14ac:dyDescent="0.3">
      <c r="B738" s="109"/>
      <c r="C738" s="13"/>
    </row>
    <row r="739" spans="2:3" x14ac:dyDescent="0.3">
      <c r="B739" s="109"/>
      <c r="C739" s="13"/>
    </row>
    <row r="740" spans="2:3" x14ac:dyDescent="0.3">
      <c r="B740" s="109"/>
      <c r="C740" s="13"/>
    </row>
    <row r="741" spans="2:3" x14ac:dyDescent="0.3">
      <c r="B741" s="109"/>
      <c r="C741" s="13"/>
    </row>
    <row r="742" spans="2:3" x14ac:dyDescent="0.3">
      <c r="B742" s="109"/>
      <c r="C742" s="13"/>
    </row>
    <row r="743" spans="2:3" x14ac:dyDescent="0.3">
      <c r="B743" s="109"/>
      <c r="C743" s="13"/>
    </row>
    <row r="744" spans="2:3" x14ac:dyDescent="0.3">
      <c r="B744" s="109"/>
      <c r="C744" s="13"/>
    </row>
    <row r="745" spans="2:3" x14ac:dyDescent="0.3">
      <c r="B745" s="109"/>
      <c r="C745" s="13"/>
    </row>
    <row r="746" spans="2:3" x14ac:dyDescent="0.3">
      <c r="B746" s="109"/>
      <c r="C746" s="13"/>
    </row>
    <row r="747" spans="2:3" x14ac:dyDescent="0.3">
      <c r="B747" s="109"/>
      <c r="C747" s="13"/>
    </row>
    <row r="748" spans="2:3" x14ac:dyDescent="0.3">
      <c r="B748" s="109"/>
      <c r="C748" s="13"/>
    </row>
    <row r="749" spans="2:3" x14ac:dyDescent="0.3">
      <c r="B749" s="109"/>
      <c r="C749" s="13"/>
    </row>
    <row r="750" spans="2:3" x14ac:dyDescent="0.3">
      <c r="B750" s="109"/>
      <c r="C750" s="13"/>
    </row>
    <row r="751" spans="2:3" x14ac:dyDescent="0.3">
      <c r="B751" s="109"/>
      <c r="C751" s="13"/>
    </row>
    <row r="752" spans="2:3" x14ac:dyDescent="0.3">
      <c r="B752" s="109"/>
      <c r="C752" s="13"/>
    </row>
    <row r="753" spans="2:3" x14ac:dyDescent="0.3">
      <c r="B753" s="109"/>
      <c r="C753" s="13"/>
    </row>
    <row r="754" spans="2:3" x14ac:dyDescent="0.3">
      <c r="B754" s="109"/>
      <c r="C754" s="13"/>
    </row>
    <row r="755" spans="2:3" x14ac:dyDescent="0.3">
      <c r="B755" s="109"/>
      <c r="C755" s="13"/>
    </row>
    <row r="756" spans="2:3" x14ac:dyDescent="0.3">
      <c r="B756" s="109"/>
      <c r="C756" s="13"/>
    </row>
    <row r="757" spans="2:3" x14ac:dyDescent="0.3">
      <c r="B757" s="109"/>
      <c r="C757" s="13"/>
    </row>
    <row r="758" spans="2:3" x14ac:dyDescent="0.3">
      <c r="B758" s="109"/>
      <c r="C758" s="13"/>
    </row>
    <row r="759" spans="2:3" x14ac:dyDescent="0.3">
      <c r="B759" s="109"/>
      <c r="C759" s="13"/>
    </row>
    <row r="760" spans="2:3" x14ac:dyDescent="0.3">
      <c r="B760" s="109"/>
      <c r="C760" s="13"/>
    </row>
    <row r="761" spans="2:3" x14ac:dyDescent="0.3">
      <c r="B761" s="109"/>
      <c r="C761" s="13"/>
    </row>
    <row r="762" spans="2:3" x14ac:dyDescent="0.3">
      <c r="B762" s="109"/>
      <c r="C762" s="13"/>
    </row>
    <row r="763" spans="2:3" x14ac:dyDescent="0.3">
      <c r="B763" s="109"/>
      <c r="C763" s="13"/>
    </row>
    <row r="764" spans="2:3" x14ac:dyDescent="0.3">
      <c r="B764" s="109"/>
      <c r="C764" s="13"/>
    </row>
    <row r="765" spans="2:3" x14ac:dyDescent="0.3">
      <c r="B765" s="109"/>
      <c r="C765" s="13"/>
    </row>
    <row r="766" spans="2:3" x14ac:dyDescent="0.3">
      <c r="B766" s="109"/>
      <c r="C766" s="13"/>
    </row>
    <row r="767" spans="2:3" x14ac:dyDescent="0.3">
      <c r="B767" s="109"/>
      <c r="C767" s="13"/>
    </row>
    <row r="768" spans="2:3" x14ac:dyDescent="0.3">
      <c r="B768" s="109"/>
      <c r="C768" s="13"/>
    </row>
    <row r="769" spans="2:3" x14ac:dyDescent="0.3">
      <c r="B769" s="109"/>
      <c r="C769" s="13"/>
    </row>
    <row r="770" spans="2:3" x14ac:dyDescent="0.3">
      <c r="B770" s="109"/>
      <c r="C770" s="13"/>
    </row>
    <row r="771" spans="2:3" x14ac:dyDescent="0.3">
      <c r="B771" s="109"/>
      <c r="C771" s="13"/>
    </row>
    <row r="772" spans="2:3" x14ac:dyDescent="0.3">
      <c r="B772" s="109"/>
      <c r="C772" s="13"/>
    </row>
    <row r="773" spans="2:3" x14ac:dyDescent="0.3">
      <c r="B773" s="109"/>
      <c r="C773" s="13"/>
    </row>
    <row r="774" spans="2:3" x14ac:dyDescent="0.3">
      <c r="B774" s="109"/>
      <c r="C774" s="13"/>
    </row>
    <row r="775" spans="2:3" x14ac:dyDescent="0.3">
      <c r="B775" s="109"/>
      <c r="C775" s="13"/>
    </row>
    <row r="776" spans="2:3" x14ac:dyDescent="0.3">
      <c r="B776" s="109"/>
      <c r="C776" s="13"/>
    </row>
    <row r="777" spans="2:3" x14ac:dyDescent="0.3">
      <c r="B777" s="109"/>
      <c r="C777" s="13"/>
    </row>
    <row r="778" spans="2:3" x14ac:dyDescent="0.3">
      <c r="B778" s="109"/>
      <c r="C778" s="13"/>
    </row>
    <row r="779" spans="2:3" x14ac:dyDescent="0.3">
      <c r="B779" s="109"/>
      <c r="C779" s="13"/>
    </row>
    <row r="780" spans="2:3" x14ac:dyDescent="0.3">
      <c r="B780" s="109"/>
      <c r="C780" s="13"/>
    </row>
    <row r="781" spans="2:3" x14ac:dyDescent="0.3">
      <c r="B781" s="109"/>
      <c r="C781" s="13"/>
    </row>
    <row r="782" spans="2:3" x14ac:dyDescent="0.3">
      <c r="B782" s="109"/>
      <c r="C782" s="13"/>
    </row>
    <row r="783" spans="2:3" x14ac:dyDescent="0.3">
      <c r="B783" s="109"/>
      <c r="C783" s="13"/>
    </row>
    <row r="784" spans="2:3" x14ac:dyDescent="0.3">
      <c r="B784" s="109"/>
      <c r="C784" s="13"/>
    </row>
    <row r="785" spans="2:3" x14ac:dyDescent="0.3">
      <c r="B785" s="109"/>
      <c r="C785" s="13"/>
    </row>
    <row r="786" spans="2:3" x14ac:dyDescent="0.3">
      <c r="B786" s="109"/>
      <c r="C786" s="13"/>
    </row>
    <row r="787" spans="2:3" x14ac:dyDescent="0.3">
      <c r="B787" s="109"/>
      <c r="C787" s="13"/>
    </row>
    <row r="788" spans="2:3" x14ac:dyDescent="0.3">
      <c r="B788" s="109"/>
      <c r="C788" s="13"/>
    </row>
    <row r="789" spans="2:3" x14ac:dyDescent="0.3">
      <c r="B789" s="109"/>
      <c r="C789" s="13"/>
    </row>
    <row r="790" spans="2:3" x14ac:dyDescent="0.3">
      <c r="B790" s="109"/>
      <c r="C790" s="13"/>
    </row>
    <row r="791" spans="2:3" x14ac:dyDescent="0.3">
      <c r="B791" s="109"/>
      <c r="C791" s="13"/>
    </row>
    <row r="792" spans="2:3" x14ac:dyDescent="0.3">
      <c r="B792" s="109"/>
      <c r="C792" s="13"/>
    </row>
    <row r="793" spans="2:3" x14ac:dyDescent="0.3">
      <c r="B793" s="109"/>
      <c r="C793" s="13"/>
    </row>
    <row r="794" spans="2:3" x14ac:dyDescent="0.3">
      <c r="B794" s="109"/>
      <c r="C794" s="13"/>
    </row>
    <row r="795" spans="2:3" x14ac:dyDescent="0.3">
      <c r="B795" s="109"/>
      <c r="C795" s="13"/>
    </row>
    <row r="796" spans="2:3" x14ac:dyDescent="0.3">
      <c r="B796" s="109"/>
      <c r="C796" s="13"/>
    </row>
    <row r="797" spans="2:3" x14ac:dyDescent="0.3">
      <c r="B797" s="109"/>
      <c r="C797" s="13"/>
    </row>
    <row r="798" spans="2:3" x14ac:dyDescent="0.3">
      <c r="B798" s="109"/>
      <c r="C798" s="13"/>
    </row>
    <row r="799" spans="2:3" x14ac:dyDescent="0.3">
      <c r="B799" s="109"/>
      <c r="C799" s="13"/>
    </row>
    <row r="800" spans="2:3" x14ac:dyDescent="0.3">
      <c r="B800" s="109"/>
      <c r="C800" s="13"/>
    </row>
    <row r="801" spans="2:3" x14ac:dyDescent="0.3">
      <c r="B801" s="109"/>
      <c r="C801" s="13"/>
    </row>
    <row r="802" spans="2:3" x14ac:dyDescent="0.3">
      <c r="B802" s="109"/>
      <c r="C802" s="13"/>
    </row>
    <row r="803" spans="2:3" x14ac:dyDescent="0.3">
      <c r="B803" s="109"/>
      <c r="C803" s="13"/>
    </row>
    <row r="804" spans="2:3" x14ac:dyDescent="0.3">
      <c r="B804" s="109"/>
      <c r="C804" s="13"/>
    </row>
    <row r="805" spans="2:3" x14ac:dyDescent="0.3">
      <c r="B805" s="109"/>
      <c r="C805" s="13"/>
    </row>
    <row r="806" spans="2:3" x14ac:dyDescent="0.3">
      <c r="B806" s="109"/>
      <c r="C806" s="13"/>
    </row>
    <row r="807" spans="2:3" x14ac:dyDescent="0.3">
      <c r="B807" s="109"/>
      <c r="C807" s="13"/>
    </row>
    <row r="808" spans="2:3" x14ac:dyDescent="0.3">
      <c r="B808" s="109"/>
      <c r="C808" s="13"/>
    </row>
    <row r="809" spans="2:3" x14ac:dyDescent="0.3">
      <c r="B809" s="109"/>
      <c r="C809" s="13"/>
    </row>
    <row r="810" spans="2:3" x14ac:dyDescent="0.3">
      <c r="B810" s="109"/>
      <c r="C810" s="13"/>
    </row>
    <row r="811" spans="2:3" x14ac:dyDescent="0.3">
      <c r="B811" s="109"/>
      <c r="C811" s="13"/>
    </row>
    <row r="812" spans="2:3" x14ac:dyDescent="0.3">
      <c r="B812" s="109"/>
      <c r="C812" s="13"/>
    </row>
    <row r="813" spans="2:3" x14ac:dyDescent="0.3">
      <c r="B813" s="109"/>
      <c r="C813" s="13"/>
    </row>
    <row r="814" spans="2:3" x14ac:dyDescent="0.3">
      <c r="B814" s="109"/>
      <c r="C814" s="13"/>
    </row>
    <row r="815" spans="2:3" x14ac:dyDescent="0.3">
      <c r="B815" s="109"/>
      <c r="C815" s="13"/>
    </row>
    <row r="816" spans="2:3" x14ac:dyDescent="0.3">
      <c r="B816" s="109"/>
      <c r="C816" s="13"/>
    </row>
    <row r="817" spans="2:3" x14ac:dyDescent="0.3">
      <c r="B817" s="109"/>
      <c r="C817" s="13"/>
    </row>
    <row r="818" spans="2:3" x14ac:dyDescent="0.3">
      <c r="B818" s="109"/>
      <c r="C818" s="13"/>
    </row>
    <row r="819" spans="2:3" x14ac:dyDescent="0.3">
      <c r="B819" s="109"/>
      <c r="C819" s="13"/>
    </row>
    <row r="820" spans="2:3" x14ac:dyDescent="0.3">
      <c r="B820" s="109"/>
      <c r="C820" s="13"/>
    </row>
    <row r="821" spans="2:3" x14ac:dyDescent="0.3">
      <c r="B821" s="109"/>
      <c r="C821" s="13"/>
    </row>
    <row r="822" spans="2:3" x14ac:dyDescent="0.3">
      <c r="B822" s="109"/>
      <c r="C822" s="13"/>
    </row>
    <row r="823" spans="2:3" x14ac:dyDescent="0.3">
      <c r="B823" s="109"/>
      <c r="C823" s="13"/>
    </row>
    <row r="824" spans="2:3" x14ac:dyDescent="0.3">
      <c r="B824" s="109"/>
      <c r="C824" s="13"/>
    </row>
    <row r="825" spans="2:3" x14ac:dyDescent="0.3">
      <c r="B825" s="109"/>
      <c r="C825" s="13"/>
    </row>
    <row r="826" spans="2:3" x14ac:dyDescent="0.3">
      <c r="B826" s="109"/>
      <c r="C826" s="13"/>
    </row>
    <row r="827" spans="2:3" x14ac:dyDescent="0.3">
      <c r="B827" s="109"/>
      <c r="C827" s="13"/>
    </row>
    <row r="828" spans="2:3" x14ac:dyDescent="0.3">
      <c r="B828" s="109"/>
      <c r="C828" s="13"/>
    </row>
    <row r="829" spans="2:3" x14ac:dyDescent="0.3">
      <c r="B829" s="109"/>
      <c r="C829" s="13"/>
    </row>
    <row r="830" spans="2:3" x14ac:dyDescent="0.3">
      <c r="B830" s="109"/>
      <c r="C830" s="13"/>
    </row>
    <row r="831" spans="2:3" x14ac:dyDescent="0.3">
      <c r="B831" s="109"/>
      <c r="C831" s="13"/>
    </row>
    <row r="832" spans="2:3" x14ac:dyDescent="0.3">
      <c r="B832" s="109"/>
      <c r="C832" s="13"/>
    </row>
    <row r="833" spans="2:3" x14ac:dyDescent="0.3">
      <c r="B833" s="109"/>
      <c r="C833" s="13"/>
    </row>
    <row r="834" spans="2:3" x14ac:dyDescent="0.3">
      <c r="B834" s="109"/>
      <c r="C834" s="13"/>
    </row>
    <row r="835" spans="2:3" x14ac:dyDescent="0.3">
      <c r="B835" s="109"/>
      <c r="C835" s="13"/>
    </row>
    <row r="836" spans="2:3" x14ac:dyDescent="0.3">
      <c r="B836" s="109"/>
      <c r="C836" s="13"/>
    </row>
    <row r="837" spans="2:3" x14ac:dyDescent="0.3">
      <c r="B837" s="109"/>
      <c r="C837" s="13"/>
    </row>
    <row r="838" spans="2:3" x14ac:dyDescent="0.3">
      <c r="B838" s="109"/>
      <c r="C838" s="13"/>
    </row>
    <row r="839" spans="2:3" x14ac:dyDescent="0.3">
      <c r="B839" s="109"/>
      <c r="C839" s="13"/>
    </row>
    <row r="840" spans="2:3" x14ac:dyDescent="0.3">
      <c r="B840" s="109"/>
      <c r="C840" s="13"/>
    </row>
    <row r="841" spans="2:3" x14ac:dyDescent="0.3">
      <c r="B841" s="109"/>
      <c r="C841" s="13"/>
    </row>
    <row r="842" spans="2:3" x14ac:dyDescent="0.3">
      <c r="B842" s="109"/>
      <c r="C842" s="13"/>
    </row>
    <row r="843" spans="2:3" x14ac:dyDescent="0.3">
      <c r="B843" s="109"/>
      <c r="C843" s="13"/>
    </row>
    <row r="844" spans="2:3" x14ac:dyDescent="0.3">
      <c r="B844" s="109"/>
      <c r="C844" s="13"/>
    </row>
    <row r="845" spans="2:3" x14ac:dyDescent="0.3">
      <c r="B845" s="109"/>
      <c r="C845" s="13"/>
    </row>
    <row r="846" spans="2:3" x14ac:dyDescent="0.3">
      <c r="B846" s="109"/>
      <c r="C846" s="13"/>
    </row>
    <row r="847" spans="2:3" x14ac:dyDescent="0.3">
      <c r="B847" s="109"/>
      <c r="C847" s="13"/>
    </row>
    <row r="848" spans="2:3" x14ac:dyDescent="0.3">
      <c r="B848" s="109"/>
      <c r="C848" s="13"/>
    </row>
    <row r="849" spans="2:3" x14ac:dyDescent="0.3">
      <c r="B849" s="109"/>
      <c r="C849" s="13"/>
    </row>
    <row r="850" spans="2:3" x14ac:dyDescent="0.3">
      <c r="B850" s="109"/>
      <c r="C850" s="13"/>
    </row>
    <row r="851" spans="2:3" x14ac:dyDescent="0.3">
      <c r="B851" s="109"/>
      <c r="C851" s="13"/>
    </row>
    <row r="852" spans="2:3" x14ac:dyDescent="0.3">
      <c r="B852" s="109"/>
      <c r="C852" s="13"/>
    </row>
    <row r="853" spans="2:3" x14ac:dyDescent="0.3">
      <c r="B853" s="109"/>
      <c r="C853" s="13"/>
    </row>
    <row r="854" spans="2:3" x14ac:dyDescent="0.3">
      <c r="B854" s="109"/>
      <c r="C854" s="13"/>
    </row>
    <row r="855" spans="2:3" x14ac:dyDescent="0.3">
      <c r="B855" s="109"/>
      <c r="C855" s="13"/>
    </row>
    <row r="856" spans="2:3" x14ac:dyDescent="0.3">
      <c r="B856" s="109"/>
      <c r="C856" s="13"/>
    </row>
    <row r="857" spans="2:3" x14ac:dyDescent="0.3">
      <c r="B857" s="109"/>
      <c r="C857" s="13"/>
    </row>
    <row r="858" spans="2:3" x14ac:dyDescent="0.3">
      <c r="B858" s="109"/>
      <c r="C858" s="13"/>
    </row>
    <row r="859" spans="2:3" x14ac:dyDescent="0.3">
      <c r="B859" s="109"/>
      <c r="C859" s="13"/>
    </row>
    <row r="860" spans="2:3" x14ac:dyDescent="0.3">
      <c r="B860" s="109"/>
      <c r="C860" s="13"/>
    </row>
    <row r="861" spans="2:3" x14ac:dyDescent="0.3">
      <c r="B861" s="109"/>
      <c r="C861" s="13"/>
    </row>
    <row r="862" spans="2:3" x14ac:dyDescent="0.3">
      <c r="B862" s="109"/>
      <c r="C862" s="13"/>
    </row>
    <row r="863" spans="2:3" x14ac:dyDescent="0.3">
      <c r="B863" s="109"/>
      <c r="C863" s="13"/>
    </row>
    <row r="864" spans="2:3" x14ac:dyDescent="0.3">
      <c r="B864" s="109"/>
      <c r="C864" s="13"/>
    </row>
    <row r="865" spans="2:3" x14ac:dyDescent="0.3">
      <c r="B865" s="109"/>
      <c r="C865" s="13"/>
    </row>
    <row r="866" spans="2:3" x14ac:dyDescent="0.3">
      <c r="B866" s="109"/>
      <c r="C866" s="13"/>
    </row>
    <row r="867" spans="2:3" x14ac:dyDescent="0.3">
      <c r="B867" s="109"/>
      <c r="C867" s="13"/>
    </row>
    <row r="868" spans="2:3" x14ac:dyDescent="0.3">
      <c r="B868" s="109"/>
      <c r="C868" s="13"/>
    </row>
    <row r="869" spans="2:3" x14ac:dyDescent="0.3">
      <c r="B869" s="109"/>
      <c r="C869" s="13"/>
    </row>
    <row r="870" spans="2:3" x14ac:dyDescent="0.3">
      <c r="B870" s="109"/>
      <c r="C870" s="13"/>
    </row>
    <row r="871" spans="2:3" x14ac:dyDescent="0.3">
      <c r="B871" s="109"/>
      <c r="C871" s="13"/>
    </row>
    <row r="872" spans="2:3" x14ac:dyDescent="0.3">
      <c r="B872" s="109"/>
      <c r="C872" s="13"/>
    </row>
    <row r="873" spans="2:3" x14ac:dyDescent="0.3">
      <c r="B873" s="109"/>
      <c r="C873" s="13"/>
    </row>
    <row r="874" spans="2:3" x14ac:dyDescent="0.3">
      <c r="B874" s="109"/>
      <c r="C874" s="13"/>
    </row>
    <row r="875" spans="2:3" x14ac:dyDescent="0.3">
      <c r="B875" s="109"/>
      <c r="C875" s="13"/>
    </row>
    <row r="876" spans="2:3" x14ac:dyDescent="0.3">
      <c r="B876" s="109"/>
      <c r="C876" s="13"/>
    </row>
    <row r="877" spans="2:3" x14ac:dyDescent="0.3">
      <c r="B877" s="109"/>
      <c r="C877" s="13"/>
    </row>
    <row r="878" spans="2:3" x14ac:dyDescent="0.3">
      <c r="B878" s="109"/>
      <c r="C878" s="13"/>
    </row>
    <row r="879" spans="2:3" x14ac:dyDescent="0.3">
      <c r="B879" s="109"/>
      <c r="C879" s="13"/>
    </row>
    <row r="880" spans="2:3" x14ac:dyDescent="0.3">
      <c r="B880" s="109"/>
      <c r="C880" s="13"/>
    </row>
    <row r="881" spans="2:3" x14ac:dyDescent="0.3">
      <c r="B881" s="109"/>
      <c r="C881" s="13"/>
    </row>
    <row r="882" spans="2:3" x14ac:dyDescent="0.3">
      <c r="B882" s="109"/>
      <c r="C882" s="13"/>
    </row>
    <row r="883" spans="2:3" x14ac:dyDescent="0.3">
      <c r="B883" s="109"/>
      <c r="C883" s="13"/>
    </row>
    <row r="884" spans="2:3" x14ac:dyDescent="0.3">
      <c r="B884" s="109"/>
      <c r="C884" s="13"/>
    </row>
    <row r="885" spans="2:3" x14ac:dyDescent="0.3">
      <c r="B885" s="109"/>
      <c r="C885" s="13"/>
    </row>
    <row r="886" spans="2:3" x14ac:dyDescent="0.3">
      <c r="B886" s="109"/>
      <c r="C886" s="13"/>
    </row>
    <row r="887" spans="2:3" x14ac:dyDescent="0.3">
      <c r="B887" s="109"/>
      <c r="C887" s="13"/>
    </row>
    <row r="888" spans="2:3" x14ac:dyDescent="0.3">
      <c r="B888" s="109"/>
      <c r="C888" s="13"/>
    </row>
    <row r="889" spans="2:3" x14ac:dyDescent="0.3">
      <c r="B889" s="109"/>
      <c r="C889" s="13"/>
    </row>
    <row r="890" spans="2:3" x14ac:dyDescent="0.3">
      <c r="B890" s="109"/>
      <c r="C890" s="13"/>
    </row>
    <row r="891" spans="2:3" x14ac:dyDescent="0.3">
      <c r="B891" s="109"/>
      <c r="C891" s="13"/>
    </row>
    <row r="892" spans="2:3" x14ac:dyDescent="0.3">
      <c r="B892" s="109"/>
      <c r="C892" s="13"/>
    </row>
    <row r="893" spans="2:3" x14ac:dyDescent="0.3">
      <c r="B893" s="109"/>
      <c r="C893" s="13"/>
    </row>
    <row r="894" spans="2:3" x14ac:dyDescent="0.3">
      <c r="B894" s="109"/>
      <c r="C894" s="13"/>
    </row>
    <row r="895" spans="2:3" x14ac:dyDescent="0.3">
      <c r="B895" s="109"/>
      <c r="C895" s="13"/>
    </row>
    <row r="896" spans="2:3" x14ac:dyDescent="0.3">
      <c r="B896" s="109"/>
      <c r="C896" s="13"/>
    </row>
    <row r="897" spans="2:3" x14ac:dyDescent="0.3">
      <c r="B897" s="109"/>
      <c r="C897" s="13"/>
    </row>
    <row r="898" spans="2:3" x14ac:dyDescent="0.3">
      <c r="B898" s="109"/>
      <c r="C898" s="13"/>
    </row>
    <row r="899" spans="2:3" x14ac:dyDescent="0.3">
      <c r="B899" s="109"/>
      <c r="C899" s="13"/>
    </row>
    <row r="900" spans="2:3" x14ac:dyDescent="0.3">
      <c r="B900" s="109"/>
      <c r="C900" s="13"/>
    </row>
    <row r="901" spans="2:3" x14ac:dyDescent="0.3">
      <c r="B901" s="109"/>
      <c r="C901" s="13"/>
    </row>
    <row r="902" spans="2:3" x14ac:dyDescent="0.3">
      <c r="B902" s="109"/>
      <c r="C902" s="13"/>
    </row>
    <row r="903" spans="2:3" x14ac:dyDescent="0.3">
      <c r="B903" s="109"/>
      <c r="C903" s="13"/>
    </row>
    <row r="904" spans="2:3" x14ac:dyDescent="0.3">
      <c r="B904" s="109"/>
      <c r="C904" s="13"/>
    </row>
    <row r="905" spans="2:3" x14ac:dyDescent="0.3">
      <c r="B905" s="109"/>
      <c r="C905" s="13"/>
    </row>
    <row r="906" spans="2:3" x14ac:dyDescent="0.3">
      <c r="B906" s="109"/>
      <c r="C906" s="13"/>
    </row>
    <row r="907" spans="2:3" x14ac:dyDescent="0.3">
      <c r="B907" s="109"/>
      <c r="C907" s="13"/>
    </row>
    <row r="908" spans="2:3" x14ac:dyDescent="0.3">
      <c r="B908" s="109"/>
      <c r="C908" s="13"/>
    </row>
    <row r="909" spans="2:3" x14ac:dyDescent="0.3">
      <c r="B909" s="109"/>
      <c r="C909" s="13"/>
    </row>
    <row r="910" spans="2:3" x14ac:dyDescent="0.3">
      <c r="B910" s="109"/>
      <c r="C910" s="13"/>
    </row>
    <row r="911" spans="2:3" x14ac:dyDescent="0.3">
      <c r="B911" s="109"/>
      <c r="C911" s="13"/>
    </row>
    <row r="912" spans="2:3" x14ac:dyDescent="0.3">
      <c r="B912" s="109"/>
      <c r="C912" s="13"/>
    </row>
    <row r="913" spans="2:3" x14ac:dyDescent="0.3">
      <c r="B913" s="109"/>
      <c r="C913" s="13"/>
    </row>
    <row r="914" spans="2:3" x14ac:dyDescent="0.3">
      <c r="B914" s="109"/>
      <c r="C914" s="13"/>
    </row>
    <row r="915" spans="2:3" x14ac:dyDescent="0.3">
      <c r="B915" s="109"/>
      <c r="C915" s="13"/>
    </row>
    <row r="916" spans="2:3" x14ac:dyDescent="0.3">
      <c r="B916" s="109"/>
      <c r="C916" s="13"/>
    </row>
    <row r="917" spans="2:3" x14ac:dyDescent="0.3">
      <c r="B917" s="109"/>
      <c r="C917" s="13"/>
    </row>
    <row r="918" spans="2:3" x14ac:dyDescent="0.3">
      <c r="B918" s="109"/>
      <c r="C918" s="13"/>
    </row>
    <row r="919" spans="2:3" x14ac:dyDescent="0.3">
      <c r="B919" s="109"/>
      <c r="C919" s="13"/>
    </row>
    <row r="920" spans="2:3" x14ac:dyDescent="0.3">
      <c r="B920" s="109"/>
      <c r="C920" s="13"/>
    </row>
    <row r="921" spans="2:3" x14ac:dyDescent="0.3">
      <c r="B921" s="109"/>
      <c r="C921" s="13"/>
    </row>
    <row r="922" spans="2:3" x14ac:dyDescent="0.3">
      <c r="B922" s="109"/>
      <c r="C922" s="13"/>
    </row>
    <row r="923" spans="2:3" x14ac:dyDescent="0.3">
      <c r="B923" s="109"/>
      <c r="C923" s="13"/>
    </row>
    <row r="924" spans="2:3" x14ac:dyDescent="0.3">
      <c r="B924" s="109"/>
      <c r="C924" s="13"/>
    </row>
    <row r="925" spans="2:3" x14ac:dyDescent="0.3">
      <c r="B925" s="109"/>
      <c r="C925" s="13"/>
    </row>
    <row r="926" spans="2:3" x14ac:dyDescent="0.3">
      <c r="B926" s="109"/>
      <c r="C926" s="13"/>
    </row>
    <row r="927" spans="2:3" x14ac:dyDescent="0.3">
      <c r="B927" s="109"/>
      <c r="C927" s="13"/>
    </row>
    <row r="928" spans="2:3" x14ac:dyDescent="0.3">
      <c r="B928" s="109"/>
      <c r="C928" s="13"/>
    </row>
    <row r="929" spans="2:3" x14ac:dyDescent="0.3">
      <c r="B929" s="109"/>
      <c r="C929" s="13"/>
    </row>
    <row r="930" spans="2:3" x14ac:dyDescent="0.3">
      <c r="B930" s="109"/>
      <c r="C930" s="13"/>
    </row>
    <row r="931" spans="2:3" x14ac:dyDescent="0.3">
      <c r="B931" s="109"/>
      <c r="C931" s="13"/>
    </row>
    <row r="932" spans="2:3" x14ac:dyDescent="0.3">
      <c r="B932" s="109"/>
      <c r="C932" s="13"/>
    </row>
    <row r="933" spans="2:3" x14ac:dyDescent="0.3">
      <c r="B933" s="109"/>
      <c r="C933" s="13"/>
    </row>
    <row r="934" spans="2:3" x14ac:dyDescent="0.3">
      <c r="B934" s="109"/>
      <c r="C934" s="13"/>
    </row>
    <row r="935" spans="2:3" x14ac:dyDescent="0.3">
      <c r="B935" s="109"/>
      <c r="C935" s="13"/>
    </row>
    <row r="936" spans="2:3" x14ac:dyDescent="0.3">
      <c r="B936" s="109"/>
      <c r="C936" s="13"/>
    </row>
    <row r="937" spans="2:3" x14ac:dyDescent="0.3">
      <c r="B937" s="109"/>
      <c r="C937" s="13"/>
    </row>
    <row r="938" spans="2:3" x14ac:dyDescent="0.3">
      <c r="B938" s="109"/>
      <c r="C938" s="13"/>
    </row>
    <row r="939" spans="2:3" x14ac:dyDescent="0.3">
      <c r="B939" s="109"/>
      <c r="C939" s="13"/>
    </row>
    <row r="940" spans="2:3" x14ac:dyDescent="0.3">
      <c r="B940" s="109"/>
      <c r="C940" s="13"/>
    </row>
    <row r="941" spans="2:3" x14ac:dyDescent="0.3">
      <c r="B941" s="109"/>
      <c r="C941" s="13"/>
    </row>
    <row r="942" spans="2:3" x14ac:dyDescent="0.3">
      <c r="B942" s="109"/>
      <c r="C942" s="13"/>
    </row>
    <row r="943" spans="2:3" x14ac:dyDescent="0.3">
      <c r="B943" s="109"/>
      <c r="C943" s="13"/>
    </row>
    <row r="944" spans="2:3" x14ac:dyDescent="0.3">
      <c r="B944" s="109"/>
      <c r="C944" s="13"/>
    </row>
    <row r="945" spans="2:3" x14ac:dyDescent="0.3">
      <c r="B945" s="109"/>
      <c r="C945" s="13"/>
    </row>
    <row r="946" spans="2:3" x14ac:dyDescent="0.3">
      <c r="B946" s="109"/>
      <c r="C946" s="13"/>
    </row>
    <row r="947" spans="2:3" x14ac:dyDescent="0.3">
      <c r="B947" s="109"/>
      <c r="C947" s="13"/>
    </row>
    <row r="948" spans="2:3" x14ac:dyDescent="0.3">
      <c r="B948" s="109"/>
      <c r="C948" s="13"/>
    </row>
    <row r="949" spans="2:3" x14ac:dyDescent="0.3">
      <c r="B949" s="109"/>
      <c r="C949" s="13"/>
    </row>
    <row r="950" spans="2:3" x14ac:dyDescent="0.3">
      <c r="B950" s="109"/>
      <c r="C950" s="13"/>
    </row>
    <row r="951" spans="2:3" x14ac:dyDescent="0.3">
      <c r="B951" s="109"/>
      <c r="C951" s="13"/>
    </row>
    <row r="952" spans="2:3" x14ac:dyDescent="0.3">
      <c r="B952" s="109"/>
      <c r="C952" s="13"/>
    </row>
    <row r="953" spans="2:3" x14ac:dyDescent="0.3">
      <c r="B953" s="109"/>
      <c r="C953" s="13"/>
    </row>
    <row r="954" spans="2:3" x14ac:dyDescent="0.3">
      <c r="B954" s="109"/>
      <c r="C954" s="13"/>
    </row>
    <row r="955" spans="2:3" x14ac:dyDescent="0.3">
      <c r="B955" s="109"/>
      <c r="C955" s="13"/>
    </row>
    <row r="956" spans="2:3" x14ac:dyDescent="0.3">
      <c r="B956" s="109"/>
      <c r="C956" s="13"/>
    </row>
    <row r="957" spans="2:3" x14ac:dyDescent="0.3">
      <c r="B957" s="109"/>
      <c r="C957" s="13"/>
    </row>
    <row r="958" spans="2:3" x14ac:dyDescent="0.3">
      <c r="B958" s="109"/>
      <c r="C958" s="13"/>
    </row>
    <row r="959" spans="2:3" x14ac:dyDescent="0.3">
      <c r="B959" s="109"/>
      <c r="C959" s="13"/>
    </row>
    <row r="960" spans="2:3" x14ac:dyDescent="0.3">
      <c r="B960" s="109"/>
      <c r="C960" s="13"/>
    </row>
    <row r="961" spans="2:3" x14ac:dyDescent="0.3">
      <c r="B961" s="109"/>
      <c r="C961" s="13"/>
    </row>
    <row r="962" spans="2:3" x14ac:dyDescent="0.3">
      <c r="B962" s="109"/>
      <c r="C962" s="13"/>
    </row>
    <row r="963" spans="2:3" x14ac:dyDescent="0.3">
      <c r="B963" s="109"/>
      <c r="C963" s="13"/>
    </row>
    <row r="964" spans="2:3" x14ac:dyDescent="0.3">
      <c r="B964" s="109"/>
      <c r="C964" s="13"/>
    </row>
    <row r="965" spans="2:3" x14ac:dyDescent="0.3">
      <c r="B965" s="109"/>
      <c r="C965" s="13"/>
    </row>
    <row r="966" spans="2:3" x14ac:dyDescent="0.3">
      <c r="B966" s="109"/>
      <c r="C966" s="13"/>
    </row>
    <row r="967" spans="2:3" x14ac:dyDescent="0.3">
      <c r="B967" s="109"/>
      <c r="C967" s="13"/>
    </row>
    <row r="968" spans="2:3" x14ac:dyDescent="0.3">
      <c r="B968" s="109"/>
      <c r="C968" s="13"/>
    </row>
    <row r="969" spans="2:3" x14ac:dyDescent="0.3">
      <c r="B969" s="109"/>
      <c r="C969" s="13"/>
    </row>
    <row r="970" spans="2:3" x14ac:dyDescent="0.3">
      <c r="B970" s="109"/>
      <c r="C970" s="13"/>
    </row>
    <row r="971" spans="2:3" x14ac:dyDescent="0.3">
      <c r="B971" s="109"/>
      <c r="C971" s="13"/>
    </row>
    <row r="972" spans="2:3" x14ac:dyDescent="0.3">
      <c r="B972" s="109"/>
      <c r="C972" s="13"/>
    </row>
    <row r="973" spans="2:3" x14ac:dyDescent="0.3">
      <c r="B973" s="109"/>
      <c r="C973" s="13"/>
    </row>
    <row r="974" spans="2:3" x14ac:dyDescent="0.3">
      <c r="B974" s="109"/>
      <c r="C974" s="13"/>
    </row>
    <row r="975" spans="2:3" x14ac:dyDescent="0.3">
      <c r="B975" s="109"/>
      <c r="C975" s="13"/>
    </row>
    <row r="976" spans="2:3" x14ac:dyDescent="0.3">
      <c r="B976" s="109"/>
      <c r="C976" s="13"/>
    </row>
    <row r="977" spans="2:3" x14ac:dyDescent="0.3">
      <c r="B977" s="109"/>
      <c r="C977" s="13"/>
    </row>
    <row r="978" spans="2:3" x14ac:dyDescent="0.3">
      <c r="B978" s="109"/>
      <c r="C978" s="13"/>
    </row>
    <row r="979" spans="2:3" x14ac:dyDescent="0.3">
      <c r="B979" s="109"/>
      <c r="C979" s="13"/>
    </row>
    <row r="980" spans="2:3" x14ac:dyDescent="0.3">
      <c r="B980" s="109"/>
      <c r="C980" s="13"/>
    </row>
    <row r="981" spans="2:3" x14ac:dyDescent="0.3">
      <c r="B981" s="109"/>
      <c r="C981" s="13"/>
    </row>
    <row r="982" spans="2:3" x14ac:dyDescent="0.3">
      <c r="B982" s="109"/>
      <c r="C982" s="13"/>
    </row>
    <row r="983" spans="2:3" x14ac:dyDescent="0.3">
      <c r="B983" s="109"/>
      <c r="C983" s="13"/>
    </row>
    <row r="984" spans="2:3" x14ac:dyDescent="0.3">
      <c r="B984" s="109"/>
      <c r="C984" s="13"/>
    </row>
    <row r="985" spans="2:3" x14ac:dyDescent="0.3">
      <c r="B985" s="109"/>
      <c r="C985" s="13"/>
    </row>
    <row r="986" spans="2:3" x14ac:dyDescent="0.3">
      <c r="B986" s="109"/>
      <c r="C986" s="13"/>
    </row>
    <row r="987" spans="2:3" x14ac:dyDescent="0.3">
      <c r="B987" s="109"/>
      <c r="C987" s="13"/>
    </row>
    <row r="988" spans="2:3" x14ac:dyDescent="0.3">
      <c r="B988" s="109"/>
      <c r="C988" s="13"/>
    </row>
    <row r="989" spans="2:3" x14ac:dyDescent="0.3">
      <c r="B989" s="109"/>
      <c r="C989" s="13"/>
    </row>
    <row r="990" spans="2:3" x14ac:dyDescent="0.3">
      <c r="B990" s="109"/>
      <c r="C990" s="13"/>
    </row>
    <row r="991" spans="2:3" x14ac:dyDescent="0.3">
      <c r="B991" s="109"/>
      <c r="C991" s="13"/>
    </row>
    <row r="992" spans="2:3" x14ac:dyDescent="0.3">
      <c r="B992" s="109"/>
      <c r="C992" s="13"/>
    </row>
    <row r="993" spans="2:3" x14ac:dyDescent="0.3">
      <c r="B993" s="109"/>
      <c r="C993" s="13"/>
    </row>
    <row r="994" spans="2:3" x14ac:dyDescent="0.3">
      <c r="B994" s="109"/>
      <c r="C994" s="13"/>
    </row>
    <row r="995" spans="2:3" x14ac:dyDescent="0.3">
      <c r="B995" s="109"/>
      <c r="C995" s="13"/>
    </row>
    <row r="996" spans="2:3" x14ac:dyDescent="0.3">
      <c r="B996" s="109"/>
      <c r="C996" s="13"/>
    </row>
    <row r="997" spans="2:3" x14ac:dyDescent="0.3">
      <c r="B997" s="109"/>
      <c r="C997" s="13"/>
    </row>
    <row r="998" spans="2:3" x14ac:dyDescent="0.3">
      <c r="B998" s="109"/>
      <c r="C998" s="13"/>
    </row>
    <row r="999" spans="2:3" x14ac:dyDescent="0.3">
      <c r="B999" s="109"/>
      <c r="C999" s="13"/>
    </row>
    <row r="1000" spans="2:3" x14ac:dyDescent="0.3">
      <c r="B1000" s="109"/>
      <c r="C1000" s="13"/>
    </row>
    <row r="1001" spans="2:3" x14ac:dyDescent="0.3">
      <c r="B1001" s="109"/>
      <c r="C1001" s="13"/>
    </row>
    <row r="1002" spans="2:3" x14ac:dyDescent="0.3">
      <c r="B1002" s="109"/>
      <c r="C1002" s="13"/>
    </row>
    <row r="1003" spans="2:3" x14ac:dyDescent="0.3">
      <c r="B1003" s="109"/>
      <c r="C1003" s="13"/>
    </row>
    <row r="1004" spans="2:3" x14ac:dyDescent="0.3">
      <c r="B1004" s="109"/>
      <c r="C1004" s="13"/>
    </row>
    <row r="1005" spans="2:3" x14ac:dyDescent="0.3">
      <c r="B1005" s="109"/>
      <c r="C1005" s="13"/>
    </row>
    <row r="1006" spans="2:3" x14ac:dyDescent="0.3">
      <c r="B1006" s="109"/>
      <c r="C1006" s="13"/>
    </row>
    <row r="1007" spans="2:3" x14ac:dyDescent="0.3">
      <c r="B1007" s="109"/>
      <c r="C1007" s="13"/>
    </row>
    <row r="1008" spans="2:3" x14ac:dyDescent="0.3">
      <c r="B1008" s="109"/>
      <c r="C1008" s="13"/>
    </row>
    <row r="1009" spans="2:3" x14ac:dyDescent="0.3">
      <c r="B1009" s="109"/>
      <c r="C1009" s="13"/>
    </row>
    <row r="1010" spans="2:3" x14ac:dyDescent="0.3">
      <c r="B1010" s="109"/>
      <c r="C1010" s="13"/>
    </row>
    <row r="1011" spans="2:3" x14ac:dyDescent="0.3">
      <c r="B1011" s="109"/>
      <c r="C1011" s="13"/>
    </row>
    <row r="1012" spans="2:3" x14ac:dyDescent="0.3">
      <c r="B1012" s="109"/>
      <c r="C1012" s="13"/>
    </row>
    <row r="1013" spans="2:3" x14ac:dyDescent="0.3">
      <c r="B1013" s="109"/>
      <c r="C1013" s="13"/>
    </row>
    <row r="1014" spans="2:3" x14ac:dyDescent="0.3">
      <c r="B1014" s="109"/>
      <c r="C1014" s="13"/>
    </row>
    <row r="1015" spans="2:3" x14ac:dyDescent="0.3">
      <c r="B1015" s="109"/>
      <c r="C1015" s="13"/>
    </row>
    <row r="1016" spans="2:3" x14ac:dyDescent="0.3">
      <c r="B1016" s="109"/>
      <c r="C1016" s="13"/>
    </row>
    <row r="1017" spans="2:3" x14ac:dyDescent="0.3">
      <c r="B1017" s="109"/>
      <c r="C1017" s="13"/>
    </row>
    <row r="1018" spans="2:3" x14ac:dyDescent="0.3">
      <c r="B1018" s="109"/>
      <c r="C1018" s="13"/>
    </row>
    <row r="1019" spans="2:3" x14ac:dyDescent="0.3">
      <c r="B1019" s="109"/>
      <c r="C1019" s="13"/>
    </row>
    <row r="1020" spans="2:3" x14ac:dyDescent="0.3">
      <c r="B1020" s="109"/>
      <c r="C1020" s="13"/>
    </row>
    <row r="1021" spans="2:3" x14ac:dyDescent="0.3">
      <c r="B1021" s="109"/>
      <c r="C1021" s="13"/>
    </row>
    <row r="1022" spans="2:3" x14ac:dyDescent="0.3">
      <c r="B1022" s="109"/>
      <c r="C1022" s="13"/>
    </row>
    <row r="1023" spans="2:3" x14ac:dyDescent="0.3">
      <c r="B1023" s="109"/>
      <c r="C1023" s="13"/>
    </row>
    <row r="1024" spans="2:3" x14ac:dyDescent="0.3">
      <c r="B1024" s="109"/>
      <c r="C1024" s="13"/>
    </row>
    <row r="1025" spans="2:3" x14ac:dyDescent="0.3">
      <c r="B1025" s="109"/>
      <c r="C1025" s="13"/>
    </row>
    <row r="1026" spans="2:3" x14ac:dyDescent="0.3">
      <c r="B1026" s="109"/>
      <c r="C1026" s="13"/>
    </row>
    <row r="1027" spans="2:3" x14ac:dyDescent="0.3">
      <c r="B1027" s="109"/>
      <c r="C1027" s="13"/>
    </row>
    <row r="1028" spans="2:3" x14ac:dyDescent="0.3">
      <c r="B1028" s="109"/>
      <c r="C1028" s="13"/>
    </row>
    <row r="1029" spans="2:3" x14ac:dyDescent="0.3">
      <c r="B1029" s="109"/>
      <c r="C1029" s="13"/>
    </row>
    <row r="1030" spans="2:3" x14ac:dyDescent="0.3">
      <c r="B1030" s="109"/>
      <c r="C1030" s="13"/>
    </row>
    <row r="1031" spans="2:3" x14ac:dyDescent="0.3">
      <c r="B1031" s="109"/>
      <c r="C1031" s="13"/>
    </row>
    <row r="1032" spans="2:3" x14ac:dyDescent="0.3">
      <c r="B1032" s="109"/>
      <c r="C1032" s="13"/>
    </row>
    <row r="1033" spans="2:3" x14ac:dyDescent="0.3">
      <c r="B1033" s="109"/>
      <c r="C1033" s="13"/>
    </row>
    <row r="1034" spans="2:3" x14ac:dyDescent="0.3">
      <c r="B1034" s="109"/>
      <c r="C1034" s="13"/>
    </row>
    <row r="1035" spans="2:3" x14ac:dyDescent="0.3">
      <c r="B1035" s="109"/>
      <c r="C1035" s="13"/>
    </row>
    <row r="1036" spans="2:3" x14ac:dyDescent="0.3">
      <c r="B1036" s="109"/>
      <c r="C1036" s="13"/>
    </row>
    <row r="1037" spans="2:3" x14ac:dyDescent="0.3">
      <c r="B1037" s="109"/>
      <c r="C1037" s="13"/>
    </row>
    <row r="1038" spans="2:3" x14ac:dyDescent="0.3">
      <c r="B1038" s="109"/>
      <c r="C1038" s="13"/>
    </row>
    <row r="1039" spans="2:3" x14ac:dyDescent="0.3">
      <c r="B1039" s="109"/>
      <c r="C1039" s="13"/>
    </row>
    <row r="1040" spans="2:3" x14ac:dyDescent="0.3">
      <c r="B1040" s="109"/>
      <c r="C1040" s="13"/>
    </row>
    <row r="1041" spans="2:3" x14ac:dyDescent="0.3">
      <c r="B1041" s="109"/>
      <c r="C1041" s="13"/>
    </row>
    <row r="1042" spans="2:3" x14ac:dyDescent="0.3">
      <c r="B1042" s="109"/>
      <c r="C1042" s="13"/>
    </row>
    <row r="1043" spans="2:3" x14ac:dyDescent="0.3">
      <c r="B1043" s="109"/>
      <c r="C1043" s="13"/>
    </row>
    <row r="1044" spans="2:3" x14ac:dyDescent="0.3">
      <c r="B1044" s="109"/>
      <c r="C1044" s="13"/>
    </row>
    <row r="1045" spans="2:3" x14ac:dyDescent="0.3">
      <c r="B1045" s="109"/>
      <c r="C1045" s="13"/>
    </row>
    <row r="1046" spans="2:3" x14ac:dyDescent="0.3">
      <c r="B1046" s="109"/>
      <c r="C1046" s="13"/>
    </row>
    <row r="1047" spans="2:3" x14ac:dyDescent="0.3">
      <c r="B1047" s="109"/>
      <c r="C1047" s="13"/>
    </row>
    <row r="1048" spans="2:3" x14ac:dyDescent="0.3">
      <c r="B1048" s="109"/>
      <c r="C1048" s="13"/>
    </row>
    <row r="1049" spans="2:3" x14ac:dyDescent="0.3">
      <c r="B1049" s="109"/>
      <c r="C1049" s="13"/>
    </row>
    <row r="1050" spans="2:3" x14ac:dyDescent="0.3">
      <c r="B1050" s="109"/>
      <c r="C1050" s="13"/>
    </row>
    <row r="1051" spans="2:3" x14ac:dyDescent="0.3">
      <c r="B1051" s="109"/>
      <c r="C1051" s="13"/>
    </row>
    <row r="1052" spans="2:3" x14ac:dyDescent="0.3">
      <c r="B1052" s="109"/>
      <c r="C1052" s="13"/>
    </row>
    <row r="1053" spans="2:3" x14ac:dyDescent="0.3">
      <c r="B1053" s="109"/>
      <c r="C1053" s="13"/>
    </row>
    <row r="1054" spans="2:3" x14ac:dyDescent="0.3">
      <c r="B1054" s="109"/>
      <c r="C1054" s="13"/>
    </row>
    <row r="1055" spans="2:3" x14ac:dyDescent="0.3">
      <c r="B1055" s="109"/>
      <c r="C1055" s="13"/>
    </row>
    <row r="1056" spans="2:3" x14ac:dyDescent="0.3">
      <c r="B1056" s="109"/>
      <c r="C1056" s="13"/>
    </row>
    <row r="1057" spans="2:3" x14ac:dyDescent="0.3">
      <c r="B1057" s="109"/>
      <c r="C1057" s="13"/>
    </row>
    <row r="1058" spans="2:3" x14ac:dyDescent="0.3">
      <c r="B1058" s="109"/>
      <c r="C1058" s="13"/>
    </row>
    <row r="1059" spans="2:3" x14ac:dyDescent="0.3">
      <c r="B1059" s="109"/>
      <c r="C1059" s="13"/>
    </row>
    <row r="1060" spans="2:3" x14ac:dyDescent="0.3">
      <c r="B1060" s="109"/>
      <c r="C1060" s="13"/>
    </row>
    <row r="1061" spans="2:3" x14ac:dyDescent="0.3">
      <c r="B1061" s="109"/>
      <c r="C1061" s="13"/>
    </row>
    <row r="1062" spans="2:3" x14ac:dyDescent="0.3">
      <c r="B1062" s="109"/>
      <c r="C1062" s="13"/>
    </row>
    <row r="1063" spans="2:3" x14ac:dyDescent="0.3">
      <c r="B1063" s="109"/>
      <c r="C1063" s="13"/>
    </row>
    <row r="1064" spans="2:3" x14ac:dyDescent="0.3">
      <c r="B1064" s="109"/>
      <c r="C1064" s="13"/>
    </row>
    <row r="1065" spans="2:3" x14ac:dyDescent="0.3">
      <c r="B1065" s="109"/>
      <c r="C1065" s="13"/>
    </row>
    <row r="1066" spans="2:3" x14ac:dyDescent="0.3">
      <c r="B1066" s="109"/>
      <c r="C1066" s="13"/>
    </row>
    <row r="1067" spans="2:3" x14ac:dyDescent="0.3">
      <c r="B1067" s="109"/>
      <c r="C1067" s="13"/>
    </row>
    <row r="1068" spans="2:3" x14ac:dyDescent="0.3">
      <c r="B1068" s="109"/>
      <c r="C1068" s="13"/>
    </row>
    <row r="1069" spans="2:3" x14ac:dyDescent="0.3">
      <c r="B1069" s="109"/>
      <c r="C1069" s="13"/>
    </row>
    <row r="1070" spans="2:3" x14ac:dyDescent="0.3">
      <c r="B1070" s="109"/>
      <c r="C1070" s="13"/>
    </row>
    <row r="1071" spans="2:3" x14ac:dyDescent="0.3">
      <c r="B1071" s="109"/>
      <c r="C1071" s="13"/>
    </row>
    <row r="1072" spans="2:3" x14ac:dyDescent="0.3">
      <c r="B1072" s="109"/>
      <c r="C1072" s="13"/>
    </row>
    <row r="1073" spans="2:3" x14ac:dyDescent="0.3">
      <c r="B1073" s="109"/>
      <c r="C1073" s="13"/>
    </row>
    <row r="1074" spans="2:3" x14ac:dyDescent="0.3">
      <c r="B1074" s="109"/>
      <c r="C1074" s="13"/>
    </row>
    <row r="1075" spans="2:3" x14ac:dyDescent="0.3">
      <c r="B1075" s="109"/>
      <c r="C1075" s="13"/>
    </row>
    <row r="1076" spans="2:3" x14ac:dyDescent="0.3">
      <c r="B1076" s="109"/>
      <c r="C1076" s="13"/>
    </row>
    <row r="1077" spans="2:3" x14ac:dyDescent="0.3">
      <c r="B1077" s="109"/>
      <c r="C1077" s="13"/>
    </row>
    <row r="1078" spans="2:3" x14ac:dyDescent="0.3">
      <c r="B1078" s="109"/>
      <c r="C1078" s="13"/>
    </row>
    <row r="1079" spans="2:3" x14ac:dyDescent="0.3">
      <c r="B1079" s="109"/>
      <c r="C1079" s="13"/>
    </row>
    <row r="1080" spans="2:3" x14ac:dyDescent="0.3">
      <c r="B1080" s="109"/>
      <c r="C1080" s="13"/>
    </row>
    <row r="1081" spans="2:3" x14ac:dyDescent="0.3">
      <c r="B1081" s="109"/>
      <c r="C1081" s="13"/>
    </row>
    <row r="1082" spans="2:3" x14ac:dyDescent="0.3">
      <c r="B1082" s="109"/>
      <c r="C1082" s="13"/>
    </row>
    <row r="1083" spans="2:3" x14ac:dyDescent="0.3">
      <c r="B1083" s="109"/>
      <c r="C1083" s="13"/>
    </row>
    <row r="1084" spans="2:3" x14ac:dyDescent="0.3">
      <c r="B1084" s="109"/>
      <c r="C1084" s="13"/>
    </row>
    <row r="1085" spans="2:3" x14ac:dyDescent="0.3">
      <c r="B1085" s="109"/>
      <c r="C1085" s="13"/>
    </row>
    <row r="1086" spans="2:3" x14ac:dyDescent="0.3">
      <c r="B1086" s="109"/>
      <c r="C1086" s="13"/>
    </row>
    <row r="1087" spans="2:3" x14ac:dyDescent="0.3">
      <c r="B1087" s="109"/>
      <c r="C1087" s="13"/>
    </row>
    <row r="1088" spans="2:3" x14ac:dyDescent="0.3">
      <c r="B1088" s="109"/>
      <c r="C1088" s="13"/>
    </row>
    <row r="1089" spans="2:3" x14ac:dyDescent="0.3">
      <c r="B1089" s="109"/>
      <c r="C1089" s="13"/>
    </row>
    <row r="1090" spans="2:3" x14ac:dyDescent="0.3">
      <c r="B1090" s="109"/>
      <c r="C1090" s="13"/>
    </row>
    <row r="1091" spans="2:3" x14ac:dyDescent="0.3">
      <c r="B1091" s="109"/>
      <c r="C1091" s="13"/>
    </row>
    <row r="1092" spans="2:3" x14ac:dyDescent="0.3">
      <c r="B1092" s="109"/>
      <c r="C1092" s="13"/>
    </row>
    <row r="1093" spans="2:3" x14ac:dyDescent="0.3">
      <c r="B1093" s="109"/>
      <c r="C1093" s="13"/>
    </row>
    <row r="1094" spans="2:3" x14ac:dyDescent="0.3">
      <c r="B1094" s="109"/>
      <c r="C1094" s="13"/>
    </row>
    <row r="1095" spans="2:3" x14ac:dyDescent="0.3">
      <c r="B1095" s="109"/>
      <c r="C1095" s="13"/>
    </row>
    <row r="1096" spans="2:3" x14ac:dyDescent="0.3">
      <c r="B1096" s="109"/>
      <c r="C1096" s="13"/>
    </row>
    <row r="1097" spans="2:3" x14ac:dyDescent="0.3">
      <c r="B1097" s="109"/>
      <c r="C1097" s="13"/>
    </row>
    <row r="1098" spans="2:3" x14ac:dyDescent="0.3">
      <c r="B1098" s="109"/>
      <c r="C1098" s="13"/>
    </row>
    <row r="1099" spans="2:3" x14ac:dyDescent="0.3">
      <c r="B1099" s="109"/>
      <c r="C1099" s="13"/>
    </row>
    <row r="1100" spans="2:3" x14ac:dyDescent="0.3">
      <c r="B1100" s="109"/>
      <c r="C1100" s="13"/>
    </row>
    <row r="1101" spans="2:3" x14ac:dyDescent="0.3">
      <c r="B1101" s="109"/>
      <c r="C1101" s="13"/>
    </row>
    <row r="1102" spans="2:3" x14ac:dyDescent="0.3">
      <c r="B1102" s="109"/>
      <c r="C1102" s="13"/>
    </row>
    <row r="1103" spans="2:3" x14ac:dyDescent="0.3">
      <c r="B1103" s="109"/>
      <c r="C1103" s="13"/>
    </row>
    <row r="1104" spans="2:3" x14ac:dyDescent="0.3">
      <c r="B1104" s="109"/>
      <c r="C1104" s="13"/>
    </row>
    <row r="1105" spans="2:3" x14ac:dyDescent="0.3">
      <c r="B1105" s="109"/>
      <c r="C1105" s="13"/>
    </row>
    <row r="1106" spans="2:3" x14ac:dyDescent="0.3">
      <c r="B1106" s="109"/>
      <c r="C1106" s="13"/>
    </row>
    <row r="1107" spans="2:3" x14ac:dyDescent="0.3">
      <c r="B1107" s="109"/>
      <c r="C1107" s="13"/>
    </row>
    <row r="1108" spans="2:3" x14ac:dyDescent="0.3">
      <c r="B1108" s="109"/>
      <c r="C1108" s="13"/>
    </row>
    <row r="1109" spans="2:3" x14ac:dyDescent="0.3">
      <c r="B1109" s="109"/>
      <c r="C1109" s="13"/>
    </row>
    <row r="1110" spans="2:3" x14ac:dyDescent="0.3">
      <c r="B1110" s="109"/>
      <c r="C1110" s="13"/>
    </row>
    <row r="1111" spans="2:3" x14ac:dyDescent="0.3">
      <c r="B1111" s="109"/>
      <c r="C1111" s="13"/>
    </row>
    <row r="1112" spans="2:3" x14ac:dyDescent="0.3">
      <c r="B1112" s="109"/>
      <c r="C1112" s="13"/>
    </row>
    <row r="1113" spans="2:3" x14ac:dyDescent="0.3">
      <c r="B1113" s="109"/>
      <c r="C1113" s="13"/>
    </row>
    <row r="1114" spans="2:3" x14ac:dyDescent="0.3">
      <c r="B1114" s="109"/>
      <c r="C1114" s="13"/>
    </row>
    <row r="1115" spans="2:3" x14ac:dyDescent="0.3">
      <c r="B1115" s="109"/>
      <c r="C1115" s="13"/>
    </row>
    <row r="1116" spans="2:3" x14ac:dyDescent="0.3">
      <c r="B1116" s="109"/>
      <c r="C1116" s="13"/>
    </row>
    <row r="1117" spans="2:3" x14ac:dyDescent="0.3">
      <c r="B1117" s="109"/>
      <c r="C1117" s="13"/>
    </row>
    <row r="1118" spans="2:3" x14ac:dyDescent="0.3">
      <c r="B1118" s="109"/>
      <c r="C1118" s="13"/>
    </row>
    <row r="1119" spans="2:3" x14ac:dyDescent="0.3">
      <c r="B1119" s="109"/>
      <c r="C1119" s="13"/>
    </row>
    <row r="1120" spans="2:3" x14ac:dyDescent="0.3">
      <c r="B1120" s="109"/>
      <c r="C1120" s="13"/>
    </row>
    <row r="1121" spans="2:3" x14ac:dyDescent="0.3">
      <c r="B1121" s="109"/>
      <c r="C1121" s="13"/>
    </row>
    <row r="1122" spans="2:3" x14ac:dyDescent="0.3">
      <c r="B1122" s="109"/>
      <c r="C1122" s="13"/>
    </row>
    <row r="1123" spans="2:3" x14ac:dyDescent="0.3">
      <c r="B1123" s="109"/>
      <c r="C1123" s="13"/>
    </row>
    <row r="1124" spans="2:3" x14ac:dyDescent="0.3">
      <c r="B1124" s="109"/>
      <c r="C1124" s="13"/>
    </row>
    <row r="1125" spans="2:3" x14ac:dyDescent="0.3">
      <c r="B1125" s="109"/>
      <c r="C1125" s="13"/>
    </row>
    <row r="1126" spans="2:3" x14ac:dyDescent="0.3">
      <c r="B1126" s="109"/>
      <c r="C1126" s="13"/>
    </row>
    <row r="1127" spans="2:3" x14ac:dyDescent="0.3">
      <c r="B1127" s="109"/>
      <c r="C1127" s="13"/>
    </row>
    <row r="1128" spans="2:3" x14ac:dyDescent="0.3">
      <c r="B1128" s="109"/>
      <c r="C1128" s="13"/>
    </row>
    <row r="1129" spans="2:3" x14ac:dyDescent="0.3">
      <c r="B1129" s="109"/>
      <c r="C1129" s="13"/>
    </row>
    <row r="1130" spans="2:3" x14ac:dyDescent="0.3">
      <c r="B1130" s="109"/>
      <c r="C1130" s="13"/>
    </row>
    <row r="1131" spans="2:3" x14ac:dyDescent="0.3">
      <c r="B1131" s="109"/>
      <c r="C1131" s="13"/>
    </row>
    <row r="1132" spans="2:3" x14ac:dyDescent="0.3">
      <c r="B1132" s="109"/>
      <c r="C1132" s="13"/>
    </row>
    <row r="1133" spans="2:3" x14ac:dyDescent="0.3">
      <c r="B1133" s="109"/>
      <c r="C1133" s="13"/>
    </row>
    <row r="1134" spans="2:3" x14ac:dyDescent="0.3">
      <c r="B1134" s="109"/>
      <c r="C1134" s="13"/>
    </row>
    <row r="1135" spans="2:3" x14ac:dyDescent="0.3">
      <c r="B1135" s="109"/>
      <c r="C1135" s="13"/>
    </row>
    <row r="1136" spans="2:3" x14ac:dyDescent="0.3">
      <c r="B1136" s="109"/>
      <c r="C1136" s="13"/>
    </row>
    <row r="1137" spans="2:3" x14ac:dyDescent="0.3">
      <c r="B1137" s="109"/>
      <c r="C1137" s="13"/>
    </row>
    <row r="1138" spans="2:3" x14ac:dyDescent="0.3">
      <c r="B1138" s="109"/>
      <c r="C1138" s="13"/>
    </row>
    <row r="1139" spans="2:3" x14ac:dyDescent="0.3">
      <c r="B1139" s="109"/>
      <c r="C1139" s="13"/>
    </row>
    <row r="1140" spans="2:3" x14ac:dyDescent="0.3">
      <c r="B1140" s="109"/>
      <c r="C1140" s="13"/>
    </row>
    <row r="1141" spans="2:3" x14ac:dyDescent="0.3">
      <c r="B1141" s="109"/>
      <c r="C1141" s="13"/>
    </row>
    <row r="1142" spans="2:3" x14ac:dyDescent="0.3">
      <c r="B1142" s="109"/>
      <c r="C1142" s="13"/>
    </row>
    <row r="1143" spans="2:3" x14ac:dyDescent="0.3">
      <c r="B1143" s="109"/>
      <c r="C1143" s="13"/>
    </row>
    <row r="1144" spans="2:3" x14ac:dyDescent="0.3">
      <c r="B1144" s="109"/>
      <c r="C1144" s="13"/>
    </row>
    <row r="1145" spans="2:3" x14ac:dyDescent="0.3">
      <c r="B1145" s="109"/>
      <c r="C1145" s="13"/>
    </row>
    <row r="1146" spans="2:3" x14ac:dyDescent="0.3">
      <c r="B1146" s="109"/>
      <c r="C1146" s="13"/>
    </row>
    <row r="1147" spans="2:3" x14ac:dyDescent="0.3">
      <c r="B1147" s="109"/>
      <c r="C1147" s="13"/>
    </row>
    <row r="1148" spans="2:3" x14ac:dyDescent="0.3">
      <c r="B1148" s="109"/>
      <c r="C1148" s="13"/>
    </row>
    <row r="1149" spans="2:3" x14ac:dyDescent="0.3">
      <c r="B1149" s="109"/>
      <c r="C1149" s="13"/>
    </row>
    <row r="1150" spans="2:3" x14ac:dyDescent="0.3">
      <c r="B1150" s="109"/>
      <c r="C1150" s="13"/>
    </row>
    <row r="1151" spans="2:3" x14ac:dyDescent="0.3">
      <c r="B1151" s="109"/>
      <c r="C1151" s="13"/>
    </row>
    <row r="1152" spans="2:3" x14ac:dyDescent="0.3">
      <c r="B1152" s="109"/>
      <c r="C1152" s="13"/>
    </row>
    <row r="1153" spans="2:3" x14ac:dyDescent="0.3">
      <c r="B1153" s="109"/>
      <c r="C1153" s="13"/>
    </row>
    <row r="1154" spans="2:3" x14ac:dyDescent="0.3">
      <c r="B1154" s="109"/>
      <c r="C1154" s="13"/>
    </row>
    <row r="1155" spans="2:3" x14ac:dyDescent="0.3">
      <c r="B1155" s="109"/>
      <c r="C1155" s="13"/>
    </row>
    <row r="1156" spans="2:3" x14ac:dyDescent="0.3">
      <c r="B1156" s="109"/>
      <c r="C1156" s="13"/>
    </row>
    <row r="1157" spans="2:3" x14ac:dyDescent="0.3">
      <c r="B1157" s="109"/>
      <c r="C1157" s="13"/>
    </row>
    <row r="1158" spans="2:3" x14ac:dyDescent="0.3">
      <c r="B1158" s="109"/>
      <c r="C1158" s="13"/>
    </row>
    <row r="1159" spans="2:3" x14ac:dyDescent="0.3">
      <c r="B1159" s="109"/>
      <c r="C1159" s="13"/>
    </row>
    <row r="1160" spans="2:3" x14ac:dyDescent="0.3">
      <c r="B1160" s="109"/>
      <c r="C1160" s="13"/>
    </row>
    <row r="1161" spans="2:3" x14ac:dyDescent="0.3">
      <c r="B1161" s="109"/>
      <c r="C1161" s="13"/>
    </row>
    <row r="1162" spans="2:3" x14ac:dyDescent="0.3">
      <c r="B1162" s="109"/>
      <c r="C1162" s="13"/>
    </row>
    <row r="1163" spans="2:3" x14ac:dyDescent="0.3">
      <c r="B1163" s="109"/>
      <c r="C1163" s="13"/>
    </row>
    <row r="1164" spans="2:3" x14ac:dyDescent="0.3">
      <c r="B1164" s="109"/>
      <c r="C1164" s="13"/>
    </row>
    <row r="1165" spans="2:3" x14ac:dyDescent="0.3">
      <c r="B1165" s="109"/>
      <c r="C1165" s="13"/>
    </row>
    <row r="1166" spans="2:3" x14ac:dyDescent="0.3">
      <c r="B1166" s="109"/>
      <c r="C1166" s="13"/>
    </row>
    <row r="1167" spans="2:3" x14ac:dyDescent="0.3">
      <c r="B1167" s="109"/>
      <c r="C1167" s="13"/>
    </row>
    <row r="1168" spans="2:3" x14ac:dyDescent="0.3">
      <c r="B1168" s="109"/>
      <c r="C1168" s="13"/>
    </row>
    <row r="1169" spans="2:3" x14ac:dyDescent="0.3">
      <c r="B1169" s="109"/>
      <c r="C1169" s="13"/>
    </row>
    <row r="1170" spans="2:3" x14ac:dyDescent="0.3">
      <c r="B1170" s="109"/>
      <c r="C1170" s="13"/>
    </row>
    <row r="1171" spans="2:3" x14ac:dyDescent="0.3">
      <c r="B1171" s="109"/>
      <c r="C1171" s="13"/>
    </row>
    <row r="1172" spans="2:3" x14ac:dyDescent="0.3">
      <c r="B1172" s="109"/>
      <c r="C1172" s="13"/>
    </row>
    <row r="1173" spans="2:3" x14ac:dyDescent="0.3">
      <c r="B1173" s="109"/>
      <c r="C1173" s="13"/>
    </row>
    <row r="1174" spans="2:3" x14ac:dyDescent="0.3">
      <c r="B1174" s="109"/>
      <c r="C1174" s="13"/>
    </row>
    <row r="1175" spans="2:3" x14ac:dyDescent="0.3">
      <c r="B1175" s="109"/>
      <c r="C1175" s="13"/>
    </row>
    <row r="1176" spans="2:3" x14ac:dyDescent="0.3">
      <c r="B1176" s="109"/>
      <c r="C1176" s="13"/>
    </row>
    <row r="1177" spans="2:3" x14ac:dyDescent="0.3">
      <c r="B1177" s="109"/>
      <c r="C1177" s="13"/>
    </row>
    <row r="1178" spans="2:3" x14ac:dyDescent="0.3">
      <c r="B1178" s="109"/>
      <c r="C1178" s="13"/>
    </row>
    <row r="1179" spans="2:3" x14ac:dyDescent="0.3">
      <c r="B1179" s="109"/>
      <c r="C1179" s="13"/>
    </row>
    <row r="1180" spans="2:3" x14ac:dyDescent="0.3">
      <c r="B1180" s="109"/>
      <c r="C1180" s="13"/>
    </row>
    <row r="1181" spans="2:3" x14ac:dyDescent="0.3">
      <c r="B1181" s="109"/>
      <c r="C1181" s="13"/>
    </row>
    <row r="1182" spans="2:3" x14ac:dyDescent="0.3">
      <c r="B1182" s="109"/>
      <c r="C1182" s="13"/>
    </row>
    <row r="1183" spans="2:3" x14ac:dyDescent="0.3">
      <c r="B1183" s="109"/>
      <c r="C1183" s="13"/>
    </row>
    <row r="1184" spans="2:3" x14ac:dyDescent="0.3">
      <c r="B1184" s="109"/>
      <c r="C1184" s="13"/>
    </row>
    <row r="1185" spans="2:3" x14ac:dyDescent="0.3">
      <c r="B1185" s="109"/>
      <c r="C1185" s="13"/>
    </row>
    <row r="1186" spans="2:3" x14ac:dyDescent="0.3">
      <c r="B1186" s="109"/>
      <c r="C1186" s="13"/>
    </row>
    <row r="1187" spans="2:3" x14ac:dyDescent="0.3">
      <c r="B1187" s="109"/>
      <c r="C1187" s="13"/>
    </row>
    <row r="1188" spans="2:3" x14ac:dyDescent="0.3">
      <c r="B1188" s="109"/>
      <c r="C1188" s="13"/>
    </row>
    <row r="1189" spans="2:3" x14ac:dyDescent="0.3">
      <c r="B1189" s="109"/>
      <c r="C1189" s="13"/>
    </row>
    <row r="1190" spans="2:3" x14ac:dyDescent="0.3">
      <c r="B1190" s="109"/>
      <c r="C1190" s="13"/>
    </row>
    <row r="1191" spans="2:3" x14ac:dyDescent="0.3">
      <c r="B1191" s="109"/>
      <c r="C1191" s="13"/>
    </row>
    <row r="1192" spans="2:3" x14ac:dyDescent="0.3">
      <c r="B1192" s="109"/>
      <c r="C1192" s="13"/>
    </row>
    <row r="1193" spans="2:3" x14ac:dyDescent="0.3">
      <c r="B1193" s="109"/>
      <c r="C1193" s="13"/>
    </row>
    <row r="1194" spans="2:3" x14ac:dyDescent="0.3">
      <c r="B1194" s="109"/>
      <c r="C1194" s="13"/>
    </row>
    <row r="1195" spans="2:3" x14ac:dyDescent="0.3">
      <c r="B1195" s="109"/>
      <c r="C1195" s="13"/>
    </row>
    <row r="1196" spans="2:3" x14ac:dyDescent="0.3">
      <c r="B1196" s="109"/>
      <c r="C1196" s="13"/>
    </row>
    <row r="1197" spans="2:3" x14ac:dyDescent="0.3">
      <c r="B1197" s="109"/>
      <c r="C1197" s="13"/>
    </row>
    <row r="1198" spans="2:3" x14ac:dyDescent="0.3">
      <c r="B1198" s="109"/>
      <c r="C1198" s="13"/>
    </row>
    <row r="1199" spans="2:3" x14ac:dyDescent="0.3">
      <c r="B1199" s="109"/>
      <c r="C1199" s="13"/>
    </row>
    <row r="1200" spans="2:3" x14ac:dyDescent="0.3">
      <c r="B1200" s="109"/>
      <c r="C1200" s="13"/>
    </row>
    <row r="1201" spans="2:3" x14ac:dyDescent="0.3">
      <c r="B1201" s="109"/>
      <c r="C1201" s="13"/>
    </row>
    <row r="1202" spans="2:3" x14ac:dyDescent="0.3">
      <c r="B1202" s="109"/>
      <c r="C1202" s="13"/>
    </row>
    <row r="1203" spans="2:3" x14ac:dyDescent="0.3">
      <c r="B1203" s="109"/>
      <c r="C1203" s="13"/>
    </row>
    <row r="1204" spans="2:3" x14ac:dyDescent="0.3">
      <c r="B1204" s="109"/>
      <c r="C1204" s="13"/>
    </row>
    <row r="1205" spans="2:3" x14ac:dyDescent="0.3">
      <c r="B1205" s="109"/>
      <c r="C1205" s="13"/>
    </row>
    <row r="1206" spans="2:3" x14ac:dyDescent="0.3">
      <c r="B1206" s="109"/>
      <c r="C1206" s="13"/>
    </row>
    <row r="1207" spans="2:3" x14ac:dyDescent="0.3">
      <c r="B1207" s="109"/>
      <c r="C1207" s="13"/>
    </row>
    <row r="1208" spans="2:3" x14ac:dyDescent="0.3">
      <c r="B1208" s="109"/>
      <c r="C1208" s="13"/>
    </row>
    <row r="1209" spans="2:3" x14ac:dyDescent="0.3">
      <c r="B1209" s="109"/>
      <c r="C1209" s="13"/>
    </row>
    <row r="1210" spans="2:3" x14ac:dyDescent="0.3">
      <c r="B1210" s="109"/>
      <c r="C1210" s="13"/>
    </row>
    <row r="1211" spans="2:3" x14ac:dyDescent="0.3">
      <c r="B1211" s="109"/>
      <c r="C1211" s="13"/>
    </row>
    <row r="1212" spans="2:3" x14ac:dyDescent="0.3">
      <c r="B1212" s="109"/>
      <c r="C1212" s="13"/>
    </row>
    <row r="1213" spans="2:3" x14ac:dyDescent="0.3">
      <c r="B1213" s="109"/>
      <c r="C1213" s="13"/>
    </row>
    <row r="1214" spans="2:3" x14ac:dyDescent="0.3">
      <c r="B1214" s="109"/>
      <c r="C1214" s="13"/>
    </row>
    <row r="1215" spans="2:3" x14ac:dyDescent="0.3">
      <c r="B1215" s="109"/>
      <c r="C1215" s="13"/>
    </row>
    <row r="1216" spans="2:3" x14ac:dyDescent="0.3">
      <c r="B1216" s="109"/>
      <c r="C1216" s="13"/>
    </row>
    <row r="1217" spans="2:3" x14ac:dyDescent="0.3">
      <c r="B1217" s="109"/>
      <c r="C1217" s="13"/>
    </row>
    <row r="1218" spans="2:3" x14ac:dyDescent="0.3">
      <c r="B1218" s="109"/>
      <c r="C1218" s="13"/>
    </row>
    <row r="1219" spans="2:3" x14ac:dyDescent="0.3">
      <c r="B1219" s="109"/>
      <c r="C1219" s="13"/>
    </row>
    <row r="1220" spans="2:3" x14ac:dyDescent="0.3">
      <c r="B1220" s="109"/>
      <c r="C1220" s="13"/>
    </row>
    <row r="1221" spans="2:3" x14ac:dyDescent="0.3">
      <c r="B1221" s="109"/>
      <c r="C1221" s="13"/>
    </row>
    <row r="1222" spans="2:3" x14ac:dyDescent="0.3">
      <c r="B1222" s="109"/>
      <c r="C1222" s="13"/>
    </row>
    <row r="1223" spans="2:3" x14ac:dyDescent="0.3">
      <c r="B1223" s="109"/>
      <c r="C1223" s="13"/>
    </row>
    <row r="1224" spans="2:3" x14ac:dyDescent="0.3">
      <c r="B1224" s="109"/>
      <c r="C1224" s="13"/>
    </row>
    <row r="1225" spans="2:3" x14ac:dyDescent="0.3">
      <c r="B1225" s="109"/>
      <c r="C1225" s="13"/>
    </row>
    <row r="1226" spans="2:3" x14ac:dyDescent="0.3">
      <c r="B1226" s="109"/>
      <c r="C1226" s="13"/>
    </row>
    <row r="1227" spans="2:3" x14ac:dyDescent="0.3">
      <c r="B1227" s="109"/>
      <c r="C1227" s="13"/>
    </row>
    <row r="1228" spans="2:3" x14ac:dyDescent="0.3">
      <c r="B1228" s="109"/>
      <c r="C1228" s="13"/>
    </row>
    <row r="1229" spans="2:3" x14ac:dyDescent="0.3">
      <c r="B1229" s="109"/>
      <c r="C1229" s="13"/>
    </row>
    <row r="1230" spans="2:3" x14ac:dyDescent="0.3">
      <c r="B1230" s="109"/>
      <c r="C1230" s="13"/>
    </row>
    <row r="1231" spans="2:3" x14ac:dyDescent="0.3">
      <c r="B1231" s="109"/>
      <c r="C1231" s="13"/>
    </row>
    <row r="1232" spans="2:3" x14ac:dyDescent="0.3">
      <c r="B1232" s="109"/>
      <c r="C1232" s="13"/>
    </row>
    <row r="1233" spans="2:3" x14ac:dyDescent="0.3">
      <c r="B1233" s="109"/>
      <c r="C1233" s="13"/>
    </row>
    <row r="1234" spans="2:3" x14ac:dyDescent="0.3">
      <c r="B1234" s="109"/>
      <c r="C1234" s="13"/>
    </row>
    <row r="1235" spans="2:3" x14ac:dyDescent="0.3">
      <c r="B1235" s="109"/>
      <c r="C1235" s="13"/>
    </row>
    <row r="1236" spans="2:3" x14ac:dyDescent="0.3">
      <c r="B1236" s="109"/>
      <c r="C1236" s="13"/>
    </row>
    <row r="1237" spans="2:3" x14ac:dyDescent="0.3">
      <c r="B1237" s="109"/>
      <c r="C1237" s="13"/>
    </row>
    <row r="1238" spans="2:3" x14ac:dyDescent="0.3">
      <c r="B1238" s="109"/>
      <c r="C1238" s="13"/>
    </row>
    <row r="1239" spans="2:3" x14ac:dyDescent="0.3">
      <c r="B1239" s="109"/>
      <c r="C1239" s="13"/>
    </row>
    <row r="1240" spans="2:3" x14ac:dyDescent="0.3">
      <c r="B1240" s="109"/>
      <c r="C1240" s="13"/>
    </row>
    <row r="1241" spans="2:3" x14ac:dyDescent="0.3">
      <c r="B1241" s="109"/>
      <c r="C1241" s="13"/>
    </row>
    <row r="1242" spans="2:3" x14ac:dyDescent="0.3">
      <c r="B1242" s="109"/>
      <c r="C1242" s="13"/>
    </row>
    <row r="1243" spans="2:3" x14ac:dyDescent="0.3">
      <c r="B1243" s="109"/>
      <c r="C1243" s="13"/>
    </row>
    <row r="1244" spans="2:3" x14ac:dyDescent="0.3">
      <c r="B1244" s="109"/>
      <c r="C1244" s="13"/>
    </row>
    <row r="1245" spans="2:3" x14ac:dyDescent="0.3">
      <c r="B1245" s="109"/>
      <c r="C1245" s="13"/>
    </row>
    <row r="1246" spans="2:3" x14ac:dyDescent="0.3">
      <c r="B1246" s="109"/>
      <c r="C1246" s="13"/>
    </row>
    <row r="1247" spans="2:3" x14ac:dyDescent="0.3">
      <c r="B1247" s="109"/>
      <c r="C1247" s="13"/>
    </row>
    <row r="1248" spans="2:3" x14ac:dyDescent="0.3">
      <c r="B1248" s="109"/>
      <c r="C1248" s="13"/>
    </row>
    <row r="1249" spans="2:3" x14ac:dyDescent="0.3">
      <c r="B1249" s="109"/>
      <c r="C1249" s="13"/>
    </row>
    <row r="1250" spans="2:3" x14ac:dyDescent="0.3">
      <c r="B1250" s="109"/>
      <c r="C1250" s="13"/>
    </row>
    <row r="1251" spans="2:3" x14ac:dyDescent="0.3">
      <c r="B1251" s="109"/>
      <c r="C1251" s="13"/>
    </row>
    <row r="1252" spans="2:3" x14ac:dyDescent="0.3">
      <c r="B1252" s="109"/>
      <c r="C1252" s="13"/>
    </row>
    <row r="1253" spans="2:3" x14ac:dyDescent="0.3">
      <c r="B1253" s="109"/>
      <c r="C1253" s="13"/>
    </row>
    <row r="1254" spans="2:3" x14ac:dyDescent="0.3">
      <c r="B1254" s="109"/>
      <c r="C1254" s="13"/>
    </row>
    <row r="1255" spans="2:3" x14ac:dyDescent="0.3">
      <c r="B1255" s="109"/>
      <c r="C1255" s="13"/>
    </row>
    <row r="1256" spans="2:3" x14ac:dyDescent="0.3">
      <c r="B1256" s="109"/>
      <c r="C1256" s="13"/>
    </row>
    <row r="1257" spans="2:3" x14ac:dyDescent="0.3">
      <c r="B1257" s="109"/>
      <c r="C1257" s="13"/>
    </row>
    <row r="1258" spans="2:3" x14ac:dyDescent="0.3">
      <c r="B1258" s="109"/>
      <c r="C1258" s="13"/>
    </row>
    <row r="1259" spans="2:3" x14ac:dyDescent="0.3">
      <c r="B1259" s="109"/>
      <c r="C1259" s="13"/>
    </row>
    <row r="1260" spans="2:3" x14ac:dyDescent="0.3">
      <c r="B1260" s="109"/>
      <c r="C1260" s="13"/>
    </row>
    <row r="1261" spans="2:3" x14ac:dyDescent="0.3">
      <c r="B1261" s="109"/>
      <c r="C1261" s="13"/>
    </row>
    <row r="1262" spans="2:3" x14ac:dyDescent="0.3">
      <c r="B1262" s="109"/>
      <c r="C1262" s="13"/>
    </row>
    <row r="1263" spans="2:3" x14ac:dyDescent="0.3">
      <c r="B1263" s="109"/>
      <c r="C1263" s="13"/>
    </row>
    <row r="1264" spans="2:3" x14ac:dyDescent="0.3">
      <c r="B1264" s="109"/>
      <c r="C1264" s="13"/>
    </row>
    <row r="1265" spans="2:3" x14ac:dyDescent="0.3">
      <c r="B1265" s="109"/>
      <c r="C1265" s="13"/>
    </row>
    <row r="1266" spans="2:3" x14ac:dyDescent="0.3">
      <c r="B1266" s="109"/>
      <c r="C1266" s="13"/>
    </row>
    <row r="1267" spans="2:3" x14ac:dyDescent="0.3">
      <c r="B1267" s="109"/>
      <c r="C1267" s="13"/>
    </row>
    <row r="1268" spans="2:3" x14ac:dyDescent="0.3">
      <c r="B1268" s="109"/>
      <c r="C1268" s="13"/>
    </row>
    <row r="1269" spans="2:3" x14ac:dyDescent="0.3">
      <c r="B1269" s="109"/>
      <c r="C1269" s="13"/>
    </row>
    <row r="1270" spans="2:3" x14ac:dyDescent="0.3">
      <c r="B1270" s="109"/>
      <c r="C1270" s="13"/>
    </row>
    <row r="1271" spans="2:3" x14ac:dyDescent="0.3">
      <c r="B1271" s="109"/>
      <c r="C1271" s="13"/>
    </row>
    <row r="1272" spans="2:3" x14ac:dyDescent="0.3">
      <c r="B1272" s="109"/>
      <c r="C1272" s="13"/>
    </row>
    <row r="1273" spans="2:3" x14ac:dyDescent="0.3">
      <c r="B1273" s="109"/>
      <c r="C1273" s="13"/>
    </row>
    <row r="1274" spans="2:3" x14ac:dyDescent="0.3">
      <c r="B1274" s="109"/>
      <c r="C1274" s="13"/>
    </row>
    <row r="1275" spans="2:3" x14ac:dyDescent="0.3">
      <c r="B1275" s="109"/>
      <c r="C1275" s="13"/>
    </row>
    <row r="1276" spans="2:3" x14ac:dyDescent="0.3">
      <c r="B1276" s="109"/>
      <c r="C1276" s="13"/>
    </row>
    <row r="1277" spans="2:3" x14ac:dyDescent="0.3">
      <c r="B1277" s="109"/>
      <c r="C1277" s="13"/>
    </row>
    <row r="1278" spans="2:3" x14ac:dyDescent="0.3">
      <c r="B1278" s="109"/>
      <c r="C1278" s="13"/>
    </row>
    <row r="1279" spans="2:3" x14ac:dyDescent="0.3">
      <c r="B1279" s="109"/>
      <c r="C1279" s="13"/>
    </row>
    <row r="1280" spans="2:3" x14ac:dyDescent="0.3">
      <c r="B1280" s="109"/>
      <c r="C1280" s="13"/>
    </row>
    <row r="1281" spans="2:3" x14ac:dyDescent="0.3">
      <c r="B1281" s="109"/>
      <c r="C1281" s="13"/>
    </row>
    <row r="1282" spans="2:3" x14ac:dyDescent="0.3">
      <c r="B1282" s="109"/>
      <c r="C1282" s="13"/>
    </row>
    <row r="1283" spans="2:3" x14ac:dyDescent="0.3">
      <c r="B1283" s="109"/>
      <c r="C1283" s="13"/>
    </row>
    <row r="1284" spans="2:3" x14ac:dyDescent="0.3">
      <c r="B1284" s="109"/>
      <c r="C1284" s="13"/>
    </row>
    <row r="1285" spans="2:3" x14ac:dyDescent="0.3">
      <c r="B1285" s="109"/>
      <c r="C1285" s="13"/>
    </row>
    <row r="1286" spans="2:3" x14ac:dyDescent="0.3">
      <c r="B1286" s="109"/>
      <c r="C1286" s="13"/>
    </row>
    <row r="1287" spans="2:3" x14ac:dyDescent="0.3">
      <c r="B1287" s="109"/>
      <c r="C1287" s="13"/>
    </row>
    <row r="1288" spans="2:3" x14ac:dyDescent="0.3">
      <c r="B1288" s="109"/>
      <c r="C1288" s="13"/>
    </row>
    <row r="1289" spans="2:3" x14ac:dyDescent="0.3">
      <c r="B1289" s="109"/>
      <c r="C1289" s="13"/>
    </row>
    <row r="1290" spans="2:3" x14ac:dyDescent="0.3">
      <c r="B1290" s="109"/>
      <c r="C1290" s="13"/>
    </row>
    <row r="1291" spans="2:3" x14ac:dyDescent="0.3">
      <c r="B1291" s="109"/>
      <c r="C1291" s="13"/>
    </row>
    <row r="1292" spans="2:3" x14ac:dyDescent="0.3">
      <c r="B1292" s="109"/>
      <c r="C1292" s="13"/>
    </row>
    <row r="1293" spans="2:3" x14ac:dyDescent="0.3">
      <c r="B1293" s="109"/>
      <c r="C1293" s="13"/>
    </row>
    <row r="1294" spans="2:3" x14ac:dyDescent="0.3">
      <c r="B1294" s="109"/>
      <c r="C1294" s="13"/>
    </row>
    <row r="1295" spans="2:3" x14ac:dyDescent="0.3">
      <c r="B1295" s="109"/>
      <c r="C1295" s="13"/>
    </row>
    <row r="1296" spans="2:3" x14ac:dyDescent="0.3">
      <c r="B1296" s="109"/>
      <c r="C1296" s="13"/>
    </row>
    <row r="1297" spans="2:3" x14ac:dyDescent="0.3">
      <c r="B1297" s="109"/>
      <c r="C1297" s="13"/>
    </row>
    <row r="1298" spans="2:3" x14ac:dyDescent="0.3">
      <c r="B1298" s="109"/>
      <c r="C1298" s="13"/>
    </row>
    <row r="1299" spans="2:3" x14ac:dyDescent="0.3">
      <c r="B1299" s="109"/>
      <c r="C1299" s="13"/>
    </row>
    <row r="1300" spans="2:3" x14ac:dyDescent="0.3">
      <c r="B1300" s="109"/>
      <c r="C1300" s="13"/>
    </row>
    <row r="1301" spans="2:3" x14ac:dyDescent="0.3">
      <c r="B1301" s="109"/>
      <c r="C1301" s="13"/>
    </row>
    <row r="1302" spans="2:3" x14ac:dyDescent="0.3">
      <c r="B1302" s="109"/>
      <c r="C1302" s="13"/>
    </row>
    <row r="1303" spans="2:3" x14ac:dyDescent="0.3">
      <c r="B1303" s="109"/>
      <c r="C1303" s="13"/>
    </row>
    <row r="1304" spans="2:3" x14ac:dyDescent="0.3">
      <c r="B1304" s="109"/>
      <c r="C1304" s="13"/>
    </row>
    <row r="1305" spans="2:3" x14ac:dyDescent="0.3">
      <c r="B1305" s="109"/>
      <c r="C1305" s="13"/>
    </row>
    <row r="1306" spans="2:3" x14ac:dyDescent="0.3">
      <c r="B1306" s="109"/>
      <c r="C1306" s="13"/>
    </row>
    <row r="1307" spans="2:3" x14ac:dyDescent="0.3">
      <c r="B1307" s="109"/>
      <c r="C1307" s="13"/>
    </row>
    <row r="1308" spans="2:3" x14ac:dyDescent="0.3">
      <c r="B1308" s="109"/>
      <c r="C1308" s="13"/>
    </row>
    <row r="1309" spans="2:3" x14ac:dyDescent="0.3">
      <c r="B1309" s="109"/>
      <c r="C1309" s="13"/>
    </row>
    <row r="1310" spans="2:3" x14ac:dyDescent="0.3">
      <c r="B1310" s="109"/>
      <c r="C1310" s="13"/>
    </row>
    <row r="1311" spans="2:3" x14ac:dyDescent="0.3">
      <c r="B1311" s="109"/>
      <c r="C1311" s="13"/>
    </row>
    <row r="1312" spans="2:3" x14ac:dyDescent="0.3">
      <c r="B1312" s="109"/>
      <c r="C1312" s="13"/>
    </row>
    <row r="1313" spans="2:3" x14ac:dyDescent="0.3">
      <c r="B1313" s="109"/>
      <c r="C1313" s="13"/>
    </row>
    <row r="1314" spans="2:3" x14ac:dyDescent="0.3">
      <c r="B1314" s="109"/>
      <c r="C1314" s="13"/>
    </row>
    <row r="1315" spans="2:3" x14ac:dyDescent="0.3">
      <c r="B1315" s="109"/>
      <c r="C1315" s="13"/>
    </row>
    <row r="1316" spans="2:3" x14ac:dyDescent="0.3">
      <c r="B1316" s="109"/>
      <c r="C1316" s="13"/>
    </row>
    <row r="1317" spans="2:3" x14ac:dyDescent="0.3">
      <c r="B1317" s="109"/>
      <c r="C1317" s="13"/>
    </row>
    <row r="1318" spans="2:3" x14ac:dyDescent="0.3">
      <c r="B1318" s="109"/>
      <c r="C1318" s="13"/>
    </row>
    <row r="1319" spans="2:3" x14ac:dyDescent="0.3">
      <c r="B1319" s="109"/>
      <c r="C1319" s="13"/>
    </row>
    <row r="1320" spans="2:3" x14ac:dyDescent="0.3">
      <c r="B1320" s="109"/>
      <c r="C1320" s="13"/>
    </row>
    <row r="1321" spans="2:3" x14ac:dyDescent="0.3">
      <c r="B1321" s="109"/>
      <c r="C1321" s="13"/>
    </row>
    <row r="1322" spans="2:3" x14ac:dyDescent="0.3">
      <c r="B1322" s="109"/>
      <c r="C1322" s="13"/>
    </row>
    <row r="1323" spans="2:3" x14ac:dyDescent="0.3">
      <c r="B1323" s="109"/>
      <c r="C1323" s="13"/>
    </row>
    <row r="1324" spans="2:3" x14ac:dyDescent="0.3">
      <c r="B1324" s="109"/>
      <c r="C1324" s="13"/>
    </row>
    <row r="1325" spans="2:3" x14ac:dyDescent="0.3">
      <c r="B1325" s="109"/>
      <c r="C1325" s="13"/>
    </row>
    <row r="1326" spans="2:3" x14ac:dyDescent="0.3">
      <c r="B1326" s="109"/>
      <c r="C1326" s="13"/>
    </row>
    <row r="1327" spans="2:3" x14ac:dyDescent="0.3">
      <c r="B1327" s="109"/>
      <c r="C1327" s="13"/>
    </row>
    <row r="1328" spans="2:3" x14ac:dyDescent="0.3">
      <c r="B1328" s="109"/>
      <c r="C1328" s="13"/>
    </row>
    <row r="1329" spans="2:3" x14ac:dyDescent="0.3">
      <c r="B1329" s="109"/>
      <c r="C1329" s="13"/>
    </row>
    <row r="1330" spans="2:3" x14ac:dyDescent="0.3">
      <c r="B1330" s="109"/>
      <c r="C1330" s="13"/>
    </row>
    <row r="1331" spans="2:3" x14ac:dyDescent="0.3">
      <c r="B1331" s="109"/>
      <c r="C1331" s="13"/>
    </row>
    <row r="1332" spans="2:3" x14ac:dyDescent="0.3">
      <c r="B1332" s="109"/>
      <c r="C1332" s="13"/>
    </row>
    <row r="1333" spans="2:3" x14ac:dyDescent="0.3">
      <c r="B1333" s="109"/>
      <c r="C1333" s="13"/>
    </row>
    <row r="1334" spans="2:3" x14ac:dyDescent="0.3">
      <c r="B1334" s="109"/>
      <c r="C1334" s="13"/>
    </row>
    <row r="1335" spans="2:3" x14ac:dyDescent="0.3">
      <c r="B1335" s="109"/>
      <c r="C1335" s="13"/>
    </row>
    <row r="1336" spans="2:3" x14ac:dyDescent="0.3">
      <c r="B1336" s="109"/>
      <c r="C1336" s="13"/>
    </row>
    <row r="1337" spans="2:3" x14ac:dyDescent="0.3">
      <c r="B1337" s="109"/>
      <c r="C1337" s="13"/>
    </row>
    <row r="1338" spans="2:3" x14ac:dyDescent="0.3">
      <c r="B1338" s="109"/>
      <c r="C1338" s="13"/>
    </row>
    <row r="1339" spans="2:3" x14ac:dyDescent="0.3">
      <c r="B1339" s="109"/>
      <c r="C1339" s="13"/>
    </row>
    <row r="1340" spans="2:3" x14ac:dyDescent="0.3">
      <c r="B1340" s="109"/>
      <c r="C1340" s="13"/>
    </row>
    <row r="1341" spans="2:3" x14ac:dyDescent="0.3">
      <c r="B1341" s="109"/>
      <c r="C1341" s="13"/>
    </row>
    <row r="1342" spans="2:3" x14ac:dyDescent="0.3">
      <c r="B1342" s="109"/>
      <c r="C1342" s="13"/>
    </row>
    <row r="1343" spans="2:3" x14ac:dyDescent="0.3">
      <c r="B1343" s="109"/>
      <c r="C1343" s="13"/>
    </row>
    <row r="1344" spans="2:3" x14ac:dyDescent="0.3">
      <c r="B1344" s="109"/>
      <c r="C1344" s="13"/>
    </row>
    <row r="1345" spans="2:3" x14ac:dyDescent="0.3">
      <c r="B1345" s="109"/>
      <c r="C1345" s="13"/>
    </row>
    <row r="1346" spans="2:3" x14ac:dyDescent="0.3">
      <c r="B1346" s="109"/>
      <c r="C1346" s="13"/>
    </row>
    <row r="1347" spans="2:3" x14ac:dyDescent="0.3">
      <c r="B1347" s="109"/>
      <c r="C1347" s="13"/>
    </row>
    <row r="1348" spans="2:3" x14ac:dyDescent="0.3">
      <c r="B1348" s="109"/>
      <c r="C1348" s="13"/>
    </row>
    <row r="1349" spans="2:3" x14ac:dyDescent="0.3">
      <c r="B1349" s="109"/>
      <c r="C1349" s="13"/>
    </row>
    <row r="1350" spans="2:3" x14ac:dyDescent="0.3">
      <c r="B1350" s="109"/>
      <c r="C1350" s="13"/>
    </row>
    <row r="1351" spans="2:3" x14ac:dyDescent="0.3">
      <c r="B1351" s="109"/>
      <c r="C1351" s="13"/>
    </row>
    <row r="1352" spans="2:3" x14ac:dyDescent="0.3">
      <c r="B1352" s="109"/>
      <c r="C1352" s="13"/>
    </row>
    <row r="1353" spans="2:3" x14ac:dyDescent="0.3">
      <c r="B1353" s="109"/>
      <c r="C1353" s="13"/>
    </row>
    <row r="1354" spans="2:3" x14ac:dyDescent="0.3">
      <c r="B1354" s="109"/>
      <c r="C1354" s="13"/>
    </row>
    <row r="1355" spans="2:3" x14ac:dyDescent="0.3">
      <c r="B1355" s="109"/>
      <c r="C1355" s="13"/>
    </row>
    <row r="1356" spans="2:3" x14ac:dyDescent="0.3">
      <c r="B1356" s="109"/>
      <c r="C1356" s="13"/>
    </row>
    <row r="1357" spans="2:3" x14ac:dyDescent="0.3">
      <c r="B1357" s="109"/>
      <c r="C1357" s="13"/>
    </row>
    <row r="1358" spans="2:3" x14ac:dyDescent="0.3">
      <c r="B1358" s="109"/>
      <c r="C1358" s="13"/>
    </row>
    <row r="1359" spans="2:3" x14ac:dyDescent="0.3">
      <c r="B1359" s="109"/>
      <c r="C1359" s="13"/>
    </row>
    <row r="1360" spans="2:3" x14ac:dyDescent="0.3">
      <c r="B1360" s="109"/>
      <c r="C1360" s="13"/>
    </row>
    <row r="1361" spans="2:3" x14ac:dyDescent="0.3">
      <c r="B1361" s="109"/>
      <c r="C1361" s="13"/>
    </row>
    <row r="1362" spans="2:3" x14ac:dyDescent="0.3">
      <c r="B1362" s="109"/>
      <c r="C1362" s="13"/>
    </row>
    <row r="1363" spans="2:3" x14ac:dyDescent="0.3">
      <c r="B1363" s="109"/>
      <c r="C1363" s="13"/>
    </row>
    <row r="1364" spans="2:3" x14ac:dyDescent="0.3">
      <c r="B1364" s="109"/>
      <c r="C1364" s="13"/>
    </row>
    <row r="1365" spans="2:3" x14ac:dyDescent="0.3">
      <c r="B1365" s="109"/>
      <c r="C1365" s="13"/>
    </row>
    <row r="1366" spans="2:3" x14ac:dyDescent="0.3">
      <c r="B1366" s="109"/>
      <c r="C1366" s="13"/>
    </row>
    <row r="1367" spans="2:3" x14ac:dyDescent="0.3">
      <c r="B1367" s="109"/>
      <c r="C1367" s="13"/>
    </row>
    <row r="1368" spans="2:3" x14ac:dyDescent="0.3">
      <c r="B1368" s="109"/>
      <c r="C1368" s="13"/>
    </row>
    <row r="1369" spans="2:3" x14ac:dyDescent="0.3">
      <c r="B1369" s="109"/>
      <c r="C1369" s="13"/>
    </row>
    <row r="1370" spans="2:3" x14ac:dyDescent="0.3">
      <c r="B1370" s="109"/>
      <c r="C1370" s="13"/>
    </row>
    <row r="1371" spans="2:3" x14ac:dyDescent="0.3">
      <c r="B1371" s="109"/>
      <c r="C1371" s="13"/>
    </row>
    <row r="1372" spans="2:3" x14ac:dyDescent="0.3">
      <c r="B1372" s="109"/>
      <c r="C1372" s="13"/>
    </row>
    <row r="1373" spans="2:3" x14ac:dyDescent="0.3">
      <c r="B1373" s="109"/>
      <c r="C1373" s="13"/>
    </row>
    <row r="1374" spans="2:3" x14ac:dyDescent="0.3">
      <c r="B1374" s="109"/>
      <c r="C1374" s="13"/>
    </row>
    <row r="1375" spans="2:3" x14ac:dyDescent="0.3">
      <c r="B1375" s="109"/>
      <c r="C1375" s="13"/>
    </row>
    <row r="1376" spans="2:3" x14ac:dyDescent="0.3">
      <c r="B1376" s="109"/>
      <c r="C1376" s="13"/>
    </row>
    <row r="1377" spans="2:3" x14ac:dyDescent="0.3">
      <c r="B1377" s="109"/>
      <c r="C1377" s="13"/>
    </row>
    <row r="1378" spans="2:3" x14ac:dyDescent="0.3">
      <c r="B1378" s="109"/>
      <c r="C1378" s="13"/>
    </row>
    <row r="1379" spans="2:3" x14ac:dyDescent="0.3">
      <c r="B1379" s="109"/>
      <c r="C1379" s="13"/>
    </row>
    <row r="1380" spans="2:3" x14ac:dyDescent="0.3">
      <c r="B1380" s="109"/>
      <c r="C1380" s="13"/>
    </row>
    <row r="1381" spans="2:3" x14ac:dyDescent="0.3">
      <c r="B1381" s="109"/>
      <c r="C1381" s="13"/>
    </row>
    <row r="1382" spans="2:3" x14ac:dyDescent="0.3">
      <c r="B1382" s="109"/>
      <c r="C1382" s="13"/>
    </row>
    <row r="1383" spans="2:3" x14ac:dyDescent="0.3">
      <c r="B1383" s="109"/>
      <c r="C1383" s="13"/>
    </row>
    <row r="1384" spans="2:3" x14ac:dyDescent="0.3">
      <c r="B1384" s="109"/>
      <c r="C1384" s="13"/>
    </row>
    <row r="1385" spans="2:3" x14ac:dyDescent="0.3">
      <c r="B1385" s="109"/>
      <c r="C1385" s="13"/>
    </row>
    <row r="1386" spans="2:3" x14ac:dyDescent="0.3">
      <c r="B1386" s="109"/>
      <c r="C1386" s="13"/>
    </row>
    <row r="1387" spans="2:3" x14ac:dyDescent="0.3">
      <c r="B1387" s="109"/>
      <c r="C1387" s="13"/>
    </row>
    <row r="1388" spans="2:3" x14ac:dyDescent="0.3">
      <c r="B1388" s="109"/>
      <c r="C1388" s="13"/>
    </row>
    <row r="1389" spans="2:3" x14ac:dyDescent="0.3">
      <c r="B1389" s="109"/>
      <c r="C1389" s="13"/>
    </row>
    <row r="1390" spans="2:3" x14ac:dyDescent="0.3">
      <c r="B1390" s="109"/>
      <c r="C1390" s="13"/>
    </row>
    <row r="1391" spans="2:3" x14ac:dyDescent="0.3">
      <c r="B1391" s="109"/>
      <c r="C1391" s="13"/>
    </row>
    <row r="1392" spans="2:3" x14ac:dyDescent="0.3">
      <c r="B1392" s="109"/>
      <c r="C1392" s="13"/>
    </row>
    <row r="1393" spans="2:3" x14ac:dyDescent="0.3">
      <c r="B1393" s="109"/>
      <c r="C1393" s="13"/>
    </row>
    <row r="1394" spans="2:3" x14ac:dyDescent="0.3">
      <c r="B1394" s="109"/>
      <c r="C1394" s="13"/>
    </row>
    <row r="1395" spans="2:3" x14ac:dyDescent="0.3">
      <c r="B1395" s="109"/>
      <c r="C1395" s="13"/>
    </row>
    <row r="1396" spans="2:3" x14ac:dyDescent="0.3">
      <c r="B1396" s="109"/>
      <c r="C1396" s="13"/>
    </row>
    <row r="1397" spans="2:3" x14ac:dyDescent="0.3">
      <c r="B1397" s="109"/>
      <c r="C1397" s="13"/>
    </row>
    <row r="1398" spans="2:3" x14ac:dyDescent="0.3">
      <c r="B1398" s="109"/>
      <c r="C1398" s="13"/>
    </row>
    <row r="1399" spans="2:3" x14ac:dyDescent="0.3">
      <c r="B1399" s="109"/>
      <c r="C1399" s="13"/>
    </row>
    <row r="1400" spans="2:3" x14ac:dyDescent="0.3">
      <c r="B1400" s="109"/>
      <c r="C1400" s="13"/>
    </row>
    <row r="1401" spans="2:3" x14ac:dyDescent="0.3">
      <c r="B1401" s="109"/>
      <c r="C1401" s="13"/>
    </row>
    <row r="1402" spans="2:3" x14ac:dyDescent="0.3">
      <c r="B1402" s="109"/>
      <c r="C1402" s="13"/>
    </row>
    <row r="1403" spans="2:3" x14ac:dyDescent="0.3">
      <c r="B1403" s="109"/>
      <c r="C1403" s="13"/>
    </row>
    <row r="1404" spans="2:3" x14ac:dyDescent="0.3">
      <c r="B1404" s="109"/>
      <c r="C1404" s="13"/>
    </row>
    <row r="1405" spans="2:3" x14ac:dyDescent="0.3">
      <c r="B1405" s="109"/>
      <c r="C1405" s="13"/>
    </row>
    <row r="1406" spans="2:3" x14ac:dyDescent="0.3">
      <c r="B1406" s="109"/>
      <c r="C1406" s="13"/>
    </row>
    <row r="1407" spans="2:3" x14ac:dyDescent="0.3">
      <c r="B1407" s="109"/>
      <c r="C1407" s="13"/>
    </row>
    <row r="1408" spans="2:3" x14ac:dyDescent="0.3">
      <c r="B1408" s="109"/>
      <c r="C1408" s="13"/>
    </row>
    <row r="1409" spans="2:3" x14ac:dyDescent="0.3">
      <c r="B1409" s="109"/>
      <c r="C1409" s="13"/>
    </row>
    <row r="1410" spans="2:3" x14ac:dyDescent="0.3">
      <c r="B1410" s="109"/>
      <c r="C1410" s="13"/>
    </row>
    <row r="1411" spans="2:3" x14ac:dyDescent="0.3">
      <c r="B1411" s="109"/>
      <c r="C1411" s="13"/>
    </row>
    <row r="1412" spans="2:3" x14ac:dyDescent="0.3">
      <c r="B1412" s="109"/>
      <c r="C1412" s="13"/>
    </row>
    <row r="1413" spans="2:3" x14ac:dyDescent="0.3">
      <c r="B1413" s="109"/>
      <c r="C1413" s="13"/>
    </row>
    <row r="1414" spans="2:3" x14ac:dyDescent="0.3">
      <c r="B1414" s="109"/>
      <c r="C1414" s="13"/>
    </row>
    <row r="1415" spans="2:3" x14ac:dyDescent="0.3">
      <c r="B1415" s="109"/>
      <c r="C1415" s="13"/>
    </row>
    <row r="1416" spans="2:3" x14ac:dyDescent="0.3">
      <c r="B1416" s="109"/>
      <c r="C1416" s="13"/>
    </row>
    <row r="1417" spans="2:3" x14ac:dyDescent="0.3">
      <c r="B1417" s="109"/>
      <c r="C1417" s="13"/>
    </row>
    <row r="1418" spans="2:3" x14ac:dyDescent="0.3">
      <c r="B1418" s="109"/>
      <c r="C1418" s="13"/>
    </row>
    <row r="1419" spans="2:3" x14ac:dyDescent="0.3">
      <c r="B1419" s="109"/>
      <c r="C1419" s="13"/>
    </row>
    <row r="1420" spans="2:3" x14ac:dyDescent="0.3">
      <c r="B1420" s="109"/>
      <c r="C1420" s="13"/>
    </row>
    <row r="1421" spans="2:3" x14ac:dyDescent="0.3">
      <c r="B1421" s="109"/>
      <c r="C1421" s="13"/>
    </row>
    <row r="1422" spans="2:3" x14ac:dyDescent="0.3">
      <c r="B1422" s="109"/>
      <c r="C1422" s="13"/>
    </row>
    <row r="1423" spans="2:3" x14ac:dyDescent="0.3">
      <c r="B1423" s="109"/>
      <c r="C1423" s="13"/>
    </row>
    <row r="1424" spans="2:3" x14ac:dyDescent="0.3">
      <c r="B1424" s="109"/>
      <c r="C1424" s="13"/>
    </row>
    <row r="1425" spans="2:3" x14ac:dyDescent="0.3">
      <c r="B1425" s="109"/>
      <c r="C1425" s="13"/>
    </row>
    <row r="1426" spans="2:3" x14ac:dyDescent="0.3">
      <c r="B1426" s="109"/>
      <c r="C1426" s="13"/>
    </row>
    <row r="1427" spans="2:3" x14ac:dyDescent="0.3">
      <c r="B1427" s="109"/>
      <c r="C1427" s="13"/>
    </row>
    <row r="1428" spans="2:3" x14ac:dyDescent="0.3">
      <c r="B1428" s="109"/>
      <c r="C1428" s="13"/>
    </row>
    <row r="1429" spans="2:3" x14ac:dyDescent="0.3">
      <c r="B1429" s="109"/>
      <c r="C1429" s="13"/>
    </row>
    <row r="1430" spans="2:3" x14ac:dyDescent="0.3">
      <c r="B1430" s="109"/>
      <c r="C1430" s="13"/>
    </row>
    <row r="1431" spans="2:3" x14ac:dyDescent="0.3">
      <c r="B1431" s="109"/>
      <c r="C1431" s="13"/>
    </row>
    <row r="1432" spans="2:3" x14ac:dyDescent="0.3">
      <c r="B1432" s="109"/>
      <c r="C1432" s="13"/>
    </row>
    <row r="1433" spans="2:3" x14ac:dyDescent="0.3">
      <c r="B1433" s="109"/>
      <c r="C1433" s="13"/>
    </row>
    <row r="1434" spans="2:3" x14ac:dyDescent="0.3">
      <c r="B1434" s="109"/>
      <c r="C1434" s="13"/>
    </row>
    <row r="1435" spans="2:3" x14ac:dyDescent="0.3">
      <c r="B1435" s="109"/>
      <c r="C1435" s="13"/>
    </row>
    <row r="1436" spans="2:3" x14ac:dyDescent="0.3">
      <c r="B1436" s="109"/>
      <c r="C1436" s="13"/>
    </row>
    <row r="1437" spans="2:3" x14ac:dyDescent="0.3">
      <c r="B1437" s="109"/>
      <c r="C1437" s="13"/>
    </row>
    <row r="1438" spans="2:3" x14ac:dyDescent="0.3">
      <c r="B1438" s="109"/>
      <c r="C1438" s="13"/>
    </row>
    <row r="1439" spans="2:3" x14ac:dyDescent="0.3">
      <c r="B1439" s="109"/>
      <c r="C1439" s="13"/>
    </row>
    <row r="1440" spans="2:3" x14ac:dyDescent="0.3">
      <c r="B1440" s="109"/>
      <c r="C1440" s="13"/>
    </row>
    <row r="1441" spans="2:3" x14ac:dyDescent="0.3">
      <c r="B1441" s="109"/>
      <c r="C1441" s="13"/>
    </row>
    <row r="1442" spans="2:3" x14ac:dyDescent="0.3">
      <c r="B1442" s="109"/>
      <c r="C1442" s="13"/>
    </row>
    <row r="1443" spans="2:3" x14ac:dyDescent="0.3">
      <c r="B1443" s="109"/>
      <c r="C1443" s="13"/>
    </row>
    <row r="1444" spans="2:3" x14ac:dyDescent="0.3">
      <c r="B1444" s="109"/>
      <c r="C1444" s="13"/>
    </row>
    <row r="1445" spans="2:3" x14ac:dyDescent="0.3">
      <c r="B1445" s="109"/>
      <c r="C1445" s="13"/>
    </row>
    <row r="1446" spans="2:3" x14ac:dyDescent="0.3">
      <c r="B1446" s="109"/>
      <c r="C1446" s="13"/>
    </row>
    <row r="1447" spans="2:3" x14ac:dyDescent="0.3">
      <c r="B1447" s="109"/>
      <c r="C1447" s="13"/>
    </row>
    <row r="1448" spans="2:3" x14ac:dyDescent="0.3">
      <c r="B1448" s="109"/>
      <c r="C1448" s="13"/>
    </row>
    <row r="1449" spans="2:3" x14ac:dyDescent="0.3">
      <c r="B1449" s="109"/>
      <c r="C1449" s="13"/>
    </row>
    <row r="1450" spans="2:3" x14ac:dyDescent="0.3">
      <c r="B1450" s="109"/>
      <c r="C1450" s="13"/>
    </row>
    <row r="1451" spans="2:3" x14ac:dyDescent="0.3">
      <c r="B1451" s="109"/>
      <c r="C1451" s="13"/>
    </row>
    <row r="1452" spans="2:3" x14ac:dyDescent="0.3">
      <c r="B1452" s="109"/>
      <c r="C1452" s="13"/>
    </row>
    <row r="1453" spans="2:3" x14ac:dyDescent="0.3">
      <c r="B1453" s="109"/>
      <c r="C1453" s="13"/>
    </row>
    <row r="1454" spans="2:3" x14ac:dyDescent="0.3">
      <c r="B1454" s="109"/>
      <c r="C1454" s="13"/>
    </row>
    <row r="1455" spans="2:3" x14ac:dyDescent="0.3">
      <c r="B1455" s="109"/>
      <c r="C1455" s="13"/>
    </row>
    <row r="1456" spans="2:3" x14ac:dyDescent="0.3">
      <c r="B1456" s="109"/>
      <c r="C1456" s="13"/>
    </row>
    <row r="1457" spans="2:3" x14ac:dyDescent="0.3">
      <c r="B1457" s="109"/>
      <c r="C1457" s="13"/>
    </row>
    <row r="1458" spans="2:3" x14ac:dyDescent="0.3">
      <c r="B1458" s="109"/>
      <c r="C1458" s="13"/>
    </row>
    <row r="1459" spans="2:3" x14ac:dyDescent="0.3">
      <c r="B1459" s="109"/>
      <c r="C1459" s="13"/>
    </row>
    <row r="1460" spans="2:3" x14ac:dyDescent="0.3">
      <c r="B1460" s="109"/>
      <c r="C1460" s="13"/>
    </row>
    <row r="1461" spans="2:3" x14ac:dyDescent="0.3">
      <c r="B1461" s="109"/>
      <c r="C1461" s="13"/>
    </row>
    <row r="1462" spans="2:3" x14ac:dyDescent="0.3">
      <c r="B1462" s="109"/>
      <c r="C1462" s="13"/>
    </row>
    <row r="1463" spans="2:3" x14ac:dyDescent="0.3">
      <c r="B1463" s="109"/>
      <c r="C1463" s="13"/>
    </row>
    <row r="1464" spans="2:3" x14ac:dyDescent="0.3">
      <c r="B1464" s="109"/>
      <c r="C1464" s="13"/>
    </row>
    <row r="1465" spans="2:3" x14ac:dyDescent="0.3">
      <c r="B1465" s="109"/>
      <c r="C1465" s="13"/>
    </row>
    <row r="1466" spans="2:3" x14ac:dyDescent="0.3">
      <c r="B1466" s="109"/>
      <c r="C1466" s="13"/>
    </row>
    <row r="1467" spans="2:3" x14ac:dyDescent="0.3">
      <c r="B1467" s="109"/>
      <c r="C1467" s="13"/>
    </row>
    <row r="1468" spans="2:3" x14ac:dyDescent="0.3">
      <c r="B1468" s="109"/>
      <c r="C1468" s="13"/>
    </row>
    <row r="1469" spans="2:3" x14ac:dyDescent="0.3">
      <c r="B1469" s="109"/>
      <c r="C1469" s="13"/>
    </row>
    <row r="1470" spans="2:3" x14ac:dyDescent="0.3">
      <c r="B1470" s="109"/>
      <c r="C1470" s="13"/>
    </row>
    <row r="1471" spans="2:3" x14ac:dyDescent="0.3">
      <c r="B1471" s="109"/>
      <c r="C1471" s="13"/>
    </row>
    <row r="1472" spans="2:3" x14ac:dyDescent="0.3">
      <c r="B1472" s="109"/>
      <c r="C1472" s="13"/>
    </row>
    <row r="1473" spans="2:3" x14ac:dyDescent="0.3">
      <c r="B1473" s="109"/>
      <c r="C1473" s="13"/>
    </row>
    <row r="1474" spans="2:3" x14ac:dyDescent="0.3">
      <c r="B1474" s="109"/>
      <c r="C1474" s="13"/>
    </row>
    <row r="1475" spans="2:3" x14ac:dyDescent="0.3">
      <c r="B1475" s="109"/>
      <c r="C1475" s="13"/>
    </row>
    <row r="1476" spans="2:3" x14ac:dyDescent="0.3">
      <c r="B1476" s="109"/>
      <c r="C1476" s="13"/>
    </row>
    <row r="1477" spans="2:3" x14ac:dyDescent="0.3">
      <c r="B1477" s="109"/>
      <c r="C1477" s="13"/>
    </row>
    <row r="1478" spans="2:3" x14ac:dyDescent="0.3">
      <c r="B1478" s="109"/>
      <c r="C1478" s="13"/>
    </row>
    <row r="1479" spans="2:3" x14ac:dyDescent="0.3">
      <c r="B1479" s="109"/>
      <c r="C1479" s="13"/>
    </row>
    <row r="1480" spans="2:3" x14ac:dyDescent="0.3">
      <c r="B1480" s="109"/>
      <c r="C1480" s="13"/>
    </row>
    <row r="1481" spans="2:3" x14ac:dyDescent="0.3">
      <c r="B1481" s="109"/>
      <c r="C1481" s="13"/>
    </row>
    <row r="1482" spans="2:3" x14ac:dyDescent="0.3">
      <c r="B1482" s="109"/>
      <c r="C1482" s="13"/>
    </row>
    <row r="1483" spans="2:3" x14ac:dyDescent="0.3">
      <c r="B1483" s="109"/>
      <c r="C1483" s="13"/>
    </row>
    <row r="1484" spans="2:3" x14ac:dyDescent="0.3">
      <c r="B1484" s="109"/>
      <c r="C1484" s="13"/>
    </row>
    <row r="1485" spans="2:3" x14ac:dyDescent="0.3">
      <c r="B1485" s="109"/>
      <c r="C1485" s="13"/>
    </row>
    <row r="1486" spans="2:3" x14ac:dyDescent="0.3">
      <c r="B1486" s="109"/>
      <c r="C1486" s="13"/>
    </row>
    <row r="1487" spans="2:3" x14ac:dyDescent="0.3">
      <c r="B1487" s="109"/>
      <c r="C1487" s="13"/>
    </row>
    <row r="1488" spans="2:3" x14ac:dyDescent="0.3">
      <c r="B1488" s="109"/>
      <c r="C1488" s="13"/>
    </row>
    <row r="1489" spans="2:3" x14ac:dyDescent="0.3">
      <c r="B1489" s="109"/>
      <c r="C1489" s="13"/>
    </row>
    <row r="1490" spans="2:3" x14ac:dyDescent="0.3">
      <c r="B1490" s="109"/>
      <c r="C1490" s="13"/>
    </row>
    <row r="1491" spans="2:3" x14ac:dyDescent="0.3">
      <c r="B1491" s="109"/>
      <c r="C1491" s="13"/>
    </row>
    <row r="1492" spans="2:3" x14ac:dyDescent="0.3">
      <c r="B1492" s="109"/>
      <c r="C1492" s="13"/>
    </row>
    <row r="1493" spans="2:3" x14ac:dyDescent="0.3">
      <c r="B1493" s="109"/>
      <c r="C1493" s="13"/>
    </row>
    <row r="1494" spans="2:3" x14ac:dyDescent="0.3">
      <c r="B1494" s="109"/>
      <c r="C1494" s="13"/>
    </row>
    <row r="1495" spans="2:3" x14ac:dyDescent="0.3">
      <c r="B1495" s="109"/>
      <c r="C1495" s="13"/>
    </row>
    <row r="1496" spans="2:3" x14ac:dyDescent="0.3">
      <c r="B1496" s="109"/>
      <c r="C1496" s="13"/>
    </row>
    <row r="1497" spans="2:3" x14ac:dyDescent="0.3">
      <c r="B1497" s="109"/>
      <c r="C1497" s="13"/>
    </row>
    <row r="1498" spans="2:3" x14ac:dyDescent="0.3">
      <c r="B1498" s="109"/>
      <c r="C1498" s="13"/>
    </row>
    <row r="1499" spans="2:3" x14ac:dyDescent="0.3">
      <c r="B1499" s="109"/>
      <c r="C1499" s="13"/>
    </row>
    <row r="1500" spans="2:3" x14ac:dyDescent="0.3">
      <c r="B1500" s="109"/>
      <c r="C1500" s="13"/>
    </row>
    <row r="1501" spans="2:3" x14ac:dyDescent="0.3">
      <c r="B1501" s="109"/>
      <c r="C1501" s="13"/>
    </row>
    <row r="1502" spans="2:3" x14ac:dyDescent="0.3">
      <c r="B1502" s="109"/>
      <c r="C1502" s="13"/>
    </row>
    <row r="1503" spans="2:3" x14ac:dyDescent="0.3">
      <c r="B1503" s="109"/>
      <c r="C1503" s="13"/>
    </row>
    <row r="1504" spans="2:3" x14ac:dyDescent="0.3">
      <c r="B1504" s="109"/>
      <c r="C1504" s="13"/>
    </row>
    <row r="1505" spans="2:3" x14ac:dyDescent="0.3">
      <c r="B1505" s="109"/>
      <c r="C1505" s="13"/>
    </row>
    <row r="1506" spans="2:3" x14ac:dyDescent="0.3">
      <c r="B1506" s="109"/>
      <c r="C1506" s="13"/>
    </row>
    <row r="1507" spans="2:3" x14ac:dyDescent="0.3">
      <c r="B1507" s="109"/>
      <c r="C1507" s="13"/>
    </row>
    <row r="1508" spans="2:3" x14ac:dyDescent="0.3">
      <c r="B1508" s="109"/>
      <c r="C1508" s="13"/>
    </row>
    <row r="1509" spans="2:3" x14ac:dyDescent="0.3">
      <c r="B1509" s="109"/>
      <c r="C1509" s="13"/>
    </row>
    <row r="1510" spans="2:3" x14ac:dyDescent="0.3">
      <c r="B1510" s="109"/>
      <c r="C1510" s="13"/>
    </row>
    <row r="1511" spans="2:3" x14ac:dyDescent="0.3">
      <c r="B1511" s="109"/>
      <c r="C1511" s="13"/>
    </row>
    <row r="1512" spans="2:3" x14ac:dyDescent="0.3">
      <c r="B1512" s="109"/>
      <c r="C1512" s="13"/>
    </row>
    <row r="1513" spans="2:3" x14ac:dyDescent="0.3">
      <c r="B1513" s="109"/>
      <c r="C1513" s="13"/>
    </row>
    <row r="1514" spans="2:3" x14ac:dyDescent="0.3">
      <c r="B1514" s="109"/>
      <c r="C1514" s="13"/>
    </row>
    <row r="1515" spans="2:3" x14ac:dyDescent="0.3">
      <c r="B1515" s="109"/>
      <c r="C1515" s="13"/>
    </row>
    <row r="1516" spans="2:3" x14ac:dyDescent="0.3">
      <c r="B1516" s="109"/>
      <c r="C1516" s="13"/>
    </row>
    <row r="1517" spans="2:3" x14ac:dyDescent="0.3">
      <c r="B1517" s="109"/>
      <c r="C1517" s="13"/>
    </row>
    <row r="1518" spans="2:3" x14ac:dyDescent="0.3">
      <c r="B1518" s="109"/>
      <c r="C1518" s="13"/>
    </row>
    <row r="1519" spans="2:3" x14ac:dyDescent="0.3">
      <c r="B1519" s="109"/>
      <c r="C1519" s="13"/>
    </row>
    <row r="1520" spans="2:3" x14ac:dyDescent="0.3">
      <c r="B1520" s="109"/>
      <c r="C1520" s="13"/>
    </row>
    <row r="1521" spans="2:3" x14ac:dyDescent="0.3">
      <c r="B1521" s="109"/>
      <c r="C1521" s="13"/>
    </row>
    <row r="1522" spans="2:3" x14ac:dyDescent="0.3">
      <c r="B1522" s="109"/>
      <c r="C1522" s="13"/>
    </row>
    <row r="1523" spans="2:3" x14ac:dyDescent="0.3">
      <c r="B1523" s="109"/>
      <c r="C1523" s="13"/>
    </row>
    <row r="1524" spans="2:3" x14ac:dyDescent="0.3">
      <c r="B1524" s="109"/>
      <c r="C1524" s="13"/>
    </row>
    <row r="1525" spans="2:3" x14ac:dyDescent="0.3">
      <c r="B1525" s="109"/>
      <c r="C1525" s="13"/>
    </row>
    <row r="1526" spans="2:3" x14ac:dyDescent="0.3">
      <c r="B1526" s="109"/>
      <c r="C1526" s="13"/>
    </row>
    <row r="1527" spans="2:3" x14ac:dyDescent="0.3">
      <c r="B1527" s="109"/>
      <c r="C1527" s="13"/>
    </row>
    <row r="1528" spans="2:3" x14ac:dyDescent="0.3">
      <c r="B1528" s="109"/>
      <c r="C1528" s="13"/>
    </row>
    <row r="1529" spans="2:3" x14ac:dyDescent="0.3">
      <c r="B1529" s="109"/>
      <c r="C1529" s="13"/>
    </row>
    <row r="1530" spans="2:3" x14ac:dyDescent="0.3">
      <c r="B1530" s="109"/>
      <c r="C1530" s="13"/>
    </row>
    <row r="1531" spans="2:3" x14ac:dyDescent="0.3">
      <c r="B1531" s="109"/>
      <c r="C1531" s="13"/>
    </row>
    <row r="1532" spans="2:3" x14ac:dyDescent="0.3">
      <c r="B1532" s="109"/>
      <c r="C1532" s="13"/>
    </row>
    <row r="1533" spans="2:3" x14ac:dyDescent="0.3">
      <c r="B1533" s="109"/>
      <c r="C1533" s="13"/>
    </row>
    <row r="1534" spans="2:3" x14ac:dyDescent="0.3">
      <c r="B1534" s="109"/>
      <c r="C1534" s="13"/>
    </row>
    <row r="1535" spans="2:3" x14ac:dyDescent="0.3">
      <c r="B1535" s="109"/>
      <c r="C1535" s="13"/>
    </row>
    <row r="1536" spans="2:3" x14ac:dyDescent="0.3">
      <c r="B1536" s="109"/>
      <c r="C1536" s="13"/>
    </row>
    <row r="1537" spans="2:3" x14ac:dyDescent="0.3">
      <c r="B1537" s="109"/>
      <c r="C1537" s="13"/>
    </row>
    <row r="1538" spans="2:3" x14ac:dyDescent="0.3">
      <c r="B1538" s="109"/>
      <c r="C1538" s="13"/>
    </row>
    <row r="1539" spans="2:3" x14ac:dyDescent="0.3">
      <c r="B1539" s="109"/>
      <c r="C1539" s="13"/>
    </row>
    <row r="1540" spans="2:3" x14ac:dyDescent="0.3">
      <c r="B1540" s="109"/>
      <c r="C1540" s="13"/>
    </row>
    <row r="1541" spans="2:3" x14ac:dyDescent="0.3">
      <c r="B1541" s="109"/>
      <c r="C1541" s="13"/>
    </row>
    <row r="1542" spans="2:3" x14ac:dyDescent="0.3">
      <c r="B1542" s="109"/>
      <c r="C1542" s="13"/>
    </row>
    <row r="1543" spans="2:3" x14ac:dyDescent="0.3">
      <c r="B1543" s="109"/>
      <c r="C1543" s="13"/>
    </row>
    <row r="1544" spans="2:3" x14ac:dyDescent="0.3">
      <c r="B1544" s="109"/>
      <c r="C1544" s="13"/>
    </row>
    <row r="1545" spans="2:3" x14ac:dyDescent="0.3">
      <c r="B1545" s="109"/>
      <c r="C1545" s="13"/>
    </row>
    <row r="1546" spans="2:3" x14ac:dyDescent="0.3">
      <c r="B1546" s="109"/>
      <c r="C1546" s="13"/>
    </row>
    <row r="1547" spans="2:3" x14ac:dyDescent="0.3">
      <c r="B1547" s="109"/>
      <c r="C1547" s="13"/>
    </row>
    <row r="1548" spans="2:3" x14ac:dyDescent="0.3">
      <c r="B1548" s="109"/>
      <c r="C1548" s="13"/>
    </row>
    <row r="1549" spans="2:3" x14ac:dyDescent="0.3">
      <c r="B1549" s="109"/>
      <c r="C1549" s="13"/>
    </row>
    <row r="1550" spans="2:3" x14ac:dyDescent="0.3">
      <c r="B1550" s="109"/>
      <c r="C1550" s="13"/>
    </row>
    <row r="1551" spans="2:3" x14ac:dyDescent="0.3">
      <c r="B1551" s="109"/>
      <c r="C1551" s="13"/>
    </row>
    <row r="1552" spans="2:3" x14ac:dyDescent="0.3">
      <c r="B1552" s="109"/>
      <c r="C1552" s="13"/>
    </row>
    <row r="1553" spans="2:3" x14ac:dyDescent="0.3">
      <c r="B1553" s="109"/>
      <c r="C1553" s="13"/>
    </row>
    <row r="1554" spans="2:3" x14ac:dyDescent="0.3">
      <c r="B1554" s="109"/>
      <c r="C1554" s="13"/>
    </row>
    <row r="1555" spans="2:3" x14ac:dyDescent="0.3">
      <c r="B1555" s="109"/>
      <c r="C1555" s="13"/>
    </row>
    <row r="1556" spans="2:3" x14ac:dyDescent="0.3">
      <c r="B1556" s="109"/>
      <c r="C1556" s="13"/>
    </row>
    <row r="1557" spans="2:3" x14ac:dyDescent="0.3">
      <c r="B1557" s="109"/>
      <c r="C1557" s="13"/>
    </row>
    <row r="1558" spans="2:3" x14ac:dyDescent="0.3">
      <c r="B1558" s="109"/>
      <c r="C1558" s="13"/>
    </row>
    <row r="1559" spans="2:3" x14ac:dyDescent="0.3">
      <c r="B1559" s="109"/>
      <c r="C1559" s="13"/>
    </row>
    <row r="1560" spans="2:3" x14ac:dyDescent="0.3">
      <c r="B1560" s="109"/>
      <c r="C1560" s="13"/>
    </row>
    <row r="1561" spans="2:3" x14ac:dyDescent="0.3">
      <c r="B1561" s="109"/>
      <c r="C1561" s="13"/>
    </row>
    <row r="1562" spans="2:3" x14ac:dyDescent="0.3">
      <c r="B1562" s="109"/>
      <c r="C1562" s="13"/>
    </row>
    <row r="1563" spans="2:3" x14ac:dyDescent="0.3">
      <c r="B1563" s="109"/>
      <c r="C1563" s="13"/>
    </row>
    <row r="1564" spans="2:3" x14ac:dyDescent="0.3">
      <c r="B1564" s="109"/>
      <c r="C1564" s="13"/>
    </row>
    <row r="1565" spans="2:3" x14ac:dyDescent="0.3">
      <c r="B1565" s="109"/>
      <c r="C1565" s="13"/>
    </row>
    <row r="1566" spans="2:3" x14ac:dyDescent="0.3">
      <c r="B1566" s="109"/>
      <c r="C1566" s="13"/>
    </row>
    <row r="1567" spans="2:3" x14ac:dyDescent="0.3">
      <c r="B1567" s="109"/>
      <c r="C1567" s="13"/>
    </row>
    <row r="1568" spans="2:3" x14ac:dyDescent="0.3">
      <c r="B1568" s="109"/>
      <c r="C1568" s="13"/>
    </row>
    <row r="1569" spans="2:3" x14ac:dyDescent="0.3">
      <c r="B1569" s="109"/>
      <c r="C1569" s="13"/>
    </row>
    <row r="1570" spans="2:3" x14ac:dyDescent="0.3">
      <c r="B1570" s="109"/>
      <c r="C1570" s="13"/>
    </row>
    <row r="1571" spans="2:3" x14ac:dyDescent="0.3">
      <c r="B1571" s="109"/>
      <c r="C1571" s="13"/>
    </row>
    <row r="1572" spans="2:3" x14ac:dyDescent="0.3">
      <c r="B1572" s="109"/>
      <c r="C1572" s="13"/>
    </row>
    <row r="1573" spans="2:3" x14ac:dyDescent="0.3">
      <c r="B1573" s="109"/>
      <c r="C1573" s="13"/>
    </row>
    <row r="1574" spans="2:3" x14ac:dyDescent="0.3">
      <c r="B1574" s="109"/>
      <c r="C1574" s="13"/>
    </row>
    <row r="1575" spans="2:3" x14ac:dyDescent="0.3">
      <c r="B1575" s="109"/>
      <c r="C1575" s="13"/>
    </row>
    <row r="1576" spans="2:3" x14ac:dyDescent="0.3">
      <c r="B1576" s="109"/>
      <c r="C1576" s="13"/>
    </row>
    <row r="1577" spans="2:3" x14ac:dyDescent="0.3">
      <c r="B1577" s="109"/>
      <c r="C1577" s="13"/>
    </row>
    <row r="1578" spans="2:3" x14ac:dyDescent="0.3">
      <c r="B1578" s="109"/>
      <c r="C1578" s="13"/>
    </row>
    <row r="1579" spans="2:3" x14ac:dyDescent="0.3">
      <c r="B1579" s="109"/>
      <c r="C1579" s="13"/>
    </row>
    <row r="1580" spans="2:3" x14ac:dyDescent="0.3">
      <c r="B1580" s="109"/>
      <c r="C1580" s="13"/>
    </row>
    <row r="1581" spans="2:3" x14ac:dyDescent="0.3">
      <c r="B1581" s="109"/>
      <c r="C1581" s="13"/>
    </row>
    <row r="1582" spans="2:3" x14ac:dyDescent="0.3">
      <c r="B1582" s="109"/>
      <c r="C1582" s="13"/>
    </row>
    <row r="1583" spans="2:3" x14ac:dyDescent="0.3">
      <c r="B1583" s="109"/>
      <c r="C1583" s="13"/>
    </row>
    <row r="1584" spans="2:3" x14ac:dyDescent="0.3">
      <c r="B1584" s="109"/>
      <c r="C1584" s="13"/>
    </row>
    <row r="1585" spans="2:3" x14ac:dyDescent="0.3">
      <c r="B1585" s="109"/>
      <c r="C1585" s="13"/>
    </row>
    <row r="1586" spans="2:3" x14ac:dyDescent="0.3">
      <c r="B1586" s="109"/>
      <c r="C1586" s="13"/>
    </row>
    <row r="1587" spans="2:3" x14ac:dyDescent="0.3">
      <c r="B1587" s="109"/>
      <c r="C1587" s="13"/>
    </row>
    <row r="1588" spans="2:3" x14ac:dyDescent="0.3">
      <c r="B1588" s="109"/>
      <c r="C1588" s="13"/>
    </row>
    <row r="1589" spans="2:3" x14ac:dyDescent="0.3">
      <c r="B1589" s="109"/>
      <c r="C1589" s="13"/>
    </row>
    <row r="1590" spans="2:3" x14ac:dyDescent="0.3">
      <c r="B1590" s="109"/>
      <c r="C1590" s="13"/>
    </row>
    <row r="1591" spans="2:3" x14ac:dyDescent="0.3">
      <c r="B1591" s="109"/>
      <c r="C1591" s="13"/>
    </row>
    <row r="1592" spans="2:3" x14ac:dyDescent="0.3">
      <c r="B1592" s="109"/>
      <c r="C1592" s="13"/>
    </row>
    <row r="1593" spans="2:3" x14ac:dyDescent="0.3">
      <c r="B1593" s="109"/>
      <c r="C1593" s="13"/>
    </row>
    <row r="1594" spans="2:3" x14ac:dyDescent="0.3">
      <c r="B1594" s="109"/>
      <c r="C1594" s="13"/>
    </row>
    <row r="1595" spans="2:3" x14ac:dyDescent="0.3">
      <c r="B1595" s="109"/>
      <c r="C1595" s="13"/>
    </row>
    <row r="1596" spans="2:3" x14ac:dyDescent="0.3">
      <c r="B1596" s="109"/>
      <c r="C1596" s="13"/>
    </row>
    <row r="1597" spans="2:3" x14ac:dyDescent="0.3">
      <c r="B1597" s="109"/>
      <c r="C1597" s="13"/>
    </row>
    <row r="1598" spans="2:3" x14ac:dyDescent="0.3">
      <c r="B1598" s="109"/>
      <c r="C1598" s="13"/>
    </row>
    <row r="1599" spans="2:3" x14ac:dyDescent="0.3">
      <c r="B1599" s="109"/>
      <c r="C1599" s="13"/>
    </row>
    <row r="1600" spans="2:3" x14ac:dyDescent="0.3">
      <c r="B1600" s="109"/>
      <c r="C1600" s="13"/>
    </row>
    <row r="1601" spans="2:3" x14ac:dyDescent="0.3">
      <c r="B1601" s="109"/>
      <c r="C1601" s="13"/>
    </row>
    <row r="1602" spans="2:3" x14ac:dyDescent="0.3">
      <c r="B1602" s="109"/>
      <c r="C1602" s="13"/>
    </row>
    <row r="1603" spans="2:3" x14ac:dyDescent="0.3">
      <c r="B1603" s="109"/>
      <c r="C1603" s="13"/>
    </row>
    <row r="1604" spans="2:3" x14ac:dyDescent="0.3">
      <c r="B1604" s="109"/>
      <c r="C1604" s="13"/>
    </row>
    <row r="1605" spans="2:3" x14ac:dyDescent="0.3">
      <c r="B1605" s="109"/>
      <c r="C1605" s="13"/>
    </row>
    <row r="1606" spans="2:3" x14ac:dyDescent="0.3">
      <c r="B1606" s="109"/>
      <c r="C1606" s="13"/>
    </row>
    <row r="1607" spans="2:3" x14ac:dyDescent="0.3">
      <c r="B1607" s="109"/>
      <c r="C1607" s="13"/>
    </row>
    <row r="1608" spans="2:3" x14ac:dyDescent="0.3">
      <c r="B1608" s="109"/>
      <c r="C1608" s="13"/>
    </row>
    <row r="1609" spans="2:3" x14ac:dyDescent="0.3">
      <c r="B1609" s="109"/>
      <c r="C1609" s="13"/>
    </row>
    <row r="1610" spans="2:3" x14ac:dyDescent="0.3">
      <c r="B1610" s="109"/>
      <c r="C1610" s="13"/>
    </row>
    <row r="1611" spans="2:3" x14ac:dyDescent="0.3">
      <c r="B1611" s="109"/>
      <c r="C1611" s="13"/>
    </row>
    <row r="1612" spans="2:3" x14ac:dyDescent="0.3">
      <c r="B1612" s="109"/>
      <c r="C1612" s="13"/>
    </row>
    <row r="1613" spans="2:3" x14ac:dyDescent="0.3">
      <c r="B1613" s="109"/>
      <c r="C1613" s="13"/>
    </row>
    <row r="1614" spans="2:3" x14ac:dyDescent="0.3">
      <c r="B1614" s="109"/>
      <c r="C1614" s="13"/>
    </row>
    <row r="1615" spans="2:3" x14ac:dyDescent="0.3">
      <c r="B1615" s="109"/>
      <c r="C1615" s="13"/>
    </row>
    <row r="1616" spans="2:3" x14ac:dyDescent="0.3">
      <c r="B1616" s="109"/>
      <c r="C1616" s="13"/>
    </row>
    <row r="1617" spans="2:3" x14ac:dyDescent="0.3">
      <c r="B1617" s="109"/>
      <c r="C1617" s="13"/>
    </row>
    <row r="1618" spans="2:3" x14ac:dyDescent="0.3">
      <c r="B1618" s="109"/>
      <c r="C1618" s="13"/>
    </row>
    <row r="1619" spans="2:3" x14ac:dyDescent="0.3">
      <c r="B1619" s="109"/>
      <c r="C1619" s="13"/>
    </row>
    <row r="1620" spans="2:3" x14ac:dyDescent="0.3">
      <c r="B1620" s="109"/>
      <c r="C1620" s="13"/>
    </row>
    <row r="1621" spans="2:3" x14ac:dyDescent="0.3">
      <c r="B1621" s="109"/>
      <c r="C1621" s="13"/>
    </row>
    <row r="1622" spans="2:3" x14ac:dyDescent="0.3">
      <c r="B1622" s="109"/>
      <c r="C1622" s="13"/>
    </row>
    <row r="1623" spans="2:3" x14ac:dyDescent="0.3">
      <c r="B1623" s="109"/>
      <c r="C1623" s="13"/>
    </row>
    <row r="1624" spans="2:3" x14ac:dyDescent="0.3">
      <c r="B1624" s="109"/>
      <c r="C1624" s="13"/>
    </row>
    <row r="1625" spans="2:3" x14ac:dyDescent="0.3">
      <c r="B1625" s="109"/>
      <c r="C1625" s="13"/>
    </row>
    <row r="1626" spans="2:3" x14ac:dyDescent="0.3">
      <c r="B1626" s="109"/>
      <c r="C1626" s="13"/>
    </row>
    <row r="1627" spans="2:3" x14ac:dyDescent="0.3">
      <c r="B1627" s="109"/>
      <c r="C1627" s="13"/>
    </row>
    <row r="1628" spans="2:3" x14ac:dyDescent="0.3">
      <c r="B1628" s="109"/>
      <c r="C1628" s="13"/>
    </row>
    <row r="1629" spans="2:3" x14ac:dyDescent="0.3">
      <c r="B1629" s="109"/>
      <c r="C1629" s="13"/>
    </row>
    <row r="1630" spans="2:3" x14ac:dyDescent="0.3">
      <c r="B1630" s="109"/>
      <c r="C1630" s="13"/>
    </row>
    <row r="1631" spans="2:3" x14ac:dyDescent="0.3">
      <c r="B1631" s="109"/>
      <c r="C1631" s="13"/>
    </row>
    <row r="1632" spans="2:3" x14ac:dyDescent="0.3">
      <c r="B1632" s="109"/>
      <c r="C1632" s="13"/>
    </row>
    <row r="1633" spans="2:3" x14ac:dyDescent="0.3">
      <c r="B1633" s="109"/>
      <c r="C1633" s="13"/>
    </row>
    <row r="1634" spans="2:3" x14ac:dyDescent="0.3">
      <c r="B1634" s="109"/>
      <c r="C1634" s="13"/>
    </row>
    <row r="1635" spans="2:3" x14ac:dyDescent="0.3">
      <c r="B1635" s="109"/>
      <c r="C1635" s="13"/>
    </row>
    <row r="1636" spans="2:3" x14ac:dyDescent="0.3">
      <c r="B1636" s="109"/>
      <c r="C1636" s="13"/>
    </row>
    <row r="1637" spans="2:3" x14ac:dyDescent="0.3">
      <c r="B1637" s="109"/>
      <c r="C1637" s="13"/>
    </row>
    <row r="1638" spans="2:3" x14ac:dyDescent="0.3">
      <c r="B1638" s="109"/>
      <c r="C1638" s="13"/>
    </row>
    <row r="1639" spans="2:3" x14ac:dyDescent="0.3">
      <c r="B1639" s="109"/>
      <c r="C1639" s="13"/>
    </row>
    <row r="1640" spans="2:3" x14ac:dyDescent="0.3">
      <c r="B1640" s="109"/>
      <c r="C1640" s="13"/>
    </row>
    <row r="1641" spans="2:3" x14ac:dyDescent="0.3">
      <c r="B1641" s="109"/>
      <c r="C1641" s="13"/>
    </row>
    <row r="1642" spans="2:3" x14ac:dyDescent="0.3">
      <c r="B1642" s="109"/>
      <c r="C1642" s="13"/>
    </row>
    <row r="1643" spans="2:3" x14ac:dyDescent="0.3">
      <c r="B1643" s="109"/>
      <c r="C1643" s="13"/>
    </row>
    <row r="1644" spans="2:3" x14ac:dyDescent="0.3">
      <c r="B1644" s="109"/>
      <c r="C1644" s="13"/>
    </row>
    <row r="1645" spans="2:3" x14ac:dyDescent="0.3">
      <c r="B1645" s="109"/>
      <c r="C1645" s="13"/>
    </row>
    <row r="1646" spans="2:3" x14ac:dyDescent="0.3">
      <c r="B1646" s="109"/>
      <c r="C1646" s="13"/>
    </row>
    <row r="1647" spans="2:3" x14ac:dyDescent="0.3">
      <c r="B1647" s="109"/>
      <c r="C1647" s="13"/>
    </row>
    <row r="1648" spans="2:3" x14ac:dyDescent="0.3">
      <c r="B1648" s="109"/>
      <c r="C1648" s="13"/>
    </row>
    <row r="1649" spans="2:3" x14ac:dyDescent="0.3">
      <c r="B1649" s="109"/>
      <c r="C1649" s="13"/>
    </row>
    <row r="1650" spans="2:3" x14ac:dyDescent="0.3">
      <c r="B1650" s="109"/>
      <c r="C1650" s="13"/>
    </row>
    <row r="1651" spans="2:3" x14ac:dyDescent="0.3">
      <c r="B1651" s="109"/>
      <c r="C1651" s="13"/>
    </row>
    <row r="1652" spans="2:3" x14ac:dyDescent="0.3">
      <c r="B1652" s="109"/>
      <c r="C1652" s="13"/>
    </row>
    <row r="1653" spans="2:3" x14ac:dyDescent="0.3">
      <c r="B1653" s="109"/>
      <c r="C1653" s="13"/>
    </row>
    <row r="1654" spans="2:3" x14ac:dyDescent="0.3">
      <c r="B1654" s="109"/>
      <c r="C1654" s="13"/>
    </row>
    <row r="1655" spans="2:3" x14ac:dyDescent="0.3">
      <c r="B1655" s="109"/>
      <c r="C1655" s="13"/>
    </row>
    <row r="1656" spans="2:3" x14ac:dyDescent="0.3">
      <c r="B1656" s="109"/>
      <c r="C1656" s="13"/>
    </row>
    <row r="1657" spans="2:3" x14ac:dyDescent="0.3">
      <c r="B1657" s="109"/>
      <c r="C1657" s="13"/>
    </row>
    <row r="1658" spans="2:3" x14ac:dyDescent="0.3">
      <c r="B1658" s="109"/>
      <c r="C1658" s="13"/>
    </row>
    <row r="1659" spans="2:3" x14ac:dyDescent="0.3">
      <c r="B1659" s="109"/>
      <c r="C1659" s="13"/>
    </row>
    <row r="1660" spans="2:3" x14ac:dyDescent="0.3">
      <c r="B1660" s="109"/>
      <c r="C1660" s="13"/>
    </row>
    <row r="1661" spans="2:3" x14ac:dyDescent="0.3">
      <c r="B1661" s="109"/>
      <c r="C1661" s="13"/>
    </row>
    <row r="1662" spans="2:3" x14ac:dyDescent="0.3">
      <c r="B1662" s="109"/>
      <c r="C1662" s="13"/>
    </row>
    <row r="1663" spans="2:3" x14ac:dyDescent="0.3">
      <c r="B1663" s="109"/>
      <c r="C1663" s="13"/>
    </row>
    <row r="1664" spans="2:3" x14ac:dyDescent="0.3">
      <c r="B1664" s="109"/>
      <c r="C1664" s="13"/>
    </row>
    <row r="1665" spans="2:3" x14ac:dyDescent="0.3">
      <c r="B1665" s="109"/>
      <c r="C1665" s="13"/>
    </row>
    <row r="1666" spans="2:3" x14ac:dyDescent="0.3">
      <c r="B1666" s="109"/>
      <c r="C1666" s="13"/>
    </row>
    <row r="1667" spans="2:3" x14ac:dyDescent="0.3">
      <c r="B1667" s="109"/>
      <c r="C1667" s="13"/>
    </row>
    <row r="1668" spans="2:3" x14ac:dyDescent="0.3">
      <c r="B1668" s="109"/>
      <c r="C1668" s="13"/>
    </row>
    <row r="1669" spans="2:3" x14ac:dyDescent="0.3">
      <c r="B1669" s="109"/>
      <c r="C1669" s="13"/>
    </row>
    <row r="1670" spans="2:3" x14ac:dyDescent="0.3">
      <c r="B1670" s="109"/>
      <c r="C1670" s="13"/>
    </row>
    <row r="1671" spans="2:3" x14ac:dyDescent="0.3">
      <c r="B1671" s="109"/>
      <c r="C1671" s="13"/>
    </row>
    <row r="1672" spans="2:3" x14ac:dyDescent="0.3">
      <c r="B1672" s="109"/>
      <c r="C1672" s="13"/>
    </row>
    <row r="1673" spans="2:3" x14ac:dyDescent="0.3">
      <c r="B1673" s="109"/>
      <c r="C1673" s="13"/>
    </row>
    <row r="1674" spans="2:3" x14ac:dyDescent="0.3">
      <c r="B1674" s="109"/>
      <c r="C1674" s="13"/>
    </row>
    <row r="1675" spans="2:3" x14ac:dyDescent="0.3">
      <c r="B1675" s="109"/>
      <c r="C1675" s="13"/>
    </row>
    <row r="1676" spans="2:3" x14ac:dyDescent="0.3">
      <c r="B1676" s="109"/>
      <c r="C1676" s="13"/>
    </row>
    <row r="1677" spans="2:3" x14ac:dyDescent="0.3">
      <c r="B1677" s="109"/>
      <c r="C1677" s="13"/>
    </row>
    <row r="1678" spans="2:3" x14ac:dyDescent="0.3">
      <c r="B1678" s="109"/>
      <c r="C1678" s="13"/>
    </row>
    <row r="1679" spans="2:3" x14ac:dyDescent="0.3">
      <c r="B1679" s="109"/>
      <c r="C1679" s="13"/>
    </row>
    <row r="1680" spans="2:3" x14ac:dyDescent="0.3">
      <c r="B1680" s="109"/>
      <c r="C1680" s="13"/>
    </row>
    <row r="1681" spans="2:3" x14ac:dyDescent="0.3">
      <c r="B1681" s="109"/>
      <c r="C1681" s="13"/>
    </row>
    <row r="1682" spans="2:3" x14ac:dyDescent="0.3">
      <c r="B1682" s="109"/>
      <c r="C1682" s="13"/>
    </row>
    <row r="1683" spans="2:3" x14ac:dyDescent="0.3">
      <c r="B1683" s="109"/>
      <c r="C1683" s="13"/>
    </row>
    <row r="1684" spans="2:3" x14ac:dyDescent="0.3">
      <c r="B1684" s="109"/>
      <c r="C1684" s="13"/>
    </row>
    <row r="1685" spans="2:3" x14ac:dyDescent="0.3">
      <c r="B1685" s="109"/>
      <c r="C1685" s="13"/>
    </row>
    <row r="1686" spans="2:3" x14ac:dyDescent="0.3">
      <c r="B1686" s="109"/>
      <c r="C1686" s="13"/>
    </row>
    <row r="1687" spans="2:3" x14ac:dyDescent="0.3">
      <c r="B1687" s="109"/>
      <c r="C1687" s="13"/>
    </row>
    <row r="1688" spans="2:3" x14ac:dyDescent="0.3">
      <c r="B1688" s="109"/>
      <c r="C1688" s="13"/>
    </row>
    <row r="1689" spans="2:3" x14ac:dyDescent="0.3">
      <c r="B1689" s="109"/>
      <c r="C1689" s="13"/>
    </row>
    <row r="1690" spans="2:3" x14ac:dyDescent="0.3">
      <c r="B1690" s="109"/>
      <c r="C1690" s="13"/>
    </row>
    <row r="1691" spans="2:3" x14ac:dyDescent="0.3">
      <c r="B1691" s="109"/>
      <c r="C1691" s="13"/>
    </row>
    <row r="1692" spans="2:3" x14ac:dyDescent="0.3">
      <c r="B1692" s="109"/>
      <c r="C1692" s="13"/>
    </row>
    <row r="1693" spans="2:3" x14ac:dyDescent="0.3">
      <c r="B1693" s="109"/>
      <c r="C1693" s="13"/>
    </row>
    <row r="1694" spans="2:3" x14ac:dyDescent="0.3">
      <c r="B1694" s="109"/>
      <c r="C1694" s="13"/>
    </row>
    <row r="1695" spans="2:3" x14ac:dyDescent="0.3">
      <c r="B1695" s="109"/>
      <c r="C1695" s="13"/>
    </row>
    <row r="1696" spans="2:3" x14ac:dyDescent="0.3">
      <c r="B1696" s="109"/>
      <c r="C1696" s="13"/>
    </row>
    <row r="1697" spans="2:3" x14ac:dyDescent="0.3">
      <c r="B1697" s="109"/>
      <c r="C1697" s="13"/>
    </row>
    <row r="1698" spans="2:3" x14ac:dyDescent="0.3">
      <c r="B1698" s="109"/>
      <c r="C1698" s="13"/>
    </row>
    <row r="1699" spans="2:3" x14ac:dyDescent="0.3">
      <c r="B1699" s="109"/>
      <c r="C1699" s="13"/>
    </row>
    <row r="1700" spans="2:3" x14ac:dyDescent="0.3">
      <c r="B1700" s="109"/>
      <c r="C1700" s="13"/>
    </row>
    <row r="1701" spans="2:3" x14ac:dyDescent="0.3">
      <c r="B1701" s="109"/>
      <c r="C1701" s="13"/>
    </row>
    <row r="1702" spans="2:3" x14ac:dyDescent="0.3">
      <c r="B1702" s="109"/>
      <c r="C1702" s="13"/>
    </row>
    <row r="1703" spans="2:3" x14ac:dyDescent="0.3">
      <c r="B1703" s="109"/>
      <c r="C1703" s="13"/>
    </row>
    <row r="1704" spans="2:3" x14ac:dyDescent="0.3">
      <c r="B1704" s="109"/>
      <c r="C1704" s="13"/>
    </row>
    <row r="1705" spans="2:3" x14ac:dyDescent="0.3">
      <c r="B1705" s="109"/>
      <c r="C1705" s="13"/>
    </row>
    <row r="1706" spans="2:3" x14ac:dyDescent="0.3">
      <c r="B1706" s="109"/>
      <c r="C1706" s="13"/>
    </row>
    <row r="1707" spans="2:3" x14ac:dyDescent="0.3">
      <c r="B1707" s="109"/>
      <c r="C1707" s="13"/>
    </row>
    <row r="1708" spans="2:3" x14ac:dyDescent="0.3">
      <c r="B1708" s="109"/>
      <c r="C1708" s="13"/>
    </row>
    <row r="1709" spans="2:3" x14ac:dyDescent="0.3">
      <c r="B1709" s="109"/>
      <c r="C1709" s="13"/>
    </row>
    <row r="1710" spans="2:3" x14ac:dyDescent="0.3">
      <c r="B1710" s="109"/>
      <c r="C1710" s="13"/>
    </row>
    <row r="1711" spans="2:3" x14ac:dyDescent="0.3">
      <c r="B1711" s="109"/>
      <c r="C1711" s="13"/>
    </row>
    <row r="1712" spans="2:3" x14ac:dyDescent="0.3">
      <c r="B1712" s="109"/>
      <c r="C1712" s="13"/>
    </row>
    <row r="1713" spans="2:3" x14ac:dyDescent="0.3">
      <c r="B1713" s="109"/>
      <c r="C1713" s="13"/>
    </row>
    <row r="1714" spans="2:3" x14ac:dyDescent="0.3">
      <c r="B1714" s="109"/>
      <c r="C1714" s="13"/>
    </row>
    <row r="1715" spans="2:3" x14ac:dyDescent="0.3">
      <c r="B1715" s="109"/>
      <c r="C1715" s="13"/>
    </row>
    <row r="1716" spans="2:3" x14ac:dyDescent="0.3">
      <c r="B1716" s="109"/>
      <c r="C1716" s="13"/>
    </row>
    <row r="1717" spans="2:3" x14ac:dyDescent="0.3">
      <c r="B1717" s="109"/>
      <c r="C1717" s="13"/>
    </row>
    <row r="1718" spans="2:3" x14ac:dyDescent="0.3">
      <c r="B1718" s="109"/>
      <c r="C1718" s="13"/>
    </row>
    <row r="1719" spans="2:3" x14ac:dyDescent="0.3">
      <c r="B1719" s="109"/>
      <c r="C1719" s="13"/>
    </row>
    <row r="1720" spans="2:3" x14ac:dyDescent="0.3">
      <c r="B1720" s="109"/>
      <c r="C1720" s="13"/>
    </row>
    <row r="1721" spans="2:3" x14ac:dyDescent="0.3">
      <c r="B1721" s="109"/>
      <c r="C1721" s="13"/>
    </row>
    <row r="1722" spans="2:3" x14ac:dyDescent="0.3">
      <c r="B1722" s="109"/>
      <c r="C1722" s="13"/>
    </row>
    <row r="1723" spans="2:3" x14ac:dyDescent="0.3">
      <c r="B1723" s="109"/>
      <c r="C1723" s="13"/>
    </row>
    <row r="1724" spans="2:3" x14ac:dyDescent="0.3">
      <c r="B1724" s="109"/>
      <c r="C1724" s="13"/>
    </row>
    <row r="1725" spans="2:3" x14ac:dyDescent="0.3">
      <c r="B1725" s="109"/>
      <c r="C1725" s="13"/>
    </row>
    <row r="1726" spans="2:3" x14ac:dyDescent="0.3">
      <c r="B1726" s="109"/>
      <c r="C1726" s="13"/>
    </row>
    <row r="1727" spans="2:3" x14ac:dyDescent="0.3">
      <c r="B1727" s="109"/>
      <c r="C1727" s="13"/>
    </row>
    <row r="1728" spans="2:3" x14ac:dyDescent="0.3">
      <c r="B1728" s="109"/>
      <c r="C1728" s="13"/>
    </row>
    <row r="1729" spans="2:3" x14ac:dyDescent="0.3">
      <c r="B1729" s="109"/>
      <c r="C1729" s="13"/>
    </row>
    <row r="1730" spans="2:3" x14ac:dyDescent="0.3">
      <c r="B1730" s="109"/>
      <c r="C1730" s="13"/>
    </row>
    <row r="1731" spans="2:3" x14ac:dyDescent="0.3">
      <c r="B1731" s="109"/>
      <c r="C1731" s="13"/>
    </row>
    <row r="1732" spans="2:3" x14ac:dyDescent="0.3">
      <c r="B1732" s="109"/>
      <c r="C1732" s="13"/>
    </row>
    <row r="1733" spans="2:3" x14ac:dyDescent="0.3">
      <c r="B1733" s="109"/>
      <c r="C1733" s="13"/>
    </row>
    <row r="1734" spans="2:3" x14ac:dyDescent="0.3">
      <c r="B1734" s="109"/>
      <c r="C1734" s="13"/>
    </row>
    <row r="1735" spans="2:3" x14ac:dyDescent="0.3">
      <c r="B1735" s="109"/>
      <c r="C1735" s="13"/>
    </row>
    <row r="1736" spans="2:3" x14ac:dyDescent="0.3">
      <c r="B1736" s="109"/>
      <c r="C1736" s="13"/>
    </row>
    <row r="1737" spans="2:3" x14ac:dyDescent="0.3">
      <c r="B1737" s="109"/>
      <c r="C1737" s="13"/>
    </row>
    <row r="1738" spans="2:3" x14ac:dyDescent="0.3">
      <c r="B1738" s="109"/>
      <c r="C1738" s="13"/>
    </row>
    <row r="1739" spans="2:3" x14ac:dyDescent="0.3">
      <c r="B1739" s="109"/>
      <c r="C1739" s="13"/>
    </row>
    <row r="1740" spans="2:3" x14ac:dyDescent="0.3">
      <c r="B1740" s="109"/>
      <c r="C1740" s="13"/>
    </row>
    <row r="1741" spans="2:3" x14ac:dyDescent="0.3">
      <c r="B1741" s="109"/>
      <c r="C1741" s="13"/>
    </row>
    <row r="1742" spans="2:3" x14ac:dyDescent="0.3">
      <c r="B1742" s="109"/>
      <c r="C1742" s="13"/>
    </row>
    <row r="1743" spans="2:3" x14ac:dyDescent="0.3">
      <c r="B1743" s="109"/>
      <c r="C1743" s="13"/>
    </row>
    <row r="1744" spans="2:3" x14ac:dyDescent="0.3">
      <c r="B1744" s="109"/>
      <c r="C1744" s="13"/>
    </row>
    <row r="1745" spans="2:3" x14ac:dyDescent="0.3">
      <c r="B1745" s="109"/>
      <c r="C1745" s="13"/>
    </row>
    <row r="1746" spans="2:3" x14ac:dyDescent="0.3">
      <c r="B1746" s="109"/>
      <c r="C1746" s="13"/>
    </row>
    <row r="1747" spans="2:3" x14ac:dyDescent="0.3">
      <c r="B1747" s="109"/>
      <c r="C1747" s="13"/>
    </row>
    <row r="1748" spans="2:3" x14ac:dyDescent="0.3">
      <c r="B1748" s="109"/>
      <c r="C1748" s="13"/>
    </row>
    <row r="1749" spans="2:3" x14ac:dyDescent="0.3">
      <c r="B1749" s="109"/>
      <c r="C1749" s="13"/>
    </row>
    <row r="1750" spans="2:3" x14ac:dyDescent="0.3">
      <c r="B1750" s="109"/>
      <c r="C1750" s="13"/>
    </row>
    <row r="1751" spans="2:3" x14ac:dyDescent="0.3">
      <c r="B1751" s="109"/>
      <c r="C1751" s="13"/>
    </row>
    <row r="1752" spans="2:3" x14ac:dyDescent="0.3">
      <c r="B1752" s="109"/>
      <c r="C1752" s="13"/>
    </row>
    <row r="1753" spans="2:3" x14ac:dyDescent="0.3">
      <c r="B1753" s="109"/>
      <c r="C1753" s="13"/>
    </row>
    <row r="1754" spans="2:3" x14ac:dyDescent="0.3">
      <c r="B1754" s="109"/>
      <c r="C1754" s="13"/>
    </row>
    <row r="1755" spans="2:3" x14ac:dyDescent="0.3">
      <c r="B1755" s="109"/>
      <c r="C1755" s="13"/>
    </row>
    <row r="1756" spans="2:3" x14ac:dyDescent="0.3">
      <c r="B1756" s="109"/>
      <c r="C1756" s="13"/>
    </row>
    <row r="1757" spans="2:3" x14ac:dyDescent="0.3">
      <c r="B1757" s="109"/>
      <c r="C1757" s="13"/>
    </row>
    <row r="1758" spans="2:3" x14ac:dyDescent="0.3">
      <c r="B1758" s="109"/>
      <c r="C1758" s="13"/>
    </row>
    <row r="1759" spans="2:3" x14ac:dyDescent="0.3">
      <c r="B1759" s="109"/>
      <c r="C1759" s="13"/>
    </row>
    <row r="1760" spans="2:3" x14ac:dyDescent="0.3">
      <c r="B1760" s="109"/>
      <c r="C1760" s="13"/>
    </row>
    <row r="1761" spans="2:3" x14ac:dyDescent="0.3">
      <c r="B1761" s="109"/>
      <c r="C1761" s="13"/>
    </row>
    <row r="1762" spans="2:3" x14ac:dyDescent="0.3">
      <c r="B1762" s="109"/>
      <c r="C1762" s="13"/>
    </row>
    <row r="1763" spans="2:3" x14ac:dyDescent="0.3">
      <c r="B1763" s="109"/>
      <c r="C1763" s="13"/>
    </row>
    <row r="1764" spans="2:3" x14ac:dyDescent="0.3">
      <c r="B1764" s="109"/>
      <c r="C1764" s="13"/>
    </row>
    <row r="1765" spans="2:3" x14ac:dyDescent="0.3">
      <c r="B1765" s="109"/>
      <c r="C1765" s="13"/>
    </row>
    <row r="1766" spans="2:3" x14ac:dyDescent="0.3">
      <c r="B1766" s="109"/>
      <c r="C1766" s="13"/>
    </row>
    <row r="1767" spans="2:3" x14ac:dyDescent="0.3">
      <c r="B1767" s="109"/>
      <c r="C1767" s="13"/>
    </row>
    <row r="1768" spans="2:3" x14ac:dyDescent="0.3">
      <c r="B1768" s="109"/>
      <c r="C1768" s="13"/>
    </row>
    <row r="1769" spans="2:3" x14ac:dyDescent="0.3">
      <c r="B1769" s="109"/>
      <c r="C1769" s="13"/>
    </row>
    <row r="1770" spans="2:3" x14ac:dyDescent="0.3">
      <c r="B1770" s="109"/>
      <c r="C1770" s="13"/>
    </row>
    <row r="1771" spans="2:3" x14ac:dyDescent="0.3">
      <c r="B1771" s="109"/>
      <c r="C1771" s="13"/>
    </row>
    <row r="1772" spans="2:3" x14ac:dyDescent="0.3">
      <c r="B1772" s="109"/>
      <c r="C1772" s="13"/>
    </row>
    <row r="1773" spans="2:3" x14ac:dyDescent="0.3">
      <c r="B1773" s="109"/>
      <c r="C1773" s="13"/>
    </row>
    <row r="1774" spans="2:3" x14ac:dyDescent="0.3">
      <c r="B1774" s="109"/>
      <c r="C1774" s="13"/>
    </row>
    <row r="1775" spans="2:3" x14ac:dyDescent="0.3">
      <c r="B1775" s="109"/>
      <c r="C1775" s="13"/>
    </row>
    <row r="1776" spans="2:3" x14ac:dyDescent="0.3">
      <c r="B1776" s="109"/>
      <c r="C1776" s="13"/>
    </row>
    <row r="1777" spans="2:3" x14ac:dyDescent="0.3">
      <c r="B1777" s="109"/>
      <c r="C1777" s="13"/>
    </row>
    <row r="1778" spans="2:3" x14ac:dyDescent="0.3">
      <c r="B1778" s="109"/>
      <c r="C1778" s="13"/>
    </row>
    <row r="1779" spans="2:3" x14ac:dyDescent="0.3">
      <c r="B1779" s="109"/>
      <c r="C1779" s="13"/>
    </row>
    <row r="1780" spans="2:3" x14ac:dyDescent="0.3">
      <c r="B1780" s="109"/>
      <c r="C1780" s="13"/>
    </row>
    <row r="1781" spans="2:3" x14ac:dyDescent="0.3">
      <c r="B1781" s="109"/>
      <c r="C1781" s="13"/>
    </row>
    <row r="1782" spans="2:3" x14ac:dyDescent="0.3">
      <c r="B1782" s="109"/>
      <c r="C1782" s="13"/>
    </row>
    <row r="1783" spans="2:3" x14ac:dyDescent="0.3">
      <c r="B1783" s="109"/>
      <c r="C1783" s="13"/>
    </row>
    <row r="1784" spans="2:3" x14ac:dyDescent="0.3">
      <c r="B1784" s="109"/>
      <c r="C1784" s="13"/>
    </row>
    <row r="1785" spans="2:3" x14ac:dyDescent="0.3">
      <c r="B1785" s="109"/>
      <c r="C1785" s="13"/>
    </row>
    <row r="1786" spans="2:3" x14ac:dyDescent="0.3">
      <c r="B1786" s="109"/>
      <c r="C1786" s="13"/>
    </row>
    <row r="1787" spans="2:3" x14ac:dyDescent="0.3">
      <c r="B1787" s="109"/>
      <c r="C1787" s="13"/>
    </row>
    <row r="1788" spans="2:3" x14ac:dyDescent="0.3">
      <c r="B1788" s="109"/>
      <c r="C1788" s="13"/>
    </row>
    <row r="1789" spans="2:3" x14ac:dyDescent="0.3">
      <c r="B1789" s="109"/>
      <c r="C1789" s="13"/>
    </row>
    <row r="1790" spans="2:3" x14ac:dyDescent="0.3">
      <c r="B1790" s="109"/>
      <c r="C1790" s="13"/>
    </row>
    <row r="1791" spans="2:3" x14ac:dyDescent="0.3">
      <c r="B1791" s="109"/>
      <c r="C1791" s="13"/>
    </row>
    <row r="1792" spans="2:3" x14ac:dyDescent="0.3">
      <c r="B1792" s="109"/>
      <c r="C1792" s="13"/>
    </row>
    <row r="1793" spans="2:3" x14ac:dyDescent="0.3">
      <c r="B1793" s="109"/>
      <c r="C1793" s="13"/>
    </row>
    <row r="1794" spans="2:3" x14ac:dyDescent="0.3">
      <c r="B1794" s="109"/>
      <c r="C1794" s="13"/>
    </row>
    <row r="1795" spans="2:3" x14ac:dyDescent="0.3">
      <c r="B1795" s="109"/>
      <c r="C1795" s="13"/>
    </row>
    <row r="1796" spans="2:3" x14ac:dyDescent="0.3">
      <c r="B1796" s="109"/>
      <c r="C1796" s="13"/>
    </row>
    <row r="1797" spans="2:3" x14ac:dyDescent="0.3">
      <c r="B1797" s="109"/>
      <c r="C1797" s="13"/>
    </row>
    <row r="1798" spans="2:3" x14ac:dyDescent="0.3">
      <c r="B1798" s="109"/>
      <c r="C1798" s="13"/>
    </row>
    <row r="1799" spans="2:3" x14ac:dyDescent="0.3">
      <c r="B1799" s="109"/>
      <c r="C1799" s="13"/>
    </row>
    <row r="1800" spans="2:3" x14ac:dyDescent="0.3">
      <c r="B1800" s="109"/>
      <c r="C1800" s="13"/>
    </row>
    <row r="1801" spans="2:3" x14ac:dyDescent="0.3">
      <c r="B1801" s="109"/>
      <c r="C1801" s="13"/>
    </row>
    <row r="1802" spans="2:3" x14ac:dyDescent="0.3">
      <c r="B1802" s="109"/>
      <c r="C1802" s="13"/>
    </row>
    <row r="1803" spans="2:3" x14ac:dyDescent="0.3">
      <c r="B1803" s="109"/>
      <c r="C1803" s="13"/>
    </row>
    <row r="1804" spans="2:3" x14ac:dyDescent="0.3">
      <c r="B1804" s="109"/>
      <c r="C1804" s="13"/>
    </row>
    <row r="1805" spans="2:3" x14ac:dyDescent="0.3">
      <c r="B1805" s="109"/>
      <c r="C1805" s="13"/>
    </row>
    <row r="1806" spans="2:3" x14ac:dyDescent="0.3">
      <c r="B1806" s="109"/>
      <c r="C1806" s="13"/>
    </row>
    <row r="1807" spans="2:3" x14ac:dyDescent="0.3">
      <c r="B1807" s="109"/>
      <c r="C1807" s="13"/>
    </row>
    <row r="1808" spans="2:3" x14ac:dyDescent="0.3">
      <c r="B1808" s="109"/>
      <c r="C1808" s="13"/>
    </row>
    <row r="1809" spans="2:3" x14ac:dyDescent="0.3">
      <c r="B1809" s="109"/>
      <c r="C1809" s="13"/>
    </row>
    <row r="1810" spans="2:3" x14ac:dyDescent="0.3">
      <c r="B1810" s="109"/>
      <c r="C1810" s="13"/>
    </row>
    <row r="1811" spans="2:3" x14ac:dyDescent="0.3">
      <c r="B1811" s="109"/>
      <c r="C1811" s="13"/>
    </row>
    <row r="1812" spans="2:3" x14ac:dyDescent="0.3">
      <c r="B1812" s="109"/>
      <c r="C1812" s="13"/>
    </row>
    <row r="1813" spans="2:3" x14ac:dyDescent="0.3">
      <c r="B1813" s="109"/>
      <c r="C1813" s="13"/>
    </row>
    <row r="1814" spans="2:3" x14ac:dyDescent="0.3">
      <c r="B1814" s="109"/>
      <c r="C1814" s="13"/>
    </row>
    <row r="1815" spans="2:3" x14ac:dyDescent="0.3">
      <c r="B1815" s="109"/>
      <c r="C1815" s="13"/>
    </row>
    <row r="1816" spans="2:3" x14ac:dyDescent="0.3">
      <c r="B1816" s="109"/>
      <c r="C1816" s="13"/>
    </row>
    <row r="1817" spans="2:3" x14ac:dyDescent="0.3">
      <c r="B1817" s="109"/>
      <c r="C1817" s="13"/>
    </row>
    <row r="1818" spans="2:3" x14ac:dyDescent="0.3">
      <c r="B1818" s="109"/>
      <c r="C1818" s="13"/>
    </row>
    <row r="1819" spans="2:3" x14ac:dyDescent="0.3">
      <c r="B1819" s="109"/>
      <c r="C1819" s="13"/>
    </row>
    <row r="1820" spans="2:3" x14ac:dyDescent="0.3">
      <c r="B1820" s="109"/>
      <c r="C1820" s="13"/>
    </row>
    <row r="1821" spans="2:3" x14ac:dyDescent="0.3">
      <c r="B1821" s="109"/>
      <c r="C1821" s="13"/>
    </row>
    <row r="1822" spans="2:3" x14ac:dyDescent="0.3">
      <c r="B1822" s="109"/>
      <c r="C1822" s="13"/>
    </row>
    <row r="1823" spans="2:3" x14ac:dyDescent="0.3">
      <c r="B1823" s="109"/>
      <c r="C1823" s="13"/>
    </row>
    <row r="1824" spans="2:3" x14ac:dyDescent="0.3">
      <c r="B1824" s="109"/>
      <c r="C1824" s="13"/>
    </row>
    <row r="1825" spans="2:3" x14ac:dyDescent="0.3">
      <c r="B1825" s="109"/>
      <c r="C1825" s="13"/>
    </row>
    <row r="1826" spans="2:3" x14ac:dyDescent="0.3">
      <c r="B1826" s="109"/>
      <c r="C1826" s="13"/>
    </row>
    <row r="1827" spans="2:3" x14ac:dyDescent="0.3">
      <c r="B1827" s="109"/>
      <c r="C1827" s="13"/>
    </row>
    <row r="1828" spans="2:3" x14ac:dyDescent="0.3">
      <c r="B1828" s="109"/>
      <c r="C1828" s="13"/>
    </row>
    <row r="1829" spans="2:3" x14ac:dyDescent="0.3">
      <c r="B1829" s="109"/>
      <c r="C1829" s="13"/>
    </row>
    <row r="1830" spans="2:3" x14ac:dyDescent="0.3">
      <c r="B1830" s="109"/>
      <c r="C1830" s="13"/>
    </row>
    <row r="1831" spans="2:3" x14ac:dyDescent="0.3">
      <c r="B1831" s="109"/>
      <c r="C1831" s="13"/>
    </row>
    <row r="1832" spans="2:3" x14ac:dyDescent="0.3">
      <c r="B1832" s="109"/>
      <c r="C1832" s="13"/>
    </row>
    <row r="1833" spans="2:3" x14ac:dyDescent="0.3">
      <c r="B1833" s="109"/>
      <c r="C1833" s="13"/>
    </row>
    <row r="1834" spans="2:3" x14ac:dyDescent="0.3">
      <c r="B1834" s="109"/>
      <c r="C1834" s="13"/>
    </row>
    <row r="1835" spans="2:3" x14ac:dyDescent="0.3">
      <c r="B1835" s="109"/>
      <c r="C1835" s="13"/>
    </row>
    <row r="1836" spans="2:3" x14ac:dyDescent="0.3">
      <c r="B1836" s="109"/>
      <c r="C1836" s="13"/>
    </row>
    <row r="1837" spans="2:3" x14ac:dyDescent="0.3">
      <c r="B1837" s="109"/>
      <c r="C1837" s="13"/>
    </row>
    <row r="1838" spans="2:3" x14ac:dyDescent="0.3">
      <c r="B1838" s="109"/>
      <c r="C1838" s="13"/>
    </row>
    <row r="1839" spans="2:3" x14ac:dyDescent="0.3">
      <c r="B1839" s="109"/>
      <c r="C1839" s="13"/>
    </row>
    <row r="1840" spans="2:3" x14ac:dyDescent="0.3">
      <c r="B1840" s="109"/>
      <c r="C1840" s="13"/>
    </row>
    <row r="1841" spans="2:3" x14ac:dyDescent="0.3">
      <c r="B1841" s="109"/>
      <c r="C1841" s="13"/>
    </row>
    <row r="1842" spans="2:3" x14ac:dyDescent="0.3">
      <c r="B1842" s="109"/>
      <c r="C1842" s="13"/>
    </row>
    <row r="1843" spans="2:3" x14ac:dyDescent="0.3">
      <c r="B1843" s="109"/>
      <c r="C1843" s="13"/>
    </row>
    <row r="1844" spans="2:3" x14ac:dyDescent="0.3">
      <c r="B1844" s="109"/>
      <c r="C1844" s="13"/>
    </row>
    <row r="1845" spans="2:3" x14ac:dyDescent="0.3">
      <c r="B1845" s="109"/>
      <c r="C1845" s="13"/>
    </row>
    <row r="1846" spans="2:3" x14ac:dyDescent="0.3">
      <c r="B1846" s="109"/>
      <c r="C1846" s="13"/>
    </row>
    <row r="1847" spans="2:3" x14ac:dyDescent="0.3">
      <c r="B1847" s="109"/>
      <c r="C1847" s="13"/>
    </row>
    <row r="1848" spans="2:3" x14ac:dyDescent="0.3">
      <c r="B1848" s="109"/>
      <c r="C1848" s="13"/>
    </row>
    <row r="1849" spans="2:3" x14ac:dyDescent="0.3">
      <c r="B1849" s="109"/>
      <c r="C1849" s="13"/>
    </row>
    <row r="1850" spans="2:3" x14ac:dyDescent="0.3">
      <c r="B1850" s="109"/>
      <c r="C1850" s="13"/>
    </row>
    <row r="1851" spans="2:3" x14ac:dyDescent="0.3">
      <c r="B1851" s="109"/>
      <c r="C1851" s="13"/>
    </row>
    <row r="1852" spans="2:3" x14ac:dyDescent="0.3">
      <c r="B1852" s="109"/>
      <c r="C1852" s="13"/>
    </row>
    <row r="1853" spans="2:3" x14ac:dyDescent="0.3">
      <c r="B1853" s="109"/>
      <c r="C1853" s="13"/>
    </row>
    <row r="1854" spans="2:3" x14ac:dyDescent="0.3">
      <c r="B1854" s="109"/>
      <c r="C1854" s="13"/>
    </row>
    <row r="1855" spans="2:3" x14ac:dyDescent="0.3">
      <c r="B1855" s="109"/>
      <c r="C1855" s="13"/>
    </row>
    <row r="1856" spans="2:3" x14ac:dyDescent="0.3">
      <c r="B1856" s="109"/>
      <c r="C1856" s="13"/>
    </row>
    <row r="1857" spans="2:3" x14ac:dyDescent="0.3">
      <c r="B1857" s="109"/>
      <c r="C1857" s="13"/>
    </row>
    <row r="1858" spans="2:3" x14ac:dyDescent="0.3">
      <c r="B1858" s="109"/>
      <c r="C1858" s="13"/>
    </row>
    <row r="1859" spans="2:3" x14ac:dyDescent="0.3">
      <c r="B1859" s="109"/>
      <c r="C1859" s="13"/>
    </row>
    <row r="1860" spans="2:3" x14ac:dyDescent="0.3">
      <c r="B1860" s="109"/>
      <c r="C1860" s="13"/>
    </row>
    <row r="1861" spans="2:3" x14ac:dyDescent="0.3">
      <c r="B1861" s="109"/>
      <c r="C1861" s="13"/>
    </row>
    <row r="1862" spans="2:3" x14ac:dyDescent="0.3">
      <c r="B1862" s="109"/>
      <c r="C1862" s="13"/>
    </row>
    <row r="1863" spans="2:3" x14ac:dyDescent="0.3">
      <c r="B1863" s="109"/>
      <c r="C1863" s="13"/>
    </row>
    <row r="1864" spans="2:3" x14ac:dyDescent="0.3">
      <c r="B1864" s="109"/>
      <c r="C1864" s="13"/>
    </row>
    <row r="1865" spans="2:3" x14ac:dyDescent="0.3">
      <c r="B1865" s="109"/>
      <c r="C1865" s="13"/>
    </row>
    <row r="1866" spans="2:3" x14ac:dyDescent="0.3">
      <c r="B1866" s="109"/>
      <c r="C1866" s="13"/>
    </row>
    <row r="1867" spans="2:3" x14ac:dyDescent="0.3">
      <c r="B1867" s="109"/>
      <c r="C1867" s="13"/>
    </row>
    <row r="1868" spans="2:3" x14ac:dyDescent="0.3">
      <c r="B1868" s="109"/>
      <c r="C1868" s="13"/>
    </row>
    <row r="1869" spans="2:3" x14ac:dyDescent="0.3">
      <c r="B1869" s="109"/>
      <c r="C1869" s="13"/>
    </row>
    <row r="1870" spans="2:3" x14ac:dyDescent="0.3">
      <c r="B1870" s="109"/>
      <c r="C1870" s="13"/>
    </row>
    <row r="1871" spans="2:3" x14ac:dyDescent="0.3">
      <c r="B1871" s="109"/>
      <c r="C1871" s="13"/>
    </row>
    <row r="1872" spans="2:3" x14ac:dyDescent="0.3">
      <c r="B1872" s="109"/>
      <c r="C1872" s="13"/>
    </row>
    <row r="1873" spans="2:3" x14ac:dyDescent="0.3">
      <c r="B1873" s="109"/>
      <c r="C1873" s="13"/>
    </row>
    <row r="1874" spans="2:3" x14ac:dyDescent="0.3">
      <c r="B1874" s="109"/>
      <c r="C1874" s="13"/>
    </row>
    <row r="1875" spans="2:3" x14ac:dyDescent="0.3">
      <c r="B1875" s="109"/>
      <c r="C1875" s="13"/>
    </row>
    <row r="1876" spans="2:3" x14ac:dyDescent="0.3">
      <c r="B1876" s="109"/>
      <c r="C1876" s="13"/>
    </row>
    <row r="1877" spans="2:3" x14ac:dyDescent="0.3">
      <c r="B1877" s="109"/>
      <c r="C1877" s="13"/>
    </row>
    <row r="1878" spans="2:3" x14ac:dyDescent="0.3">
      <c r="B1878" s="109"/>
      <c r="C1878" s="13"/>
    </row>
    <row r="1879" spans="2:3" x14ac:dyDescent="0.3">
      <c r="B1879" s="109"/>
      <c r="C1879" s="13"/>
    </row>
    <row r="1880" spans="2:3" x14ac:dyDescent="0.3">
      <c r="B1880" s="109"/>
      <c r="C1880" s="13"/>
    </row>
    <row r="1881" spans="2:3" x14ac:dyDescent="0.3">
      <c r="B1881" s="109"/>
      <c r="C1881" s="13"/>
    </row>
    <row r="1882" spans="2:3" x14ac:dyDescent="0.3">
      <c r="B1882" s="109"/>
      <c r="C1882" s="13"/>
    </row>
    <row r="1883" spans="2:3" x14ac:dyDescent="0.3">
      <c r="B1883" s="109"/>
      <c r="C1883" s="13"/>
    </row>
    <row r="1884" spans="2:3" x14ac:dyDescent="0.3">
      <c r="B1884" s="109"/>
      <c r="C1884" s="13"/>
    </row>
    <row r="1885" spans="2:3" x14ac:dyDescent="0.3">
      <c r="B1885" s="109"/>
      <c r="C1885" s="13"/>
    </row>
    <row r="1886" spans="2:3" x14ac:dyDescent="0.3">
      <c r="B1886" s="109"/>
      <c r="C1886" s="13"/>
    </row>
    <row r="1887" spans="2:3" x14ac:dyDescent="0.3">
      <c r="B1887" s="109"/>
      <c r="C1887" s="13"/>
    </row>
    <row r="1888" spans="2:3" x14ac:dyDescent="0.3">
      <c r="B1888" s="109"/>
      <c r="C1888" s="13"/>
    </row>
    <row r="1889" spans="2:3" x14ac:dyDescent="0.3">
      <c r="B1889" s="109"/>
      <c r="C1889" s="13"/>
    </row>
    <row r="1890" spans="2:3" x14ac:dyDescent="0.3">
      <c r="B1890" s="109"/>
      <c r="C1890" s="13"/>
    </row>
    <row r="1891" spans="2:3" x14ac:dyDescent="0.3">
      <c r="B1891" s="109"/>
      <c r="C1891" s="13"/>
    </row>
    <row r="1892" spans="2:3" x14ac:dyDescent="0.3">
      <c r="B1892" s="109"/>
      <c r="C1892" s="13"/>
    </row>
    <row r="1893" spans="2:3" x14ac:dyDescent="0.3">
      <c r="B1893" s="109"/>
      <c r="C1893" s="13"/>
    </row>
    <row r="1894" spans="2:3" x14ac:dyDescent="0.3">
      <c r="B1894" s="109"/>
      <c r="C1894" s="13"/>
    </row>
    <row r="1895" spans="2:3" x14ac:dyDescent="0.3">
      <c r="B1895" s="109"/>
      <c r="C1895" s="13"/>
    </row>
    <row r="1896" spans="2:3" x14ac:dyDescent="0.3">
      <c r="B1896" s="109"/>
      <c r="C1896" s="13"/>
    </row>
    <row r="1897" spans="2:3" x14ac:dyDescent="0.3">
      <c r="B1897" s="109"/>
      <c r="C1897" s="13"/>
    </row>
    <row r="1898" spans="2:3" x14ac:dyDescent="0.3">
      <c r="B1898" s="109"/>
      <c r="C1898" s="13"/>
    </row>
    <row r="1899" spans="2:3" x14ac:dyDescent="0.3">
      <c r="B1899" s="109"/>
      <c r="C1899" s="13"/>
    </row>
    <row r="1900" spans="2:3" x14ac:dyDescent="0.3">
      <c r="B1900" s="109"/>
      <c r="C1900" s="13"/>
    </row>
    <row r="1901" spans="2:3" x14ac:dyDescent="0.3">
      <c r="B1901" s="109"/>
      <c r="C1901" s="13"/>
    </row>
    <row r="1902" spans="2:3" x14ac:dyDescent="0.3">
      <c r="B1902" s="109"/>
      <c r="C1902" s="13"/>
    </row>
    <row r="1903" spans="2:3" x14ac:dyDescent="0.3">
      <c r="B1903" s="109"/>
      <c r="C1903" s="13"/>
    </row>
    <row r="1904" spans="2:3" x14ac:dyDescent="0.3">
      <c r="B1904" s="109"/>
      <c r="C1904" s="13"/>
    </row>
    <row r="1905" spans="2:3" x14ac:dyDescent="0.3">
      <c r="B1905" s="109"/>
      <c r="C1905" s="13"/>
    </row>
    <row r="1906" spans="2:3" x14ac:dyDescent="0.3">
      <c r="B1906" s="109"/>
      <c r="C1906" s="13"/>
    </row>
    <row r="1907" spans="2:3" x14ac:dyDescent="0.3">
      <c r="B1907" s="109"/>
      <c r="C1907" s="13"/>
    </row>
    <row r="1908" spans="2:3" x14ac:dyDescent="0.3">
      <c r="B1908" s="109"/>
      <c r="C1908" s="13"/>
    </row>
    <row r="1909" spans="2:3" x14ac:dyDescent="0.3">
      <c r="B1909" s="109"/>
      <c r="C1909" s="13"/>
    </row>
    <row r="1910" spans="2:3" x14ac:dyDescent="0.3">
      <c r="B1910" s="109"/>
      <c r="C1910" s="13"/>
    </row>
    <row r="1911" spans="2:3" x14ac:dyDescent="0.3">
      <c r="B1911" s="109"/>
      <c r="C1911" s="13"/>
    </row>
    <row r="1912" spans="2:3" x14ac:dyDescent="0.3">
      <c r="B1912" s="109"/>
      <c r="C1912" s="13"/>
    </row>
    <row r="1913" spans="2:3" x14ac:dyDescent="0.3">
      <c r="B1913" s="109"/>
      <c r="C1913" s="13"/>
    </row>
    <row r="1914" spans="2:3" x14ac:dyDescent="0.3">
      <c r="B1914" s="109"/>
      <c r="C1914" s="13"/>
    </row>
    <row r="1915" spans="2:3" x14ac:dyDescent="0.3">
      <c r="B1915" s="109"/>
      <c r="C1915" s="13"/>
    </row>
    <row r="1916" spans="2:3" x14ac:dyDescent="0.3">
      <c r="B1916" s="109"/>
      <c r="C1916" s="13"/>
    </row>
    <row r="1917" spans="2:3" x14ac:dyDescent="0.3">
      <c r="B1917" s="109"/>
      <c r="C1917" s="13"/>
    </row>
    <row r="1918" spans="2:3" x14ac:dyDescent="0.3">
      <c r="B1918" s="109"/>
      <c r="C1918" s="13"/>
    </row>
    <row r="1919" spans="2:3" x14ac:dyDescent="0.3">
      <c r="B1919" s="109"/>
      <c r="C1919" s="13"/>
    </row>
    <row r="1920" spans="2:3" x14ac:dyDescent="0.3">
      <c r="B1920" s="109"/>
      <c r="C1920" s="13"/>
    </row>
    <row r="1921" spans="2:3" x14ac:dyDescent="0.3">
      <c r="B1921" s="109"/>
      <c r="C1921" s="13"/>
    </row>
    <row r="1922" spans="2:3" x14ac:dyDescent="0.3">
      <c r="B1922" s="109"/>
      <c r="C1922" s="13"/>
    </row>
    <row r="1923" spans="2:3" x14ac:dyDescent="0.3">
      <c r="B1923" s="109"/>
      <c r="C1923" s="13"/>
    </row>
    <row r="1924" spans="2:3" x14ac:dyDescent="0.3">
      <c r="B1924" s="109"/>
      <c r="C1924" s="13"/>
    </row>
    <row r="1925" spans="2:3" x14ac:dyDescent="0.3">
      <c r="B1925" s="109"/>
      <c r="C1925" s="13"/>
    </row>
    <row r="1926" spans="2:3" x14ac:dyDescent="0.3">
      <c r="B1926" s="109"/>
      <c r="C1926" s="13"/>
    </row>
    <row r="1927" spans="2:3" x14ac:dyDescent="0.3">
      <c r="B1927" s="109"/>
      <c r="C1927" s="13"/>
    </row>
    <row r="1928" spans="2:3" x14ac:dyDescent="0.3">
      <c r="B1928" s="109"/>
      <c r="C1928" s="13"/>
    </row>
    <row r="1929" spans="2:3" x14ac:dyDescent="0.3">
      <c r="B1929" s="109"/>
      <c r="C1929" s="13"/>
    </row>
    <row r="1930" spans="2:3" x14ac:dyDescent="0.3">
      <c r="B1930" s="109"/>
      <c r="C1930" s="13"/>
    </row>
    <row r="1931" spans="2:3" x14ac:dyDescent="0.3">
      <c r="B1931" s="109"/>
      <c r="C1931" s="13"/>
    </row>
    <row r="1932" spans="2:3" x14ac:dyDescent="0.3">
      <c r="B1932" s="109"/>
      <c r="C1932" s="13"/>
    </row>
    <row r="1933" spans="2:3" x14ac:dyDescent="0.3">
      <c r="B1933" s="109"/>
      <c r="C1933" s="13"/>
    </row>
    <row r="1934" spans="2:3" x14ac:dyDescent="0.3">
      <c r="B1934" s="109"/>
      <c r="C1934" s="13"/>
    </row>
    <row r="1935" spans="2:3" x14ac:dyDescent="0.3">
      <c r="B1935" s="109"/>
      <c r="C1935" s="13"/>
    </row>
    <row r="1936" spans="2:3" x14ac:dyDescent="0.3">
      <c r="B1936" s="109"/>
      <c r="C1936" s="13"/>
    </row>
    <row r="1937" spans="2:3" x14ac:dyDescent="0.3">
      <c r="B1937" s="109"/>
      <c r="C1937" s="13"/>
    </row>
    <row r="1938" spans="2:3" x14ac:dyDescent="0.3">
      <c r="B1938" s="109"/>
      <c r="C1938" s="13"/>
    </row>
    <row r="1939" spans="2:3" x14ac:dyDescent="0.3">
      <c r="B1939" s="109"/>
      <c r="C1939" s="13"/>
    </row>
    <row r="1940" spans="2:3" x14ac:dyDescent="0.3">
      <c r="B1940" s="109"/>
      <c r="C1940" s="13"/>
    </row>
    <row r="1941" spans="2:3" x14ac:dyDescent="0.3">
      <c r="B1941" s="109"/>
      <c r="C1941" s="13"/>
    </row>
    <row r="1942" spans="2:3" x14ac:dyDescent="0.3">
      <c r="B1942" s="109"/>
      <c r="C1942" s="13"/>
    </row>
    <row r="1943" spans="2:3" x14ac:dyDescent="0.3">
      <c r="B1943" s="109"/>
      <c r="C1943" s="13"/>
    </row>
    <row r="1944" spans="2:3" x14ac:dyDescent="0.3">
      <c r="B1944" s="109"/>
      <c r="C1944" s="13"/>
    </row>
    <row r="1945" spans="2:3" x14ac:dyDescent="0.3">
      <c r="B1945" s="109"/>
      <c r="C1945" s="13"/>
    </row>
    <row r="1946" spans="2:3" x14ac:dyDescent="0.3">
      <c r="B1946" s="109"/>
      <c r="C1946" s="13"/>
    </row>
    <row r="1947" spans="2:3" x14ac:dyDescent="0.3">
      <c r="B1947" s="109"/>
      <c r="C1947" s="13"/>
    </row>
    <row r="1948" spans="2:3" x14ac:dyDescent="0.3">
      <c r="B1948" s="109"/>
      <c r="C1948" s="13"/>
    </row>
    <row r="1949" spans="2:3" x14ac:dyDescent="0.3">
      <c r="B1949" s="109"/>
      <c r="C1949" s="13"/>
    </row>
    <row r="1950" spans="2:3" x14ac:dyDescent="0.3">
      <c r="B1950" s="109"/>
      <c r="C1950" s="13"/>
    </row>
    <row r="1951" spans="2:3" x14ac:dyDescent="0.3">
      <c r="B1951" s="109"/>
      <c r="C1951" s="13"/>
    </row>
    <row r="1952" spans="2:3" x14ac:dyDescent="0.3">
      <c r="B1952" s="109"/>
      <c r="C1952" s="13"/>
    </row>
    <row r="1953" spans="2:3" x14ac:dyDescent="0.3">
      <c r="B1953" s="109"/>
      <c r="C1953" s="13"/>
    </row>
    <row r="1954" spans="2:3" x14ac:dyDescent="0.3">
      <c r="B1954" s="109"/>
      <c r="C1954" s="13"/>
    </row>
    <row r="1955" spans="2:3" x14ac:dyDescent="0.3">
      <c r="B1955" s="109"/>
      <c r="C1955" s="13"/>
    </row>
    <row r="1956" spans="2:3" x14ac:dyDescent="0.3">
      <c r="B1956" s="109"/>
      <c r="C1956" s="13"/>
    </row>
    <row r="1957" spans="2:3" x14ac:dyDescent="0.3">
      <c r="B1957" s="109"/>
      <c r="C1957" s="13"/>
    </row>
    <row r="1958" spans="2:3" x14ac:dyDescent="0.3">
      <c r="B1958" s="109"/>
      <c r="C1958" s="13"/>
    </row>
    <row r="1959" spans="2:3" x14ac:dyDescent="0.3">
      <c r="B1959" s="109"/>
      <c r="C1959" s="13"/>
    </row>
    <row r="1960" spans="2:3" x14ac:dyDescent="0.3">
      <c r="B1960" s="109"/>
      <c r="C1960" s="13"/>
    </row>
    <row r="1961" spans="2:3" x14ac:dyDescent="0.3">
      <c r="B1961" s="109"/>
      <c r="C1961" s="13"/>
    </row>
    <row r="1962" spans="2:3" x14ac:dyDescent="0.3">
      <c r="B1962" s="109"/>
      <c r="C1962" s="13"/>
    </row>
    <row r="1963" spans="2:3" x14ac:dyDescent="0.3">
      <c r="B1963" s="109"/>
      <c r="C1963" s="13"/>
    </row>
    <row r="1964" spans="2:3" x14ac:dyDescent="0.3">
      <c r="B1964" s="109"/>
      <c r="C1964" s="13"/>
    </row>
    <row r="1965" spans="2:3" x14ac:dyDescent="0.3">
      <c r="B1965" s="109"/>
      <c r="C1965" s="13"/>
    </row>
    <row r="1966" spans="2:3" x14ac:dyDescent="0.3">
      <c r="B1966" s="109"/>
      <c r="C1966" s="13"/>
    </row>
    <row r="1967" spans="2:3" x14ac:dyDescent="0.3">
      <c r="B1967" s="109"/>
      <c r="C1967" s="13"/>
    </row>
    <row r="1968" spans="2:3" x14ac:dyDescent="0.3">
      <c r="B1968" s="109"/>
      <c r="C1968" s="13"/>
    </row>
    <row r="1969" spans="2:3" x14ac:dyDescent="0.3">
      <c r="B1969" s="109"/>
      <c r="C1969" s="13"/>
    </row>
    <row r="1970" spans="2:3" x14ac:dyDescent="0.3">
      <c r="B1970" s="109"/>
      <c r="C1970" s="13"/>
    </row>
    <row r="1971" spans="2:3" x14ac:dyDescent="0.3">
      <c r="B1971" s="109"/>
      <c r="C1971" s="13"/>
    </row>
    <row r="1972" spans="2:3" x14ac:dyDescent="0.3">
      <c r="B1972" s="109"/>
      <c r="C1972" s="13"/>
    </row>
    <row r="1973" spans="2:3" x14ac:dyDescent="0.3">
      <c r="B1973" s="109"/>
      <c r="C1973" s="13"/>
    </row>
    <row r="1974" spans="2:3" x14ac:dyDescent="0.3">
      <c r="B1974" s="109"/>
      <c r="C1974" s="13"/>
    </row>
    <row r="1975" spans="2:3" x14ac:dyDescent="0.3">
      <c r="B1975" s="109"/>
      <c r="C1975" s="13"/>
    </row>
    <row r="1976" spans="2:3" x14ac:dyDescent="0.3">
      <c r="B1976" s="109"/>
      <c r="C1976" s="13"/>
    </row>
    <row r="1977" spans="2:3" x14ac:dyDescent="0.3">
      <c r="B1977" s="109"/>
      <c r="C1977" s="13"/>
    </row>
    <row r="1978" spans="2:3" x14ac:dyDescent="0.3">
      <c r="B1978" s="109"/>
      <c r="C1978" s="13"/>
    </row>
    <row r="1979" spans="2:3" x14ac:dyDescent="0.3">
      <c r="B1979" s="109"/>
      <c r="C1979" s="13"/>
    </row>
    <row r="1980" spans="2:3" x14ac:dyDescent="0.3">
      <c r="B1980" s="109"/>
      <c r="C1980" s="13"/>
    </row>
    <row r="1981" spans="2:3" x14ac:dyDescent="0.3">
      <c r="B1981" s="109"/>
      <c r="C1981" s="13"/>
    </row>
    <row r="1982" spans="2:3" x14ac:dyDescent="0.3">
      <c r="B1982" s="109"/>
      <c r="C1982" s="13"/>
    </row>
    <row r="1983" spans="2:3" x14ac:dyDescent="0.3">
      <c r="B1983" s="109"/>
      <c r="C1983" s="13"/>
    </row>
    <row r="1984" spans="2:3" x14ac:dyDescent="0.3">
      <c r="B1984" s="109"/>
      <c r="C1984" s="13"/>
    </row>
    <row r="1985" spans="2:3" x14ac:dyDescent="0.3">
      <c r="B1985" s="109"/>
      <c r="C1985" s="13"/>
    </row>
    <row r="1986" spans="2:3" x14ac:dyDescent="0.3">
      <c r="B1986" s="109"/>
      <c r="C1986" s="13"/>
    </row>
    <row r="1987" spans="2:3" x14ac:dyDescent="0.3">
      <c r="B1987" s="109"/>
      <c r="C1987" s="13"/>
    </row>
    <row r="1988" spans="2:3" x14ac:dyDescent="0.3">
      <c r="B1988" s="109"/>
      <c r="C1988" s="13"/>
    </row>
    <row r="1989" spans="2:3" x14ac:dyDescent="0.3">
      <c r="B1989" s="109"/>
      <c r="C1989" s="13"/>
    </row>
    <row r="1990" spans="2:3" x14ac:dyDescent="0.3">
      <c r="B1990" s="109"/>
      <c r="C1990" s="13"/>
    </row>
    <row r="1991" spans="2:3" x14ac:dyDescent="0.3">
      <c r="B1991" s="109"/>
      <c r="C1991" s="13"/>
    </row>
    <row r="1992" spans="2:3" x14ac:dyDescent="0.3">
      <c r="B1992" s="109"/>
      <c r="C1992" s="13"/>
    </row>
    <row r="1993" spans="2:3" x14ac:dyDescent="0.3">
      <c r="B1993" s="109"/>
      <c r="C1993" s="13"/>
    </row>
    <row r="1994" spans="2:3" x14ac:dyDescent="0.3">
      <c r="B1994" s="109"/>
      <c r="C1994" s="13"/>
    </row>
    <row r="1995" spans="2:3" x14ac:dyDescent="0.3">
      <c r="B1995" s="109"/>
      <c r="C1995" s="13"/>
    </row>
    <row r="1996" spans="2:3" x14ac:dyDescent="0.3">
      <c r="B1996" s="109"/>
      <c r="C1996" s="13"/>
    </row>
    <row r="1997" spans="2:3" x14ac:dyDescent="0.3">
      <c r="B1997" s="109"/>
      <c r="C1997" s="13"/>
    </row>
    <row r="1998" spans="2:3" x14ac:dyDescent="0.3">
      <c r="B1998" s="109"/>
      <c r="C1998" s="13"/>
    </row>
    <row r="1999" spans="2:3" x14ac:dyDescent="0.3">
      <c r="B1999" s="109"/>
      <c r="C1999" s="13"/>
    </row>
    <row r="2000" spans="2:3" x14ac:dyDescent="0.3">
      <c r="B2000" s="109"/>
      <c r="C2000" s="13"/>
    </row>
    <row r="2001" spans="2:3" x14ac:dyDescent="0.3">
      <c r="B2001" s="109"/>
      <c r="C2001" s="13"/>
    </row>
    <row r="2002" spans="2:3" x14ac:dyDescent="0.3">
      <c r="B2002" s="109"/>
      <c r="C2002" s="13"/>
    </row>
    <row r="2003" spans="2:3" x14ac:dyDescent="0.3">
      <c r="B2003" s="109"/>
      <c r="C2003" s="13"/>
    </row>
    <row r="2004" spans="2:3" x14ac:dyDescent="0.3">
      <c r="B2004" s="109"/>
      <c r="C2004" s="13"/>
    </row>
    <row r="2005" spans="2:3" x14ac:dyDescent="0.3">
      <c r="B2005" s="109"/>
      <c r="C2005" s="13"/>
    </row>
    <row r="2006" spans="2:3" x14ac:dyDescent="0.3">
      <c r="B2006" s="109"/>
      <c r="C2006" s="13"/>
    </row>
    <row r="2007" spans="2:3" x14ac:dyDescent="0.3">
      <c r="B2007" s="109"/>
      <c r="C2007" s="13"/>
    </row>
    <row r="2008" spans="2:3" x14ac:dyDescent="0.3">
      <c r="B2008" s="109"/>
      <c r="C2008" s="13"/>
    </row>
    <row r="2009" spans="2:3" x14ac:dyDescent="0.3">
      <c r="B2009" s="109"/>
      <c r="C2009" s="13"/>
    </row>
    <row r="2010" spans="2:3" x14ac:dyDescent="0.3">
      <c r="B2010" s="109"/>
      <c r="C2010" s="13"/>
    </row>
    <row r="2011" spans="2:3" x14ac:dyDescent="0.3">
      <c r="B2011" s="109"/>
      <c r="C2011" s="13"/>
    </row>
    <row r="2012" spans="2:3" x14ac:dyDescent="0.3">
      <c r="B2012" s="109"/>
      <c r="C2012" s="13"/>
    </row>
    <row r="2013" spans="2:3" x14ac:dyDescent="0.3">
      <c r="B2013" s="109"/>
      <c r="C2013" s="13"/>
    </row>
    <row r="2014" spans="2:3" x14ac:dyDescent="0.3">
      <c r="B2014" s="109"/>
      <c r="C2014" s="13"/>
    </row>
    <row r="2015" spans="2:3" x14ac:dyDescent="0.3">
      <c r="B2015" s="109"/>
      <c r="C2015" s="13"/>
    </row>
    <row r="2016" spans="2:3" x14ac:dyDescent="0.3">
      <c r="B2016" s="109"/>
      <c r="C2016" s="13"/>
    </row>
    <row r="2017" spans="2:3" x14ac:dyDescent="0.3">
      <c r="B2017" s="109"/>
      <c r="C2017" s="13"/>
    </row>
    <row r="2018" spans="2:3" x14ac:dyDescent="0.3">
      <c r="B2018" s="109"/>
      <c r="C2018" s="13"/>
    </row>
    <row r="2019" spans="2:3" x14ac:dyDescent="0.3">
      <c r="B2019" s="109"/>
      <c r="C2019" s="13"/>
    </row>
    <row r="2020" spans="2:3" x14ac:dyDescent="0.3">
      <c r="B2020" s="109"/>
      <c r="C2020" s="13"/>
    </row>
    <row r="2021" spans="2:3" x14ac:dyDescent="0.3">
      <c r="B2021" s="109"/>
      <c r="C2021" s="13"/>
    </row>
    <row r="2022" spans="2:3" x14ac:dyDescent="0.3">
      <c r="B2022" s="109"/>
      <c r="C2022" s="13"/>
    </row>
    <row r="2023" spans="2:3" x14ac:dyDescent="0.3">
      <c r="B2023" s="109"/>
      <c r="C2023" s="13"/>
    </row>
    <row r="2024" spans="2:3" x14ac:dyDescent="0.3">
      <c r="B2024" s="109"/>
      <c r="C2024" s="13"/>
    </row>
    <row r="2025" spans="2:3" x14ac:dyDescent="0.3">
      <c r="B2025" s="109"/>
      <c r="C2025" s="13"/>
    </row>
    <row r="2026" spans="2:3" x14ac:dyDescent="0.3">
      <c r="B2026" s="109"/>
      <c r="C2026" s="13"/>
    </row>
    <row r="2027" spans="2:3" x14ac:dyDescent="0.3">
      <c r="B2027" s="109"/>
      <c r="C2027" s="13"/>
    </row>
    <row r="2028" spans="2:3" x14ac:dyDescent="0.3">
      <c r="B2028" s="109"/>
      <c r="C2028" s="13"/>
    </row>
    <row r="2029" spans="2:3" x14ac:dyDescent="0.3">
      <c r="B2029" s="109"/>
      <c r="C2029" s="13"/>
    </row>
    <row r="2030" spans="2:3" x14ac:dyDescent="0.3">
      <c r="B2030" s="109"/>
      <c r="C2030" s="13"/>
    </row>
    <row r="2031" spans="2:3" x14ac:dyDescent="0.3">
      <c r="B2031" s="109"/>
      <c r="C2031" s="13"/>
    </row>
    <row r="2032" spans="2:3" x14ac:dyDescent="0.3">
      <c r="B2032" s="109"/>
      <c r="C2032" s="13"/>
    </row>
    <row r="2033" spans="2:3" x14ac:dyDescent="0.3">
      <c r="B2033" s="109"/>
      <c r="C2033" s="13"/>
    </row>
    <row r="2034" spans="2:3" x14ac:dyDescent="0.3">
      <c r="B2034" s="109"/>
      <c r="C2034" s="13"/>
    </row>
    <row r="2035" spans="2:3" x14ac:dyDescent="0.3">
      <c r="B2035" s="109"/>
      <c r="C2035" s="13"/>
    </row>
    <row r="2036" spans="2:3" x14ac:dyDescent="0.3">
      <c r="B2036" s="109"/>
      <c r="C2036" s="13"/>
    </row>
    <row r="2037" spans="2:3" x14ac:dyDescent="0.3">
      <c r="B2037" s="109"/>
      <c r="C2037" s="13"/>
    </row>
    <row r="2038" spans="2:3" x14ac:dyDescent="0.3">
      <c r="B2038" s="109"/>
      <c r="C2038" s="13"/>
    </row>
    <row r="2039" spans="2:3" x14ac:dyDescent="0.3">
      <c r="B2039" s="109"/>
      <c r="C2039" s="13"/>
    </row>
    <row r="2040" spans="2:3" x14ac:dyDescent="0.3">
      <c r="B2040" s="109"/>
      <c r="C2040" s="13"/>
    </row>
    <row r="2041" spans="2:3" x14ac:dyDescent="0.3">
      <c r="B2041" s="109"/>
      <c r="C2041" s="13"/>
    </row>
    <row r="2042" spans="2:3" x14ac:dyDescent="0.3">
      <c r="B2042" s="109"/>
      <c r="C2042" s="13"/>
    </row>
    <row r="2043" spans="2:3" x14ac:dyDescent="0.3">
      <c r="B2043" s="109"/>
      <c r="C2043" s="13"/>
    </row>
    <row r="2044" spans="2:3" x14ac:dyDescent="0.3">
      <c r="B2044" s="109"/>
      <c r="C2044" s="13"/>
    </row>
    <row r="2045" spans="2:3" x14ac:dyDescent="0.3">
      <c r="B2045" s="109"/>
      <c r="C2045" s="13"/>
    </row>
    <row r="2046" spans="2:3" x14ac:dyDescent="0.3">
      <c r="B2046" s="109"/>
      <c r="C2046" s="13"/>
    </row>
    <row r="2047" spans="2:3" x14ac:dyDescent="0.3">
      <c r="B2047" s="109"/>
      <c r="C2047" s="13"/>
    </row>
    <row r="2048" spans="2:3" x14ac:dyDescent="0.3">
      <c r="B2048" s="109"/>
      <c r="C2048" s="13"/>
    </row>
    <row r="2049" spans="2:3" x14ac:dyDescent="0.3">
      <c r="B2049" s="109"/>
      <c r="C2049" s="13"/>
    </row>
    <row r="2050" spans="2:3" x14ac:dyDescent="0.3">
      <c r="B2050" s="109"/>
      <c r="C2050" s="13"/>
    </row>
    <row r="2051" spans="2:3" x14ac:dyDescent="0.3">
      <c r="B2051" s="109"/>
      <c r="C2051" s="13"/>
    </row>
    <row r="2052" spans="2:3" x14ac:dyDescent="0.3">
      <c r="B2052" s="109"/>
      <c r="C2052" s="13"/>
    </row>
    <row r="2053" spans="2:3" x14ac:dyDescent="0.3">
      <c r="B2053" s="109"/>
      <c r="C2053" s="13"/>
    </row>
    <row r="2054" spans="2:3" x14ac:dyDescent="0.3">
      <c r="B2054" s="109"/>
      <c r="C2054" s="13"/>
    </row>
    <row r="2055" spans="2:3" x14ac:dyDescent="0.3">
      <c r="B2055" s="109"/>
      <c r="C2055" s="13"/>
    </row>
    <row r="2056" spans="2:3" x14ac:dyDescent="0.3">
      <c r="B2056" s="109"/>
      <c r="C2056" s="13"/>
    </row>
    <row r="2057" spans="2:3" x14ac:dyDescent="0.3">
      <c r="B2057" s="109"/>
      <c r="C2057" s="13"/>
    </row>
    <row r="2058" spans="2:3" x14ac:dyDescent="0.3">
      <c r="B2058" s="109"/>
      <c r="C2058" s="13"/>
    </row>
    <row r="2059" spans="2:3" x14ac:dyDescent="0.3">
      <c r="B2059" s="109"/>
      <c r="C2059" s="13"/>
    </row>
    <row r="2060" spans="2:3" x14ac:dyDescent="0.3">
      <c r="B2060" s="109"/>
      <c r="C2060" s="13"/>
    </row>
    <row r="2061" spans="2:3" x14ac:dyDescent="0.3">
      <c r="B2061" s="109"/>
      <c r="C2061" s="13"/>
    </row>
    <row r="2062" spans="2:3" x14ac:dyDescent="0.3">
      <c r="B2062" s="109"/>
      <c r="C2062" s="13"/>
    </row>
    <row r="2063" spans="2:3" x14ac:dyDescent="0.3">
      <c r="B2063" s="109"/>
      <c r="C2063" s="13"/>
    </row>
    <row r="2064" spans="2:3" x14ac:dyDescent="0.3">
      <c r="B2064" s="109"/>
      <c r="C2064" s="13"/>
    </row>
    <row r="2065" spans="2:3" x14ac:dyDescent="0.3">
      <c r="B2065" s="109"/>
      <c r="C2065" s="13"/>
    </row>
    <row r="2066" spans="2:3" x14ac:dyDescent="0.3">
      <c r="B2066" s="109"/>
      <c r="C2066" s="13"/>
    </row>
    <row r="2067" spans="2:3" x14ac:dyDescent="0.3">
      <c r="B2067" s="109"/>
      <c r="C2067" s="13"/>
    </row>
    <row r="2068" spans="2:3" x14ac:dyDescent="0.3">
      <c r="B2068" s="109"/>
      <c r="C2068" s="13"/>
    </row>
    <row r="2069" spans="2:3" x14ac:dyDescent="0.3">
      <c r="B2069" s="109"/>
      <c r="C2069" s="13"/>
    </row>
    <row r="2070" spans="2:3" x14ac:dyDescent="0.3">
      <c r="B2070" s="109"/>
      <c r="C2070" s="13"/>
    </row>
    <row r="2071" spans="2:3" x14ac:dyDescent="0.3">
      <c r="B2071" s="109"/>
      <c r="C2071" s="13"/>
    </row>
    <row r="2072" spans="2:3" x14ac:dyDescent="0.3">
      <c r="B2072" s="109"/>
      <c r="C2072" s="13"/>
    </row>
    <row r="2073" spans="2:3" x14ac:dyDescent="0.3">
      <c r="B2073" s="109"/>
      <c r="C2073" s="13"/>
    </row>
    <row r="2074" spans="2:3" x14ac:dyDescent="0.3">
      <c r="B2074" s="109"/>
      <c r="C2074" s="13"/>
    </row>
    <row r="2075" spans="2:3" x14ac:dyDescent="0.3">
      <c r="B2075" s="109"/>
      <c r="C2075" s="13"/>
    </row>
    <row r="2076" spans="2:3" x14ac:dyDescent="0.3">
      <c r="B2076" s="109"/>
      <c r="C2076" s="13"/>
    </row>
    <row r="2077" spans="2:3" x14ac:dyDescent="0.3">
      <c r="B2077" s="109"/>
      <c r="C2077" s="13"/>
    </row>
    <row r="2078" spans="2:3" x14ac:dyDescent="0.3">
      <c r="B2078" s="109"/>
      <c r="C2078" s="13"/>
    </row>
    <row r="2079" spans="2:3" x14ac:dyDescent="0.3">
      <c r="B2079" s="109"/>
      <c r="C2079" s="13"/>
    </row>
    <row r="2080" spans="2:3" x14ac:dyDescent="0.3">
      <c r="B2080" s="109"/>
      <c r="C2080" s="13"/>
    </row>
    <row r="2081" spans="2:3" x14ac:dyDescent="0.3">
      <c r="B2081" s="109"/>
      <c r="C2081" s="13"/>
    </row>
    <row r="2082" spans="2:3" x14ac:dyDescent="0.3">
      <c r="B2082" s="109"/>
      <c r="C2082" s="13"/>
    </row>
    <row r="2083" spans="2:3" x14ac:dyDescent="0.3">
      <c r="B2083" s="109"/>
      <c r="C2083" s="13"/>
    </row>
    <row r="2084" spans="2:3" x14ac:dyDescent="0.3">
      <c r="B2084" s="109"/>
      <c r="C2084" s="13"/>
    </row>
    <row r="2085" spans="2:3" x14ac:dyDescent="0.3">
      <c r="B2085" s="109"/>
      <c r="C2085" s="13"/>
    </row>
    <row r="2086" spans="2:3" x14ac:dyDescent="0.3">
      <c r="B2086" s="109"/>
      <c r="C2086" s="13"/>
    </row>
    <row r="2087" spans="2:3" x14ac:dyDescent="0.3">
      <c r="B2087" s="109"/>
      <c r="C2087" s="13"/>
    </row>
    <row r="2088" spans="2:3" x14ac:dyDescent="0.3">
      <c r="B2088" s="109"/>
      <c r="C2088" s="13"/>
    </row>
    <row r="2089" spans="2:3" x14ac:dyDescent="0.3">
      <c r="B2089" s="109"/>
      <c r="C2089" s="13"/>
    </row>
    <row r="2090" spans="2:3" x14ac:dyDescent="0.3">
      <c r="B2090" s="109"/>
      <c r="C2090" s="13"/>
    </row>
    <row r="2091" spans="2:3" x14ac:dyDescent="0.3">
      <c r="B2091" s="109"/>
      <c r="C2091" s="13"/>
    </row>
    <row r="2092" spans="2:3" x14ac:dyDescent="0.3">
      <c r="B2092" s="109"/>
      <c r="C2092" s="13"/>
    </row>
    <row r="2093" spans="2:3" x14ac:dyDescent="0.3">
      <c r="B2093" s="109"/>
      <c r="C2093" s="13"/>
    </row>
    <row r="2094" spans="2:3" x14ac:dyDescent="0.3">
      <c r="B2094" s="109"/>
      <c r="C2094" s="13"/>
    </row>
    <row r="2095" spans="2:3" x14ac:dyDescent="0.3">
      <c r="B2095" s="109"/>
      <c r="C2095" s="13"/>
    </row>
    <row r="2096" spans="2:3" x14ac:dyDescent="0.3">
      <c r="B2096" s="109"/>
      <c r="C2096" s="13"/>
    </row>
    <row r="2097" spans="2:3" x14ac:dyDescent="0.3">
      <c r="B2097" s="109"/>
      <c r="C2097" s="13"/>
    </row>
    <row r="2098" spans="2:3" x14ac:dyDescent="0.3">
      <c r="B2098" s="109"/>
      <c r="C2098" s="13"/>
    </row>
    <row r="2099" spans="2:3" x14ac:dyDescent="0.3">
      <c r="B2099" s="109"/>
      <c r="C2099" s="13"/>
    </row>
    <row r="2100" spans="2:3" x14ac:dyDescent="0.3">
      <c r="B2100" s="109"/>
      <c r="C2100" s="13"/>
    </row>
    <row r="2101" spans="2:3" x14ac:dyDescent="0.3">
      <c r="B2101" s="109"/>
      <c r="C2101" s="13"/>
    </row>
    <row r="2102" spans="2:3" x14ac:dyDescent="0.3">
      <c r="B2102" s="109"/>
      <c r="C2102" s="13"/>
    </row>
    <row r="2103" spans="2:3" x14ac:dyDescent="0.3">
      <c r="B2103" s="109"/>
      <c r="C2103" s="13"/>
    </row>
    <row r="2104" spans="2:3" x14ac:dyDescent="0.3">
      <c r="B2104" s="109"/>
      <c r="C2104" s="13"/>
    </row>
    <row r="2105" spans="2:3" x14ac:dyDescent="0.3">
      <c r="B2105" s="109"/>
      <c r="C2105" s="13"/>
    </row>
    <row r="2106" spans="2:3" x14ac:dyDescent="0.3">
      <c r="B2106" s="109"/>
      <c r="C2106" s="13"/>
    </row>
    <row r="2107" spans="2:3" x14ac:dyDescent="0.3">
      <c r="B2107" s="109"/>
      <c r="C2107" s="13"/>
    </row>
    <row r="2108" spans="2:3" x14ac:dyDescent="0.3">
      <c r="B2108" s="109"/>
      <c r="C2108" s="13"/>
    </row>
    <row r="2109" spans="2:3" x14ac:dyDescent="0.3">
      <c r="B2109" s="109"/>
      <c r="C2109" s="13"/>
    </row>
    <row r="2110" spans="2:3" x14ac:dyDescent="0.3">
      <c r="B2110" s="109"/>
      <c r="C2110" s="13"/>
    </row>
    <row r="2111" spans="2:3" x14ac:dyDescent="0.3">
      <c r="B2111" s="109"/>
      <c r="C2111" s="13"/>
    </row>
    <row r="2112" spans="2:3" x14ac:dyDescent="0.3">
      <c r="B2112" s="109"/>
      <c r="C2112" s="13"/>
    </row>
    <row r="2113" spans="2:3" x14ac:dyDescent="0.3">
      <c r="B2113" s="109"/>
      <c r="C2113" s="13"/>
    </row>
    <row r="2114" spans="2:3" x14ac:dyDescent="0.3">
      <c r="B2114" s="109"/>
      <c r="C2114" s="13"/>
    </row>
    <row r="2115" spans="2:3" x14ac:dyDescent="0.3">
      <c r="B2115" s="109"/>
      <c r="C2115" s="13"/>
    </row>
    <row r="2116" spans="2:3" x14ac:dyDescent="0.3">
      <c r="B2116" s="109"/>
      <c r="C2116" s="13"/>
    </row>
    <row r="2117" spans="2:3" x14ac:dyDescent="0.3">
      <c r="B2117" s="109"/>
      <c r="C2117" s="13"/>
    </row>
    <row r="2118" spans="2:3" x14ac:dyDescent="0.3">
      <c r="B2118" s="109"/>
      <c r="C2118" s="13"/>
    </row>
    <row r="2119" spans="2:3" x14ac:dyDescent="0.3">
      <c r="B2119" s="109"/>
      <c r="C2119" s="13"/>
    </row>
    <row r="2120" spans="2:3" x14ac:dyDescent="0.3">
      <c r="B2120" s="109"/>
      <c r="C2120" s="13"/>
    </row>
    <row r="2121" spans="2:3" x14ac:dyDescent="0.3">
      <c r="B2121" s="109"/>
      <c r="C2121" s="13"/>
    </row>
    <row r="2122" spans="2:3" x14ac:dyDescent="0.3">
      <c r="B2122" s="109"/>
      <c r="C2122" s="13"/>
    </row>
    <row r="2123" spans="2:3" x14ac:dyDescent="0.3">
      <c r="B2123" s="109"/>
      <c r="C2123" s="13"/>
    </row>
    <row r="2124" spans="2:3" x14ac:dyDescent="0.3">
      <c r="B2124" s="109"/>
      <c r="C2124" s="13"/>
    </row>
    <row r="2125" spans="2:3" x14ac:dyDescent="0.3">
      <c r="B2125" s="109"/>
      <c r="C2125" s="13"/>
    </row>
    <row r="2126" spans="2:3" x14ac:dyDescent="0.3">
      <c r="B2126" s="109"/>
      <c r="C2126" s="13"/>
    </row>
    <row r="2127" spans="2:3" x14ac:dyDescent="0.3">
      <c r="B2127" s="109"/>
      <c r="C2127" s="13"/>
    </row>
    <row r="2128" spans="2:3" x14ac:dyDescent="0.3">
      <c r="B2128" s="109"/>
      <c r="C2128" s="13"/>
    </row>
    <row r="2129" spans="2:3" x14ac:dyDescent="0.3">
      <c r="B2129" s="109"/>
      <c r="C2129" s="13"/>
    </row>
    <row r="2130" spans="2:3" x14ac:dyDescent="0.3">
      <c r="B2130" s="109"/>
      <c r="C2130" s="13"/>
    </row>
    <row r="2131" spans="2:3" x14ac:dyDescent="0.3">
      <c r="B2131" s="109"/>
      <c r="C2131" s="13"/>
    </row>
    <row r="2132" spans="2:3" x14ac:dyDescent="0.3">
      <c r="B2132" s="109"/>
      <c r="C2132" s="13"/>
    </row>
    <row r="2133" spans="2:3" x14ac:dyDescent="0.3">
      <c r="B2133" s="109"/>
      <c r="C2133" s="13"/>
    </row>
    <row r="2134" spans="2:3" x14ac:dyDescent="0.3">
      <c r="B2134" s="109"/>
      <c r="C2134" s="13"/>
    </row>
    <row r="2135" spans="2:3" x14ac:dyDescent="0.3">
      <c r="B2135" s="109"/>
      <c r="C2135" s="13"/>
    </row>
    <row r="2136" spans="2:3" x14ac:dyDescent="0.3">
      <c r="B2136" s="109"/>
      <c r="C2136" s="13"/>
    </row>
    <row r="2137" spans="2:3" x14ac:dyDescent="0.3">
      <c r="B2137" s="109"/>
      <c r="C2137" s="13"/>
    </row>
    <row r="2138" spans="2:3" x14ac:dyDescent="0.3">
      <c r="B2138" s="109"/>
      <c r="C2138" s="13"/>
    </row>
    <row r="2139" spans="2:3" x14ac:dyDescent="0.3">
      <c r="B2139" s="109"/>
      <c r="C2139" s="13"/>
    </row>
    <row r="2140" spans="2:3" x14ac:dyDescent="0.3">
      <c r="B2140" s="109"/>
      <c r="C2140" s="13"/>
    </row>
    <row r="2141" spans="2:3" x14ac:dyDescent="0.3">
      <c r="B2141" s="109"/>
      <c r="C2141" s="13"/>
    </row>
    <row r="2142" spans="2:3" x14ac:dyDescent="0.3">
      <c r="B2142" s="109"/>
      <c r="C2142" s="13"/>
    </row>
    <row r="2143" spans="2:3" x14ac:dyDescent="0.3">
      <c r="B2143" s="109"/>
      <c r="C2143" s="13"/>
    </row>
    <row r="2144" spans="2:3" x14ac:dyDescent="0.3">
      <c r="B2144" s="109"/>
      <c r="C2144" s="13"/>
    </row>
    <row r="2145" spans="2:3" x14ac:dyDescent="0.3">
      <c r="B2145" s="109"/>
      <c r="C2145" s="13"/>
    </row>
    <row r="2146" spans="2:3" x14ac:dyDescent="0.3">
      <c r="B2146" s="109"/>
      <c r="C2146" s="13"/>
    </row>
    <row r="2147" spans="2:3" x14ac:dyDescent="0.3">
      <c r="B2147" s="109"/>
      <c r="C2147" s="13"/>
    </row>
    <row r="2148" spans="2:3" x14ac:dyDescent="0.3">
      <c r="B2148" s="109"/>
      <c r="C2148" s="13"/>
    </row>
    <row r="2149" spans="2:3" x14ac:dyDescent="0.3">
      <c r="B2149" s="109"/>
      <c r="C2149" s="13"/>
    </row>
    <row r="2150" spans="2:3" x14ac:dyDescent="0.3">
      <c r="B2150" s="109"/>
      <c r="C2150" s="13"/>
    </row>
    <row r="2151" spans="2:3" x14ac:dyDescent="0.3">
      <c r="B2151" s="109"/>
      <c r="C2151" s="13"/>
    </row>
    <row r="2152" spans="2:3" x14ac:dyDescent="0.3">
      <c r="B2152" s="109"/>
      <c r="C2152" s="13"/>
    </row>
    <row r="2153" spans="2:3" x14ac:dyDescent="0.3">
      <c r="B2153" s="109"/>
      <c r="C2153" s="13"/>
    </row>
    <row r="2154" spans="2:3" x14ac:dyDescent="0.3">
      <c r="B2154" s="109"/>
      <c r="C2154" s="13"/>
    </row>
    <row r="2155" spans="2:3" x14ac:dyDescent="0.3">
      <c r="B2155" s="109"/>
      <c r="C2155" s="13"/>
    </row>
    <row r="2156" spans="2:3" x14ac:dyDescent="0.3">
      <c r="B2156" s="109"/>
      <c r="C2156" s="13"/>
    </row>
    <row r="2157" spans="2:3" x14ac:dyDescent="0.3">
      <c r="B2157" s="109"/>
      <c r="C2157" s="13"/>
    </row>
    <row r="2158" spans="2:3" x14ac:dyDescent="0.3">
      <c r="B2158" s="109"/>
      <c r="C2158" s="13"/>
    </row>
    <row r="2159" spans="2:3" x14ac:dyDescent="0.3">
      <c r="B2159" s="109"/>
      <c r="C2159" s="13"/>
    </row>
    <row r="2160" spans="2:3" x14ac:dyDescent="0.3">
      <c r="B2160" s="109"/>
      <c r="C2160" s="13"/>
    </row>
    <row r="2161" spans="2:3" x14ac:dyDescent="0.3">
      <c r="B2161" s="109"/>
      <c r="C2161" s="13"/>
    </row>
    <row r="2162" spans="2:3" x14ac:dyDescent="0.3">
      <c r="B2162" s="109"/>
      <c r="C2162" s="13"/>
    </row>
    <row r="2163" spans="2:3" x14ac:dyDescent="0.3">
      <c r="B2163" s="109"/>
      <c r="C2163" s="13"/>
    </row>
    <row r="2164" spans="2:3" x14ac:dyDescent="0.3">
      <c r="B2164" s="109"/>
      <c r="C2164" s="13"/>
    </row>
    <row r="2165" spans="2:3" x14ac:dyDescent="0.3">
      <c r="B2165" s="109"/>
      <c r="C2165" s="13"/>
    </row>
    <row r="2166" spans="2:3" x14ac:dyDescent="0.3">
      <c r="B2166" s="109"/>
      <c r="C2166" s="13"/>
    </row>
    <row r="2167" spans="2:3" x14ac:dyDescent="0.3">
      <c r="B2167" s="109"/>
      <c r="C2167" s="13"/>
    </row>
    <row r="2168" spans="2:3" x14ac:dyDescent="0.3">
      <c r="B2168" s="109"/>
      <c r="C2168" s="13"/>
    </row>
    <row r="2169" spans="2:3" x14ac:dyDescent="0.3">
      <c r="B2169" s="109"/>
      <c r="C2169" s="13"/>
    </row>
    <row r="2170" spans="2:3" x14ac:dyDescent="0.3">
      <c r="B2170" s="109"/>
      <c r="C2170" s="13"/>
    </row>
    <row r="2171" spans="2:3" x14ac:dyDescent="0.3">
      <c r="B2171" s="109"/>
      <c r="C2171" s="13"/>
    </row>
    <row r="2172" spans="2:3" x14ac:dyDescent="0.3">
      <c r="B2172" s="109"/>
      <c r="C2172" s="13"/>
    </row>
    <row r="2173" spans="2:3" x14ac:dyDescent="0.3">
      <c r="B2173" s="109"/>
      <c r="C2173" s="13"/>
    </row>
    <row r="2174" spans="2:3" x14ac:dyDescent="0.3">
      <c r="B2174" s="109"/>
      <c r="C2174" s="13"/>
    </row>
    <row r="2175" spans="2:3" x14ac:dyDescent="0.3">
      <c r="B2175" s="109"/>
      <c r="C2175" s="13"/>
    </row>
    <row r="2176" spans="2:3" x14ac:dyDescent="0.3">
      <c r="B2176" s="109"/>
      <c r="C2176" s="13"/>
    </row>
    <row r="2177" spans="2:3" x14ac:dyDescent="0.3">
      <c r="B2177" s="109"/>
      <c r="C2177" s="13"/>
    </row>
    <row r="2178" spans="2:3" x14ac:dyDescent="0.3">
      <c r="B2178" s="109"/>
      <c r="C2178" s="13"/>
    </row>
    <row r="2179" spans="2:3" x14ac:dyDescent="0.3">
      <c r="B2179" s="109"/>
      <c r="C2179" s="13"/>
    </row>
    <row r="2180" spans="2:3" x14ac:dyDescent="0.3">
      <c r="B2180" s="109"/>
      <c r="C2180" s="13"/>
    </row>
    <row r="2181" spans="2:3" x14ac:dyDescent="0.3">
      <c r="B2181" s="109"/>
      <c r="C2181" s="13"/>
    </row>
    <row r="2182" spans="2:3" x14ac:dyDescent="0.3">
      <c r="B2182" s="109"/>
      <c r="C2182" s="13"/>
    </row>
    <row r="2183" spans="2:3" x14ac:dyDescent="0.3">
      <c r="B2183" s="109"/>
      <c r="C2183" s="13"/>
    </row>
    <row r="2184" spans="2:3" x14ac:dyDescent="0.3">
      <c r="B2184" s="109"/>
      <c r="C2184" s="13"/>
    </row>
    <row r="2185" spans="2:3" x14ac:dyDescent="0.3">
      <c r="B2185" s="109"/>
      <c r="C2185" s="13"/>
    </row>
    <row r="2186" spans="2:3" x14ac:dyDescent="0.3">
      <c r="B2186" s="109"/>
      <c r="C2186" s="13"/>
    </row>
    <row r="2187" spans="2:3" x14ac:dyDescent="0.3">
      <c r="B2187" s="109"/>
      <c r="C2187" s="13"/>
    </row>
    <row r="2188" spans="2:3" x14ac:dyDescent="0.3">
      <c r="B2188" s="109"/>
      <c r="C2188" s="13"/>
    </row>
    <row r="2189" spans="2:3" x14ac:dyDescent="0.3">
      <c r="B2189" s="109"/>
      <c r="C2189" s="13"/>
    </row>
    <row r="2190" spans="2:3" x14ac:dyDescent="0.3">
      <c r="B2190" s="109"/>
      <c r="C2190" s="13"/>
    </row>
    <row r="2191" spans="2:3" x14ac:dyDescent="0.3">
      <c r="B2191" s="109"/>
      <c r="C2191" s="13"/>
    </row>
    <row r="2192" spans="2:3" x14ac:dyDescent="0.3">
      <c r="B2192" s="109"/>
      <c r="C2192" s="13"/>
    </row>
    <row r="2193" spans="2:3" x14ac:dyDescent="0.3">
      <c r="B2193" s="109"/>
      <c r="C2193" s="13"/>
    </row>
    <row r="2194" spans="2:3" x14ac:dyDescent="0.3">
      <c r="B2194" s="109"/>
      <c r="C2194" s="13"/>
    </row>
    <row r="2195" spans="2:3" x14ac:dyDescent="0.3">
      <c r="B2195" s="109"/>
      <c r="C2195" s="13"/>
    </row>
    <row r="2196" spans="2:3" x14ac:dyDescent="0.3">
      <c r="B2196" s="109"/>
      <c r="C2196" s="13"/>
    </row>
    <row r="2197" spans="2:3" x14ac:dyDescent="0.3">
      <c r="B2197" s="109"/>
      <c r="C2197" s="13"/>
    </row>
    <row r="2198" spans="2:3" x14ac:dyDescent="0.3">
      <c r="B2198" s="109"/>
      <c r="C2198" s="13"/>
    </row>
    <row r="2199" spans="2:3" x14ac:dyDescent="0.3">
      <c r="B2199" s="109"/>
      <c r="C2199" s="13"/>
    </row>
    <row r="2200" spans="2:3" x14ac:dyDescent="0.3">
      <c r="B2200" s="109"/>
      <c r="C2200" s="13"/>
    </row>
    <row r="2201" spans="2:3" x14ac:dyDescent="0.3">
      <c r="B2201" s="109"/>
      <c r="C2201" s="13"/>
    </row>
    <row r="2202" spans="2:3" x14ac:dyDescent="0.3">
      <c r="B2202" s="109"/>
      <c r="C2202" s="13"/>
    </row>
    <row r="2203" spans="2:3" x14ac:dyDescent="0.3">
      <c r="B2203" s="109"/>
      <c r="C2203" s="13"/>
    </row>
    <row r="2204" spans="2:3" x14ac:dyDescent="0.3">
      <c r="B2204" s="109"/>
      <c r="C2204" s="13"/>
    </row>
    <row r="2205" spans="2:3" x14ac:dyDescent="0.3">
      <c r="B2205" s="109"/>
      <c r="C2205" s="13"/>
    </row>
    <row r="2206" spans="2:3" x14ac:dyDescent="0.3">
      <c r="B2206" s="109"/>
      <c r="C2206" s="13"/>
    </row>
    <row r="2207" spans="2:3" x14ac:dyDescent="0.3">
      <c r="B2207" s="109"/>
      <c r="C2207" s="13"/>
    </row>
    <row r="2208" spans="2:3" x14ac:dyDescent="0.3">
      <c r="B2208" s="109"/>
      <c r="C2208" s="13"/>
    </row>
    <row r="2209" spans="2:3" x14ac:dyDescent="0.3">
      <c r="B2209" s="109"/>
      <c r="C2209" s="13"/>
    </row>
    <row r="2210" spans="2:3" x14ac:dyDescent="0.3">
      <c r="B2210" s="109"/>
      <c r="C2210" s="13"/>
    </row>
    <row r="2211" spans="2:3" x14ac:dyDescent="0.3">
      <c r="B2211" s="109"/>
      <c r="C2211" s="13"/>
    </row>
    <row r="2212" spans="2:3" x14ac:dyDescent="0.3">
      <c r="B2212" s="109"/>
      <c r="C2212" s="13"/>
    </row>
    <row r="2213" spans="2:3" x14ac:dyDescent="0.3">
      <c r="B2213" s="109"/>
      <c r="C2213" s="13"/>
    </row>
    <row r="2214" spans="2:3" x14ac:dyDescent="0.3">
      <c r="B2214" s="109"/>
      <c r="C2214" s="13"/>
    </row>
    <row r="2215" spans="2:3" x14ac:dyDescent="0.3">
      <c r="B2215" s="109"/>
      <c r="C2215" s="13"/>
    </row>
    <row r="2216" spans="2:3" x14ac:dyDescent="0.3">
      <c r="B2216" s="109"/>
      <c r="C2216" s="13"/>
    </row>
    <row r="2217" spans="2:3" x14ac:dyDescent="0.3">
      <c r="B2217" s="109"/>
      <c r="C2217" s="13"/>
    </row>
    <row r="2218" spans="2:3" x14ac:dyDescent="0.3">
      <c r="B2218" s="109"/>
      <c r="C2218" s="13"/>
    </row>
    <row r="2219" spans="2:3" x14ac:dyDescent="0.3">
      <c r="B2219" s="109"/>
      <c r="C2219" s="13"/>
    </row>
    <row r="2220" spans="2:3" x14ac:dyDescent="0.3">
      <c r="B2220" s="109"/>
      <c r="C2220" s="13"/>
    </row>
    <row r="2221" spans="2:3" x14ac:dyDescent="0.3">
      <c r="B2221" s="109"/>
      <c r="C2221" s="13"/>
    </row>
    <row r="2222" spans="2:3" x14ac:dyDescent="0.3">
      <c r="B2222" s="109"/>
      <c r="C2222" s="13"/>
    </row>
    <row r="2223" spans="2:3" x14ac:dyDescent="0.3">
      <c r="B2223" s="109"/>
      <c r="C2223" s="13"/>
    </row>
    <row r="2224" spans="2:3" x14ac:dyDescent="0.3">
      <c r="B2224" s="109"/>
      <c r="C2224" s="13"/>
    </row>
    <row r="2225" spans="2:3" x14ac:dyDescent="0.3">
      <c r="B2225" s="109"/>
      <c r="C2225" s="13"/>
    </row>
    <row r="2226" spans="2:3" x14ac:dyDescent="0.3">
      <c r="B2226" s="109"/>
      <c r="C2226" s="13"/>
    </row>
    <row r="2227" spans="2:3" x14ac:dyDescent="0.3">
      <c r="B2227" s="109"/>
      <c r="C2227" s="13"/>
    </row>
    <row r="2228" spans="2:3" x14ac:dyDescent="0.3">
      <c r="B2228" s="109"/>
      <c r="C2228" s="13"/>
    </row>
    <row r="2229" spans="2:3" x14ac:dyDescent="0.3">
      <c r="B2229" s="109"/>
      <c r="C2229" s="13"/>
    </row>
    <row r="2230" spans="2:3" x14ac:dyDescent="0.3">
      <c r="B2230" s="109"/>
      <c r="C2230" s="13"/>
    </row>
    <row r="2231" spans="2:3" x14ac:dyDescent="0.3">
      <c r="B2231" s="109"/>
      <c r="C2231" s="13"/>
    </row>
    <row r="2232" spans="2:3" x14ac:dyDescent="0.3">
      <c r="B2232" s="109"/>
      <c r="C2232" s="13"/>
    </row>
    <row r="2233" spans="2:3" x14ac:dyDescent="0.3">
      <c r="B2233" s="109"/>
      <c r="C2233" s="13"/>
    </row>
    <row r="2234" spans="2:3" x14ac:dyDescent="0.3">
      <c r="B2234" s="109"/>
      <c r="C2234" s="13"/>
    </row>
    <row r="2235" spans="2:3" x14ac:dyDescent="0.3">
      <c r="B2235" s="109"/>
      <c r="C2235" s="13"/>
    </row>
    <row r="2236" spans="2:3" x14ac:dyDescent="0.3">
      <c r="B2236" s="109"/>
      <c r="C2236" s="13"/>
    </row>
    <row r="2237" spans="2:3" x14ac:dyDescent="0.3">
      <c r="B2237" s="109"/>
      <c r="C2237" s="13"/>
    </row>
    <row r="2238" spans="2:3" x14ac:dyDescent="0.3">
      <c r="B2238" s="109"/>
      <c r="C2238" s="13"/>
    </row>
    <row r="2239" spans="2:3" x14ac:dyDescent="0.3">
      <c r="B2239" s="109"/>
      <c r="C2239" s="13"/>
    </row>
    <row r="2240" spans="2:3" x14ac:dyDescent="0.3">
      <c r="B2240" s="109"/>
      <c r="C2240" s="13"/>
    </row>
    <row r="2241" spans="2:3" x14ac:dyDescent="0.3">
      <c r="B2241" s="109"/>
      <c r="C2241" s="13"/>
    </row>
    <row r="2242" spans="2:3" x14ac:dyDescent="0.3">
      <c r="B2242" s="109"/>
      <c r="C2242" s="13"/>
    </row>
    <row r="2243" spans="2:3" x14ac:dyDescent="0.3">
      <c r="B2243" s="109"/>
      <c r="C2243" s="13"/>
    </row>
    <row r="2244" spans="2:3" x14ac:dyDescent="0.3">
      <c r="B2244" s="109"/>
      <c r="C2244" s="13"/>
    </row>
    <row r="2245" spans="2:3" x14ac:dyDescent="0.3">
      <c r="B2245" s="109"/>
      <c r="C2245" s="13"/>
    </row>
    <row r="2246" spans="2:3" x14ac:dyDescent="0.3">
      <c r="B2246" s="109"/>
      <c r="C2246" s="13"/>
    </row>
    <row r="2247" spans="2:3" x14ac:dyDescent="0.3">
      <c r="B2247" s="109"/>
      <c r="C2247" s="13"/>
    </row>
    <row r="2248" spans="2:3" x14ac:dyDescent="0.3">
      <c r="B2248" s="109"/>
      <c r="C2248" s="13"/>
    </row>
    <row r="2249" spans="2:3" x14ac:dyDescent="0.3">
      <c r="B2249" s="109"/>
      <c r="C2249" s="13"/>
    </row>
    <row r="2250" spans="2:3" x14ac:dyDescent="0.3">
      <c r="B2250" s="109"/>
      <c r="C2250" s="13"/>
    </row>
    <row r="2251" spans="2:3" x14ac:dyDescent="0.3">
      <c r="B2251" s="109"/>
      <c r="C2251" s="13"/>
    </row>
    <row r="2252" spans="2:3" x14ac:dyDescent="0.3">
      <c r="B2252" s="109"/>
      <c r="C2252" s="13"/>
    </row>
    <row r="2253" spans="2:3" x14ac:dyDescent="0.3">
      <c r="B2253" s="109"/>
      <c r="C2253" s="13"/>
    </row>
    <row r="2254" spans="2:3" x14ac:dyDescent="0.3">
      <c r="B2254" s="109"/>
      <c r="C2254" s="13"/>
    </row>
    <row r="2255" spans="2:3" x14ac:dyDescent="0.3">
      <c r="B2255" s="109"/>
      <c r="C2255" s="13"/>
    </row>
    <row r="2256" spans="2:3" x14ac:dyDescent="0.3">
      <c r="B2256" s="109"/>
      <c r="C2256" s="13"/>
    </row>
    <row r="2257" spans="2:3" x14ac:dyDescent="0.3">
      <c r="B2257" s="109"/>
      <c r="C2257" s="13"/>
    </row>
    <row r="2258" spans="2:3" x14ac:dyDescent="0.3">
      <c r="B2258" s="109"/>
      <c r="C2258" s="13"/>
    </row>
    <row r="2259" spans="2:3" x14ac:dyDescent="0.3">
      <c r="B2259" s="109"/>
      <c r="C2259" s="13"/>
    </row>
    <row r="2260" spans="2:3" x14ac:dyDescent="0.3">
      <c r="B2260" s="109"/>
      <c r="C2260" s="13"/>
    </row>
    <row r="2261" spans="2:3" x14ac:dyDescent="0.3">
      <c r="B2261" s="109"/>
      <c r="C2261" s="13"/>
    </row>
    <row r="2262" spans="2:3" x14ac:dyDescent="0.3">
      <c r="B2262" s="109"/>
      <c r="C2262" s="13"/>
    </row>
    <row r="2263" spans="2:3" x14ac:dyDescent="0.3">
      <c r="B2263" s="109"/>
      <c r="C2263" s="13"/>
    </row>
    <row r="2264" spans="2:3" x14ac:dyDescent="0.3">
      <c r="B2264" s="109"/>
      <c r="C2264" s="13"/>
    </row>
    <row r="2265" spans="2:3" x14ac:dyDescent="0.3">
      <c r="B2265" s="109"/>
      <c r="C2265" s="13"/>
    </row>
    <row r="2266" spans="2:3" x14ac:dyDescent="0.3">
      <c r="B2266" s="109"/>
      <c r="C2266" s="13"/>
    </row>
    <row r="2267" spans="2:3" x14ac:dyDescent="0.3">
      <c r="B2267" s="109"/>
      <c r="C2267" s="13"/>
    </row>
    <row r="2268" spans="2:3" x14ac:dyDescent="0.3">
      <c r="B2268" s="109"/>
      <c r="C2268" s="13"/>
    </row>
    <row r="2269" spans="2:3" x14ac:dyDescent="0.3">
      <c r="B2269" s="109"/>
      <c r="C2269" s="13"/>
    </row>
    <row r="2270" spans="2:3" x14ac:dyDescent="0.3">
      <c r="B2270" s="109"/>
      <c r="C2270" s="13"/>
    </row>
    <row r="2271" spans="2:3" x14ac:dyDescent="0.3">
      <c r="B2271" s="109"/>
      <c r="C2271" s="13"/>
    </row>
    <row r="2272" spans="2:3" x14ac:dyDescent="0.3">
      <c r="B2272" s="109"/>
      <c r="C2272" s="13"/>
    </row>
    <row r="2273" spans="2:3" x14ac:dyDescent="0.3">
      <c r="B2273" s="109"/>
      <c r="C2273" s="13"/>
    </row>
    <row r="2274" spans="2:3" x14ac:dyDescent="0.3">
      <c r="B2274" s="109"/>
      <c r="C2274" s="13"/>
    </row>
    <row r="2275" spans="2:3" x14ac:dyDescent="0.3">
      <c r="B2275" s="109"/>
      <c r="C2275" s="13"/>
    </row>
    <row r="2276" spans="2:3" x14ac:dyDescent="0.3">
      <c r="B2276" s="109"/>
      <c r="C2276" s="13"/>
    </row>
    <row r="2277" spans="2:3" x14ac:dyDescent="0.3">
      <c r="B2277" s="109"/>
      <c r="C2277" s="13"/>
    </row>
    <row r="2278" spans="2:3" x14ac:dyDescent="0.3">
      <c r="B2278" s="109"/>
      <c r="C2278" s="13"/>
    </row>
    <row r="2279" spans="2:3" x14ac:dyDescent="0.3">
      <c r="B2279" s="109"/>
      <c r="C2279" s="13"/>
    </row>
    <row r="2280" spans="2:3" x14ac:dyDescent="0.3">
      <c r="B2280" s="109"/>
      <c r="C2280" s="13"/>
    </row>
    <row r="2281" spans="2:3" x14ac:dyDescent="0.3">
      <c r="B2281" s="109"/>
      <c r="C2281" s="13"/>
    </row>
    <row r="2282" spans="2:3" x14ac:dyDescent="0.3">
      <c r="B2282" s="109"/>
      <c r="C2282" s="13"/>
    </row>
    <row r="2283" spans="2:3" x14ac:dyDescent="0.3">
      <c r="B2283" s="109"/>
      <c r="C2283" s="13"/>
    </row>
    <row r="2284" spans="2:3" x14ac:dyDescent="0.3">
      <c r="B2284" s="109"/>
      <c r="C2284" s="13"/>
    </row>
    <row r="2285" spans="2:3" x14ac:dyDescent="0.3">
      <c r="B2285" s="109"/>
      <c r="C2285" s="13"/>
    </row>
    <row r="2286" spans="2:3" x14ac:dyDescent="0.3">
      <c r="B2286" s="109"/>
      <c r="C2286" s="13"/>
    </row>
    <row r="2287" spans="2:3" x14ac:dyDescent="0.3">
      <c r="B2287" s="109"/>
      <c r="C2287" s="13"/>
    </row>
    <row r="2288" spans="2:3" x14ac:dyDescent="0.3">
      <c r="B2288" s="109"/>
      <c r="C2288" s="13"/>
    </row>
    <row r="2289" spans="2:3" x14ac:dyDescent="0.3">
      <c r="B2289" s="109"/>
      <c r="C2289" s="13"/>
    </row>
    <row r="2290" spans="2:3" x14ac:dyDescent="0.3">
      <c r="B2290" s="109"/>
      <c r="C2290" s="13"/>
    </row>
    <row r="2291" spans="2:3" x14ac:dyDescent="0.3">
      <c r="B2291" s="109"/>
      <c r="C2291" s="13"/>
    </row>
    <row r="2292" spans="2:3" x14ac:dyDescent="0.3">
      <c r="B2292" s="109"/>
      <c r="C2292" s="13"/>
    </row>
    <row r="2293" spans="2:3" x14ac:dyDescent="0.3">
      <c r="B2293" s="109"/>
      <c r="C2293" s="13"/>
    </row>
    <row r="2294" spans="2:3" x14ac:dyDescent="0.3">
      <c r="B2294" s="109"/>
      <c r="C2294" s="13"/>
    </row>
    <row r="2295" spans="2:3" x14ac:dyDescent="0.3">
      <c r="B2295" s="109"/>
      <c r="C2295" s="13"/>
    </row>
    <row r="2296" spans="2:3" x14ac:dyDescent="0.3">
      <c r="B2296" s="109"/>
      <c r="C2296" s="13"/>
    </row>
    <row r="2297" spans="2:3" x14ac:dyDescent="0.3">
      <c r="B2297" s="109"/>
      <c r="C2297" s="13"/>
    </row>
    <row r="2298" spans="2:3" x14ac:dyDescent="0.3">
      <c r="B2298" s="109"/>
      <c r="C2298" s="13"/>
    </row>
    <row r="2299" spans="2:3" x14ac:dyDescent="0.3">
      <c r="B2299" s="109"/>
      <c r="C2299" s="13"/>
    </row>
    <row r="2300" spans="2:3" x14ac:dyDescent="0.3">
      <c r="B2300" s="109"/>
      <c r="C2300" s="13"/>
    </row>
    <row r="2301" spans="2:3" x14ac:dyDescent="0.3">
      <c r="B2301" s="109"/>
      <c r="C2301" s="13"/>
    </row>
    <row r="2302" spans="2:3" x14ac:dyDescent="0.3">
      <c r="B2302" s="109"/>
      <c r="C2302" s="13"/>
    </row>
    <row r="2303" spans="2:3" x14ac:dyDescent="0.3">
      <c r="B2303" s="109"/>
      <c r="C2303" s="13"/>
    </row>
    <row r="2304" spans="2:3" x14ac:dyDescent="0.3">
      <c r="B2304" s="109"/>
      <c r="C2304" s="13"/>
    </row>
    <row r="2305" spans="2:3" x14ac:dyDescent="0.3">
      <c r="B2305" s="109"/>
      <c r="C2305" s="13"/>
    </row>
    <row r="2306" spans="2:3" x14ac:dyDescent="0.3">
      <c r="B2306" s="109"/>
      <c r="C2306" s="13"/>
    </row>
    <row r="2307" spans="2:3" x14ac:dyDescent="0.3">
      <c r="B2307" s="109"/>
      <c r="C2307" s="13"/>
    </row>
    <row r="2308" spans="2:3" x14ac:dyDescent="0.3">
      <c r="B2308" s="109"/>
      <c r="C2308" s="13"/>
    </row>
    <row r="2309" spans="2:3" x14ac:dyDescent="0.3">
      <c r="B2309" s="109"/>
      <c r="C2309" s="13"/>
    </row>
    <row r="2310" spans="2:3" x14ac:dyDescent="0.3">
      <c r="B2310" s="109"/>
      <c r="C2310" s="13"/>
    </row>
    <row r="2311" spans="2:3" x14ac:dyDescent="0.3">
      <c r="B2311" s="109"/>
      <c r="C2311" s="13"/>
    </row>
    <row r="2312" spans="2:3" x14ac:dyDescent="0.3">
      <c r="B2312" s="109"/>
      <c r="C2312" s="13"/>
    </row>
    <row r="2313" spans="2:3" x14ac:dyDescent="0.3">
      <c r="B2313" s="109"/>
      <c r="C2313" s="13"/>
    </row>
    <row r="2314" spans="2:3" x14ac:dyDescent="0.3">
      <c r="B2314" s="109"/>
      <c r="C2314" s="13"/>
    </row>
    <row r="2315" spans="2:3" x14ac:dyDescent="0.3">
      <c r="B2315" s="109"/>
      <c r="C2315" s="13"/>
    </row>
    <row r="2316" spans="2:3" x14ac:dyDescent="0.3">
      <c r="B2316" s="109"/>
      <c r="C2316" s="13"/>
    </row>
    <row r="2317" spans="2:3" x14ac:dyDescent="0.3">
      <c r="B2317" s="109"/>
      <c r="C2317" s="13"/>
    </row>
    <row r="2318" spans="2:3" x14ac:dyDescent="0.3">
      <c r="B2318" s="109"/>
      <c r="C2318" s="13"/>
    </row>
    <row r="2319" spans="2:3" x14ac:dyDescent="0.3">
      <c r="B2319" s="109"/>
      <c r="C2319" s="13"/>
    </row>
    <row r="2320" spans="2:3" x14ac:dyDescent="0.3">
      <c r="B2320" s="109"/>
      <c r="C2320" s="13"/>
    </row>
    <row r="2321" spans="2:3" x14ac:dyDescent="0.3">
      <c r="B2321" s="109"/>
      <c r="C2321" s="13"/>
    </row>
    <row r="2322" spans="2:3" x14ac:dyDescent="0.3">
      <c r="B2322" s="109"/>
      <c r="C2322" s="13"/>
    </row>
    <row r="2323" spans="2:3" x14ac:dyDescent="0.3">
      <c r="B2323" s="109"/>
      <c r="C2323" s="13"/>
    </row>
    <row r="2324" spans="2:3" x14ac:dyDescent="0.3">
      <c r="B2324" s="109"/>
      <c r="C2324" s="13"/>
    </row>
    <row r="2325" spans="2:3" x14ac:dyDescent="0.3">
      <c r="B2325" s="109"/>
      <c r="C2325" s="13"/>
    </row>
    <row r="2326" spans="2:3" x14ac:dyDescent="0.3">
      <c r="B2326" s="109"/>
      <c r="C2326" s="13"/>
    </row>
    <row r="2327" spans="2:3" x14ac:dyDescent="0.3">
      <c r="B2327" s="109"/>
      <c r="C2327" s="13"/>
    </row>
    <row r="2328" spans="2:3" x14ac:dyDescent="0.3">
      <c r="B2328" s="109"/>
      <c r="C2328" s="13"/>
    </row>
    <row r="2329" spans="2:3" x14ac:dyDescent="0.3">
      <c r="B2329" s="109"/>
      <c r="C2329" s="13"/>
    </row>
    <row r="2330" spans="2:3" x14ac:dyDescent="0.3">
      <c r="B2330" s="109"/>
      <c r="C2330" s="13"/>
    </row>
    <row r="2331" spans="2:3" x14ac:dyDescent="0.3">
      <c r="B2331" s="109"/>
      <c r="C2331" s="13"/>
    </row>
    <row r="2332" spans="2:3" x14ac:dyDescent="0.3">
      <c r="B2332" s="109"/>
      <c r="C2332" s="13"/>
    </row>
    <row r="2333" spans="2:3" x14ac:dyDescent="0.3">
      <c r="B2333" s="109"/>
      <c r="C2333" s="13"/>
    </row>
    <row r="2334" spans="2:3" x14ac:dyDescent="0.3">
      <c r="B2334" s="109"/>
      <c r="C2334" s="13"/>
    </row>
    <row r="2335" spans="2:3" x14ac:dyDescent="0.3">
      <c r="B2335" s="109"/>
      <c r="C2335" s="13"/>
    </row>
    <row r="2336" spans="2:3" x14ac:dyDescent="0.3">
      <c r="B2336" s="109"/>
      <c r="C2336" s="13"/>
    </row>
    <row r="2337" spans="2:3" x14ac:dyDescent="0.3">
      <c r="B2337" s="109"/>
      <c r="C2337" s="13"/>
    </row>
    <row r="2338" spans="2:3" x14ac:dyDescent="0.3">
      <c r="B2338" s="109"/>
      <c r="C2338" s="13"/>
    </row>
    <row r="2339" spans="2:3" x14ac:dyDescent="0.3">
      <c r="B2339" s="109"/>
      <c r="C2339" s="13"/>
    </row>
    <row r="2340" spans="2:3" x14ac:dyDescent="0.3">
      <c r="B2340" s="109"/>
      <c r="C2340" s="13"/>
    </row>
    <row r="2341" spans="2:3" x14ac:dyDescent="0.3">
      <c r="B2341" s="109"/>
      <c r="C2341" s="13"/>
    </row>
    <row r="2342" spans="2:3" x14ac:dyDescent="0.3">
      <c r="B2342" s="109"/>
      <c r="C2342" s="13"/>
    </row>
    <row r="2343" spans="2:3" x14ac:dyDescent="0.3">
      <c r="B2343" s="109"/>
      <c r="C2343" s="13"/>
    </row>
    <row r="2344" spans="2:3" x14ac:dyDescent="0.3">
      <c r="B2344" s="109"/>
      <c r="C2344" s="13"/>
    </row>
    <row r="2345" spans="2:3" x14ac:dyDescent="0.3">
      <c r="B2345" s="109"/>
      <c r="C2345" s="13"/>
    </row>
    <row r="2346" spans="2:3" x14ac:dyDescent="0.3">
      <c r="B2346" s="109"/>
      <c r="C2346" s="13"/>
    </row>
    <row r="2347" spans="2:3" x14ac:dyDescent="0.3">
      <c r="B2347" s="109"/>
      <c r="C2347" s="13"/>
    </row>
    <row r="2348" spans="2:3" x14ac:dyDescent="0.3">
      <c r="B2348" s="109"/>
      <c r="C2348" s="13"/>
    </row>
    <row r="2349" spans="2:3" x14ac:dyDescent="0.3">
      <c r="B2349" s="109"/>
      <c r="C2349" s="13"/>
    </row>
    <row r="2350" spans="2:3" x14ac:dyDescent="0.3">
      <c r="B2350" s="109"/>
      <c r="C2350" s="13"/>
    </row>
    <row r="2351" spans="2:3" x14ac:dyDescent="0.3">
      <c r="B2351" s="109"/>
      <c r="C2351" s="13"/>
    </row>
    <row r="2352" spans="2:3" x14ac:dyDescent="0.3">
      <c r="B2352" s="109"/>
      <c r="C2352" s="13"/>
    </row>
    <row r="2353" spans="2:3" x14ac:dyDescent="0.3">
      <c r="B2353" s="109"/>
      <c r="C2353" s="13"/>
    </row>
    <row r="2354" spans="2:3" x14ac:dyDescent="0.3">
      <c r="B2354" s="109"/>
      <c r="C2354" s="13"/>
    </row>
    <row r="2355" spans="2:3" x14ac:dyDescent="0.3">
      <c r="B2355" s="109"/>
      <c r="C2355" s="13"/>
    </row>
    <row r="2356" spans="2:3" x14ac:dyDescent="0.3">
      <c r="B2356" s="109"/>
      <c r="C2356" s="13"/>
    </row>
    <row r="2357" spans="2:3" x14ac:dyDescent="0.3">
      <c r="B2357" s="109"/>
      <c r="C2357" s="13"/>
    </row>
    <row r="2358" spans="2:3" x14ac:dyDescent="0.3">
      <c r="B2358" s="109"/>
      <c r="C2358" s="13"/>
    </row>
    <row r="2359" spans="2:3" x14ac:dyDescent="0.3">
      <c r="B2359" s="109"/>
      <c r="C2359" s="13"/>
    </row>
    <row r="2360" spans="2:3" x14ac:dyDescent="0.3">
      <c r="B2360" s="109"/>
      <c r="C2360" s="13"/>
    </row>
    <row r="2361" spans="2:3" x14ac:dyDescent="0.3">
      <c r="B2361" s="109"/>
      <c r="C2361" s="13"/>
    </row>
    <row r="2362" spans="2:3" x14ac:dyDescent="0.3">
      <c r="B2362" s="109"/>
      <c r="C2362" s="13"/>
    </row>
    <row r="2363" spans="2:3" x14ac:dyDescent="0.3">
      <c r="B2363" s="109"/>
      <c r="C2363" s="13"/>
    </row>
    <row r="2364" spans="2:3" x14ac:dyDescent="0.3">
      <c r="B2364" s="109"/>
      <c r="C2364" s="13"/>
    </row>
    <row r="2365" spans="2:3" x14ac:dyDescent="0.3">
      <c r="B2365" s="109"/>
      <c r="C2365" s="13"/>
    </row>
    <row r="2366" spans="2:3" x14ac:dyDescent="0.3">
      <c r="B2366" s="109"/>
      <c r="C2366" s="13"/>
    </row>
    <row r="2367" spans="2:3" x14ac:dyDescent="0.3">
      <c r="B2367" s="109"/>
      <c r="C2367" s="13"/>
    </row>
    <row r="2368" spans="2:3" x14ac:dyDescent="0.3">
      <c r="B2368" s="109"/>
      <c r="C2368" s="13"/>
    </row>
    <row r="2369" spans="2:3" x14ac:dyDescent="0.3">
      <c r="B2369" s="109"/>
      <c r="C2369" s="13"/>
    </row>
    <row r="2370" spans="2:3" x14ac:dyDescent="0.3">
      <c r="B2370" s="109"/>
      <c r="C2370" s="13"/>
    </row>
    <row r="2371" spans="2:3" x14ac:dyDescent="0.3">
      <c r="B2371" s="109"/>
      <c r="C2371" s="13"/>
    </row>
    <row r="2372" spans="2:3" x14ac:dyDescent="0.3">
      <c r="B2372" s="109"/>
      <c r="C2372" s="13"/>
    </row>
    <row r="2373" spans="2:3" x14ac:dyDescent="0.3">
      <c r="B2373" s="109"/>
      <c r="C2373" s="13"/>
    </row>
    <row r="2374" spans="2:3" x14ac:dyDescent="0.3">
      <c r="B2374" s="109"/>
      <c r="C2374" s="13"/>
    </row>
    <row r="2375" spans="2:3" x14ac:dyDescent="0.3">
      <c r="B2375" s="109"/>
      <c r="C2375" s="13"/>
    </row>
    <row r="2376" spans="2:3" x14ac:dyDescent="0.3">
      <c r="B2376" s="109"/>
      <c r="C2376" s="13"/>
    </row>
    <row r="2377" spans="2:3" x14ac:dyDescent="0.3">
      <c r="B2377" s="109"/>
      <c r="C2377" s="13"/>
    </row>
    <row r="2378" spans="2:3" x14ac:dyDescent="0.3">
      <c r="B2378" s="109"/>
      <c r="C2378" s="13"/>
    </row>
    <row r="2379" spans="2:3" x14ac:dyDescent="0.3">
      <c r="B2379" s="109"/>
      <c r="C2379" s="13"/>
    </row>
    <row r="2380" spans="2:3" x14ac:dyDescent="0.3">
      <c r="B2380" s="109"/>
      <c r="C2380" s="13"/>
    </row>
    <row r="2381" spans="2:3" x14ac:dyDescent="0.3">
      <c r="B2381" s="109"/>
      <c r="C2381" s="13"/>
    </row>
    <row r="2382" spans="2:3" x14ac:dyDescent="0.3">
      <c r="B2382" s="109"/>
      <c r="C2382" s="13"/>
    </row>
    <row r="2383" spans="2:3" x14ac:dyDescent="0.3">
      <c r="B2383" s="109"/>
      <c r="C2383" s="13"/>
    </row>
    <row r="2384" spans="2:3" x14ac:dyDescent="0.3">
      <c r="B2384" s="109"/>
      <c r="C2384" s="13"/>
    </row>
    <row r="2385" spans="2:3" x14ac:dyDescent="0.3">
      <c r="B2385" s="109"/>
      <c r="C2385" s="13"/>
    </row>
    <row r="2386" spans="2:3" x14ac:dyDescent="0.3">
      <c r="B2386" s="109"/>
      <c r="C2386" s="13"/>
    </row>
    <row r="2387" spans="2:3" x14ac:dyDescent="0.3">
      <c r="B2387" s="109"/>
      <c r="C2387" s="13"/>
    </row>
    <row r="2388" spans="2:3" x14ac:dyDescent="0.3">
      <c r="B2388" s="109"/>
      <c r="C2388" s="13"/>
    </row>
    <row r="2389" spans="2:3" x14ac:dyDescent="0.3">
      <c r="B2389" s="109"/>
      <c r="C2389" s="13"/>
    </row>
    <row r="2390" spans="2:3" x14ac:dyDescent="0.3">
      <c r="B2390" s="109"/>
      <c r="C2390" s="13"/>
    </row>
    <row r="2391" spans="2:3" x14ac:dyDescent="0.3">
      <c r="B2391" s="109"/>
      <c r="C2391" s="13"/>
    </row>
    <row r="2392" spans="2:3" x14ac:dyDescent="0.3">
      <c r="B2392" s="109"/>
      <c r="C2392" s="13"/>
    </row>
    <row r="2393" spans="2:3" x14ac:dyDescent="0.3">
      <c r="B2393" s="109"/>
      <c r="C2393" s="13"/>
    </row>
    <row r="2394" spans="2:3" x14ac:dyDescent="0.3">
      <c r="B2394" s="109"/>
      <c r="C2394" s="13"/>
    </row>
    <row r="2395" spans="2:3" x14ac:dyDescent="0.3">
      <c r="B2395" s="109"/>
      <c r="C2395" s="13"/>
    </row>
    <row r="2396" spans="2:3" x14ac:dyDescent="0.3">
      <c r="B2396" s="109"/>
      <c r="C2396" s="13"/>
    </row>
    <row r="2397" spans="2:3" x14ac:dyDescent="0.3">
      <c r="B2397" s="109"/>
      <c r="C2397" s="13"/>
    </row>
    <row r="2398" spans="2:3" x14ac:dyDescent="0.3">
      <c r="B2398" s="109"/>
      <c r="C2398" s="13"/>
    </row>
    <row r="2399" spans="2:3" x14ac:dyDescent="0.3">
      <c r="B2399" s="109"/>
      <c r="C2399" s="13"/>
    </row>
    <row r="2400" spans="2:3" x14ac:dyDescent="0.3">
      <c r="B2400" s="109"/>
      <c r="C2400" s="13"/>
    </row>
    <row r="2401" spans="2:3" x14ac:dyDescent="0.3">
      <c r="B2401" s="109"/>
      <c r="C2401" s="13"/>
    </row>
    <row r="2402" spans="2:3" x14ac:dyDescent="0.3">
      <c r="B2402" s="109"/>
      <c r="C2402" s="13"/>
    </row>
    <row r="2403" spans="2:3" x14ac:dyDescent="0.3">
      <c r="B2403" s="109"/>
      <c r="C2403" s="13"/>
    </row>
    <row r="2404" spans="2:3" x14ac:dyDescent="0.3">
      <c r="B2404" s="109"/>
      <c r="C2404" s="13"/>
    </row>
    <row r="2405" spans="2:3" x14ac:dyDescent="0.3">
      <c r="B2405" s="109"/>
      <c r="C2405" s="13"/>
    </row>
    <row r="2406" spans="2:3" x14ac:dyDescent="0.3">
      <c r="B2406" s="109"/>
      <c r="C2406" s="13"/>
    </row>
    <row r="2407" spans="2:3" x14ac:dyDescent="0.3">
      <c r="B2407" s="109"/>
      <c r="C2407" s="13"/>
    </row>
    <row r="2408" spans="2:3" x14ac:dyDescent="0.3">
      <c r="B2408" s="109"/>
      <c r="C2408" s="13"/>
    </row>
    <row r="2409" spans="2:3" x14ac:dyDescent="0.3">
      <c r="B2409" s="109"/>
      <c r="C2409" s="13"/>
    </row>
    <row r="2410" spans="2:3" x14ac:dyDescent="0.3">
      <c r="B2410" s="109"/>
      <c r="C2410" s="13"/>
    </row>
    <row r="2411" spans="2:3" x14ac:dyDescent="0.3">
      <c r="B2411" s="109"/>
      <c r="C2411" s="13"/>
    </row>
    <row r="2412" spans="2:3" x14ac:dyDescent="0.3">
      <c r="B2412" s="109"/>
      <c r="C2412" s="13"/>
    </row>
    <row r="2413" spans="2:3" x14ac:dyDescent="0.3">
      <c r="B2413" s="109"/>
      <c r="C2413" s="13"/>
    </row>
    <row r="2414" spans="2:3" x14ac:dyDescent="0.3">
      <c r="B2414" s="109"/>
      <c r="C2414" s="13"/>
    </row>
    <row r="2415" spans="2:3" x14ac:dyDescent="0.3">
      <c r="B2415" s="109"/>
      <c r="C2415" s="13"/>
    </row>
    <row r="2416" spans="2:3" x14ac:dyDescent="0.3">
      <c r="B2416" s="109"/>
      <c r="C2416" s="13"/>
    </row>
    <row r="2417" spans="2:3" x14ac:dyDescent="0.3">
      <c r="B2417" s="109"/>
      <c r="C2417" s="13"/>
    </row>
    <row r="2418" spans="2:3" x14ac:dyDescent="0.3">
      <c r="B2418" s="109"/>
      <c r="C2418" s="13"/>
    </row>
    <row r="2419" spans="2:3" x14ac:dyDescent="0.3">
      <c r="B2419" s="109"/>
      <c r="C2419" s="13"/>
    </row>
    <row r="2420" spans="2:3" x14ac:dyDescent="0.3">
      <c r="B2420" s="109"/>
      <c r="C2420" s="13"/>
    </row>
    <row r="2421" spans="2:3" x14ac:dyDescent="0.3">
      <c r="B2421" s="109"/>
      <c r="C2421" s="13"/>
    </row>
    <row r="2422" spans="2:3" x14ac:dyDescent="0.3">
      <c r="B2422" s="109"/>
      <c r="C2422" s="13"/>
    </row>
    <row r="2423" spans="2:3" x14ac:dyDescent="0.3">
      <c r="B2423" s="109"/>
      <c r="C2423" s="13"/>
    </row>
    <row r="2424" spans="2:3" x14ac:dyDescent="0.3">
      <c r="B2424" s="109"/>
      <c r="C2424" s="13"/>
    </row>
    <row r="2425" spans="2:3" x14ac:dyDescent="0.3">
      <c r="B2425" s="109"/>
      <c r="C2425" s="13"/>
    </row>
    <row r="2426" spans="2:3" x14ac:dyDescent="0.3">
      <c r="B2426" s="109"/>
      <c r="C2426" s="13"/>
    </row>
    <row r="2427" spans="2:3" x14ac:dyDescent="0.3">
      <c r="B2427" s="109"/>
      <c r="C2427" s="13"/>
    </row>
    <row r="2428" spans="2:3" x14ac:dyDescent="0.3">
      <c r="B2428" s="109"/>
      <c r="C2428" s="13"/>
    </row>
    <row r="2429" spans="2:3" x14ac:dyDescent="0.3">
      <c r="B2429" s="109"/>
      <c r="C2429" s="13"/>
    </row>
    <row r="2430" spans="2:3" x14ac:dyDescent="0.3">
      <c r="B2430" s="109"/>
      <c r="C2430" s="13"/>
    </row>
    <row r="2431" spans="2:3" x14ac:dyDescent="0.3">
      <c r="B2431" s="109"/>
      <c r="C2431" s="13"/>
    </row>
    <row r="2432" spans="2:3" x14ac:dyDescent="0.3">
      <c r="B2432" s="109"/>
      <c r="C2432" s="13"/>
    </row>
    <row r="2433" spans="2:3" x14ac:dyDescent="0.3">
      <c r="B2433" s="109"/>
      <c r="C2433" s="13"/>
    </row>
    <row r="2434" spans="2:3" x14ac:dyDescent="0.3">
      <c r="B2434" s="109"/>
      <c r="C2434" s="13"/>
    </row>
    <row r="2435" spans="2:3" x14ac:dyDescent="0.3">
      <c r="B2435" s="109"/>
      <c r="C2435" s="13"/>
    </row>
    <row r="2436" spans="2:3" x14ac:dyDescent="0.3">
      <c r="B2436" s="109"/>
      <c r="C2436" s="13"/>
    </row>
    <row r="2437" spans="2:3" x14ac:dyDescent="0.3">
      <c r="B2437" s="109"/>
      <c r="C2437" s="13"/>
    </row>
    <row r="2438" spans="2:3" x14ac:dyDescent="0.3">
      <c r="B2438" s="109"/>
      <c r="C2438" s="13"/>
    </row>
    <row r="2439" spans="2:3" x14ac:dyDescent="0.3">
      <c r="B2439" s="109"/>
      <c r="C2439" s="13"/>
    </row>
    <row r="2440" spans="2:3" x14ac:dyDescent="0.3">
      <c r="B2440" s="109"/>
      <c r="C2440" s="13"/>
    </row>
    <row r="2441" spans="2:3" x14ac:dyDescent="0.3">
      <c r="B2441" s="109"/>
      <c r="C2441" s="13"/>
    </row>
    <row r="2442" spans="2:3" x14ac:dyDescent="0.3">
      <c r="B2442" s="109"/>
      <c r="C2442" s="13"/>
    </row>
    <row r="2443" spans="2:3" x14ac:dyDescent="0.3">
      <c r="B2443" s="109"/>
      <c r="C2443" s="13"/>
    </row>
    <row r="2444" spans="2:3" x14ac:dyDescent="0.3">
      <c r="B2444" s="109"/>
      <c r="C2444" s="13"/>
    </row>
    <row r="2445" spans="2:3" x14ac:dyDescent="0.3">
      <c r="B2445" s="109"/>
      <c r="C2445" s="13"/>
    </row>
    <row r="2446" spans="2:3" x14ac:dyDescent="0.3">
      <c r="B2446" s="109"/>
      <c r="C2446" s="13"/>
    </row>
    <row r="2447" spans="2:3" x14ac:dyDescent="0.3">
      <c r="B2447" s="109"/>
      <c r="C2447" s="13"/>
    </row>
    <row r="2448" spans="2:3" x14ac:dyDescent="0.3">
      <c r="B2448" s="109"/>
      <c r="C2448" s="13"/>
    </row>
    <row r="2449" spans="2:3" x14ac:dyDescent="0.3">
      <c r="B2449" s="109"/>
      <c r="C2449" s="13"/>
    </row>
    <row r="2450" spans="2:3" x14ac:dyDescent="0.3">
      <c r="B2450" s="109"/>
      <c r="C2450" s="13"/>
    </row>
    <row r="2451" spans="2:3" x14ac:dyDescent="0.3">
      <c r="B2451" s="109"/>
      <c r="C2451" s="13"/>
    </row>
    <row r="2452" spans="2:3" x14ac:dyDescent="0.3">
      <c r="B2452" s="109"/>
      <c r="C2452" s="13"/>
    </row>
    <row r="2453" spans="2:3" x14ac:dyDescent="0.3">
      <c r="B2453" s="109"/>
      <c r="C2453" s="13"/>
    </row>
    <row r="2454" spans="2:3" x14ac:dyDescent="0.3">
      <c r="B2454" s="109"/>
      <c r="C2454" s="13"/>
    </row>
    <row r="2455" spans="2:3" x14ac:dyDescent="0.3">
      <c r="B2455" s="109"/>
      <c r="C2455" s="13"/>
    </row>
    <row r="2456" spans="2:3" x14ac:dyDescent="0.3">
      <c r="B2456" s="109"/>
      <c r="C2456" s="13"/>
    </row>
    <row r="2457" spans="2:3" x14ac:dyDescent="0.3">
      <c r="B2457" s="109"/>
      <c r="C2457" s="13"/>
    </row>
    <row r="2458" spans="2:3" x14ac:dyDescent="0.3">
      <c r="B2458" s="109"/>
      <c r="C2458" s="13"/>
    </row>
    <row r="2459" spans="2:3" x14ac:dyDescent="0.3">
      <c r="B2459" s="109"/>
      <c r="C2459" s="13"/>
    </row>
    <row r="2460" spans="2:3" x14ac:dyDescent="0.3">
      <c r="B2460" s="109"/>
      <c r="C2460" s="13"/>
    </row>
    <row r="2461" spans="2:3" x14ac:dyDescent="0.3">
      <c r="B2461" s="109"/>
      <c r="C2461" s="13"/>
    </row>
    <row r="2462" spans="2:3" x14ac:dyDescent="0.3">
      <c r="B2462" s="109"/>
      <c r="C2462" s="13"/>
    </row>
    <row r="2463" spans="2:3" x14ac:dyDescent="0.3">
      <c r="B2463" s="109"/>
      <c r="C2463" s="13"/>
    </row>
    <row r="2464" spans="2:3" x14ac:dyDescent="0.3">
      <c r="B2464" s="109"/>
      <c r="C2464" s="13"/>
    </row>
    <row r="2465" spans="2:3" x14ac:dyDescent="0.3">
      <c r="B2465" s="109"/>
      <c r="C2465" s="13"/>
    </row>
    <row r="2466" spans="2:3" x14ac:dyDescent="0.3">
      <c r="B2466" s="109"/>
      <c r="C2466" s="13"/>
    </row>
    <row r="2467" spans="2:3" x14ac:dyDescent="0.3">
      <c r="B2467" s="109"/>
      <c r="C2467" s="13"/>
    </row>
    <row r="2468" spans="2:3" x14ac:dyDescent="0.3">
      <c r="B2468" s="109"/>
      <c r="C2468" s="13"/>
    </row>
    <row r="2469" spans="2:3" x14ac:dyDescent="0.3">
      <c r="B2469" s="109"/>
      <c r="C2469" s="13"/>
    </row>
    <row r="2470" spans="2:3" x14ac:dyDescent="0.3">
      <c r="B2470" s="109"/>
      <c r="C2470" s="13"/>
    </row>
    <row r="2471" spans="2:3" x14ac:dyDescent="0.3">
      <c r="B2471" s="109"/>
      <c r="C2471" s="13"/>
    </row>
    <row r="2472" spans="2:3" x14ac:dyDescent="0.3">
      <c r="B2472" s="109"/>
      <c r="C2472" s="13"/>
    </row>
    <row r="2473" spans="2:3" x14ac:dyDescent="0.3">
      <c r="B2473" s="109"/>
      <c r="C2473" s="13"/>
    </row>
    <row r="2474" spans="2:3" x14ac:dyDescent="0.3">
      <c r="B2474" s="109"/>
      <c r="C2474" s="13"/>
    </row>
    <row r="2475" spans="2:3" x14ac:dyDescent="0.3">
      <c r="B2475" s="109"/>
      <c r="C2475" s="13"/>
    </row>
    <row r="2476" spans="2:3" x14ac:dyDescent="0.3">
      <c r="B2476" s="109"/>
      <c r="C2476" s="13"/>
    </row>
    <row r="2477" spans="2:3" x14ac:dyDescent="0.3">
      <c r="B2477" s="109"/>
      <c r="C2477" s="13"/>
    </row>
    <row r="2478" spans="2:3" x14ac:dyDescent="0.3">
      <c r="B2478" s="109"/>
      <c r="C2478" s="13"/>
    </row>
    <row r="2479" spans="2:3" x14ac:dyDescent="0.3">
      <c r="B2479" s="109"/>
      <c r="C2479" s="13"/>
    </row>
    <row r="2480" spans="2:3" x14ac:dyDescent="0.3">
      <c r="B2480" s="109"/>
      <c r="C2480" s="13"/>
    </row>
    <row r="2481" spans="2:3" x14ac:dyDescent="0.3">
      <c r="B2481" s="109"/>
      <c r="C2481" s="13"/>
    </row>
    <row r="2482" spans="2:3" x14ac:dyDescent="0.3">
      <c r="B2482" s="109"/>
      <c r="C2482" s="13"/>
    </row>
    <row r="2483" spans="2:3" x14ac:dyDescent="0.3">
      <c r="B2483" s="109"/>
      <c r="C2483" s="13"/>
    </row>
    <row r="2484" spans="2:3" x14ac:dyDescent="0.3">
      <c r="B2484" s="109"/>
      <c r="C2484" s="13"/>
    </row>
    <row r="2485" spans="2:3" x14ac:dyDescent="0.3">
      <c r="B2485" s="109"/>
      <c r="C2485" s="13"/>
    </row>
    <row r="2486" spans="2:3" x14ac:dyDescent="0.3">
      <c r="B2486" s="109"/>
      <c r="C2486" s="13"/>
    </row>
    <row r="2487" spans="2:3" x14ac:dyDescent="0.3">
      <c r="B2487" s="109"/>
      <c r="C2487" s="13"/>
    </row>
    <row r="2488" spans="2:3" x14ac:dyDescent="0.3">
      <c r="B2488" s="109"/>
      <c r="C2488" s="13"/>
    </row>
    <row r="2489" spans="2:3" x14ac:dyDescent="0.3">
      <c r="B2489" s="109"/>
      <c r="C2489" s="13"/>
    </row>
    <row r="2490" spans="2:3" x14ac:dyDescent="0.3">
      <c r="B2490" s="109"/>
      <c r="C2490" s="13"/>
    </row>
    <row r="2491" spans="2:3" x14ac:dyDescent="0.3">
      <c r="B2491" s="109"/>
      <c r="C2491" s="13"/>
    </row>
    <row r="2492" spans="2:3" x14ac:dyDescent="0.3">
      <c r="B2492" s="109"/>
      <c r="C2492" s="13"/>
    </row>
    <row r="2493" spans="2:3" x14ac:dyDescent="0.3">
      <c r="B2493" s="109"/>
      <c r="C2493" s="13"/>
    </row>
    <row r="2494" spans="2:3" x14ac:dyDescent="0.3">
      <c r="B2494" s="109"/>
      <c r="C2494" s="13"/>
    </row>
    <row r="2495" spans="2:3" x14ac:dyDescent="0.3">
      <c r="B2495" s="109"/>
      <c r="C2495" s="13"/>
    </row>
    <row r="2496" spans="2:3" x14ac:dyDescent="0.3">
      <c r="B2496" s="109"/>
      <c r="C2496" s="13"/>
    </row>
    <row r="2497" spans="2:3" x14ac:dyDescent="0.3">
      <c r="B2497" s="109"/>
      <c r="C2497" s="13"/>
    </row>
    <row r="2498" spans="2:3" x14ac:dyDescent="0.3">
      <c r="B2498" s="109"/>
      <c r="C2498" s="13"/>
    </row>
    <row r="2499" spans="2:3" x14ac:dyDescent="0.3">
      <c r="B2499" s="109"/>
      <c r="C2499" s="13"/>
    </row>
    <row r="2500" spans="2:3" x14ac:dyDescent="0.3">
      <c r="B2500" s="109"/>
      <c r="C2500" s="13"/>
    </row>
    <row r="2501" spans="2:3" x14ac:dyDescent="0.3">
      <c r="B2501" s="109"/>
      <c r="C2501" s="13"/>
    </row>
    <row r="2502" spans="2:3" x14ac:dyDescent="0.3">
      <c r="B2502" s="109"/>
      <c r="C2502" s="13"/>
    </row>
    <row r="2503" spans="2:3" x14ac:dyDescent="0.3">
      <c r="B2503" s="109"/>
      <c r="C2503" s="13"/>
    </row>
    <row r="2504" spans="2:3" x14ac:dyDescent="0.3">
      <c r="B2504" s="109"/>
      <c r="C2504" s="13"/>
    </row>
    <row r="2505" spans="2:3" x14ac:dyDescent="0.3">
      <c r="B2505" s="109"/>
      <c r="C2505" s="13"/>
    </row>
    <row r="2506" spans="2:3" x14ac:dyDescent="0.3">
      <c r="B2506" s="109"/>
      <c r="C2506" s="13"/>
    </row>
    <row r="2507" spans="2:3" x14ac:dyDescent="0.3">
      <c r="B2507" s="109"/>
      <c r="C2507" s="13"/>
    </row>
    <row r="2508" spans="2:3" x14ac:dyDescent="0.3">
      <c r="B2508" s="109"/>
      <c r="C2508" s="13"/>
    </row>
    <row r="2509" spans="2:3" x14ac:dyDescent="0.3">
      <c r="B2509" s="109"/>
      <c r="C2509" s="13"/>
    </row>
    <row r="2510" spans="2:3" x14ac:dyDescent="0.3">
      <c r="B2510" s="109"/>
      <c r="C2510" s="13"/>
    </row>
    <row r="2511" spans="2:3" x14ac:dyDescent="0.3">
      <c r="B2511" s="109"/>
      <c r="C2511" s="13"/>
    </row>
    <row r="2512" spans="2:3" x14ac:dyDescent="0.3">
      <c r="B2512" s="109"/>
      <c r="C2512" s="13"/>
    </row>
    <row r="2513" spans="2:3" x14ac:dyDescent="0.3">
      <c r="B2513" s="109"/>
      <c r="C2513" s="13"/>
    </row>
    <row r="2514" spans="2:3" x14ac:dyDescent="0.3">
      <c r="B2514" s="109"/>
      <c r="C2514" s="13"/>
    </row>
    <row r="2515" spans="2:3" x14ac:dyDescent="0.3">
      <c r="B2515" s="109"/>
      <c r="C2515" s="13"/>
    </row>
    <row r="2516" spans="2:3" x14ac:dyDescent="0.3">
      <c r="B2516" s="109"/>
      <c r="C2516" s="13"/>
    </row>
    <row r="2517" spans="2:3" x14ac:dyDescent="0.3">
      <c r="B2517" s="109"/>
      <c r="C2517" s="13"/>
    </row>
    <row r="2518" spans="2:3" x14ac:dyDescent="0.3">
      <c r="B2518" s="109"/>
      <c r="C2518" s="13"/>
    </row>
    <row r="2519" spans="2:3" x14ac:dyDescent="0.3">
      <c r="B2519" s="109"/>
      <c r="C2519" s="13"/>
    </row>
    <row r="2520" spans="2:3" x14ac:dyDescent="0.3">
      <c r="B2520" s="109"/>
      <c r="C2520" s="13"/>
    </row>
    <row r="2521" spans="2:3" x14ac:dyDescent="0.3">
      <c r="B2521" s="109"/>
      <c r="C2521" s="13"/>
    </row>
    <row r="2522" spans="2:3" x14ac:dyDescent="0.3">
      <c r="B2522" s="109"/>
      <c r="C2522" s="13"/>
    </row>
    <row r="2523" spans="2:3" x14ac:dyDescent="0.3">
      <c r="B2523" s="109"/>
      <c r="C2523" s="13"/>
    </row>
    <row r="2524" spans="2:3" x14ac:dyDescent="0.3">
      <c r="B2524" s="109"/>
      <c r="C2524" s="13"/>
    </row>
    <row r="2525" spans="2:3" x14ac:dyDescent="0.3">
      <c r="B2525" s="109"/>
      <c r="C2525" s="13"/>
    </row>
    <row r="2526" spans="2:3" x14ac:dyDescent="0.3">
      <c r="B2526" s="109"/>
      <c r="C2526" s="13"/>
    </row>
    <row r="2527" spans="2:3" x14ac:dyDescent="0.3">
      <c r="B2527" s="109"/>
      <c r="C2527" s="13"/>
    </row>
    <row r="2528" spans="2:3" x14ac:dyDescent="0.3">
      <c r="B2528" s="109"/>
      <c r="C2528" s="13"/>
    </row>
    <row r="2529" spans="2:3" x14ac:dyDescent="0.3">
      <c r="B2529" s="109"/>
      <c r="C2529" s="13"/>
    </row>
    <row r="2530" spans="2:3" x14ac:dyDescent="0.3">
      <c r="B2530" s="109"/>
      <c r="C2530" s="13"/>
    </row>
    <row r="2531" spans="2:3" x14ac:dyDescent="0.3">
      <c r="B2531" s="109"/>
      <c r="C2531" s="13"/>
    </row>
    <row r="2532" spans="2:3" x14ac:dyDescent="0.3">
      <c r="B2532" s="109"/>
      <c r="C2532" s="13"/>
    </row>
    <row r="2533" spans="2:3" x14ac:dyDescent="0.3">
      <c r="B2533" s="109"/>
      <c r="C2533" s="13"/>
    </row>
    <row r="2534" spans="2:3" x14ac:dyDescent="0.3">
      <c r="B2534" s="109"/>
      <c r="C2534" s="13"/>
    </row>
    <row r="2535" spans="2:3" x14ac:dyDescent="0.3">
      <c r="B2535" s="109"/>
      <c r="C2535" s="13"/>
    </row>
    <row r="2536" spans="2:3" x14ac:dyDescent="0.3">
      <c r="B2536" s="109"/>
      <c r="C2536" s="13"/>
    </row>
    <row r="2537" spans="2:3" x14ac:dyDescent="0.3">
      <c r="B2537" s="109"/>
      <c r="C2537" s="13"/>
    </row>
    <row r="2538" spans="2:3" x14ac:dyDescent="0.3">
      <c r="B2538" s="109"/>
      <c r="C2538" s="13"/>
    </row>
    <row r="2539" spans="2:3" x14ac:dyDescent="0.3">
      <c r="B2539" s="109"/>
      <c r="C2539" s="13"/>
    </row>
    <row r="2540" spans="2:3" x14ac:dyDescent="0.3">
      <c r="B2540" s="109"/>
      <c r="C2540" s="13"/>
    </row>
    <row r="2541" spans="2:3" x14ac:dyDescent="0.3">
      <c r="B2541" s="109"/>
      <c r="C2541" s="13"/>
    </row>
    <row r="2542" spans="2:3" x14ac:dyDescent="0.3">
      <c r="B2542" s="109"/>
      <c r="C2542" s="13"/>
    </row>
    <row r="2543" spans="2:3" x14ac:dyDescent="0.3">
      <c r="B2543" s="109"/>
      <c r="C2543" s="13"/>
    </row>
    <row r="2544" spans="2:3" x14ac:dyDescent="0.3">
      <c r="B2544" s="109"/>
      <c r="C2544" s="13"/>
    </row>
    <row r="2545" spans="2:3" x14ac:dyDescent="0.3">
      <c r="B2545" s="109"/>
      <c r="C2545" s="13"/>
    </row>
    <row r="2546" spans="2:3" x14ac:dyDescent="0.3">
      <c r="B2546" s="109"/>
      <c r="C2546" s="13"/>
    </row>
    <row r="2547" spans="2:3" x14ac:dyDescent="0.3">
      <c r="B2547" s="109"/>
      <c r="C2547" s="13"/>
    </row>
    <row r="2548" spans="2:3" x14ac:dyDescent="0.3">
      <c r="B2548" s="109"/>
      <c r="C2548" s="13"/>
    </row>
    <row r="2549" spans="2:3" x14ac:dyDescent="0.3">
      <c r="B2549" s="109"/>
      <c r="C2549" s="13"/>
    </row>
    <row r="2550" spans="2:3" x14ac:dyDescent="0.3">
      <c r="B2550" s="109"/>
      <c r="C2550" s="13"/>
    </row>
    <row r="2551" spans="2:3" x14ac:dyDescent="0.3">
      <c r="B2551" s="109"/>
      <c r="C2551" s="13"/>
    </row>
    <row r="2552" spans="2:3" x14ac:dyDescent="0.3">
      <c r="B2552" s="109"/>
      <c r="C2552" s="13"/>
    </row>
    <row r="2553" spans="2:3" x14ac:dyDescent="0.3">
      <c r="B2553" s="109"/>
      <c r="C2553" s="13"/>
    </row>
    <row r="2554" spans="2:3" x14ac:dyDescent="0.3">
      <c r="B2554" s="109"/>
      <c r="C2554" s="13"/>
    </row>
    <row r="2555" spans="2:3" x14ac:dyDescent="0.3">
      <c r="B2555" s="109"/>
      <c r="C2555" s="13"/>
    </row>
    <row r="2556" spans="2:3" x14ac:dyDescent="0.3">
      <c r="B2556" s="109"/>
      <c r="C2556" s="13"/>
    </row>
    <row r="2557" spans="2:3" x14ac:dyDescent="0.3">
      <c r="B2557" s="109"/>
      <c r="C2557" s="13"/>
    </row>
    <row r="2558" spans="2:3" x14ac:dyDescent="0.3">
      <c r="B2558" s="109"/>
      <c r="C2558" s="13"/>
    </row>
    <row r="2559" spans="2:3" x14ac:dyDescent="0.3">
      <c r="B2559" s="109"/>
      <c r="C2559" s="13"/>
    </row>
    <row r="2560" spans="2:3" x14ac:dyDescent="0.3">
      <c r="B2560" s="109"/>
      <c r="C2560" s="13"/>
    </row>
    <row r="2561" spans="2:3" x14ac:dyDescent="0.3">
      <c r="B2561" s="109"/>
      <c r="C2561" s="13"/>
    </row>
    <row r="2562" spans="2:3" x14ac:dyDescent="0.3">
      <c r="B2562" s="109"/>
      <c r="C2562" s="13"/>
    </row>
    <row r="2563" spans="2:3" x14ac:dyDescent="0.3">
      <c r="B2563" s="109"/>
      <c r="C2563" s="13"/>
    </row>
    <row r="2564" spans="2:3" x14ac:dyDescent="0.3">
      <c r="B2564" s="109"/>
      <c r="C2564" s="13"/>
    </row>
    <row r="2565" spans="2:3" x14ac:dyDescent="0.3">
      <c r="B2565" s="109"/>
      <c r="C2565" s="13"/>
    </row>
    <row r="2566" spans="2:3" x14ac:dyDescent="0.3">
      <c r="B2566" s="109"/>
      <c r="C2566" s="13"/>
    </row>
    <row r="2567" spans="2:3" x14ac:dyDescent="0.3">
      <c r="B2567" s="109"/>
      <c r="C2567" s="13"/>
    </row>
    <row r="2568" spans="2:3" x14ac:dyDescent="0.3">
      <c r="B2568" s="109"/>
      <c r="C2568" s="13"/>
    </row>
    <row r="2569" spans="2:3" x14ac:dyDescent="0.3">
      <c r="B2569" s="109"/>
      <c r="C2569" s="13"/>
    </row>
    <row r="2570" spans="2:3" x14ac:dyDescent="0.3">
      <c r="B2570" s="109"/>
      <c r="C2570" s="13"/>
    </row>
    <row r="2571" spans="2:3" x14ac:dyDescent="0.3">
      <c r="B2571" s="109"/>
      <c r="C2571" s="13"/>
    </row>
    <row r="2572" spans="2:3" x14ac:dyDescent="0.3">
      <c r="B2572" s="109"/>
      <c r="C2572" s="13"/>
    </row>
    <row r="2573" spans="2:3" x14ac:dyDescent="0.3">
      <c r="B2573" s="109"/>
      <c r="C2573" s="13"/>
    </row>
    <row r="2574" spans="2:3" x14ac:dyDescent="0.3">
      <c r="B2574" s="109"/>
      <c r="C2574" s="13"/>
    </row>
    <row r="2575" spans="2:3" x14ac:dyDescent="0.3">
      <c r="B2575" s="109"/>
      <c r="C2575" s="13"/>
    </row>
    <row r="2576" spans="2:3" x14ac:dyDescent="0.3">
      <c r="B2576" s="109"/>
      <c r="C2576" s="13"/>
    </row>
    <row r="2577" spans="2:3" x14ac:dyDescent="0.3">
      <c r="B2577" s="109"/>
      <c r="C2577" s="13"/>
    </row>
    <row r="2578" spans="2:3" x14ac:dyDescent="0.3">
      <c r="B2578" s="109"/>
      <c r="C2578" s="13"/>
    </row>
    <row r="2579" spans="2:3" x14ac:dyDescent="0.3">
      <c r="B2579" s="109"/>
      <c r="C2579" s="13"/>
    </row>
    <row r="2580" spans="2:3" x14ac:dyDescent="0.3">
      <c r="B2580" s="109"/>
      <c r="C2580" s="13"/>
    </row>
    <row r="2581" spans="2:3" x14ac:dyDescent="0.3">
      <c r="B2581" s="109"/>
      <c r="C2581" s="13"/>
    </row>
    <row r="2582" spans="2:3" x14ac:dyDescent="0.3">
      <c r="B2582" s="109"/>
      <c r="C2582" s="13"/>
    </row>
    <row r="2583" spans="2:3" x14ac:dyDescent="0.3">
      <c r="B2583" s="109"/>
      <c r="C2583" s="13"/>
    </row>
    <row r="2584" spans="2:3" x14ac:dyDescent="0.3">
      <c r="B2584" s="109"/>
      <c r="C2584" s="13"/>
    </row>
    <row r="2585" spans="2:3" x14ac:dyDescent="0.3">
      <c r="B2585" s="109"/>
      <c r="C2585" s="13"/>
    </row>
    <row r="2586" spans="2:3" x14ac:dyDescent="0.3">
      <c r="B2586" s="109"/>
      <c r="C2586" s="13"/>
    </row>
    <row r="2587" spans="2:3" x14ac:dyDescent="0.3">
      <c r="B2587" s="109"/>
      <c r="C2587" s="13"/>
    </row>
    <row r="2588" spans="2:3" x14ac:dyDescent="0.3">
      <c r="B2588" s="109"/>
      <c r="C2588" s="13"/>
    </row>
    <row r="2589" spans="2:3" x14ac:dyDescent="0.3">
      <c r="B2589" s="109"/>
      <c r="C2589" s="13"/>
    </row>
    <row r="2590" spans="2:3" x14ac:dyDescent="0.3">
      <c r="B2590" s="109"/>
      <c r="C2590" s="13"/>
    </row>
    <row r="2591" spans="2:3" x14ac:dyDescent="0.3">
      <c r="B2591" s="109"/>
      <c r="C2591" s="13"/>
    </row>
    <row r="2592" spans="2:3" x14ac:dyDescent="0.3">
      <c r="B2592" s="109"/>
      <c r="C2592" s="13"/>
    </row>
    <row r="2593" spans="2:3" x14ac:dyDescent="0.3">
      <c r="B2593" s="109"/>
      <c r="C2593" s="13"/>
    </row>
    <row r="2594" spans="2:3" x14ac:dyDescent="0.3">
      <c r="B2594" s="109"/>
      <c r="C2594" s="13"/>
    </row>
    <row r="2595" spans="2:3" x14ac:dyDescent="0.3">
      <c r="B2595" s="109"/>
      <c r="C2595" s="13"/>
    </row>
    <row r="2596" spans="2:3" x14ac:dyDescent="0.3">
      <c r="B2596" s="109"/>
      <c r="C2596" s="13"/>
    </row>
    <row r="2597" spans="2:3" x14ac:dyDescent="0.3">
      <c r="B2597" s="109"/>
      <c r="C2597" s="13"/>
    </row>
    <row r="2598" spans="2:3" x14ac:dyDescent="0.3">
      <c r="B2598" s="109"/>
      <c r="C2598" s="13"/>
    </row>
    <row r="2599" spans="2:3" x14ac:dyDescent="0.3">
      <c r="B2599" s="109"/>
      <c r="C2599" s="13"/>
    </row>
    <row r="2600" spans="2:3" x14ac:dyDescent="0.3">
      <c r="B2600" s="109"/>
      <c r="C2600" s="13"/>
    </row>
    <row r="2601" spans="2:3" x14ac:dyDescent="0.3">
      <c r="B2601" s="109"/>
      <c r="C2601" s="13"/>
    </row>
    <row r="2602" spans="2:3" x14ac:dyDescent="0.3">
      <c r="B2602" s="109"/>
      <c r="C2602" s="13"/>
    </row>
    <row r="2603" spans="2:3" x14ac:dyDescent="0.3">
      <c r="B2603" s="109"/>
      <c r="C2603" s="13"/>
    </row>
    <row r="2604" spans="2:3" x14ac:dyDescent="0.3">
      <c r="B2604" s="109"/>
      <c r="C2604" s="13"/>
    </row>
    <row r="2605" spans="2:3" x14ac:dyDescent="0.3">
      <c r="B2605" s="109"/>
      <c r="C2605" s="13"/>
    </row>
    <row r="2606" spans="2:3" x14ac:dyDescent="0.3">
      <c r="B2606" s="109"/>
      <c r="C2606" s="13"/>
    </row>
    <row r="2607" spans="2:3" x14ac:dyDescent="0.3">
      <c r="B2607" s="109"/>
      <c r="C2607" s="13"/>
    </row>
    <row r="2608" spans="2:3" x14ac:dyDescent="0.3">
      <c r="B2608" s="109"/>
      <c r="C2608" s="13"/>
    </row>
    <row r="2609" spans="2:3" x14ac:dyDescent="0.3">
      <c r="B2609" s="109"/>
      <c r="C2609" s="13"/>
    </row>
    <row r="2610" spans="2:3" x14ac:dyDescent="0.3">
      <c r="B2610" s="109"/>
      <c r="C2610" s="13"/>
    </row>
    <row r="2611" spans="2:3" x14ac:dyDescent="0.3">
      <c r="B2611" s="109"/>
      <c r="C2611" s="13"/>
    </row>
    <row r="2612" spans="2:3" x14ac:dyDescent="0.3">
      <c r="B2612" s="109"/>
      <c r="C2612" s="13"/>
    </row>
    <row r="2613" spans="2:3" x14ac:dyDescent="0.3">
      <c r="B2613" s="109"/>
      <c r="C2613" s="13"/>
    </row>
    <row r="2614" spans="2:3" x14ac:dyDescent="0.3">
      <c r="B2614" s="109"/>
      <c r="C2614" s="13"/>
    </row>
    <row r="2615" spans="2:3" x14ac:dyDescent="0.3">
      <c r="B2615" s="109"/>
      <c r="C2615" s="13"/>
    </row>
    <row r="2616" spans="2:3" x14ac:dyDescent="0.3">
      <c r="B2616" s="109"/>
      <c r="C2616" s="13"/>
    </row>
    <row r="2617" spans="2:3" x14ac:dyDescent="0.3">
      <c r="B2617" s="109"/>
      <c r="C2617" s="13"/>
    </row>
    <row r="2618" spans="2:3" x14ac:dyDescent="0.3">
      <c r="B2618" s="109"/>
      <c r="C2618" s="13"/>
    </row>
    <row r="2619" spans="2:3" x14ac:dyDescent="0.3">
      <c r="B2619" s="109"/>
      <c r="C2619" s="13"/>
    </row>
    <row r="2620" spans="2:3" x14ac:dyDescent="0.3">
      <c r="B2620" s="109"/>
      <c r="C2620" s="13"/>
    </row>
    <row r="2621" spans="2:3" x14ac:dyDescent="0.3">
      <c r="B2621" s="109"/>
      <c r="C2621" s="13"/>
    </row>
    <row r="2622" spans="2:3" x14ac:dyDescent="0.3">
      <c r="B2622" s="109"/>
      <c r="C2622" s="13"/>
    </row>
    <row r="2623" spans="2:3" x14ac:dyDescent="0.3">
      <c r="B2623" s="109"/>
      <c r="C2623" s="13"/>
    </row>
    <row r="2624" spans="2:3" x14ac:dyDescent="0.3">
      <c r="B2624" s="109"/>
      <c r="C2624" s="13"/>
    </row>
    <row r="2625" spans="2:3" x14ac:dyDescent="0.3">
      <c r="B2625" s="109"/>
      <c r="C2625" s="13"/>
    </row>
    <row r="2626" spans="2:3" x14ac:dyDescent="0.3">
      <c r="B2626" s="109"/>
      <c r="C2626" s="13"/>
    </row>
    <row r="2627" spans="2:3" x14ac:dyDescent="0.3">
      <c r="B2627" s="109"/>
      <c r="C2627" s="13"/>
    </row>
    <row r="2628" spans="2:3" x14ac:dyDescent="0.3">
      <c r="B2628" s="109"/>
      <c r="C2628" s="13"/>
    </row>
    <row r="2629" spans="2:3" x14ac:dyDescent="0.3">
      <c r="B2629" s="109"/>
      <c r="C2629" s="13"/>
    </row>
    <row r="2630" spans="2:3" x14ac:dyDescent="0.3">
      <c r="B2630" s="109"/>
      <c r="C2630" s="13"/>
    </row>
    <row r="2631" spans="2:3" x14ac:dyDescent="0.3">
      <c r="B2631" s="109"/>
      <c r="C2631" s="13"/>
    </row>
    <row r="2632" spans="2:3" x14ac:dyDescent="0.3">
      <c r="B2632" s="109"/>
      <c r="C2632" s="13"/>
    </row>
    <row r="2633" spans="2:3" x14ac:dyDescent="0.3">
      <c r="B2633" s="109"/>
      <c r="C2633" s="13"/>
    </row>
    <row r="2634" spans="2:3" x14ac:dyDescent="0.3">
      <c r="B2634" s="109"/>
      <c r="C2634" s="13"/>
    </row>
    <row r="2635" spans="2:3" x14ac:dyDescent="0.3">
      <c r="B2635" s="109"/>
      <c r="C2635" s="13"/>
    </row>
    <row r="2636" spans="2:3" x14ac:dyDescent="0.3">
      <c r="B2636" s="109"/>
      <c r="C2636" s="13"/>
    </row>
    <row r="2637" spans="2:3" x14ac:dyDescent="0.3">
      <c r="B2637" s="109"/>
      <c r="C2637" s="13"/>
    </row>
    <row r="2638" spans="2:3" x14ac:dyDescent="0.3">
      <c r="B2638" s="109"/>
      <c r="C2638" s="13"/>
    </row>
    <row r="2639" spans="2:3" x14ac:dyDescent="0.3">
      <c r="B2639" s="109"/>
      <c r="C2639" s="13"/>
    </row>
    <row r="2640" spans="2:3" x14ac:dyDescent="0.3">
      <c r="B2640" s="109"/>
      <c r="C2640" s="13"/>
    </row>
    <row r="2641" spans="2:3" x14ac:dyDescent="0.3">
      <c r="B2641" s="109"/>
      <c r="C2641" s="13"/>
    </row>
    <row r="2642" spans="2:3" x14ac:dyDescent="0.3">
      <c r="B2642" s="109"/>
      <c r="C2642" s="13"/>
    </row>
    <row r="2643" spans="2:3" x14ac:dyDescent="0.3">
      <c r="B2643" s="109"/>
      <c r="C2643" s="13"/>
    </row>
    <row r="2644" spans="2:3" x14ac:dyDescent="0.3">
      <c r="B2644" s="109"/>
      <c r="C2644" s="13"/>
    </row>
    <row r="2645" spans="2:3" x14ac:dyDescent="0.3">
      <c r="B2645" s="109"/>
      <c r="C2645" s="13"/>
    </row>
    <row r="2646" spans="2:3" x14ac:dyDescent="0.3">
      <c r="B2646" s="109"/>
      <c r="C2646" s="13"/>
    </row>
    <row r="2647" spans="2:3" x14ac:dyDescent="0.3">
      <c r="B2647" s="109"/>
      <c r="C2647" s="13"/>
    </row>
    <row r="2648" spans="2:3" x14ac:dyDescent="0.3">
      <c r="B2648" s="109"/>
      <c r="C2648" s="13"/>
    </row>
    <row r="2649" spans="2:3" x14ac:dyDescent="0.3">
      <c r="B2649" s="109"/>
      <c r="C2649" s="13"/>
    </row>
    <row r="2650" spans="2:3" x14ac:dyDescent="0.3">
      <c r="B2650" s="109"/>
      <c r="C2650" s="13"/>
    </row>
    <row r="2651" spans="2:3" x14ac:dyDescent="0.3">
      <c r="B2651" s="109"/>
      <c r="C2651" s="13"/>
    </row>
    <row r="2652" spans="2:3" x14ac:dyDescent="0.3">
      <c r="B2652" s="109"/>
      <c r="C2652" s="13"/>
    </row>
    <row r="2653" spans="2:3" x14ac:dyDescent="0.3">
      <c r="B2653" s="109"/>
      <c r="C2653" s="13"/>
    </row>
    <row r="2654" spans="2:3" x14ac:dyDescent="0.3">
      <c r="B2654" s="109"/>
      <c r="C2654" s="13"/>
    </row>
    <row r="2655" spans="2:3" x14ac:dyDescent="0.3">
      <c r="B2655" s="109"/>
      <c r="C2655" s="13"/>
    </row>
    <row r="2656" spans="2:3" x14ac:dyDescent="0.3">
      <c r="B2656" s="109"/>
      <c r="C2656" s="13"/>
    </row>
    <row r="2657" spans="2:3" x14ac:dyDescent="0.3">
      <c r="B2657" s="109"/>
      <c r="C2657" s="13"/>
    </row>
    <row r="2658" spans="2:3" x14ac:dyDescent="0.3">
      <c r="B2658" s="109"/>
      <c r="C2658" s="13"/>
    </row>
    <row r="2659" spans="2:3" x14ac:dyDescent="0.3">
      <c r="B2659" s="109"/>
      <c r="C2659" s="13"/>
    </row>
    <row r="2660" spans="2:3" x14ac:dyDescent="0.3">
      <c r="B2660" s="109"/>
      <c r="C2660" s="13"/>
    </row>
    <row r="2661" spans="2:3" x14ac:dyDescent="0.3">
      <c r="B2661" s="109"/>
      <c r="C2661" s="13"/>
    </row>
    <row r="2662" spans="2:3" x14ac:dyDescent="0.3">
      <c r="B2662" s="109"/>
      <c r="C2662" s="13"/>
    </row>
    <row r="2663" spans="2:3" x14ac:dyDescent="0.3">
      <c r="B2663" s="109"/>
      <c r="C2663" s="13"/>
    </row>
    <row r="2664" spans="2:3" x14ac:dyDescent="0.3">
      <c r="B2664" s="109"/>
      <c r="C2664" s="13"/>
    </row>
    <row r="2665" spans="2:3" x14ac:dyDescent="0.3">
      <c r="B2665" s="109"/>
      <c r="C2665" s="13"/>
    </row>
    <row r="2666" spans="2:3" x14ac:dyDescent="0.3">
      <c r="B2666" s="109"/>
      <c r="C2666" s="13"/>
    </row>
    <row r="2667" spans="2:3" x14ac:dyDescent="0.3">
      <c r="B2667" s="109"/>
      <c r="C2667" s="13"/>
    </row>
    <row r="2668" spans="2:3" x14ac:dyDescent="0.3">
      <c r="B2668" s="109"/>
      <c r="C2668" s="13"/>
    </row>
    <row r="2669" spans="2:3" x14ac:dyDescent="0.3">
      <c r="B2669" s="109"/>
      <c r="C2669" s="13"/>
    </row>
    <row r="2670" spans="2:3" x14ac:dyDescent="0.3">
      <c r="B2670" s="109"/>
      <c r="C2670" s="13"/>
    </row>
    <row r="2671" spans="2:3" x14ac:dyDescent="0.3">
      <c r="B2671" s="109"/>
      <c r="C2671" s="13"/>
    </row>
    <row r="2672" spans="2:3" x14ac:dyDescent="0.3">
      <c r="B2672" s="109"/>
      <c r="C2672" s="13"/>
    </row>
    <row r="2673" spans="2:3" x14ac:dyDescent="0.3">
      <c r="B2673" s="109"/>
      <c r="C2673" s="13"/>
    </row>
    <row r="2674" spans="2:3" x14ac:dyDescent="0.3">
      <c r="B2674" s="109"/>
      <c r="C2674" s="13"/>
    </row>
    <row r="2675" spans="2:3" x14ac:dyDescent="0.3">
      <c r="B2675" s="109"/>
      <c r="C2675" s="13"/>
    </row>
    <row r="2676" spans="2:3" x14ac:dyDescent="0.3">
      <c r="B2676" s="109"/>
      <c r="C2676" s="13"/>
    </row>
    <row r="2677" spans="2:3" x14ac:dyDescent="0.3">
      <c r="B2677" s="109"/>
      <c r="C2677" s="13"/>
    </row>
    <row r="2678" spans="2:3" x14ac:dyDescent="0.3">
      <c r="B2678" s="109"/>
      <c r="C2678" s="13"/>
    </row>
    <row r="2679" spans="2:3" x14ac:dyDescent="0.3">
      <c r="B2679" s="109"/>
      <c r="C2679" s="13"/>
    </row>
    <row r="2680" spans="2:3" x14ac:dyDescent="0.3">
      <c r="B2680" s="109"/>
      <c r="C2680" s="13"/>
    </row>
    <row r="2681" spans="2:3" x14ac:dyDescent="0.3">
      <c r="B2681" s="109"/>
      <c r="C2681" s="13"/>
    </row>
    <row r="2682" spans="2:3" x14ac:dyDescent="0.3">
      <c r="B2682" s="109"/>
      <c r="C2682" s="13"/>
    </row>
    <row r="2683" spans="2:3" x14ac:dyDescent="0.3">
      <c r="B2683" s="109"/>
      <c r="C2683" s="13"/>
    </row>
    <row r="2684" spans="2:3" x14ac:dyDescent="0.3">
      <c r="B2684" s="109"/>
      <c r="C2684" s="13"/>
    </row>
    <row r="2685" spans="2:3" x14ac:dyDescent="0.3">
      <c r="B2685" s="109"/>
      <c r="C2685" s="13"/>
    </row>
    <row r="2686" spans="2:3" x14ac:dyDescent="0.3">
      <c r="B2686" s="109"/>
      <c r="C2686" s="13"/>
    </row>
    <row r="2687" spans="2:3" x14ac:dyDescent="0.3">
      <c r="B2687" s="109"/>
      <c r="C2687" s="13"/>
    </row>
    <row r="2688" spans="2:3" x14ac:dyDescent="0.3">
      <c r="B2688" s="109"/>
      <c r="C2688" s="13"/>
    </row>
    <row r="2689" spans="2:3" x14ac:dyDescent="0.3">
      <c r="B2689" s="109"/>
      <c r="C2689" s="13"/>
    </row>
    <row r="2690" spans="2:3" x14ac:dyDescent="0.3">
      <c r="B2690" s="109"/>
      <c r="C2690" s="13"/>
    </row>
    <row r="2691" spans="2:3" x14ac:dyDescent="0.3">
      <c r="B2691" s="109"/>
      <c r="C2691" s="13"/>
    </row>
    <row r="2692" spans="2:3" x14ac:dyDescent="0.3">
      <c r="B2692" s="109"/>
      <c r="C2692" s="13"/>
    </row>
    <row r="2693" spans="2:3" x14ac:dyDescent="0.3">
      <c r="B2693" s="109"/>
      <c r="C2693" s="13"/>
    </row>
    <row r="2694" spans="2:3" x14ac:dyDescent="0.3">
      <c r="B2694" s="109"/>
      <c r="C2694" s="13"/>
    </row>
    <row r="2695" spans="2:3" x14ac:dyDescent="0.3">
      <c r="B2695" s="109"/>
      <c r="C2695" s="13"/>
    </row>
    <row r="2696" spans="2:3" x14ac:dyDescent="0.3">
      <c r="B2696" s="109"/>
      <c r="C2696" s="13"/>
    </row>
    <row r="2697" spans="2:3" x14ac:dyDescent="0.3">
      <c r="B2697" s="109"/>
      <c r="C2697" s="13"/>
    </row>
    <row r="2698" spans="2:3" x14ac:dyDescent="0.3">
      <c r="B2698" s="109"/>
      <c r="C2698" s="13"/>
    </row>
    <row r="2699" spans="2:3" x14ac:dyDescent="0.3">
      <c r="B2699" s="109"/>
      <c r="C2699" s="13"/>
    </row>
    <row r="2700" spans="2:3" x14ac:dyDescent="0.3">
      <c r="B2700" s="109"/>
      <c r="C2700" s="13"/>
    </row>
    <row r="2701" spans="2:3" x14ac:dyDescent="0.3">
      <c r="B2701" s="109"/>
      <c r="C2701" s="13"/>
    </row>
    <row r="2702" spans="2:3" x14ac:dyDescent="0.3">
      <c r="B2702" s="109"/>
      <c r="C2702" s="13"/>
    </row>
    <row r="2703" spans="2:3" x14ac:dyDescent="0.3">
      <c r="B2703" s="109"/>
      <c r="C2703" s="13"/>
    </row>
    <row r="2704" spans="2:3" x14ac:dyDescent="0.3">
      <c r="B2704" s="109"/>
      <c r="C2704" s="13"/>
    </row>
    <row r="2705" spans="2:3" x14ac:dyDescent="0.3">
      <c r="B2705" s="109"/>
      <c r="C2705" s="13"/>
    </row>
    <row r="2706" spans="2:3" x14ac:dyDescent="0.3">
      <c r="B2706" s="109"/>
      <c r="C2706" s="13"/>
    </row>
    <row r="2707" spans="2:3" x14ac:dyDescent="0.3">
      <c r="B2707" s="109"/>
      <c r="C2707" s="13"/>
    </row>
    <row r="2708" spans="2:3" x14ac:dyDescent="0.3">
      <c r="B2708" s="109"/>
      <c r="C2708" s="13"/>
    </row>
    <row r="2709" spans="2:3" x14ac:dyDescent="0.3">
      <c r="B2709" s="109"/>
      <c r="C2709" s="13"/>
    </row>
    <row r="2710" spans="2:3" x14ac:dyDescent="0.3">
      <c r="B2710" s="109"/>
      <c r="C2710" s="13"/>
    </row>
    <row r="2711" spans="2:3" x14ac:dyDescent="0.3">
      <c r="B2711" s="109"/>
      <c r="C2711" s="13"/>
    </row>
    <row r="2712" spans="2:3" x14ac:dyDescent="0.3">
      <c r="B2712" s="109"/>
      <c r="C2712" s="13"/>
    </row>
    <row r="2713" spans="2:3" x14ac:dyDescent="0.3">
      <c r="B2713" s="109"/>
      <c r="C2713" s="13"/>
    </row>
    <row r="2714" spans="2:3" x14ac:dyDescent="0.3">
      <c r="B2714" s="109"/>
      <c r="C2714" s="13"/>
    </row>
    <row r="2715" spans="2:3" x14ac:dyDescent="0.3">
      <c r="B2715" s="109"/>
      <c r="C2715" s="13"/>
    </row>
    <row r="2716" spans="2:3" x14ac:dyDescent="0.3">
      <c r="B2716" s="109"/>
      <c r="C2716" s="13"/>
    </row>
    <row r="2717" spans="2:3" x14ac:dyDescent="0.3">
      <c r="B2717" s="109"/>
      <c r="C2717" s="13"/>
    </row>
    <row r="2718" spans="2:3" x14ac:dyDescent="0.3">
      <c r="B2718" s="109"/>
      <c r="C2718" s="13"/>
    </row>
    <row r="2719" spans="2:3" x14ac:dyDescent="0.3">
      <c r="B2719" s="109"/>
      <c r="C2719" s="13"/>
    </row>
    <row r="2720" spans="2:3" x14ac:dyDescent="0.3">
      <c r="B2720" s="109"/>
      <c r="C2720" s="13"/>
    </row>
    <row r="2721" spans="2:3" x14ac:dyDescent="0.3">
      <c r="B2721" s="109"/>
      <c r="C2721" s="13"/>
    </row>
    <row r="2722" spans="2:3" x14ac:dyDescent="0.3">
      <c r="B2722" s="109"/>
      <c r="C2722" s="13"/>
    </row>
    <row r="2723" spans="2:3" x14ac:dyDescent="0.3">
      <c r="B2723" s="109"/>
      <c r="C2723" s="13"/>
    </row>
    <row r="2724" spans="2:3" x14ac:dyDescent="0.3">
      <c r="B2724" s="109"/>
      <c r="C2724" s="13"/>
    </row>
    <row r="2725" spans="2:3" x14ac:dyDescent="0.3">
      <c r="B2725" s="109"/>
      <c r="C2725" s="13"/>
    </row>
    <row r="2726" spans="2:3" x14ac:dyDescent="0.3">
      <c r="B2726" s="109"/>
      <c r="C2726" s="13"/>
    </row>
    <row r="2727" spans="2:3" x14ac:dyDescent="0.3">
      <c r="B2727" s="109"/>
      <c r="C2727" s="13"/>
    </row>
    <row r="2728" spans="2:3" x14ac:dyDescent="0.3">
      <c r="B2728" s="109"/>
      <c r="C2728" s="13"/>
    </row>
    <row r="2729" spans="2:3" x14ac:dyDescent="0.3">
      <c r="B2729" s="109"/>
      <c r="C2729" s="13"/>
    </row>
    <row r="2730" spans="2:3" x14ac:dyDescent="0.3">
      <c r="B2730" s="109"/>
      <c r="C2730" s="13"/>
    </row>
    <row r="2731" spans="2:3" x14ac:dyDescent="0.3">
      <c r="B2731" s="109"/>
      <c r="C2731" s="13"/>
    </row>
    <row r="2732" spans="2:3" x14ac:dyDescent="0.3">
      <c r="B2732" s="109"/>
      <c r="C2732" s="13"/>
    </row>
    <row r="2733" spans="2:3" x14ac:dyDescent="0.3">
      <c r="B2733" s="109"/>
      <c r="C2733" s="13"/>
    </row>
    <row r="2734" spans="2:3" x14ac:dyDescent="0.3">
      <c r="B2734" s="109"/>
      <c r="C2734" s="13"/>
    </row>
    <row r="2735" spans="2:3" x14ac:dyDescent="0.3">
      <c r="B2735" s="109"/>
      <c r="C2735" s="13"/>
    </row>
    <row r="2736" spans="2:3" x14ac:dyDescent="0.3">
      <c r="B2736" s="109"/>
      <c r="C2736" s="13"/>
    </row>
    <row r="2737" spans="2:3" x14ac:dyDescent="0.3">
      <c r="B2737" s="109"/>
      <c r="C2737" s="13"/>
    </row>
    <row r="2738" spans="2:3" x14ac:dyDescent="0.3">
      <c r="B2738" s="109"/>
      <c r="C2738" s="13"/>
    </row>
    <row r="2739" spans="2:3" x14ac:dyDescent="0.3">
      <c r="B2739" s="109"/>
      <c r="C2739" s="13"/>
    </row>
    <row r="2740" spans="2:3" x14ac:dyDescent="0.3">
      <c r="B2740" s="109"/>
      <c r="C2740" s="13"/>
    </row>
    <row r="2741" spans="2:3" x14ac:dyDescent="0.3">
      <c r="B2741" s="109"/>
      <c r="C2741" s="13"/>
    </row>
    <row r="2742" spans="2:3" x14ac:dyDescent="0.3">
      <c r="B2742" s="109"/>
      <c r="C2742" s="13"/>
    </row>
    <row r="2743" spans="2:3" x14ac:dyDescent="0.3">
      <c r="B2743" s="109"/>
      <c r="C2743" s="13"/>
    </row>
    <row r="2744" spans="2:3" x14ac:dyDescent="0.3">
      <c r="B2744" s="109"/>
      <c r="C2744" s="13"/>
    </row>
    <row r="2745" spans="2:3" x14ac:dyDescent="0.3">
      <c r="B2745" s="109"/>
      <c r="C2745" s="13"/>
    </row>
    <row r="2746" spans="2:3" x14ac:dyDescent="0.3">
      <c r="B2746" s="109"/>
      <c r="C2746" s="13"/>
    </row>
    <row r="2747" spans="2:3" x14ac:dyDescent="0.3">
      <c r="B2747" s="109"/>
      <c r="C2747" s="13"/>
    </row>
    <row r="2748" spans="2:3" x14ac:dyDescent="0.3">
      <c r="B2748" s="109"/>
      <c r="C2748" s="13"/>
    </row>
    <row r="2749" spans="2:3" x14ac:dyDescent="0.3">
      <c r="B2749" s="109"/>
      <c r="C2749" s="13"/>
    </row>
    <row r="2750" spans="2:3" x14ac:dyDescent="0.3">
      <c r="B2750" s="109"/>
      <c r="C2750" s="13"/>
    </row>
    <row r="2751" spans="2:3" x14ac:dyDescent="0.3">
      <c r="B2751" s="109"/>
      <c r="C2751" s="13"/>
    </row>
    <row r="2752" spans="2:3" x14ac:dyDescent="0.3">
      <c r="B2752" s="109"/>
      <c r="C2752" s="13"/>
    </row>
    <row r="2753" spans="2:3" x14ac:dyDescent="0.3">
      <c r="B2753" s="109"/>
      <c r="C2753" s="13"/>
    </row>
    <row r="2754" spans="2:3" x14ac:dyDescent="0.3">
      <c r="B2754" s="109"/>
      <c r="C2754" s="13"/>
    </row>
    <row r="2755" spans="2:3" x14ac:dyDescent="0.3">
      <c r="B2755" s="109"/>
      <c r="C2755" s="13"/>
    </row>
    <row r="2756" spans="2:3" x14ac:dyDescent="0.3">
      <c r="B2756" s="109"/>
      <c r="C2756" s="13"/>
    </row>
    <row r="2757" spans="2:3" x14ac:dyDescent="0.3">
      <c r="B2757" s="109"/>
      <c r="C2757" s="13"/>
    </row>
    <row r="2758" spans="2:3" x14ac:dyDescent="0.3">
      <c r="B2758" s="109"/>
      <c r="C2758" s="13"/>
    </row>
    <row r="2759" spans="2:3" x14ac:dyDescent="0.3">
      <c r="B2759" s="109"/>
      <c r="C2759" s="13"/>
    </row>
    <row r="2760" spans="2:3" x14ac:dyDescent="0.3">
      <c r="B2760" s="109"/>
      <c r="C2760" s="13"/>
    </row>
    <row r="2761" spans="2:3" x14ac:dyDescent="0.3">
      <c r="B2761" s="109"/>
      <c r="C2761" s="13"/>
    </row>
    <row r="2762" spans="2:3" x14ac:dyDescent="0.3">
      <c r="B2762" s="109"/>
      <c r="C2762" s="13"/>
    </row>
    <row r="2763" spans="2:3" x14ac:dyDescent="0.3">
      <c r="B2763" s="109"/>
      <c r="C2763" s="13"/>
    </row>
    <row r="2764" spans="2:3" x14ac:dyDescent="0.3">
      <c r="B2764" s="109"/>
      <c r="C2764" s="13"/>
    </row>
    <row r="2765" spans="2:3" x14ac:dyDescent="0.3">
      <c r="B2765" s="109"/>
      <c r="C2765" s="13"/>
    </row>
    <row r="2766" spans="2:3" x14ac:dyDescent="0.3">
      <c r="B2766" s="109"/>
      <c r="C2766" s="13"/>
    </row>
    <row r="2767" spans="2:3" x14ac:dyDescent="0.3">
      <c r="B2767" s="109"/>
      <c r="C2767" s="13"/>
    </row>
    <row r="2768" spans="2:3" x14ac:dyDescent="0.3">
      <c r="B2768" s="109"/>
      <c r="C2768" s="13"/>
    </row>
    <row r="2769" spans="2:3" x14ac:dyDescent="0.3">
      <c r="B2769" s="109"/>
      <c r="C2769" s="13"/>
    </row>
    <row r="2770" spans="2:3" x14ac:dyDescent="0.3">
      <c r="B2770" s="109"/>
      <c r="C2770" s="13"/>
    </row>
    <row r="2771" spans="2:3" x14ac:dyDescent="0.3">
      <c r="B2771" s="109"/>
      <c r="C2771" s="13"/>
    </row>
    <row r="2772" spans="2:3" x14ac:dyDescent="0.3">
      <c r="B2772" s="109"/>
      <c r="C2772" s="13"/>
    </row>
    <row r="2773" spans="2:3" x14ac:dyDescent="0.3">
      <c r="B2773" s="109"/>
      <c r="C2773" s="13"/>
    </row>
    <row r="2774" spans="2:3" x14ac:dyDescent="0.3">
      <c r="B2774" s="109"/>
      <c r="C2774" s="13"/>
    </row>
    <row r="2775" spans="2:3" x14ac:dyDescent="0.3">
      <c r="B2775" s="109"/>
      <c r="C2775" s="13"/>
    </row>
    <row r="2776" spans="2:3" x14ac:dyDescent="0.3">
      <c r="B2776" s="109"/>
      <c r="C2776" s="13"/>
    </row>
    <row r="2777" spans="2:3" x14ac:dyDescent="0.3">
      <c r="B2777" s="109"/>
      <c r="C2777" s="13"/>
    </row>
    <row r="2778" spans="2:3" x14ac:dyDescent="0.3">
      <c r="B2778" s="109"/>
      <c r="C2778" s="13"/>
    </row>
    <row r="2779" spans="2:3" x14ac:dyDescent="0.3">
      <c r="B2779" s="109"/>
      <c r="C2779" s="13"/>
    </row>
    <row r="2780" spans="2:3" x14ac:dyDescent="0.3">
      <c r="B2780" s="109"/>
      <c r="C2780" s="13"/>
    </row>
    <row r="2781" spans="2:3" x14ac:dyDescent="0.3">
      <c r="B2781" s="109"/>
      <c r="C2781" s="13"/>
    </row>
    <row r="2782" spans="2:3" x14ac:dyDescent="0.3">
      <c r="B2782" s="109"/>
      <c r="C2782" s="13"/>
    </row>
    <row r="2783" spans="2:3" x14ac:dyDescent="0.3">
      <c r="B2783" s="109"/>
      <c r="C2783" s="13"/>
    </row>
    <row r="2784" spans="2:3" x14ac:dyDescent="0.3">
      <c r="B2784" s="109"/>
      <c r="C2784" s="13"/>
    </row>
    <row r="2785" spans="2:3" x14ac:dyDescent="0.3">
      <c r="B2785" s="109"/>
      <c r="C2785" s="13"/>
    </row>
    <row r="2786" spans="2:3" x14ac:dyDescent="0.3">
      <c r="B2786" s="109"/>
      <c r="C2786" s="13"/>
    </row>
    <row r="2787" spans="2:3" x14ac:dyDescent="0.3">
      <c r="B2787" s="109"/>
      <c r="C2787" s="13"/>
    </row>
    <row r="2788" spans="2:3" x14ac:dyDescent="0.3">
      <c r="B2788" s="109"/>
      <c r="C2788" s="13"/>
    </row>
    <row r="2789" spans="2:3" x14ac:dyDescent="0.3">
      <c r="B2789" s="109"/>
      <c r="C2789" s="13"/>
    </row>
    <row r="2790" spans="2:3" x14ac:dyDescent="0.3">
      <c r="B2790" s="109"/>
      <c r="C2790" s="13"/>
    </row>
    <row r="2791" spans="2:3" x14ac:dyDescent="0.3">
      <c r="B2791" s="109"/>
      <c r="C2791" s="13"/>
    </row>
    <row r="2792" spans="2:3" x14ac:dyDescent="0.3">
      <c r="B2792" s="109"/>
      <c r="C2792" s="13"/>
    </row>
    <row r="2793" spans="2:3" x14ac:dyDescent="0.3">
      <c r="B2793" s="109"/>
      <c r="C2793" s="13"/>
    </row>
    <row r="2794" spans="2:3" x14ac:dyDescent="0.3">
      <c r="B2794" s="109"/>
      <c r="C2794" s="13"/>
    </row>
    <row r="2795" spans="2:3" x14ac:dyDescent="0.3">
      <c r="B2795" s="109"/>
      <c r="C2795" s="13"/>
    </row>
    <row r="2796" spans="2:3" x14ac:dyDescent="0.3">
      <c r="B2796" s="109"/>
      <c r="C2796" s="13"/>
    </row>
    <row r="2797" spans="2:3" x14ac:dyDescent="0.3">
      <c r="B2797" s="109"/>
      <c r="C2797" s="13"/>
    </row>
    <row r="2798" spans="2:3" x14ac:dyDescent="0.3">
      <c r="B2798" s="109"/>
      <c r="C2798" s="13"/>
    </row>
    <row r="2799" spans="2:3" x14ac:dyDescent="0.3">
      <c r="B2799" s="109"/>
      <c r="C2799" s="13"/>
    </row>
    <row r="2800" spans="2:3" x14ac:dyDescent="0.3">
      <c r="B2800" s="109"/>
      <c r="C2800" s="13"/>
    </row>
    <row r="2801" spans="2:3" x14ac:dyDescent="0.3">
      <c r="B2801" s="109"/>
      <c r="C2801" s="13"/>
    </row>
    <row r="2802" spans="2:3" x14ac:dyDescent="0.3">
      <c r="B2802" s="109"/>
      <c r="C2802" s="13"/>
    </row>
    <row r="2803" spans="2:3" x14ac:dyDescent="0.3">
      <c r="B2803" s="109"/>
      <c r="C2803" s="13"/>
    </row>
    <row r="2804" spans="2:3" x14ac:dyDescent="0.3">
      <c r="B2804" s="109"/>
      <c r="C2804" s="13"/>
    </row>
    <row r="2805" spans="2:3" x14ac:dyDescent="0.3">
      <c r="B2805" s="109"/>
      <c r="C2805" s="13"/>
    </row>
    <row r="2806" spans="2:3" x14ac:dyDescent="0.3">
      <c r="B2806" s="109"/>
      <c r="C2806" s="13"/>
    </row>
    <row r="2807" spans="2:3" x14ac:dyDescent="0.3">
      <c r="B2807" s="109"/>
      <c r="C2807" s="13"/>
    </row>
    <row r="2808" spans="2:3" x14ac:dyDescent="0.3">
      <c r="B2808" s="109"/>
      <c r="C2808" s="13"/>
    </row>
    <row r="2809" spans="2:3" x14ac:dyDescent="0.3">
      <c r="B2809" s="109"/>
      <c r="C2809" s="13"/>
    </row>
    <row r="2810" spans="2:3" x14ac:dyDescent="0.3">
      <c r="B2810" s="109"/>
      <c r="C2810" s="13"/>
    </row>
    <row r="2811" spans="2:3" x14ac:dyDescent="0.3">
      <c r="B2811" s="109"/>
      <c r="C2811" s="13"/>
    </row>
    <row r="2812" spans="2:3" x14ac:dyDescent="0.3">
      <c r="B2812" s="109"/>
      <c r="C2812" s="13"/>
    </row>
    <row r="2813" spans="2:3" x14ac:dyDescent="0.3">
      <c r="B2813" s="109"/>
      <c r="C2813" s="13"/>
    </row>
    <row r="2814" spans="2:3" x14ac:dyDescent="0.3">
      <c r="B2814" s="109"/>
      <c r="C2814" s="13"/>
    </row>
    <row r="2815" spans="2:3" x14ac:dyDescent="0.3">
      <c r="B2815" s="109"/>
      <c r="C2815" s="13"/>
    </row>
    <row r="2816" spans="2:3" x14ac:dyDescent="0.3">
      <c r="B2816" s="109"/>
      <c r="C2816" s="13"/>
    </row>
    <row r="2817" spans="2:3" x14ac:dyDescent="0.3">
      <c r="B2817" s="109"/>
      <c r="C2817" s="13"/>
    </row>
    <row r="2818" spans="2:3" x14ac:dyDescent="0.3">
      <c r="B2818" s="109"/>
      <c r="C2818" s="13"/>
    </row>
    <row r="2819" spans="2:3" x14ac:dyDescent="0.3">
      <c r="B2819" s="109"/>
      <c r="C2819" s="13"/>
    </row>
    <row r="2820" spans="2:3" x14ac:dyDescent="0.3">
      <c r="B2820" s="109"/>
      <c r="C2820" s="13"/>
    </row>
    <row r="2821" spans="2:3" x14ac:dyDescent="0.3">
      <c r="B2821" s="109"/>
      <c r="C2821" s="13"/>
    </row>
    <row r="2822" spans="2:3" x14ac:dyDescent="0.3">
      <c r="B2822" s="109"/>
      <c r="C2822" s="13"/>
    </row>
    <row r="2823" spans="2:3" x14ac:dyDescent="0.3">
      <c r="B2823" s="109"/>
      <c r="C2823" s="13"/>
    </row>
    <row r="2824" spans="2:3" x14ac:dyDescent="0.3">
      <c r="B2824" s="109"/>
      <c r="C2824" s="13"/>
    </row>
    <row r="2825" spans="2:3" x14ac:dyDescent="0.3">
      <c r="B2825" s="109"/>
      <c r="C2825" s="13"/>
    </row>
    <row r="2826" spans="2:3" x14ac:dyDescent="0.3">
      <c r="B2826" s="109"/>
      <c r="C2826" s="13"/>
    </row>
    <row r="2827" spans="2:3" x14ac:dyDescent="0.3">
      <c r="B2827" s="109"/>
      <c r="C2827" s="13"/>
    </row>
    <row r="2828" spans="2:3" x14ac:dyDescent="0.3">
      <c r="B2828" s="109"/>
      <c r="C2828" s="13"/>
    </row>
    <row r="2829" spans="2:3" x14ac:dyDescent="0.3">
      <c r="B2829" s="109"/>
      <c r="C2829" s="13"/>
    </row>
    <row r="2830" spans="2:3" x14ac:dyDescent="0.3">
      <c r="B2830" s="109"/>
      <c r="C2830" s="13"/>
    </row>
    <row r="2831" spans="2:3" x14ac:dyDescent="0.3">
      <c r="B2831" s="109"/>
      <c r="C2831" s="13"/>
    </row>
    <row r="2832" spans="2:3" x14ac:dyDescent="0.3">
      <c r="B2832" s="109"/>
      <c r="C2832" s="13"/>
    </row>
    <row r="2833" spans="2:3" x14ac:dyDescent="0.3">
      <c r="B2833" s="109"/>
      <c r="C2833" s="13"/>
    </row>
    <row r="2834" spans="2:3" x14ac:dyDescent="0.3">
      <c r="B2834" s="109"/>
      <c r="C2834" s="13"/>
    </row>
    <row r="2835" spans="2:3" x14ac:dyDescent="0.3">
      <c r="B2835" s="109"/>
      <c r="C2835" s="13"/>
    </row>
    <row r="2836" spans="2:3" x14ac:dyDescent="0.3">
      <c r="B2836" s="109"/>
      <c r="C2836" s="13"/>
    </row>
    <row r="2837" spans="2:3" x14ac:dyDescent="0.3">
      <c r="B2837" s="109"/>
      <c r="C2837" s="13"/>
    </row>
    <row r="2838" spans="2:3" x14ac:dyDescent="0.3">
      <c r="B2838" s="109"/>
      <c r="C2838" s="13"/>
    </row>
    <row r="2839" spans="2:3" x14ac:dyDescent="0.3">
      <c r="B2839" s="109"/>
      <c r="C2839" s="13"/>
    </row>
    <row r="2840" spans="2:3" x14ac:dyDescent="0.3">
      <c r="B2840" s="109"/>
      <c r="C2840" s="13"/>
    </row>
    <row r="2841" spans="2:3" x14ac:dyDescent="0.3">
      <c r="B2841" s="109"/>
      <c r="C2841" s="13"/>
    </row>
    <row r="2842" spans="2:3" x14ac:dyDescent="0.3">
      <c r="B2842" s="109"/>
      <c r="C2842" s="13"/>
    </row>
    <row r="2843" spans="2:3" x14ac:dyDescent="0.3">
      <c r="B2843" s="109"/>
      <c r="C2843" s="13"/>
    </row>
    <row r="2844" spans="2:3" x14ac:dyDescent="0.3">
      <c r="B2844" s="109"/>
      <c r="C2844" s="13"/>
    </row>
    <row r="2845" spans="2:3" x14ac:dyDescent="0.3">
      <c r="B2845" s="109"/>
      <c r="C2845" s="13"/>
    </row>
    <row r="2846" spans="2:3" x14ac:dyDescent="0.3">
      <c r="B2846" s="109"/>
      <c r="C2846" s="13"/>
    </row>
    <row r="2847" spans="2:3" x14ac:dyDescent="0.3">
      <c r="B2847" s="109"/>
      <c r="C2847" s="13"/>
    </row>
    <row r="2848" spans="2:3" x14ac:dyDescent="0.3">
      <c r="B2848" s="109"/>
      <c r="C2848" s="13"/>
    </row>
    <row r="2849" spans="2:3" x14ac:dyDescent="0.3">
      <c r="B2849" s="109"/>
      <c r="C2849" s="13"/>
    </row>
    <row r="2850" spans="2:3" x14ac:dyDescent="0.3">
      <c r="B2850" s="109"/>
      <c r="C2850" s="13"/>
    </row>
    <row r="2851" spans="2:3" x14ac:dyDescent="0.3">
      <c r="B2851" s="109"/>
      <c r="C2851" s="13"/>
    </row>
    <row r="2852" spans="2:3" x14ac:dyDescent="0.3">
      <c r="B2852" s="109"/>
      <c r="C2852" s="13"/>
    </row>
    <row r="2853" spans="2:3" x14ac:dyDescent="0.3">
      <c r="B2853" s="109"/>
      <c r="C2853" s="13"/>
    </row>
    <row r="2854" spans="2:3" x14ac:dyDescent="0.3">
      <c r="B2854" s="109"/>
      <c r="C2854" s="13"/>
    </row>
    <row r="2855" spans="2:3" x14ac:dyDescent="0.3">
      <c r="B2855" s="109"/>
      <c r="C2855" s="13"/>
    </row>
    <row r="2856" spans="2:3" x14ac:dyDescent="0.3">
      <c r="B2856" s="109"/>
      <c r="C2856" s="13"/>
    </row>
    <row r="2857" spans="2:3" x14ac:dyDescent="0.3">
      <c r="B2857" s="109"/>
      <c r="C2857" s="13"/>
    </row>
    <row r="2858" spans="2:3" x14ac:dyDescent="0.3">
      <c r="B2858" s="109"/>
      <c r="C2858" s="13"/>
    </row>
    <row r="2859" spans="2:3" x14ac:dyDescent="0.3">
      <c r="B2859" s="109"/>
      <c r="C2859" s="13"/>
    </row>
    <row r="2860" spans="2:3" x14ac:dyDescent="0.3">
      <c r="B2860" s="109"/>
      <c r="C2860" s="13"/>
    </row>
    <row r="2861" spans="2:3" x14ac:dyDescent="0.3">
      <c r="B2861" s="109"/>
      <c r="C2861" s="13"/>
    </row>
    <row r="2862" spans="2:3" x14ac:dyDescent="0.3">
      <c r="B2862" s="109"/>
      <c r="C2862" s="13"/>
    </row>
    <row r="2863" spans="2:3" x14ac:dyDescent="0.3">
      <c r="B2863" s="109"/>
      <c r="C2863" s="13"/>
    </row>
    <row r="2864" spans="2:3" x14ac:dyDescent="0.3">
      <c r="B2864" s="109"/>
      <c r="C2864" s="13"/>
    </row>
    <row r="2865" spans="2:3" x14ac:dyDescent="0.3">
      <c r="B2865" s="109"/>
      <c r="C2865" s="13"/>
    </row>
    <row r="2866" spans="2:3" x14ac:dyDescent="0.3">
      <c r="B2866" s="109"/>
      <c r="C2866" s="13"/>
    </row>
    <row r="2867" spans="2:3" x14ac:dyDescent="0.3">
      <c r="B2867" s="109"/>
      <c r="C2867" s="13"/>
    </row>
    <row r="2868" spans="2:3" x14ac:dyDescent="0.3">
      <c r="B2868" s="109"/>
      <c r="C2868" s="13"/>
    </row>
    <row r="2869" spans="2:3" x14ac:dyDescent="0.3">
      <c r="B2869" s="109"/>
      <c r="C2869" s="13"/>
    </row>
    <row r="2870" spans="2:3" x14ac:dyDescent="0.3">
      <c r="B2870" s="109"/>
      <c r="C2870" s="13"/>
    </row>
    <row r="2871" spans="2:3" x14ac:dyDescent="0.3">
      <c r="B2871" s="109"/>
      <c r="C2871" s="13"/>
    </row>
    <row r="2872" spans="2:3" x14ac:dyDescent="0.3">
      <c r="B2872" s="109"/>
      <c r="C2872" s="13"/>
    </row>
    <row r="2873" spans="2:3" x14ac:dyDescent="0.3">
      <c r="B2873" s="109"/>
      <c r="C2873" s="13"/>
    </row>
    <row r="2874" spans="2:3" x14ac:dyDescent="0.3">
      <c r="B2874" s="109"/>
      <c r="C2874" s="13"/>
    </row>
    <row r="2875" spans="2:3" x14ac:dyDescent="0.3">
      <c r="B2875" s="109"/>
      <c r="C2875" s="13"/>
    </row>
    <row r="2876" spans="2:3" x14ac:dyDescent="0.3">
      <c r="B2876" s="109"/>
      <c r="C2876" s="13"/>
    </row>
    <row r="2877" spans="2:3" x14ac:dyDescent="0.3">
      <c r="B2877" s="109"/>
      <c r="C2877" s="13"/>
    </row>
    <row r="2878" spans="2:3" x14ac:dyDescent="0.3">
      <c r="B2878" s="109"/>
      <c r="C2878" s="13"/>
    </row>
    <row r="2879" spans="2:3" x14ac:dyDescent="0.3">
      <c r="B2879" s="109"/>
      <c r="C2879" s="13"/>
    </row>
    <row r="2880" spans="2:3" x14ac:dyDescent="0.3">
      <c r="B2880" s="109"/>
      <c r="C2880" s="13"/>
    </row>
    <row r="2881" spans="2:3" x14ac:dyDescent="0.3">
      <c r="B2881" s="109"/>
      <c r="C2881" s="13"/>
    </row>
    <row r="2882" spans="2:3" x14ac:dyDescent="0.3">
      <c r="B2882" s="109"/>
      <c r="C2882" s="13"/>
    </row>
    <row r="2883" spans="2:3" x14ac:dyDescent="0.3">
      <c r="B2883" s="109"/>
      <c r="C2883" s="13"/>
    </row>
    <row r="2884" spans="2:3" x14ac:dyDescent="0.3">
      <c r="B2884" s="109"/>
      <c r="C2884" s="13"/>
    </row>
    <row r="2885" spans="2:3" x14ac:dyDescent="0.3">
      <c r="B2885" s="109"/>
      <c r="C2885" s="13"/>
    </row>
    <row r="2886" spans="2:3" x14ac:dyDescent="0.3">
      <c r="B2886" s="109"/>
      <c r="C2886" s="13"/>
    </row>
    <row r="2887" spans="2:3" x14ac:dyDescent="0.3">
      <c r="B2887" s="109"/>
      <c r="C2887" s="13"/>
    </row>
    <row r="2888" spans="2:3" x14ac:dyDescent="0.3">
      <c r="B2888" s="109"/>
      <c r="C2888" s="13"/>
    </row>
    <row r="2889" spans="2:3" x14ac:dyDescent="0.3">
      <c r="B2889" s="109"/>
      <c r="C2889" s="13"/>
    </row>
    <row r="2890" spans="2:3" x14ac:dyDescent="0.3">
      <c r="B2890" s="109"/>
      <c r="C2890" s="13"/>
    </row>
    <row r="2891" spans="2:3" x14ac:dyDescent="0.3">
      <c r="B2891" s="109"/>
      <c r="C2891" s="13"/>
    </row>
    <row r="2892" spans="2:3" x14ac:dyDescent="0.3">
      <c r="B2892" s="109"/>
      <c r="C2892" s="13"/>
    </row>
    <row r="2893" spans="2:3" x14ac:dyDescent="0.3">
      <c r="B2893" s="109"/>
      <c r="C2893" s="13"/>
    </row>
    <row r="2894" spans="2:3" x14ac:dyDescent="0.3">
      <c r="B2894" s="109"/>
      <c r="C2894" s="13"/>
    </row>
    <row r="2895" spans="2:3" x14ac:dyDescent="0.3">
      <c r="B2895" s="109"/>
      <c r="C2895" s="13"/>
    </row>
    <row r="2896" spans="2:3" x14ac:dyDescent="0.3">
      <c r="B2896" s="109"/>
      <c r="C2896" s="13"/>
    </row>
    <row r="2897" spans="2:3" x14ac:dyDescent="0.3">
      <c r="B2897" s="109"/>
      <c r="C2897" s="13"/>
    </row>
    <row r="2898" spans="2:3" x14ac:dyDescent="0.3">
      <c r="B2898" s="109"/>
      <c r="C2898" s="13"/>
    </row>
    <row r="2899" spans="2:3" x14ac:dyDescent="0.3">
      <c r="B2899" s="109"/>
      <c r="C2899" s="13"/>
    </row>
    <row r="2900" spans="2:3" x14ac:dyDescent="0.3">
      <c r="B2900" s="109"/>
      <c r="C2900" s="13"/>
    </row>
    <row r="2901" spans="2:3" x14ac:dyDescent="0.3">
      <c r="B2901" s="109"/>
      <c r="C2901" s="13"/>
    </row>
    <row r="2902" spans="2:3" x14ac:dyDescent="0.3">
      <c r="B2902" s="109"/>
      <c r="C2902" s="13"/>
    </row>
    <row r="2903" spans="2:3" x14ac:dyDescent="0.3">
      <c r="B2903" s="109"/>
      <c r="C2903" s="13"/>
    </row>
    <row r="2904" spans="2:3" x14ac:dyDescent="0.3">
      <c r="B2904" s="109"/>
      <c r="C2904" s="13"/>
    </row>
    <row r="2905" spans="2:3" x14ac:dyDescent="0.3">
      <c r="B2905" s="109"/>
      <c r="C2905" s="13"/>
    </row>
    <row r="2906" spans="2:3" x14ac:dyDescent="0.3">
      <c r="B2906" s="109"/>
      <c r="C2906" s="13"/>
    </row>
    <row r="2907" spans="2:3" x14ac:dyDescent="0.3">
      <c r="B2907" s="109"/>
      <c r="C2907" s="13"/>
    </row>
    <row r="2908" spans="2:3" x14ac:dyDescent="0.3">
      <c r="B2908" s="109"/>
      <c r="C2908" s="13"/>
    </row>
    <row r="2909" spans="2:3" x14ac:dyDescent="0.3">
      <c r="B2909" s="109"/>
      <c r="C2909" s="13"/>
    </row>
    <row r="2910" spans="2:3" x14ac:dyDescent="0.3">
      <c r="B2910" s="109"/>
      <c r="C2910" s="13"/>
    </row>
    <row r="2911" spans="2:3" x14ac:dyDescent="0.3">
      <c r="B2911" s="109"/>
      <c r="C2911" s="13"/>
    </row>
    <row r="2912" spans="2:3" x14ac:dyDescent="0.3">
      <c r="B2912" s="109"/>
      <c r="C2912" s="13"/>
    </row>
    <row r="2913" spans="2:3" x14ac:dyDescent="0.3">
      <c r="B2913" s="109"/>
      <c r="C2913" s="13"/>
    </row>
    <row r="2914" spans="2:3" x14ac:dyDescent="0.3">
      <c r="B2914" s="109"/>
      <c r="C2914" s="13"/>
    </row>
    <row r="2915" spans="2:3" x14ac:dyDescent="0.3">
      <c r="B2915" s="109"/>
      <c r="C2915" s="13"/>
    </row>
    <row r="2916" spans="2:3" x14ac:dyDescent="0.3">
      <c r="B2916" s="109"/>
      <c r="C2916" s="13"/>
    </row>
    <row r="2917" spans="2:3" x14ac:dyDescent="0.3">
      <c r="B2917" s="109"/>
      <c r="C2917" s="13"/>
    </row>
    <row r="2918" spans="2:3" x14ac:dyDescent="0.3">
      <c r="B2918" s="109"/>
      <c r="C2918" s="13"/>
    </row>
    <row r="2919" spans="2:3" x14ac:dyDescent="0.3">
      <c r="B2919" s="109"/>
      <c r="C2919" s="13"/>
    </row>
    <row r="2920" spans="2:3" x14ac:dyDescent="0.3">
      <c r="B2920" s="109"/>
      <c r="C2920" s="13"/>
    </row>
    <row r="2921" spans="2:3" x14ac:dyDescent="0.3">
      <c r="B2921" s="109"/>
      <c r="C2921" s="13"/>
    </row>
    <row r="2922" spans="2:3" x14ac:dyDescent="0.3">
      <c r="B2922" s="109"/>
      <c r="C2922" s="13"/>
    </row>
    <row r="2923" spans="2:3" x14ac:dyDescent="0.3">
      <c r="B2923" s="109"/>
      <c r="C2923" s="13"/>
    </row>
    <row r="2924" spans="2:3" x14ac:dyDescent="0.3">
      <c r="B2924" s="109"/>
      <c r="C2924" s="13"/>
    </row>
    <row r="2925" spans="2:3" x14ac:dyDescent="0.3">
      <c r="B2925" s="109"/>
      <c r="C2925" s="13"/>
    </row>
    <row r="2926" spans="2:3" x14ac:dyDescent="0.3">
      <c r="B2926" s="109"/>
      <c r="C2926" s="13"/>
    </row>
    <row r="2927" spans="2:3" x14ac:dyDescent="0.3">
      <c r="B2927" s="109"/>
      <c r="C2927" s="13"/>
    </row>
    <row r="2928" spans="2:3" x14ac:dyDescent="0.3">
      <c r="B2928" s="109"/>
      <c r="C2928" s="13"/>
    </row>
    <row r="2929" spans="2:3" x14ac:dyDescent="0.3">
      <c r="B2929" s="109"/>
      <c r="C2929" s="13"/>
    </row>
    <row r="2930" spans="2:3" x14ac:dyDescent="0.3">
      <c r="B2930" s="109"/>
      <c r="C2930" s="13"/>
    </row>
    <row r="2931" spans="2:3" x14ac:dyDescent="0.3">
      <c r="B2931" s="109"/>
      <c r="C2931" s="13"/>
    </row>
    <row r="2932" spans="2:3" x14ac:dyDescent="0.3">
      <c r="B2932" s="109"/>
      <c r="C2932" s="13"/>
    </row>
    <row r="2933" spans="2:3" x14ac:dyDescent="0.3">
      <c r="B2933" s="109"/>
      <c r="C2933" s="13"/>
    </row>
    <row r="2934" spans="2:3" x14ac:dyDescent="0.3">
      <c r="B2934" s="109"/>
      <c r="C2934" s="13"/>
    </row>
    <row r="2935" spans="2:3" x14ac:dyDescent="0.3">
      <c r="B2935" s="109"/>
      <c r="C2935" s="13"/>
    </row>
    <row r="2936" spans="2:3" x14ac:dyDescent="0.3">
      <c r="B2936" s="109"/>
      <c r="C2936" s="13"/>
    </row>
    <row r="2937" spans="2:3" x14ac:dyDescent="0.3">
      <c r="B2937" s="109"/>
      <c r="C2937" s="13"/>
    </row>
    <row r="2938" spans="2:3" x14ac:dyDescent="0.3">
      <c r="B2938" s="109"/>
      <c r="C2938" s="13"/>
    </row>
    <row r="2939" spans="2:3" x14ac:dyDescent="0.3">
      <c r="B2939" s="109"/>
      <c r="C2939" s="13"/>
    </row>
    <row r="2940" spans="2:3" x14ac:dyDescent="0.3">
      <c r="B2940" s="109"/>
      <c r="C2940" s="13"/>
    </row>
    <row r="2941" spans="2:3" x14ac:dyDescent="0.3">
      <c r="B2941" s="109"/>
      <c r="C2941" s="13"/>
    </row>
    <row r="2942" spans="2:3" x14ac:dyDescent="0.3">
      <c r="B2942" s="109"/>
      <c r="C2942" s="13"/>
    </row>
    <row r="2943" spans="2:3" x14ac:dyDescent="0.3">
      <c r="B2943" s="109"/>
      <c r="C2943" s="13"/>
    </row>
    <row r="2944" spans="2:3" x14ac:dyDescent="0.3">
      <c r="B2944" s="109"/>
      <c r="C2944" s="13"/>
    </row>
    <row r="2945" spans="2:3" x14ac:dyDescent="0.3">
      <c r="B2945" s="109"/>
      <c r="C2945" s="13"/>
    </row>
    <row r="2946" spans="2:3" x14ac:dyDescent="0.3">
      <c r="B2946" s="109"/>
      <c r="C2946" s="13"/>
    </row>
    <row r="2947" spans="2:3" x14ac:dyDescent="0.3">
      <c r="B2947" s="109"/>
      <c r="C2947" s="13"/>
    </row>
    <row r="2948" spans="2:3" x14ac:dyDescent="0.3">
      <c r="B2948" s="109"/>
      <c r="C2948" s="13"/>
    </row>
    <row r="2949" spans="2:3" x14ac:dyDescent="0.3">
      <c r="B2949" s="109"/>
      <c r="C2949" s="13"/>
    </row>
    <row r="2950" spans="2:3" x14ac:dyDescent="0.3">
      <c r="B2950" s="109"/>
      <c r="C2950" s="13"/>
    </row>
    <row r="2951" spans="2:3" x14ac:dyDescent="0.3">
      <c r="B2951" s="109"/>
      <c r="C2951" s="13"/>
    </row>
    <row r="2952" spans="2:3" x14ac:dyDescent="0.3">
      <c r="B2952" s="109"/>
      <c r="C2952" s="13"/>
    </row>
    <row r="2953" spans="2:3" x14ac:dyDescent="0.3">
      <c r="B2953" s="109"/>
      <c r="C2953" s="13"/>
    </row>
    <row r="2954" spans="2:3" x14ac:dyDescent="0.3">
      <c r="B2954" s="109"/>
      <c r="C2954" s="13"/>
    </row>
    <row r="2955" spans="2:3" x14ac:dyDescent="0.3">
      <c r="B2955" s="109"/>
      <c r="C2955" s="13"/>
    </row>
    <row r="2956" spans="2:3" x14ac:dyDescent="0.3">
      <c r="B2956" s="109"/>
      <c r="C2956" s="13"/>
    </row>
    <row r="2957" spans="2:3" x14ac:dyDescent="0.3">
      <c r="B2957" s="109"/>
      <c r="C2957" s="13"/>
    </row>
    <row r="2958" spans="2:3" x14ac:dyDescent="0.3">
      <c r="B2958" s="109"/>
      <c r="C2958" s="13"/>
    </row>
    <row r="2959" spans="2:3" x14ac:dyDescent="0.3">
      <c r="B2959" s="109"/>
      <c r="C2959" s="13"/>
    </row>
    <row r="2960" spans="2:3" x14ac:dyDescent="0.3">
      <c r="B2960" s="109"/>
      <c r="C2960" s="13"/>
    </row>
    <row r="2961" spans="2:3" x14ac:dyDescent="0.3">
      <c r="B2961" s="109"/>
      <c r="C2961" s="13"/>
    </row>
    <row r="2962" spans="2:3" x14ac:dyDescent="0.3">
      <c r="B2962" s="109"/>
      <c r="C2962" s="13"/>
    </row>
    <row r="2963" spans="2:3" x14ac:dyDescent="0.3">
      <c r="B2963" s="109"/>
      <c r="C2963" s="13"/>
    </row>
    <row r="2964" spans="2:3" x14ac:dyDescent="0.3">
      <c r="B2964" s="109"/>
      <c r="C2964" s="13"/>
    </row>
    <row r="2965" spans="2:3" x14ac:dyDescent="0.3">
      <c r="B2965" s="109"/>
      <c r="C2965" s="13"/>
    </row>
    <row r="2966" spans="2:3" x14ac:dyDescent="0.3">
      <c r="B2966" s="109"/>
      <c r="C2966" s="13"/>
    </row>
    <row r="2967" spans="2:3" x14ac:dyDescent="0.3">
      <c r="B2967" s="109"/>
      <c r="C2967" s="13"/>
    </row>
    <row r="2968" spans="2:3" x14ac:dyDescent="0.3">
      <c r="B2968" s="109"/>
      <c r="C2968" s="13"/>
    </row>
    <row r="2969" spans="2:3" x14ac:dyDescent="0.3">
      <c r="B2969" s="109"/>
      <c r="C2969" s="13"/>
    </row>
    <row r="2970" spans="2:3" x14ac:dyDescent="0.3">
      <c r="B2970" s="109"/>
      <c r="C2970" s="13"/>
    </row>
    <row r="2971" spans="2:3" x14ac:dyDescent="0.3">
      <c r="B2971" s="109"/>
      <c r="C2971" s="13"/>
    </row>
    <row r="2972" spans="2:3" x14ac:dyDescent="0.3">
      <c r="B2972" s="109"/>
      <c r="C2972" s="13"/>
    </row>
    <row r="2973" spans="2:3" x14ac:dyDescent="0.3">
      <c r="B2973" s="109"/>
      <c r="C2973" s="13"/>
    </row>
    <row r="2974" spans="2:3" x14ac:dyDescent="0.3">
      <c r="B2974" s="109"/>
      <c r="C2974" s="13"/>
    </row>
    <row r="2975" spans="2:3" x14ac:dyDescent="0.3">
      <c r="B2975" s="109"/>
      <c r="C2975" s="13"/>
    </row>
    <row r="2976" spans="2:3" x14ac:dyDescent="0.3">
      <c r="B2976" s="109"/>
      <c r="C2976" s="13"/>
    </row>
    <row r="2977" spans="2:3" x14ac:dyDescent="0.3">
      <c r="B2977" s="109"/>
      <c r="C2977" s="13"/>
    </row>
    <row r="2978" spans="2:3" x14ac:dyDescent="0.3">
      <c r="B2978" s="109"/>
      <c r="C2978" s="13"/>
    </row>
    <row r="2979" spans="2:3" x14ac:dyDescent="0.3">
      <c r="B2979" s="109"/>
      <c r="C2979" s="13"/>
    </row>
    <row r="2980" spans="2:3" x14ac:dyDescent="0.3">
      <c r="B2980" s="109"/>
      <c r="C2980" s="13"/>
    </row>
    <row r="2981" spans="2:3" x14ac:dyDescent="0.3">
      <c r="B2981" s="109"/>
      <c r="C2981" s="13"/>
    </row>
    <row r="2982" spans="2:3" x14ac:dyDescent="0.3">
      <c r="B2982" s="109"/>
      <c r="C2982" s="13"/>
    </row>
    <row r="2983" spans="2:3" x14ac:dyDescent="0.3">
      <c r="B2983" s="109"/>
      <c r="C2983" s="13"/>
    </row>
    <row r="2984" spans="2:3" x14ac:dyDescent="0.3">
      <c r="B2984" s="109"/>
      <c r="C2984" s="13"/>
    </row>
    <row r="2985" spans="2:3" x14ac:dyDescent="0.3">
      <c r="B2985" s="109"/>
      <c r="C2985" s="13"/>
    </row>
    <row r="2986" spans="2:3" x14ac:dyDescent="0.3">
      <c r="B2986" s="109"/>
      <c r="C2986" s="13"/>
    </row>
    <row r="2987" spans="2:3" x14ac:dyDescent="0.3">
      <c r="B2987" s="109"/>
      <c r="C2987" s="13"/>
    </row>
    <row r="2988" spans="2:3" x14ac:dyDescent="0.3">
      <c r="B2988" s="109"/>
      <c r="C2988" s="13"/>
    </row>
    <row r="2989" spans="2:3" x14ac:dyDescent="0.3">
      <c r="B2989" s="109"/>
      <c r="C2989" s="13"/>
    </row>
    <row r="2990" spans="2:3" x14ac:dyDescent="0.3">
      <c r="B2990" s="109"/>
      <c r="C2990" s="13"/>
    </row>
    <row r="2991" spans="2:3" x14ac:dyDescent="0.3">
      <c r="B2991" s="109"/>
      <c r="C2991" s="13"/>
    </row>
    <row r="2992" spans="2:3" x14ac:dyDescent="0.3">
      <c r="B2992" s="109"/>
      <c r="C2992" s="13"/>
    </row>
    <row r="2993" spans="2:3" x14ac:dyDescent="0.3">
      <c r="B2993" s="109"/>
      <c r="C2993" s="13"/>
    </row>
    <row r="2994" spans="2:3" x14ac:dyDescent="0.3">
      <c r="B2994" s="109"/>
      <c r="C2994" s="13"/>
    </row>
    <row r="2995" spans="2:3" x14ac:dyDescent="0.3">
      <c r="B2995" s="109"/>
      <c r="C2995" s="13"/>
    </row>
    <row r="2996" spans="2:3" x14ac:dyDescent="0.3">
      <c r="B2996" s="109"/>
      <c r="C2996" s="13"/>
    </row>
    <row r="2997" spans="2:3" x14ac:dyDescent="0.3">
      <c r="B2997" s="109"/>
      <c r="C2997" s="13"/>
    </row>
    <row r="2998" spans="2:3" x14ac:dyDescent="0.3">
      <c r="B2998" s="109"/>
      <c r="C2998" s="13"/>
    </row>
    <row r="2999" spans="2:3" x14ac:dyDescent="0.3">
      <c r="B2999" s="109"/>
      <c r="C2999" s="13"/>
    </row>
    <row r="3000" spans="2:3" x14ac:dyDescent="0.3">
      <c r="B3000" s="109"/>
      <c r="C3000" s="13"/>
    </row>
    <row r="3001" spans="2:3" x14ac:dyDescent="0.3">
      <c r="B3001" s="109"/>
      <c r="C3001" s="13"/>
    </row>
    <row r="3002" spans="2:3" x14ac:dyDescent="0.3">
      <c r="B3002" s="109"/>
      <c r="C3002" s="13"/>
    </row>
    <row r="3003" spans="2:3" x14ac:dyDescent="0.3">
      <c r="B3003" s="109"/>
      <c r="C3003" s="13"/>
    </row>
    <row r="3004" spans="2:3" x14ac:dyDescent="0.3">
      <c r="B3004" s="109"/>
      <c r="C3004" s="13"/>
    </row>
    <row r="3005" spans="2:3" x14ac:dyDescent="0.3">
      <c r="B3005" s="109"/>
      <c r="C3005" s="13"/>
    </row>
    <row r="3006" spans="2:3" x14ac:dyDescent="0.3">
      <c r="B3006" s="109"/>
      <c r="C3006" s="13"/>
    </row>
    <row r="3007" spans="2:3" x14ac:dyDescent="0.3">
      <c r="B3007" s="109"/>
      <c r="C3007" s="13"/>
    </row>
    <row r="3008" spans="2:3" x14ac:dyDescent="0.3">
      <c r="B3008" s="109"/>
      <c r="C3008" s="13"/>
    </row>
    <row r="3009" spans="2:3" x14ac:dyDescent="0.3">
      <c r="B3009" s="109"/>
      <c r="C3009" s="13"/>
    </row>
    <row r="3010" spans="2:3" x14ac:dyDescent="0.3">
      <c r="B3010" s="109"/>
      <c r="C3010" s="13"/>
    </row>
    <row r="3011" spans="2:3" x14ac:dyDescent="0.3">
      <c r="B3011" s="109"/>
      <c r="C3011" s="13"/>
    </row>
    <row r="3012" spans="2:3" x14ac:dyDescent="0.3">
      <c r="B3012" s="109"/>
      <c r="C3012" s="13"/>
    </row>
    <row r="3013" spans="2:3" x14ac:dyDescent="0.3">
      <c r="B3013" s="109"/>
      <c r="C3013" s="13"/>
    </row>
    <row r="3014" spans="2:3" x14ac:dyDescent="0.3">
      <c r="B3014" s="109"/>
      <c r="C3014" s="13"/>
    </row>
    <row r="3015" spans="2:3" x14ac:dyDescent="0.3">
      <c r="B3015" s="109"/>
      <c r="C3015" s="13"/>
    </row>
    <row r="3016" spans="2:3" x14ac:dyDescent="0.3">
      <c r="B3016" s="109"/>
      <c r="C3016" s="13"/>
    </row>
    <row r="3017" spans="2:3" x14ac:dyDescent="0.3">
      <c r="B3017" s="109"/>
      <c r="C3017" s="13"/>
    </row>
    <row r="3018" spans="2:3" x14ac:dyDescent="0.3">
      <c r="B3018" s="109"/>
      <c r="C3018" s="13"/>
    </row>
    <row r="3019" spans="2:3" x14ac:dyDescent="0.3">
      <c r="B3019" s="109"/>
      <c r="C3019" s="13"/>
    </row>
    <row r="3020" spans="2:3" x14ac:dyDescent="0.3">
      <c r="B3020" s="109"/>
      <c r="C3020" s="13"/>
    </row>
    <row r="3021" spans="2:3" x14ac:dyDescent="0.3">
      <c r="B3021" s="109"/>
      <c r="C3021" s="13"/>
    </row>
    <row r="3022" spans="2:3" x14ac:dyDescent="0.3">
      <c r="B3022" s="109"/>
      <c r="C3022" s="13"/>
    </row>
    <row r="3023" spans="2:3" x14ac:dyDescent="0.3">
      <c r="B3023" s="109"/>
      <c r="C3023" s="13"/>
    </row>
    <row r="3024" spans="2:3" x14ac:dyDescent="0.3">
      <c r="B3024" s="109"/>
      <c r="C3024" s="13"/>
    </row>
    <row r="3025" spans="2:3" x14ac:dyDescent="0.3">
      <c r="B3025" s="109"/>
      <c r="C3025" s="13"/>
    </row>
    <row r="3026" spans="2:3" x14ac:dyDescent="0.3">
      <c r="B3026" s="109"/>
      <c r="C3026" s="13"/>
    </row>
    <row r="3027" spans="2:3" x14ac:dyDescent="0.3">
      <c r="B3027" s="109"/>
      <c r="C3027" s="13"/>
    </row>
    <row r="3028" spans="2:3" x14ac:dyDescent="0.3">
      <c r="B3028" s="109"/>
      <c r="C3028" s="13"/>
    </row>
    <row r="3029" spans="2:3" x14ac:dyDescent="0.3">
      <c r="B3029" s="109"/>
      <c r="C3029" s="13"/>
    </row>
    <row r="3030" spans="2:3" x14ac:dyDescent="0.3">
      <c r="B3030" s="109"/>
      <c r="C3030" s="13"/>
    </row>
    <row r="3031" spans="2:3" x14ac:dyDescent="0.3">
      <c r="B3031" s="109"/>
      <c r="C3031" s="13"/>
    </row>
    <row r="3032" spans="2:3" x14ac:dyDescent="0.3">
      <c r="B3032" s="109"/>
      <c r="C3032" s="13"/>
    </row>
    <row r="3033" spans="2:3" x14ac:dyDescent="0.3">
      <c r="B3033" s="109"/>
      <c r="C3033" s="13"/>
    </row>
    <row r="3034" spans="2:3" x14ac:dyDescent="0.3">
      <c r="B3034" s="109"/>
      <c r="C3034" s="13"/>
    </row>
    <row r="3035" spans="2:3" x14ac:dyDescent="0.3">
      <c r="B3035" s="109"/>
      <c r="C3035" s="13"/>
    </row>
    <row r="3036" spans="2:3" x14ac:dyDescent="0.3">
      <c r="B3036" s="109"/>
      <c r="C3036" s="13"/>
    </row>
    <row r="3037" spans="2:3" x14ac:dyDescent="0.3">
      <c r="B3037" s="109"/>
      <c r="C3037" s="13"/>
    </row>
    <row r="3038" spans="2:3" x14ac:dyDescent="0.3">
      <c r="B3038" s="109"/>
      <c r="C3038" s="13"/>
    </row>
    <row r="3039" spans="2:3" x14ac:dyDescent="0.3">
      <c r="B3039" s="109"/>
      <c r="C3039" s="13"/>
    </row>
    <row r="3040" spans="2:3" x14ac:dyDescent="0.3">
      <c r="B3040" s="109"/>
      <c r="C3040" s="13"/>
    </row>
    <row r="3041" spans="2:3" x14ac:dyDescent="0.3">
      <c r="B3041" s="109"/>
      <c r="C3041" s="13"/>
    </row>
    <row r="3042" spans="2:3" x14ac:dyDescent="0.3">
      <c r="B3042" s="109"/>
      <c r="C3042" s="13"/>
    </row>
    <row r="3043" spans="2:3" x14ac:dyDescent="0.3">
      <c r="B3043" s="109"/>
      <c r="C3043" s="13"/>
    </row>
    <row r="3044" spans="2:3" x14ac:dyDescent="0.3">
      <c r="B3044" s="109"/>
      <c r="C3044" s="13"/>
    </row>
    <row r="3045" spans="2:3" x14ac:dyDescent="0.3">
      <c r="B3045" s="109"/>
      <c r="C3045" s="13"/>
    </row>
    <row r="3046" spans="2:3" x14ac:dyDescent="0.3">
      <c r="B3046" s="109"/>
      <c r="C3046" s="13"/>
    </row>
    <row r="3047" spans="2:3" x14ac:dyDescent="0.3">
      <c r="B3047" s="109"/>
      <c r="C3047" s="13"/>
    </row>
    <row r="3048" spans="2:3" x14ac:dyDescent="0.3">
      <c r="B3048" s="109"/>
      <c r="C3048" s="13"/>
    </row>
    <row r="3049" spans="2:3" x14ac:dyDescent="0.3">
      <c r="B3049" s="109"/>
      <c r="C3049" s="13"/>
    </row>
    <row r="3050" spans="2:3" x14ac:dyDescent="0.3">
      <c r="B3050" s="109"/>
      <c r="C3050" s="13"/>
    </row>
    <row r="3051" spans="2:3" x14ac:dyDescent="0.3">
      <c r="B3051" s="109"/>
      <c r="C3051" s="13"/>
    </row>
    <row r="3052" spans="2:3" x14ac:dyDescent="0.3">
      <c r="B3052" s="109"/>
      <c r="C3052" s="13"/>
    </row>
    <row r="3053" spans="2:3" x14ac:dyDescent="0.3">
      <c r="B3053" s="109"/>
      <c r="C3053" s="13"/>
    </row>
    <row r="3054" spans="2:3" x14ac:dyDescent="0.3">
      <c r="B3054" s="109"/>
      <c r="C3054" s="13"/>
    </row>
    <row r="3055" spans="2:3" x14ac:dyDescent="0.3">
      <c r="B3055" s="109"/>
      <c r="C3055" s="13"/>
    </row>
    <row r="3056" spans="2:3" x14ac:dyDescent="0.3">
      <c r="B3056" s="109"/>
      <c r="C3056" s="13"/>
    </row>
    <row r="3057" spans="2:3" x14ac:dyDescent="0.3">
      <c r="B3057" s="109"/>
      <c r="C3057" s="13"/>
    </row>
    <row r="3058" spans="2:3" x14ac:dyDescent="0.3">
      <c r="B3058" s="109"/>
      <c r="C3058" s="13"/>
    </row>
    <row r="3059" spans="2:3" x14ac:dyDescent="0.3">
      <c r="B3059" s="109"/>
      <c r="C3059" s="13"/>
    </row>
    <row r="3060" spans="2:3" x14ac:dyDescent="0.3">
      <c r="B3060" s="109"/>
      <c r="C3060" s="13"/>
    </row>
    <row r="3061" spans="2:3" x14ac:dyDescent="0.3">
      <c r="B3061" s="109"/>
      <c r="C3061" s="13"/>
    </row>
    <row r="3062" spans="2:3" x14ac:dyDescent="0.3">
      <c r="B3062" s="109"/>
      <c r="C3062" s="13"/>
    </row>
    <row r="3063" spans="2:3" x14ac:dyDescent="0.3">
      <c r="B3063" s="109"/>
      <c r="C3063" s="13"/>
    </row>
    <row r="3064" spans="2:3" x14ac:dyDescent="0.3">
      <c r="B3064" s="109"/>
      <c r="C3064" s="13"/>
    </row>
    <row r="3065" spans="2:3" x14ac:dyDescent="0.3">
      <c r="B3065" s="109"/>
      <c r="C3065" s="13"/>
    </row>
    <row r="3066" spans="2:3" x14ac:dyDescent="0.3">
      <c r="B3066" s="109"/>
      <c r="C3066" s="13"/>
    </row>
    <row r="3067" spans="2:3" x14ac:dyDescent="0.3">
      <c r="B3067" s="109"/>
      <c r="C3067" s="13"/>
    </row>
    <row r="3068" spans="2:3" x14ac:dyDescent="0.3">
      <c r="B3068" s="109"/>
      <c r="C3068" s="13"/>
    </row>
    <row r="3069" spans="2:3" x14ac:dyDescent="0.3">
      <c r="B3069" s="109"/>
      <c r="C3069" s="13"/>
    </row>
    <row r="3070" spans="2:3" x14ac:dyDescent="0.3">
      <c r="B3070" s="109"/>
      <c r="C3070" s="13"/>
    </row>
    <row r="3071" spans="2:3" x14ac:dyDescent="0.3">
      <c r="B3071" s="109"/>
      <c r="C3071" s="13"/>
    </row>
    <row r="3072" spans="2:3" x14ac:dyDescent="0.3">
      <c r="B3072" s="109"/>
      <c r="C3072" s="13"/>
    </row>
    <row r="3073" spans="2:3" x14ac:dyDescent="0.3">
      <c r="B3073" s="109"/>
      <c r="C3073" s="13"/>
    </row>
    <row r="3074" spans="2:3" x14ac:dyDescent="0.3">
      <c r="B3074" s="109"/>
      <c r="C3074" s="13"/>
    </row>
    <row r="3075" spans="2:3" x14ac:dyDescent="0.3">
      <c r="B3075" s="109"/>
      <c r="C3075" s="13"/>
    </row>
    <row r="3076" spans="2:3" x14ac:dyDescent="0.3">
      <c r="B3076" s="109"/>
      <c r="C3076" s="13"/>
    </row>
    <row r="3077" spans="2:3" x14ac:dyDescent="0.3">
      <c r="B3077" s="109"/>
      <c r="C3077" s="13"/>
    </row>
    <row r="3078" spans="2:3" x14ac:dyDescent="0.3">
      <c r="B3078" s="109"/>
      <c r="C3078" s="13"/>
    </row>
    <row r="3079" spans="2:3" x14ac:dyDescent="0.3">
      <c r="B3079" s="109"/>
      <c r="C3079" s="13"/>
    </row>
    <row r="3080" spans="2:3" x14ac:dyDescent="0.3">
      <c r="B3080" s="109"/>
      <c r="C3080" s="13"/>
    </row>
    <row r="3081" spans="2:3" x14ac:dyDescent="0.3">
      <c r="B3081" s="109"/>
      <c r="C3081" s="13"/>
    </row>
    <row r="3082" spans="2:3" x14ac:dyDescent="0.3">
      <c r="B3082" s="109"/>
      <c r="C3082" s="13"/>
    </row>
    <row r="3083" spans="2:3" x14ac:dyDescent="0.3">
      <c r="B3083" s="109"/>
      <c r="C3083" s="13"/>
    </row>
    <row r="3084" spans="2:3" x14ac:dyDescent="0.3">
      <c r="B3084" s="109"/>
      <c r="C3084" s="13"/>
    </row>
    <row r="3085" spans="2:3" x14ac:dyDescent="0.3">
      <c r="B3085" s="109"/>
      <c r="C3085" s="13"/>
    </row>
    <row r="3086" spans="2:3" x14ac:dyDescent="0.3">
      <c r="B3086" s="109"/>
      <c r="C3086" s="13"/>
    </row>
    <row r="3087" spans="2:3" x14ac:dyDescent="0.3">
      <c r="B3087" s="109"/>
      <c r="C3087" s="13"/>
    </row>
    <row r="3088" spans="2:3" x14ac:dyDescent="0.3">
      <c r="B3088" s="109"/>
      <c r="C3088" s="13"/>
    </row>
    <row r="3089" spans="2:3" x14ac:dyDescent="0.3">
      <c r="B3089" s="109"/>
      <c r="C3089" s="13"/>
    </row>
    <row r="3090" spans="2:3" x14ac:dyDescent="0.3">
      <c r="B3090" s="109"/>
      <c r="C3090" s="13"/>
    </row>
    <row r="3091" spans="2:3" x14ac:dyDescent="0.3">
      <c r="B3091" s="109"/>
      <c r="C3091" s="13"/>
    </row>
    <row r="3092" spans="2:3" x14ac:dyDescent="0.3">
      <c r="B3092" s="109"/>
      <c r="C3092" s="13"/>
    </row>
    <row r="3093" spans="2:3" x14ac:dyDescent="0.3">
      <c r="B3093" s="109"/>
      <c r="C3093" s="13"/>
    </row>
    <row r="3094" spans="2:3" x14ac:dyDescent="0.3">
      <c r="B3094" s="109"/>
      <c r="C3094" s="13"/>
    </row>
    <row r="3095" spans="2:3" x14ac:dyDescent="0.3">
      <c r="B3095" s="109"/>
      <c r="C3095" s="13"/>
    </row>
    <row r="3096" spans="2:3" x14ac:dyDescent="0.3">
      <c r="B3096" s="109"/>
      <c r="C3096" s="13"/>
    </row>
    <row r="3097" spans="2:3" x14ac:dyDescent="0.3">
      <c r="B3097" s="109"/>
      <c r="C3097" s="13"/>
    </row>
    <row r="3098" spans="2:3" x14ac:dyDescent="0.3">
      <c r="B3098" s="109"/>
      <c r="C3098" s="13"/>
    </row>
    <row r="3099" spans="2:3" x14ac:dyDescent="0.3">
      <c r="B3099" s="109"/>
      <c r="C3099" s="13"/>
    </row>
    <row r="3100" spans="2:3" x14ac:dyDescent="0.3">
      <c r="B3100" s="109"/>
      <c r="C3100" s="13"/>
    </row>
    <row r="3101" spans="2:3" x14ac:dyDescent="0.3">
      <c r="B3101" s="109"/>
      <c r="C3101" s="13"/>
    </row>
    <row r="3102" spans="2:3" x14ac:dyDescent="0.3">
      <c r="B3102" s="109"/>
      <c r="C3102" s="13"/>
    </row>
    <row r="3103" spans="2:3" x14ac:dyDescent="0.3">
      <c r="B3103" s="109"/>
      <c r="C3103" s="13"/>
    </row>
    <row r="3104" spans="2:3" x14ac:dyDescent="0.3">
      <c r="B3104" s="109"/>
      <c r="C3104" s="13"/>
    </row>
    <row r="3105" spans="2:3" x14ac:dyDescent="0.3">
      <c r="B3105" s="109"/>
      <c r="C3105" s="13"/>
    </row>
    <row r="3106" spans="2:3" x14ac:dyDescent="0.3">
      <c r="B3106" s="109"/>
      <c r="C3106" s="13"/>
    </row>
    <row r="3107" spans="2:3" x14ac:dyDescent="0.3">
      <c r="B3107" s="109"/>
      <c r="C3107" s="13"/>
    </row>
    <row r="3108" spans="2:3" x14ac:dyDescent="0.3">
      <c r="B3108" s="109"/>
      <c r="C3108" s="13"/>
    </row>
    <row r="3109" spans="2:3" x14ac:dyDescent="0.3">
      <c r="B3109" s="109"/>
      <c r="C3109" s="13"/>
    </row>
    <row r="3110" spans="2:3" x14ac:dyDescent="0.3">
      <c r="B3110" s="109"/>
      <c r="C3110" s="13"/>
    </row>
    <row r="3111" spans="2:3" x14ac:dyDescent="0.3">
      <c r="B3111" s="109"/>
      <c r="C3111" s="13"/>
    </row>
    <row r="3112" spans="2:3" x14ac:dyDescent="0.3">
      <c r="B3112" s="109"/>
      <c r="C3112" s="13"/>
    </row>
    <row r="3113" spans="2:3" x14ac:dyDescent="0.3">
      <c r="B3113" s="109"/>
      <c r="C3113" s="13"/>
    </row>
    <row r="3114" spans="2:3" x14ac:dyDescent="0.3">
      <c r="B3114" s="109"/>
      <c r="C3114" s="13"/>
    </row>
    <row r="3115" spans="2:3" x14ac:dyDescent="0.3">
      <c r="B3115" s="109"/>
      <c r="C3115" s="13"/>
    </row>
    <row r="3116" spans="2:3" x14ac:dyDescent="0.3">
      <c r="B3116" s="109"/>
      <c r="C3116" s="13"/>
    </row>
    <row r="3117" spans="2:3" x14ac:dyDescent="0.3">
      <c r="B3117" s="109"/>
      <c r="C3117" s="13"/>
    </row>
    <row r="3118" spans="2:3" x14ac:dyDescent="0.3">
      <c r="B3118" s="109"/>
      <c r="C3118" s="13"/>
    </row>
    <row r="3119" spans="2:3" x14ac:dyDescent="0.3">
      <c r="B3119" s="109"/>
      <c r="C3119" s="13"/>
    </row>
    <row r="3120" spans="2:3" x14ac:dyDescent="0.3">
      <c r="B3120" s="109"/>
      <c r="C3120" s="13"/>
    </row>
    <row r="3121" spans="2:3" x14ac:dyDescent="0.3">
      <c r="B3121" s="109"/>
      <c r="C3121" s="13"/>
    </row>
    <row r="3122" spans="2:3" x14ac:dyDescent="0.3">
      <c r="B3122" s="109"/>
      <c r="C3122" s="13"/>
    </row>
    <row r="3123" spans="2:3" x14ac:dyDescent="0.3">
      <c r="B3123" s="109"/>
      <c r="C3123" s="13"/>
    </row>
    <row r="3124" spans="2:3" x14ac:dyDescent="0.3">
      <c r="B3124" s="109"/>
      <c r="C3124" s="13"/>
    </row>
    <row r="3125" spans="2:3" x14ac:dyDescent="0.3">
      <c r="B3125" s="109"/>
      <c r="C3125" s="13"/>
    </row>
    <row r="3126" spans="2:3" x14ac:dyDescent="0.3">
      <c r="B3126" s="109"/>
      <c r="C3126" s="13"/>
    </row>
    <row r="3127" spans="2:3" x14ac:dyDescent="0.3">
      <c r="B3127" s="109"/>
      <c r="C3127" s="13"/>
    </row>
    <row r="3128" spans="2:3" x14ac:dyDescent="0.3">
      <c r="B3128" s="109"/>
      <c r="C3128" s="13"/>
    </row>
    <row r="3129" spans="2:3" x14ac:dyDescent="0.3">
      <c r="B3129" s="109"/>
      <c r="C3129" s="13"/>
    </row>
    <row r="3130" spans="2:3" x14ac:dyDescent="0.3">
      <c r="B3130" s="109"/>
      <c r="C3130" s="13"/>
    </row>
    <row r="3131" spans="2:3" x14ac:dyDescent="0.3">
      <c r="B3131" s="109"/>
      <c r="C3131" s="13"/>
    </row>
    <row r="3132" spans="2:3" x14ac:dyDescent="0.3">
      <c r="B3132" s="109"/>
      <c r="C3132" s="13"/>
    </row>
    <row r="3133" spans="2:3" x14ac:dyDescent="0.3">
      <c r="B3133" s="109"/>
      <c r="C3133" s="13"/>
    </row>
    <row r="3134" spans="2:3" x14ac:dyDescent="0.3">
      <c r="B3134" s="109"/>
      <c r="C3134" s="13"/>
    </row>
    <row r="3135" spans="2:3" x14ac:dyDescent="0.3">
      <c r="B3135" s="109"/>
      <c r="C3135" s="13"/>
    </row>
    <row r="3136" spans="2:3" x14ac:dyDescent="0.3">
      <c r="B3136" s="109"/>
      <c r="C3136" s="13"/>
    </row>
    <row r="3137" spans="2:3" x14ac:dyDescent="0.3">
      <c r="B3137" s="109"/>
      <c r="C3137" s="13"/>
    </row>
    <row r="3138" spans="2:3" x14ac:dyDescent="0.3">
      <c r="B3138" s="109"/>
      <c r="C3138" s="13"/>
    </row>
    <row r="3139" spans="2:3" x14ac:dyDescent="0.3">
      <c r="B3139" s="109"/>
      <c r="C3139" s="13"/>
    </row>
    <row r="3140" spans="2:3" x14ac:dyDescent="0.3">
      <c r="B3140" s="109"/>
      <c r="C3140" s="13"/>
    </row>
    <row r="3141" spans="2:3" x14ac:dyDescent="0.3">
      <c r="B3141" s="109"/>
      <c r="C3141" s="13"/>
    </row>
    <row r="3142" spans="2:3" x14ac:dyDescent="0.3">
      <c r="B3142" s="109"/>
      <c r="C3142" s="13"/>
    </row>
    <row r="3143" spans="2:3" x14ac:dyDescent="0.3">
      <c r="B3143" s="109"/>
      <c r="C3143" s="13"/>
    </row>
    <row r="3144" spans="2:3" x14ac:dyDescent="0.3">
      <c r="B3144" s="109"/>
      <c r="C3144" s="13"/>
    </row>
    <row r="3145" spans="2:3" x14ac:dyDescent="0.3">
      <c r="B3145" s="109"/>
      <c r="C3145" s="13"/>
    </row>
    <row r="3146" spans="2:3" x14ac:dyDescent="0.3">
      <c r="B3146" s="109"/>
      <c r="C3146" s="13"/>
    </row>
    <row r="3147" spans="2:3" x14ac:dyDescent="0.3">
      <c r="B3147" s="109"/>
      <c r="C3147" s="13"/>
    </row>
    <row r="3148" spans="2:3" x14ac:dyDescent="0.3">
      <c r="B3148" s="109"/>
      <c r="C3148" s="13"/>
    </row>
    <row r="3149" spans="2:3" x14ac:dyDescent="0.3">
      <c r="B3149" s="109"/>
      <c r="C3149" s="13"/>
    </row>
    <row r="3150" spans="2:3" x14ac:dyDescent="0.3">
      <c r="B3150" s="109"/>
      <c r="C3150" s="13"/>
    </row>
    <row r="3151" spans="2:3" x14ac:dyDescent="0.3">
      <c r="B3151" s="109"/>
      <c r="C3151" s="13"/>
    </row>
    <row r="3152" spans="2:3" x14ac:dyDescent="0.3">
      <c r="B3152" s="109"/>
      <c r="C3152" s="13"/>
    </row>
    <row r="3153" spans="2:3" x14ac:dyDescent="0.3">
      <c r="B3153" s="109"/>
      <c r="C3153" s="13"/>
    </row>
    <row r="3154" spans="2:3" x14ac:dyDescent="0.3">
      <c r="B3154" s="109"/>
      <c r="C3154" s="13"/>
    </row>
    <row r="3155" spans="2:3" x14ac:dyDescent="0.3">
      <c r="B3155" s="109"/>
      <c r="C3155" s="13"/>
    </row>
    <row r="3156" spans="2:3" x14ac:dyDescent="0.3">
      <c r="B3156" s="109"/>
      <c r="C3156" s="13"/>
    </row>
    <row r="3157" spans="2:3" x14ac:dyDescent="0.3">
      <c r="B3157" s="109"/>
      <c r="C3157" s="13"/>
    </row>
    <row r="3158" spans="2:3" x14ac:dyDescent="0.3">
      <c r="B3158" s="109"/>
      <c r="C3158" s="13"/>
    </row>
    <row r="3159" spans="2:3" x14ac:dyDescent="0.3">
      <c r="B3159" s="109"/>
      <c r="C3159" s="13"/>
    </row>
    <row r="3160" spans="2:3" x14ac:dyDescent="0.3">
      <c r="B3160" s="109"/>
      <c r="C3160" s="13"/>
    </row>
    <row r="3161" spans="2:3" x14ac:dyDescent="0.3">
      <c r="B3161" s="109"/>
      <c r="C3161" s="13"/>
    </row>
    <row r="3162" spans="2:3" x14ac:dyDescent="0.3">
      <c r="B3162" s="109"/>
      <c r="C3162" s="13"/>
    </row>
    <row r="3163" spans="2:3" x14ac:dyDescent="0.3">
      <c r="B3163" s="109"/>
      <c r="C3163" s="13"/>
    </row>
    <row r="3164" spans="2:3" x14ac:dyDescent="0.3">
      <c r="B3164" s="109"/>
      <c r="C3164" s="13"/>
    </row>
    <row r="3165" spans="2:3" x14ac:dyDescent="0.3">
      <c r="B3165" s="109"/>
      <c r="C3165" s="13"/>
    </row>
    <row r="3166" spans="2:3" x14ac:dyDescent="0.3">
      <c r="B3166" s="109"/>
      <c r="C3166" s="13"/>
    </row>
    <row r="3167" spans="2:3" x14ac:dyDescent="0.3">
      <c r="B3167" s="109"/>
      <c r="C3167" s="13"/>
    </row>
    <row r="3168" spans="2:3" x14ac:dyDescent="0.3">
      <c r="B3168" s="109"/>
      <c r="C3168" s="13"/>
    </row>
    <row r="3169" spans="2:3" x14ac:dyDescent="0.3">
      <c r="B3169" s="109"/>
      <c r="C3169" s="13"/>
    </row>
    <row r="3170" spans="2:3" x14ac:dyDescent="0.3">
      <c r="B3170" s="109"/>
      <c r="C3170" s="13"/>
    </row>
    <row r="3171" spans="2:3" x14ac:dyDescent="0.3">
      <c r="B3171" s="109"/>
      <c r="C3171" s="13"/>
    </row>
    <row r="3172" spans="2:3" x14ac:dyDescent="0.3">
      <c r="B3172" s="109"/>
      <c r="C3172" s="13"/>
    </row>
    <row r="3173" spans="2:3" x14ac:dyDescent="0.3">
      <c r="B3173" s="109"/>
      <c r="C3173" s="13"/>
    </row>
    <row r="3174" spans="2:3" x14ac:dyDescent="0.3">
      <c r="B3174" s="109"/>
      <c r="C3174" s="13"/>
    </row>
    <row r="3175" spans="2:3" x14ac:dyDescent="0.3">
      <c r="B3175" s="109"/>
      <c r="C3175" s="13"/>
    </row>
    <row r="3176" spans="2:3" x14ac:dyDescent="0.3">
      <c r="B3176" s="109"/>
      <c r="C3176" s="13"/>
    </row>
    <row r="3177" spans="2:3" x14ac:dyDescent="0.3">
      <c r="B3177" s="109"/>
      <c r="C3177" s="13"/>
    </row>
    <row r="3178" spans="2:3" x14ac:dyDescent="0.3">
      <c r="B3178" s="109"/>
      <c r="C3178" s="13"/>
    </row>
    <row r="3179" spans="2:3" x14ac:dyDescent="0.3">
      <c r="B3179" s="109"/>
      <c r="C3179" s="13"/>
    </row>
    <row r="3180" spans="2:3" x14ac:dyDescent="0.3">
      <c r="B3180" s="109"/>
      <c r="C3180" s="13"/>
    </row>
    <row r="3181" spans="2:3" x14ac:dyDescent="0.3">
      <c r="B3181" s="109"/>
      <c r="C3181" s="13"/>
    </row>
    <row r="3182" spans="2:3" x14ac:dyDescent="0.3">
      <c r="B3182" s="109"/>
      <c r="C3182" s="13"/>
    </row>
    <row r="3183" spans="2:3" x14ac:dyDescent="0.3">
      <c r="B3183" s="109"/>
      <c r="C3183" s="13"/>
    </row>
    <row r="3184" spans="2:3" x14ac:dyDescent="0.3">
      <c r="B3184" s="109"/>
      <c r="C3184" s="13"/>
    </row>
    <row r="3185" spans="2:3" x14ac:dyDescent="0.3">
      <c r="B3185" s="109"/>
      <c r="C3185" s="13"/>
    </row>
    <row r="3186" spans="2:3" x14ac:dyDescent="0.3">
      <c r="B3186" s="109"/>
      <c r="C3186" s="13"/>
    </row>
    <row r="3187" spans="2:3" x14ac:dyDescent="0.3">
      <c r="B3187" s="109"/>
      <c r="C3187" s="13"/>
    </row>
    <row r="3188" spans="2:3" x14ac:dyDescent="0.3">
      <c r="B3188" s="109"/>
      <c r="C3188" s="13"/>
    </row>
    <row r="3189" spans="2:3" x14ac:dyDescent="0.3">
      <c r="B3189" s="109"/>
      <c r="C3189" s="13"/>
    </row>
    <row r="3190" spans="2:3" x14ac:dyDescent="0.3">
      <c r="B3190" s="109"/>
      <c r="C3190" s="13"/>
    </row>
    <row r="3191" spans="2:3" x14ac:dyDescent="0.3">
      <c r="B3191" s="109"/>
      <c r="C3191" s="13"/>
    </row>
    <row r="3192" spans="2:3" x14ac:dyDescent="0.3">
      <c r="B3192" s="109"/>
      <c r="C3192" s="13"/>
    </row>
    <row r="3193" spans="2:3" x14ac:dyDescent="0.3">
      <c r="B3193" s="109"/>
      <c r="C3193" s="13"/>
    </row>
    <row r="3194" spans="2:3" x14ac:dyDescent="0.3">
      <c r="B3194" s="109"/>
      <c r="C3194" s="13"/>
    </row>
    <row r="3195" spans="2:3" x14ac:dyDescent="0.3">
      <c r="B3195" s="109"/>
      <c r="C3195" s="13"/>
    </row>
    <row r="3196" spans="2:3" x14ac:dyDescent="0.3">
      <c r="B3196" s="109"/>
      <c r="C3196" s="13"/>
    </row>
    <row r="3197" spans="2:3" x14ac:dyDescent="0.3">
      <c r="B3197" s="109"/>
      <c r="C3197" s="13"/>
    </row>
    <row r="3198" spans="2:3" x14ac:dyDescent="0.3">
      <c r="B3198" s="109"/>
      <c r="C3198" s="13"/>
    </row>
    <row r="3199" spans="2:3" x14ac:dyDescent="0.3">
      <c r="B3199" s="109"/>
      <c r="C3199" s="13"/>
    </row>
    <row r="3200" spans="2:3" x14ac:dyDescent="0.3">
      <c r="B3200" s="109"/>
      <c r="C3200" s="13"/>
    </row>
    <row r="3201" spans="2:3" x14ac:dyDescent="0.3">
      <c r="B3201" s="109"/>
      <c r="C3201" s="13"/>
    </row>
    <row r="3202" spans="2:3" x14ac:dyDescent="0.3">
      <c r="B3202" s="109"/>
      <c r="C3202" s="13"/>
    </row>
    <row r="3203" spans="2:3" x14ac:dyDescent="0.3">
      <c r="B3203" s="109"/>
      <c r="C3203" s="13"/>
    </row>
    <row r="3204" spans="2:3" x14ac:dyDescent="0.3">
      <c r="B3204" s="109"/>
      <c r="C3204" s="13"/>
    </row>
    <row r="3205" spans="2:3" x14ac:dyDescent="0.3">
      <c r="B3205" s="109"/>
      <c r="C3205" s="13"/>
    </row>
    <row r="3206" spans="2:3" x14ac:dyDescent="0.3">
      <c r="B3206" s="109"/>
      <c r="C3206" s="13"/>
    </row>
    <row r="3207" spans="2:3" x14ac:dyDescent="0.3">
      <c r="B3207" s="109"/>
      <c r="C3207" s="13"/>
    </row>
    <row r="3208" spans="2:3" x14ac:dyDescent="0.3">
      <c r="B3208" s="109"/>
      <c r="C3208" s="13"/>
    </row>
    <row r="3209" spans="2:3" x14ac:dyDescent="0.3">
      <c r="B3209" s="109"/>
      <c r="C3209" s="13"/>
    </row>
    <row r="3210" spans="2:3" x14ac:dyDescent="0.3">
      <c r="B3210" s="109"/>
      <c r="C3210" s="13"/>
    </row>
    <row r="3211" spans="2:3" x14ac:dyDescent="0.3">
      <c r="B3211" s="109"/>
      <c r="C3211" s="13"/>
    </row>
    <row r="3212" spans="2:3" x14ac:dyDescent="0.3">
      <c r="B3212" s="109"/>
      <c r="C3212" s="13"/>
    </row>
    <row r="3213" spans="2:3" x14ac:dyDescent="0.3">
      <c r="B3213" s="109"/>
      <c r="C3213" s="13"/>
    </row>
    <row r="3214" spans="2:3" x14ac:dyDescent="0.3">
      <c r="B3214" s="109"/>
      <c r="C3214" s="13"/>
    </row>
    <row r="3215" spans="2:3" x14ac:dyDescent="0.3">
      <c r="B3215" s="109"/>
      <c r="C3215" s="13"/>
    </row>
    <row r="3216" spans="2:3" x14ac:dyDescent="0.3">
      <c r="B3216" s="109"/>
      <c r="C3216" s="13"/>
    </row>
    <row r="3217" spans="2:3" x14ac:dyDescent="0.3">
      <c r="B3217" s="109"/>
      <c r="C3217" s="13"/>
    </row>
    <row r="3218" spans="2:3" x14ac:dyDescent="0.3">
      <c r="B3218" s="109"/>
      <c r="C3218" s="13"/>
    </row>
    <row r="3219" spans="2:3" x14ac:dyDescent="0.3">
      <c r="B3219" s="109"/>
      <c r="C3219" s="13"/>
    </row>
    <row r="3220" spans="2:3" x14ac:dyDescent="0.3">
      <c r="B3220" s="109"/>
      <c r="C3220" s="13"/>
    </row>
    <row r="3221" spans="2:3" x14ac:dyDescent="0.3">
      <c r="B3221" s="109"/>
      <c r="C3221" s="13"/>
    </row>
    <row r="3222" spans="2:3" x14ac:dyDescent="0.3">
      <c r="B3222" s="109"/>
      <c r="C3222" s="13"/>
    </row>
    <row r="3223" spans="2:3" x14ac:dyDescent="0.3">
      <c r="B3223" s="109"/>
      <c r="C3223" s="13"/>
    </row>
    <row r="3224" spans="2:3" x14ac:dyDescent="0.3">
      <c r="B3224" s="109"/>
      <c r="C3224" s="13"/>
    </row>
    <row r="3225" spans="2:3" x14ac:dyDescent="0.3">
      <c r="B3225" s="109"/>
      <c r="C3225" s="13"/>
    </row>
    <row r="3226" spans="2:3" x14ac:dyDescent="0.3">
      <c r="B3226" s="109"/>
      <c r="C3226" s="13"/>
    </row>
    <row r="3227" spans="2:3" x14ac:dyDescent="0.3">
      <c r="B3227" s="109"/>
      <c r="C3227" s="13"/>
    </row>
    <row r="3228" spans="2:3" x14ac:dyDescent="0.3">
      <c r="B3228" s="109"/>
      <c r="C3228" s="13"/>
    </row>
    <row r="3229" spans="2:3" x14ac:dyDescent="0.3">
      <c r="B3229" s="109"/>
      <c r="C3229" s="13"/>
    </row>
    <row r="3230" spans="2:3" x14ac:dyDescent="0.3">
      <c r="B3230" s="109"/>
      <c r="C3230" s="13"/>
    </row>
    <row r="3231" spans="2:3" x14ac:dyDescent="0.3">
      <c r="B3231" s="109"/>
      <c r="C3231" s="13"/>
    </row>
    <row r="3232" spans="2:3" x14ac:dyDescent="0.3">
      <c r="B3232" s="109"/>
      <c r="C3232" s="13"/>
    </row>
    <row r="3233" spans="2:3" x14ac:dyDescent="0.3">
      <c r="B3233" s="109"/>
      <c r="C3233" s="13"/>
    </row>
    <row r="3234" spans="2:3" x14ac:dyDescent="0.3">
      <c r="B3234" s="109"/>
      <c r="C3234" s="13"/>
    </row>
    <row r="3235" spans="2:3" x14ac:dyDescent="0.3">
      <c r="B3235" s="109"/>
      <c r="C3235" s="13"/>
    </row>
    <row r="3236" spans="2:3" x14ac:dyDescent="0.3">
      <c r="B3236" s="109"/>
      <c r="C3236" s="13"/>
    </row>
    <row r="3237" spans="2:3" x14ac:dyDescent="0.3">
      <c r="B3237" s="109"/>
      <c r="C3237" s="13"/>
    </row>
    <row r="3238" spans="2:3" x14ac:dyDescent="0.3">
      <c r="B3238" s="109"/>
      <c r="C3238" s="13"/>
    </row>
    <row r="3239" spans="2:3" x14ac:dyDescent="0.3">
      <c r="B3239" s="109"/>
      <c r="C3239" s="13"/>
    </row>
    <row r="3240" spans="2:3" x14ac:dyDescent="0.3">
      <c r="B3240" s="109"/>
      <c r="C3240" s="13"/>
    </row>
    <row r="3241" spans="2:3" x14ac:dyDescent="0.3">
      <c r="B3241" s="109"/>
      <c r="C3241" s="13"/>
    </row>
    <row r="3242" spans="2:3" x14ac:dyDescent="0.3">
      <c r="B3242" s="109"/>
      <c r="C3242" s="13"/>
    </row>
    <row r="3243" spans="2:3" x14ac:dyDescent="0.3">
      <c r="B3243" s="109"/>
      <c r="C3243" s="13"/>
    </row>
    <row r="3244" spans="2:3" x14ac:dyDescent="0.3">
      <c r="B3244" s="109"/>
      <c r="C3244" s="13"/>
    </row>
    <row r="3245" spans="2:3" x14ac:dyDescent="0.3">
      <c r="B3245" s="109"/>
      <c r="C3245" s="13"/>
    </row>
    <row r="3246" spans="2:3" x14ac:dyDescent="0.3">
      <c r="B3246" s="109"/>
      <c r="C3246" s="13"/>
    </row>
    <row r="3247" spans="2:3" x14ac:dyDescent="0.3">
      <c r="B3247" s="109"/>
      <c r="C3247" s="13"/>
    </row>
    <row r="3248" spans="2:3" x14ac:dyDescent="0.3">
      <c r="B3248" s="109"/>
      <c r="C3248" s="13"/>
    </row>
    <row r="3249" spans="2:3" x14ac:dyDescent="0.3">
      <c r="B3249" s="109"/>
      <c r="C3249" s="13"/>
    </row>
    <row r="3250" spans="2:3" x14ac:dyDescent="0.3">
      <c r="B3250" s="109"/>
      <c r="C3250" s="13"/>
    </row>
    <row r="3251" spans="2:3" x14ac:dyDescent="0.3">
      <c r="B3251" s="109"/>
      <c r="C3251" s="13"/>
    </row>
    <row r="3252" spans="2:3" x14ac:dyDescent="0.3">
      <c r="B3252" s="109"/>
      <c r="C3252" s="13"/>
    </row>
    <row r="3253" spans="2:3" x14ac:dyDescent="0.3">
      <c r="B3253" s="109"/>
      <c r="C3253" s="13"/>
    </row>
    <row r="3254" spans="2:3" x14ac:dyDescent="0.3">
      <c r="B3254" s="109"/>
      <c r="C3254" s="13"/>
    </row>
    <row r="3255" spans="2:3" x14ac:dyDescent="0.3">
      <c r="B3255" s="109"/>
      <c r="C3255" s="13"/>
    </row>
    <row r="3256" spans="2:3" x14ac:dyDescent="0.3">
      <c r="B3256" s="109"/>
      <c r="C3256" s="13"/>
    </row>
    <row r="3257" spans="2:3" x14ac:dyDescent="0.3">
      <c r="B3257" s="109"/>
      <c r="C3257" s="13"/>
    </row>
    <row r="3258" spans="2:3" x14ac:dyDescent="0.3">
      <c r="B3258" s="109"/>
      <c r="C3258" s="13"/>
    </row>
    <row r="3259" spans="2:3" x14ac:dyDescent="0.3">
      <c r="B3259" s="109"/>
      <c r="C3259" s="13"/>
    </row>
    <row r="3260" spans="2:3" x14ac:dyDescent="0.3">
      <c r="B3260" s="109"/>
      <c r="C3260" s="13"/>
    </row>
    <row r="3261" spans="2:3" x14ac:dyDescent="0.3">
      <c r="B3261" s="109"/>
      <c r="C3261" s="13"/>
    </row>
    <row r="3262" spans="2:3" x14ac:dyDescent="0.3">
      <c r="B3262" s="109"/>
      <c r="C3262" s="13"/>
    </row>
    <row r="3263" spans="2:3" x14ac:dyDescent="0.3">
      <c r="B3263" s="109"/>
      <c r="C3263" s="13"/>
    </row>
    <row r="3264" spans="2:3" x14ac:dyDescent="0.3">
      <c r="B3264" s="109"/>
      <c r="C3264" s="13"/>
    </row>
    <row r="3265" spans="2:3" x14ac:dyDescent="0.3">
      <c r="B3265" s="109"/>
      <c r="C3265" s="13"/>
    </row>
    <row r="3266" spans="2:3" x14ac:dyDescent="0.3">
      <c r="B3266" s="109"/>
      <c r="C3266" s="13"/>
    </row>
    <row r="3267" spans="2:3" x14ac:dyDescent="0.3">
      <c r="B3267" s="109"/>
      <c r="C3267" s="13"/>
    </row>
    <row r="3268" spans="2:3" x14ac:dyDescent="0.3">
      <c r="B3268" s="109"/>
      <c r="C3268" s="13"/>
    </row>
    <row r="3269" spans="2:3" x14ac:dyDescent="0.3">
      <c r="B3269" s="109"/>
      <c r="C3269" s="13"/>
    </row>
    <row r="3270" spans="2:3" x14ac:dyDescent="0.3">
      <c r="B3270" s="109"/>
      <c r="C3270" s="13"/>
    </row>
    <row r="3271" spans="2:3" x14ac:dyDescent="0.3">
      <c r="B3271" s="109"/>
      <c r="C3271" s="13"/>
    </row>
    <row r="3272" spans="2:3" x14ac:dyDescent="0.3">
      <c r="B3272" s="109"/>
      <c r="C3272" s="13"/>
    </row>
    <row r="3273" spans="2:3" x14ac:dyDescent="0.3">
      <c r="B3273" s="109"/>
      <c r="C3273" s="13"/>
    </row>
    <row r="3274" spans="2:3" x14ac:dyDescent="0.3">
      <c r="B3274" s="109"/>
      <c r="C3274" s="13"/>
    </row>
    <row r="3275" spans="2:3" x14ac:dyDescent="0.3">
      <c r="B3275" s="109"/>
      <c r="C3275" s="13"/>
    </row>
    <row r="3276" spans="2:3" x14ac:dyDescent="0.3">
      <c r="B3276" s="109"/>
      <c r="C3276" s="13"/>
    </row>
    <row r="3277" spans="2:3" x14ac:dyDescent="0.3">
      <c r="B3277" s="109"/>
      <c r="C3277" s="13"/>
    </row>
    <row r="3278" spans="2:3" x14ac:dyDescent="0.3">
      <c r="B3278" s="109"/>
      <c r="C3278" s="13"/>
    </row>
    <row r="3279" spans="2:3" x14ac:dyDescent="0.3">
      <c r="B3279" s="109"/>
      <c r="C3279" s="13"/>
    </row>
    <row r="3280" spans="2:3" x14ac:dyDescent="0.3">
      <c r="B3280" s="109"/>
      <c r="C3280" s="13"/>
    </row>
    <row r="3281" spans="2:3" x14ac:dyDescent="0.3">
      <c r="B3281" s="109"/>
      <c r="C3281" s="13"/>
    </row>
    <row r="3282" spans="2:3" x14ac:dyDescent="0.3">
      <c r="B3282" s="109"/>
      <c r="C3282" s="13"/>
    </row>
    <row r="3283" spans="2:3" x14ac:dyDescent="0.3">
      <c r="B3283" s="109"/>
      <c r="C3283" s="13"/>
    </row>
    <row r="3284" spans="2:3" x14ac:dyDescent="0.3">
      <c r="B3284" s="109"/>
      <c r="C3284" s="13"/>
    </row>
    <row r="3285" spans="2:3" x14ac:dyDescent="0.3">
      <c r="B3285" s="109"/>
      <c r="C3285" s="13"/>
    </row>
    <row r="3286" spans="2:3" x14ac:dyDescent="0.3">
      <c r="B3286" s="109"/>
      <c r="C3286" s="13"/>
    </row>
    <row r="3287" spans="2:3" x14ac:dyDescent="0.3">
      <c r="B3287" s="109"/>
      <c r="C3287" s="13"/>
    </row>
    <row r="3288" spans="2:3" x14ac:dyDescent="0.3">
      <c r="B3288" s="109"/>
      <c r="C3288" s="13"/>
    </row>
    <row r="3289" spans="2:3" x14ac:dyDescent="0.3">
      <c r="B3289" s="109"/>
      <c r="C3289" s="13"/>
    </row>
    <row r="3290" spans="2:3" x14ac:dyDescent="0.3">
      <c r="B3290" s="109"/>
      <c r="C3290" s="13"/>
    </row>
    <row r="3291" spans="2:3" x14ac:dyDescent="0.3">
      <c r="B3291" s="109"/>
      <c r="C3291" s="13"/>
    </row>
    <row r="3292" spans="2:3" x14ac:dyDescent="0.3">
      <c r="B3292" s="109"/>
      <c r="C3292" s="13"/>
    </row>
    <row r="3293" spans="2:3" x14ac:dyDescent="0.3">
      <c r="B3293" s="109"/>
      <c r="C3293" s="13"/>
    </row>
    <row r="3294" spans="2:3" x14ac:dyDescent="0.3">
      <c r="B3294" s="109"/>
      <c r="C3294" s="13"/>
    </row>
    <row r="3295" spans="2:3" x14ac:dyDescent="0.3">
      <c r="B3295" s="109"/>
      <c r="C3295" s="13"/>
    </row>
    <row r="3296" spans="2:3" x14ac:dyDescent="0.3">
      <c r="B3296" s="109"/>
      <c r="C3296" s="13"/>
    </row>
    <row r="3297" spans="2:3" x14ac:dyDescent="0.3">
      <c r="B3297" s="109"/>
      <c r="C3297" s="13"/>
    </row>
    <row r="3298" spans="2:3" x14ac:dyDescent="0.3">
      <c r="B3298" s="109"/>
      <c r="C3298" s="13"/>
    </row>
    <row r="3299" spans="2:3" x14ac:dyDescent="0.3">
      <c r="B3299" s="109"/>
      <c r="C3299" s="13"/>
    </row>
    <row r="3300" spans="2:3" x14ac:dyDescent="0.3">
      <c r="B3300" s="109"/>
      <c r="C3300" s="13"/>
    </row>
    <row r="3301" spans="2:3" x14ac:dyDescent="0.3">
      <c r="B3301" s="109"/>
      <c r="C3301" s="13"/>
    </row>
    <row r="3302" spans="2:3" x14ac:dyDescent="0.3">
      <c r="B3302" s="109"/>
      <c r="C3302" s="13"/>
    </row>
    <row r="3303" spans="2:3" x14ac:dyDescent="0.3">
      <c r="B3303" s="109"/>
      <c r="C3303" s="13"/>
    </row>
    <row r="3304" spans="2:3" x14ac:dyDescent="0.3">
      <c r="B3304" s="109"/>
      <c r="C3304" s="13"/>
    </row>
    <row r="3305" spans="2:3" x14ac:dyDescent="0.3">
      <c r="B3305" s="109"/>
      <c r="C3305" s="13"/>
    </row>
    <row r="3306" spans="2:3" x14ac:dyDescent="0.3">
      <c r="B3306" s="109"/>
      <c r="C3306" s="13"/>
    </row>
    <row r="3307" spans="2:3" x14ac:dyDescent="0.3">
      <c r="B3307" s="109"/>
      <c r="C3307" s="13"/>
    </row>
    <row r="3308" spans="2:3" x14ac:dyDescent="0.3">
      <c r="B3308" s="109"/>
      <c r="C3308" s="13"/>
    </row>
    <row r="3309" spans="2:3" x14ac:dyDescent="0.3">
      <c r="B3309" s="109"/>
      <c r="C3309" s="13"/>
    </row>
    <row r="3310" spans="2:3" x14ac:dyDescent="0.3">
      <c r="B3310" s="109"/>
      <c r="C3310" s="13"/>
    </row>
    <row r="3311" spans="2:3" x14ac:dyDescent="0.3">
      <c r="B3311" s="109"/>
      <c r="C3311" s="13"/>
    </row>
    <row r="3312" spans="2:3" x14ac:dyDescent="0.3">
      <c r="B3312" s="109"/>
      <c r="C3312" s="13"/>
    </row>
    <row r="3313" spans="2:3" x14ac:dyDescent="0.3">
      <c r="B3313" s="109"/>
      <c r="C3313" s="13"/>
    </row>
    <row r="3314" spans="2:3" x14ac:dyDescent="0.3">
      <c r="B3314" s="109"/>
      <c r="C3314" s="13"/>
    </row>
    <row r="3315" spans="2:3" x14ac:dyDescent="0.3">
      <c r="B3315" s="109"/>
      <c r="C3315" s="13"/>
    </row>
    <row r="3316" spans="2:3" x14ac:dyDescent="0.3">
      <c r="B3316" s="109"/>
      <c r="C3316" s="13"/>
    </row>
    <row r="3317" spans="2:3" x14ac:dyDescent="0.3">
      <c r="B3317" s="109"/>
      <c r="C3317" s="13"/>
    </row>
    <row r="3318" spans="2:3" x14ac:dyDescent="0.3">
      <c r="B3318" s="109"/>
      <c r="C3318" s="13"/>
    </row>
    <row r="3319" spans="2:3" x14ac:dyDescent="0.3">
      <c r="B3319" s="109"/>
      <c r="C3319" s="13"/>
    </row>
    <row r="3320" spans="2:3" x14ac:dyDescent="0.3">
      <c r="B3320" s="109"/>
      <c r="C3320" s="13"/>
    </row>
    <row r="3321" spans="2:3" x14ac:dyDescent="0.3">
      <c r="B3321" s="109"/>
      <c r="C3321" s="13"/>
    </row>
    <row r="3322" spans="2:3" x14ac:dyDescent="0.3">
      <c r="B3322" s="109"/>
      <c r="C3322" s="13"/>
    </row>
    <row r="3323" spans="2:3" x14ac:dyDescent="0.3">
      <c r="B3323" s="109"/>
      <c r="C3323" s="13"/>
    </row>
    <row r="3324" spans="2:3" x14ac:dyDescent="0.3">
      <c r="B3324" s="109"/>
      <c r="C3324" s="13"/>
    </row>
    <row r="3325" spans="2:3" x14ac:dyDescent="0.3">
      <c r="B3325" s="109"/>
      <c r="C3325" s="13"/>
    </row>
    <row r="3326" spans="2:3" x14ac:dyDescent="0.3">
      <c r="B3326" s="109"/>
      <c r="C3326" s="13"/>
    </row>
    <row r="3327" spans="2:3" x14ac:dyDescent="0.3">
      <c r="B3327" s="109"/>
      <c r="C3327" s="13"/>
    </row>
    <row r="3328" spans="2:3" x14ac:dyDescent="0.3">
      <c r="B3328" s="109"/>
      <c r="C3328" s="13"/>
    </row>
    <row r="3329" spans="2:3" x14ac:dyDescent="0.3">
      <c r="B3329" s="109"/>
      <c r="C3329" s="13"/>
    </row>
    <row r="3330" spans="2:3" x14ac:dyDescent="0.3">
      <c r="B3330" s="109"/>
      <c r="C3330" s="13"/>
    </row>
    <row r="3331" spans="2:3" x14ac:dyDescent="0.3">
      <c r="B3331" s="109"/>
      <c r="C3331" s="13"/>
    </row>
    <row r="3332" spans="2:3" x14ac:dyDescent="0.3">
      <c r="B3332" s="109"/>
      <c r="C3332" s="13"/>
    </row>
    <row r="3333" spans="2:3" x14ac:dyDescent="0.3">
      <c r="B3333" s="109"/>
      <c r="C3333" s="13"/>
    </row>
    <row r="3334" spans="2:3" x14ac:dyDescent="0.3">
      <c r="B3334" s="109"/>
      <c r="C3334" s="13"/>
    </row>
    <row r="3335" spans="2:3" x14ac:dyDescent="0.3">
      <c r="B3335" s="109"/>
      <c r="C3335" s="13"/>
    </row>
    <row r="3336" spans="2:3" x14ac:dyDescent="0.3">
      <c r="B3336" s="109"/>
      <c r="C3336" s="13"/>
    </row>
    <row r="3337" spans="2:3" x14ac:dyDescent="0.3">
      <c r="B3337" s="109"/>
      <c r="C3337" s="13"/>
    </row>
    <row r="3338" spans="2:3" x14ac:dyDescent="0.3">
      <c r="B3338" s="109"/>
      <c r="C3338" s="13"/>
    </row>
    <row r="3339" spans="2:3" x14ac:dyDescent="0.3">
      <c r="B3339" s="109"/>
      <c r="C3339" s="13"/>
    </row>
    <row r="3340" spans="2:3" x14ac:dyDescent="0.3">
      <c r="B3340" s="109"/>
      <c r="C3340" s="13"/>
    </row>
    <row r="3341" spans="2:3" x14ac:dyDescent="0.3">
      <c r="B3341" s="109"/>
      <c r="C3341" s="13"/>
    </row>
    <row r="3342" spans="2:3" x14ac:dyDescent="0.3">
      <c r="B3342" s="109"/>
      <c r="C3342" s="13"/>
    </row>
    <row r="3343" spans="2:3" x14ac:dyDescent="0.3">
      <c r="B3343" s="109"/>
      <c r="C3343" s="13"/>
    </row>
    <row r="3344" spans="2:3" x14ac:dyDescent="0.3">
      <c r="B3344" s="109"/>
      <c r="C3344" s="13"/>
    </row>
    <row r="3345" spans="2:3" x14ac:dyDescent="0.3">
      <c r="B3345" s="109"/>
      <c r="C3345" s="13"/>
    </row>
    <row r="3346" spans="2:3" x14ac:dyDescent="0.3">
      <c r="B3346" s="109"/>
      <c r="C3346" s="13"/>
    </row>
    <row r="3347" spans="2:3" x14ac:dyDescent="0.3">
      <c r="B3347" s="109"/>
      <c r="C3347" s="13"/>
    </row>
    <row r="3348" spans="2:3" x14ac:dyDescent="0.3">
      <c r="B3348" s="109"/>
      <c r="C3348" s="13"/>
    </row>
    <row r="3349" spans="2:3" x14ac:dyDescent="0.3">
      <c r="B3349" s="109"/>
      <c r="C3349" s="13"/>
    </row>
    <row r="3350" spans="2:3" x14ac:dyDescent="0.3">
      <c r="B3350" s="109"/>
      <c r="C3350" s="13"/>
    </row>
    <row r="3351" spans="2:3" x14ac:dyDescent="0.3">
      <c r="B3351" s="109"/>
      <c r="C3351" s="13"/>
    </row>
    <row r="3352" spans="2:3" x14ac:dyDescent="0.3">
      <c r="B3352" s="109"/>
      <c r="C3352" s="13"/>
    </row>
    <row r="3353" spans="2:3" x14ac:dyDescent="0.3">
      <c r="B3353" s="109"/>
      <c r="C3353" s="13"/>
    </row>
    <row r="3354" spans="2:3" x14ac:dyDescent="0.3">
      <c r="B3354" s="109"/>
      <c r="C3354" s="13"/>
    </row>
    <row r="3355" spans="2:3" x14ac:dyDescent="0.3">
      <c r="B3355" s="109"/>
      <c r="C3355" s="13"/>
    </row>
    <row r="3356" spans="2:3" x14ac:dyDescent="0.3">
      <c r="B3356" s="109"/>
      <c r="C3356" s="13"/>
    </row>
    <row r="3357" spans="2:3" x14ac:dyDescent="0.3">
      <c r="B3357" s="109"/>
      <c r="C3357" s="13"/>
    </row>
    <row r="3358" spans="2:3" x14ac:dyDescent="0.3">
      <c r="B3358" s="109"/>
      <c r="C3358" s="13"/>
    </row>
    <row r="3359" spans="2:3" x14ac:dyDescent="0.3">
      <c r="B3359" s="109"/>
      <c r="C3359" s="13"/>
    </row>
    <row r="3360" spans="2:3" x14ac:dyDescent="0.3">
      <c r="B3360" s="109"/>
      <c r="C3360" s="13"/>
    </row>
    <row r="3361" spans="2:3" x14ac:dyDescent="0.3">
      <c r="B3361" s="109"/>
      <c r="C3361" s="13"/>
    </row>
    <row r="3362" spans="2:3" x14ac:dyDescent="0.3">
      <c r="B3362" s="109"/>
      <c r="C3362" s="13"/>
    </row>
    <row r="3363" spans="2:3" x14ac:dyDescent="0.3">
      <c r="B3363" s="109"/>
      <c r="C3363" s="13"/>
    </row>
    <row r="3364" spans="2:3" x14ac:dyDescent="0.3">
      <c r="B3364" s="109"/>
      <c r="C3364" s="13"/>
    </row>
    <row r="3365" spans="2:3" x14ac:dyDescent="0.3">
      <c r="B3365" s="109"/>
      <c r="C3365" s="13"/>
    </row>
    <row r="3366" spans="2:3" x14ac:dyDescent="0.3">
      <c r="B3366" s="109"/>
      <c r="C3366" s="13"/>
    </row>
    <row r="3367" spans="2:3" x14ac:dyDescent="0.3">
      <c r="B3367" s="109"/>
      <c r="C3367" s="13"/>
    </row>
    <row r="3368" spans="2:3" x14ac:dyDescent="0.3">
      <c r="B3368" s="109"/>
      <c r="C3368" s="13"/>
    </row>
    <row r="3369" spans="2:3" x14ac:dyDescent="0.3">
      <c r="B3369" s="109"/>
      <c r="C3369" s="13"/>
    </row>
    <row r="3370" spans="2:3" x14ac:dyDescent="0.3">
      <c r="B3370" s="109"/>
      <c r="C3370" s="13"/>
    </row>
    <row r="3371" spans="2:3" x14ac:dyDescent="0.3">
      <c r="B3371" s="109"/>
      <c r="C3371" s="13"/>
    </row>
    <row r="3372" spans="2:3" x14ac:dyDescent="0.3">
      <c r="B3372" s="109"/>
      <c r="C3372" s="13"/>
    </row>
    <row r="3373" spans="2:3" x14ac:dyDescent="0.3">
      <c r="B3373" s="109"/>
      <c r="C3373" s="13"/>
    </row>
    <row r="3374" spans="2:3" x14ac:dyDescent="0.3">
      <c r="B3374" s="109"/>
      <c r="C3374" s="13"/>
    </row>
    <row r="3375" spans="2:3" x14ac:dyDescent="0.3">
      <c r="B3375" s="109"/>
      <c r="C3375" s="13"/>
    </row>
    <row r="3376" spans="2:3" x14ac:dyDescent="0.3">
      <c r="B3376" s="109"/>
      <c r="C3376" s="13"/>
    </row>
    <row r="3377" spans="2:3" x14ac:dyDescent="0.3">
      <c r="B3377" s="109"/>
      <c r="C3377" s="13"/>
    </row>
    <row r="3378" spans="2:3" x14ac:dyDescent="0.3">
      <c r="B3378" s="109"/>
      <c r="C3378" s="13"/>
    </row>
    <row r="3379" spans="2:3" x14ac:dyDescent="0.3">
      <c r="B3379" s="109"/>
      <c r="C3379" s="13"/>
    </row>
    <row r="3380" spans="2:3" x14ac:dyDescent="0.3">
      <c r="B3380" s="109"/>
      <c r="C3380" s="13"/>
    </row>
    <row r="3381" spans="2:3" x14ac:dyDescent="0.3">
      <c r="B3381" s="109"/>
      <c r="C3381" s="13"/>
    </row>
    <row r="3382" spans="2:3" x14ac:dyDescent="0.3">
      <c r="B3382" s="109"/>
      <c r="C3382" s="13"/>
    </row>
    <row r="3383" spans="2:3" x14ac:dyDescent="0.3">
      <c r="B3383" s="109"/>
      <c r="C3383" s="13"/>
    </row>
    <row r="3384" spans="2:3" x14ac:dyDescent="0.3">
      <c r="B3384" s="109"/>
      <c r="C3384" s="13"/>
    </row>
    <row r="3385" spans="2:3" x14ac:dyDescent="0.3">
      <c r="B3385" s="109"/>
      <c r="C3385" s="13"/>
    </row>
    <row r="3386" spans="2:3" x14ac:dyDescent="0.3">
      <c r="B3386" s="109"/>
      <c r="C3386" s="13"/>
    </row>
    <row r="3387" spans="2:3" x14ac:dyDescent="0.3">
      <c r="B3387" s="109"/>
      <c r="C3387" s="13"/>
    </row>
    <row r="3388" spans="2:3" x14ac:dyDescent="0.3">
      <c r="B3388" s="109"/>
      <c r="C3388" s="13"/>
    </row>
    <row r="3389" spans="2:3" x14ac:dyDescent="0.3">
      <c r="B3389" s="109"/>
      <c r="C3389" s="13"/>
    </row>
    <row r="3390" spans="2:3" x14ac:dyDescent="0.3">
      <c r="B3390" s="109"/>
      <c r="C3390" s="13"/>
    </row>
    <row r="3391" spans="2:3" x14ac:dyDescent="0.3">
      <c r="B3391" s="109"/>
      <c r="C3391" s="13"/>
    </row>
    <row r="3392" spans="2:3" x14ac:dyDescent="0.3">
      <c r="B3392" s="109"/>
      <c r="C3392" s="13"/>
    </row>
    <row r="3393" spans="2:3" x14ac:dyDescent="0.3">
      <c r="B3393" s="109"/>
      <c r="C3393" s="13"/>
    </row>
    <row r="3394" spans="2:3" x14ac:dyDescent="0.3">
      <c r="B3394" s="109"/>
      <c r="C3394" s="13"/>
    </row>
    <row r="3395" spans="2:3" x14ac:dyDescent="0.3">
      <c r="B3395" s="109"/>
      <c r="C3395" s="13"/>
    </row>
    <row r="3396" spans="2:3" x14ac:dyDescent="0.3">
      <c r="B3396" s="109"/>
      <c r="C3396" s="13"/>
    </row>
    <row r="3397" spans="2:3" x14ac:dyDescent="0.3">
      <c r="B3397" s="109"/>
      <c r="C3397" s="13"/>
    </row>
    <row r="3398" spans="2:3" x14ac:dyDescent="0.3">
      <c r="B3398" s="109"/>
      <c r="C3398" s="13"/>
    </row>
    <row r="3399" spans="2:3" x14ac:dyDescent="0.3">
      <c r="B3399" s="109"/>
      <c r="C3399" s="13"/>
    </row>
    <row r="3400" spans="2:3" x14ac:dyDescent="0.3">
      <c r="B3400" s="109"/>
      <c r="C3400" s="13"/>
    </row>
    <row r="3401" spans="2:3" x14ac:dyDescent="0.3">
      <c r="B3401" s="109"/>
      <c r="C3401" s="13"/>
    </row>
    <row r="3402" spans="2:3" x14ac:dyDescent="0.3">
      <c r="B3402" s="109"/>
      <c r="C3402" s="13"/>
    </row>
    <row r="3403" spans="2:3" x14ac:dyDescent="0.3">
      <c r="B3403" s="109"/>
      <c r="C3403" s="13"/>
    </row>
    <row r="3404" spans="2:3" x14ac:dyDescent="0.3">
      <c r="B3404" s="109"/>
      <c r="C3404" s="13"/>
    </row>
    <row r="3405" spans="2:3" x14ac:dyDescent="0.3">
      <c r="B3405" s="109"/>
      <c r="C3405" s="13"/>
    </row>
    <row r="3406" spans="2:3" x14ac:dyDescent="0.3">
      <c r="B3406" s="109"/>
      <c r="C3406" s="13"/>
    </row>
    <row r="3407" spans="2:3" x14ac:dyDescent="0.3">
      <c r="B3407" s="109"/>
      <c r="C3407" s="13"/>
    </row>
    <row r="3408" spans="2:3" x14ac:dyDescent="0.3">
      <c r="B3408" s="109"/>
      <c r="C3408" s="13"/>
    </row>
    <row r="3409" spans="2:3" x14ac:dyDescent="0.3">
      <c r="B3409" s="109"/>
      <c r="C3409" s="13"/>
    </row>
    <row r="3410" spans="2:3" x14ac:dyDescent="0.3">
      <c r="B3410" s="109"/>
      <c r="C3410" s="13"/>
    </row>
    <row r="3411" spans="2:3" x14ac:dyDescent="0.3">
      <c r="B3411" s="109"/>
      <c r="C3411" s="13"/>
    </row>
    <row r="3412" spans="2:3" x14ac:dyDescent="0.3">
      <c r="B3412" s="109"/>
      <c r="C3412" s="13"/>
    </row>
    <row r="3413" spans="2:3" x14ac:dyDescent="0.3">
      <c r="B3413" s="109"/>
      <c r="C3413" s="13"/>
    </row>
    <row r="3414" spans="2:3" x14ac:dyDescent="0.3">
      <c r="B3414" s="109"/>
      <c r="C3414" s="13"/>
    </row>
    <row r="3415" spans="2:3" x14ac:dyDescent="0.3">
      <c r="B3415" s="109"/>
      <c r="C3415" s="13"/>
    </row>
    <row r="3416" spans="2:3" x14ac:dyDescent="0.3">
      <c r="B3416" s="109"/>
      <c r="C3416" s="13"/>
    </row>
    <row r="3417" spans="2:3" x14ac:dyDescent="0.3">
      <c r="B3417" s="109"/>
      <c r="C3417" s="13"/>
    </row>
    <row r="3418" spans="2:3" x14ac:dyDescent="0.3">
      <c r="B3418" s="109"/>
      <c r="C3418" s="13"/>
    </row>
    <row r="3419" spans="2:3" x14ac:dyDescent="0.3">
      <c r="B3419" s="109"/>
      <c r="C3419" s="13"/>
    </row>
    <row r="3420" spans="2:3" x14ac:dyDescent="0.3">
      <c r="B3420" s="109"/>
      <c r="C3420" s="13"/>
    </row>
    <row r="3421" spans="2:3" x14ac:dyDescent="0.3">
      <c r="B3421" s="109"/>
      <c r="C3421" s="13"/>
    </row>
    <row r="3422" spans="2:3" x14ac:dyDescent="0.3">
      <c r="B3422" s="109"/>
      <c r="C3422" s="13"/>
    </row>
    <row r="3423" spans="2:3" x14ac:dyDescent="0.3">
      <c r="B3423" s="109"/>
      <c r="C3423" s="13"/>
    </row>
    <row r="3424" spans="2:3" x14ac:dyDescent="0.3">
      <c r="B3424" s="109"/>
      <c r="C3424" s="13"/>
    </row>
    <row r="3425" spans="2:3" x14ac:dyDescent="0.3">
      <c r="B3425" s="109"/>
      <c r="C3425" s="13"/>
    </row>
    <row r="3426" spans="2:3" x14ac:dyDescent="0.3">
      <c r="B3426" s="109"/>
      <c r="C3426" s="13"/>
    </row>
    <row r="3427" spans="2:3" x14ac:dyDescent="0.3">
      <c r="B3427" s="109"/>
      <c r="C3427" s="13"/>
    </row>
    <row r="3428" spans="2:3" x14ac:dyDescent="0.3">
      <c r="B3428" s="109"/>
      <c r="C3428" s="13"/>
    </row>
    <row r="3429" spans="2:3" x14ac:dyDescent="0.3">
      <c r="B3429" s="109"/>
      <c r="C3429" s="13"/>
    </row>
    <row r="3430" spans="2:3" x14ac:dyDescent="0.3">
      <c r="B3430" s="109"/>
      <c r="C3430" s="13"/>
    </row>
    <row r="3431" spans="2:3" x14ac:dyDescent="0.3">
      <c r="B3431" s="109"/>
      <c r="C3431" s="13"/>
    </row>
    <row r="3432" spans="2:3" x14ac:dyDescent="0.3">
      <c r="B3432" s="109"/>
      <c r="C3432" s="13"/>
    </row>
    <row r="3433" spans="2:3" x14ac:dyDescent="0.3">
      <c r="B3433" s="109"/>
      <c r="C3433" s="13"/>
    </row>
    <row r="3434" spans="2:3" x14ac:dyDescent="0.3">
      <c r="B3434" s="109"/>
      <c r="C3434" s="13"/>
    </row>
    <row r="3435" spans="2:3" x14ac:dyDescent="0.3">
      <c r="B3435" s="109"/>
      <c r="C3435" s="13"/>
    </row>
    <row r="3436" spans="2:3" x14ac:dyDescent="0.3">
      <c r="B3436" s="109"/>
      <c r="C3436" s="13"/>
    </row>
    <row r="3437" spans="2:3" x14ac:dyDescent="0.3">
      <c r="B3437" s="109"/>
      <c r="C3437" s="13"/>
    </row>
    <row r="3438" spans="2:3" x14ac:dyDescent="0.3">
      <c r="B3438" s="109"/>
      <c r="C3438" s="13"/>
    </row>
    <row r="3439" spans="2:3" x14ac:dyDescent="0.3">
      <c r="B3439" s="109"/>
      <c r="C3439" s="13"/>
    </row>
    <row r="3440" spans="2:3" x14ac:dyDescent="0.3">
      <c r="B3440" s="109"/>
      <c r="C3440" s="13"/>
    </row>
    <row r="3441" spans="2:3" x14ac:dyDescent="0.3">
      <c r="B3441" s="109"/>
      <c r="C3441" s="13"/>
    </row>
    <row r="3442" spans="2:3" x14ac:dyDescent="0.3">
      <c r="B3442" s="109"/>
      <c r="C3442" s="13"/>
    </row>
    <row r="3443" spans="2:3" x14ac:dyDescent="0.3">
      <c r="B3443" s="109"/>
      <c r="C3443" s="13"/>
    </row>
    <row r="3444" spans="2:3" x14ac:dyDescent="0.3">
      <c r="B3444" s="109"/>
      <c r="C3444" s="13"/>
    </row>
    <row r="3445" spans="2:3" x14ac:dyDescent="0.3">
      <c r="B3445" s="109"/>
      <c r="C3445" s="13"/>
    </row>
    <row r="3446" spans="2:3" x14ac:dyDescent="0.3">
      <c r="B3446" s="109"/>
      <c r="C3446" s="13"/>
    </row>
    <row r="3447" spans="2:3" x14ac:dyDescent="0.3">
      <c r="B3447" s="109"/>
      <c r="C3447" s="13"/>
    </row>
    <row r="3448" spans="2:3" x14ac:dyDescent="0.3">
      <c r="B3448" s="109"/>
      <c r="C3448" s="13"/>
    </row>
    <row r="3449" spans="2:3" x14ac:dyDescent="0.3">
      <c r="B3449" s="109"/>
      <c r="C3449" s="13"/>
    </row>
    <row r="3450" spans="2:3" x14ac:dyDescent="0.3">
      <c r="B3450" s="109"/>
      <c r="C3450" s="13"/>
    </row>
    <row r="3451" spans="2:3" x14ac:dyDescent="0.3">
      <c r="B3451" s="109"/>
      <c r="C3451" s="13"/>
    </row>
    <row r="3452" spans="2:3" x14ac:dyDescent="0.3">
      <c r="B3452" s="109"/>
      <c r="C3452" s="13"/>
    </row>
    <row r="3453" spans="2:3" x14ac:dyDescent="0.3">
      <c r="B3453" s="109"/>
      <c r="C3453" s="13"/>
    </row>
    <row r="3454" spans="2:3" x14ac:dyDescent="0.3">
      <c r="B3454" s="109"/>
      <c r="C3454" s="13"/>
    </row>
    <row r="3455" spans="2:3" x14ac:dyDescent="0.3">
      <c r="B3455" s="109"/>
      <c r="C3455" s="13"/>
    </row>
    <row r="3456" spans="2:3" x14ac:dyDescent="0.3">
      <c r="B3456" s="109"/>
      <c r="C3456" s="13"/>
    </row>
    <row r="3457" spans="2:3" x14ac:dyDescent="0.3">
      <c r="B3457" s="109"/>
      <c r="C3457" s="13"/>
    </row>
    <row r="3458" spans="2:3" x14ac:dyDescent="0.3">
      <c r="B3458" s="109"/>
      <c r="C3458" s="13"/>
    </row>
    <row r="3459" spans="2:3" x14ac:dyDescent="0.3">
      <c r="B3459" s="109"/>
      <c r="C3459" s="13"/>
    </row>
    <row r="3460" spans="2:3" x14ac:dyDescent="0.3">
      <c r="B3460" s="109"/>
      <c r="C3460" s="13"/>
    </row>
    <row r="3461" spans="2:3" x14ac:dyDescent="0.3">
      <c r="B3461" s="109"/>
      <c r="C3461" s="13"/>
    </row>
    <row r="3462" spans="2:3" x14ac:dyDescent="0.3">
      <c r="B3462" s="109"/>
      <c r="C3462" s="13"/>
    </row>
    <row r="3463" spans="2:3" x14ac:dyDescent="0.3">
      <c r="B3463" s="109"/>
      <c r="C3463" s="13"/>
    </row>
    <row r="3464" spans="2:3" x14ac:dyDescent="0.3">
      <c r="B3464" s="109"/>
      <c r="C3464" s="13"/>
    </row>
    <row r="3465" spans="2:3" x14ac:dyDescent="0.3">
      <c r="B3465" s="109"/>
      <c r="C3465" s="13"/>
    </row>
    <row r="3466" spans="2:3" x14ac:dyDescent="0.3">
      <c r="B3466" s="109"/>
      <c r="C3466" s="13"/>
    </row>
    <row r="3467" spans="2:3" x14ac:dyDescent="0.3">
      <c r="B3467" s="109"/>
      <c r="C3467" s="13"/>
    </row>
    <row r="3468" spans="2:3" x14ac:dyDescent="0.3">
      <c r="B3468" s="109"/>
      <c r="C3468" s="13"/>
    </row>
    <row r="3469" spans="2:3" x14ac:dyDescent="0.3">
      <c r="B3469" s="109"/>
      <c r="C3469" s="13"/>
    </row>
    <row r="3470" spans="2:3" x14ac:dyDescent="0.3">
      <c r="B3470" s="109"/>
      <c r="C3470" s="13"/>
    </row>
    <row r="3471" spans="2:3" x14ac:dyDescent="0.3">
      <c r="B3471" s="109"/>
      <c r="C3471" s="13"/>
    </row>
    <row r="3472" spans="2:3" x14ac:dyDescent="0.3">
      <c r="B3472" s="109"/>
      <c r="C3472" s="13"/>
    </row>
    <row r="3473" spans="2:3" x14ac:dyDescent="0.3">
      <c r="B3473" s="109"/>
      <c r="C3473" s="13"/>
    </row>
    <row r="3474" spans="2:3" x14ac:dyDescent="0.3">
      <c r="B3474" s="109"/>
      <c r="C3474" s="13"/>
    </row>
    <row r="3475" spans="2:3" x14ac:dyDescent="0.3">
      <c r="B3475" s="109"/>
      <c r="C3475" s="13"/>
    </row>
    <row r="3476" spans="2:3" x14ac:dyDescent="0.3">
      <c r="B3476" s="109"/>
      <c r="C3476" s="13"/>
    </row>
    <row r="3477" spans="2:3" x14ac:dyDescent="0.3">
      <c r="B3477" s="109"/>
      <c r="C3477" s="13"/>
    </row>
    <row r="3478" spans="2:3" x14ac:dyDescent="0.3">
      <c r="B3478" s="109"/>
      <c r="C3478" s="13"/>
    </row>
    <row r="3479" spans="2:3" x14ac:dyDescent="0.3">
      <c r="B3479" s="109"/>
      <c r="C3479" s="13"/>
    </row>
    <row r="3480" spans="2:3" x14ac:dyDescent="0.3">
      <c r="B3480" s="109"/>
      <c r="C3480" s="13"/>
    </row>
    <row r="3481" spans="2:3" x14ac:dyDescent="0.3">
      <c r="B3481" s="109"/>
      <c r="C3481" s="13"/>
    </row>
    <row r="3482" spans="2:3" x14ac:dyDescent="0.3">
      <c r="B3482" s="109"/>
      <c r="C3482" s="13"/>
    </row>
    <row r="3483" spans="2:3" x14ac:dyDescent="0.3">
      <c r="B3483" s="109"/>
      <c r="C3483" s="13"/>
    </row>
    <row r="3484" spans="2:3" x14ac:dyDescent="0.3">
      <c r="B3484" s="109"/>
      <c r="C3484" s="13"/>
    </row>
    <row r="3485" spans="2:3" x14ac:dyDescent="0.3">
      <c r="B3485" s="109"/>
      <c r="C3485" s="13"/>
    </row>
    <row r="3486" spans="2:3" x14ac:dyDescent="0.3">
      <c r="B3486" s="109"/>
      <c r="C3486" s="13"/>
    </row>
    <row r="3487" spans="2:3" x14ac:dyDescent="0.3">
      <c r="B3487" s="109"/>
      <c r="C3487" s="13"/>
    </row>
    <row r="3488" spans="2:3" x14ac:dyDescent="0.3">
      <c r="B3488" s="109"/>
      <c r="C3488" s="13"/>
    </row>
    <row r="3489" spans="2:3" x14ac:dyDescent="0.3">
      <c r="B3489" s="109"/>
      <c r="C3489" s="13"/>
    </row>
    <row r="3490" spans="2:3" x14ac:dyDescent="0.3">
      <c r="B3490" s="109"/>
      <c r="C3490" s="13"/>
    </row>
    <row r="3491" spans="2:3" x14ac:dyDescent="0.3">
      <c r="B3491" s="109"/>
      <c r="C3491" s="13"/>
    </row>
    <row r="3492" spans="2:3" x14ac:dyDescent="0.3">
      <c r="B3492" s="109"/>
      <c r="C3492" s="13"/>
    </row>
    <row r="3493" spans="2:3" x14ac:dyDescent="0.3">
      <c r="B3493" s="109"/>
      <c r="C3493" s="13"/>
    </row>
    <row r="3494" spans="2:3" x14ac:dyDescent="0.3">
      <c r="B3494" s="109"/>
      <c r="C3494" s="13"/>
    </row>
    <row r="3495" spans="2:3" x14ac:dyDescent="0.3">
      <c r="B3495" s="109"/>
      <c r="C3495" s="13"/>
    </row>
    <row r="3496" spans="2:3" x14ac:dyDescent="0.3">
      <c r="B3496" s="109"/>
      <c r="C3496" s="13"/>
    </row>
    <row r="3497" spans="2:3" x14ac:dyDescent="0.3">
      <c r="B3497" s="109"/>
      <c r="C3497" s="13"/>
    </row>
    <row r="3498" spans="2:3" x14ac:dyDescent="0.3">
      <c r="B3498" s="109"/>
      <c r="C3498" s="13"/>
    </row>
    <row r="3499" spans="2:3" x14ac:dyDescent="0.3">
      <c r="B3499" s="109"/>
      <c r="C3499" s="13"/>
    </row>
    <row r="3500" spans="2:3" x14ac:dyDescent="0.3">
      <c r="B3500" s="109"/>
      <c r="C3500" s="13"/>
    </row>
    <row r="3501" spans="2:3" x14ac:dyDescent="0.3">
      <c r="B3501" s="109"/>
      <c r="C3501" s="13"/>
    </row>
    <row r="3502" spans="2:3" x14ac:dyDescent="0.3">
      <c r="B3502" s="109"/>
      <c r="C3502" s="13"/>
    </row>
    <row r="3503" spans="2:3" x14ac:dyDescent="0.3">
      <c r="B3503" s="109"/>
      <c r="C3503" s="13"/>
    </row>
    <row r="3504" spans="2:3" x14ac:dyDescent="0.3">
      <c r="B3504" s="109"/>
      <c r="C3504" s="13"/>
    </row>
    <row r="3505" spans="2:3" x14ac:dyDescent="0.3">
      <c r="B3505" s="109"/>
      <c r="C3505" s="13"/>
    </row>
    <row r="3506" spans="2:3" x14ac:dyDescent="0.3">
      <c r="B3506" s="109"/>
      <c r="C3506" s="13"/>
    </row>
    <row r="3507" spans="2:3" x14ac:dyDescent="0.3">
      <c r="B3507" s="109"/>
      <c r="C3507" s="13"/>
    </row>
    <row r="3508" spans="2:3" x14ac:dyDescent="0.3">
      <c r="B3508" s="109"/>
      <c r="C3508" s="13"/>
    </row>
    <row r="3509" spans="2:3" x14ac:dyDescent="0.3">
      <c r="B3509" s="109"/>
      <c r="C3509" s="13"/>
    </row>
    <row r="3510" spans="2:3" x14ac:dyDescent="0.3">
      <c r="B3510" s="109"/>
      <c r="C3510" s="13"/>
    </row>
    <row r="3511" spans="2:3" x14ac:dyDescent="0.3">
      <c r="B3511" s="109"/>
      <c r="C3511" s="13"/>
    </row>
    <row r="3512" spans="2:3" x14ac:dyDescent="0.3">
      <c r="B3512" s="109"/>
      <c r="C3512" s="13"/>
    </row>
    <row r="3513" spans="2:3" x14ac:dyDescent="0.3">
      <c r="B3513" s="109"/>
      <c r="C3513" s="13"/>
    </row>
    <row r="3514" spans="2:3" x14ac:dyDescent="0.3">
      <c r="B3514" s="109"/>
      <c r="C3514" s="13"/>
    </row>
    <row r="3515" spans="2:3" x14ac:dyDescent="0.3">
      <c r="B3515" s="109"/>
      <c r="C3515" s="13"/>
    </row>
    <row r="3516" spans="2:3" x14ac:dyDescent="0.3">
      <c r="B3516" s="109"/>
      <c r="C3516" s="13"/>
    </row>
    <row r="3517" spans="2:3" x14ac:dyDescent="0.3">
      <c r="B3517" s="109"/>
      <c r="C3517" s="13"/>
    </row>
    <row r="3518" spans="2:3" x14ac:dyDescent="0.3">
      <c r="B3518" s="109"/>
      <c r="C3518" s="13"/>
    </row>
    <row r="3519" spans="2:3" x14ac:dyDescent="0.3">
      <c r="B3519" s="109"/>
      <c r="C3519" s="13"/>
    </row>
    <row r="3520" spans="2:3" x14ac:dyDescent="0.3">
      <c r="B3520" s="109"/>
      <c r="C3520" s="13"/>
    </row>
    <row r="3521" spans="2:3" x14ac:dyDescent="0.3">
      <c r="B3521" s="109"/>
      <c r="C3521" s="13"/>
    </row>
    <row r="3522" spans="2:3" x14ac:dyDescent="0.3">
      <c r="B3522" s="109"/>
      <c r="C3522" s="13"/>
    </row>
    <row r="3523" spans="2:3" x14ac:dyDescent="0.3">
      <c r="B3523" s="109"/>
      <c r="C3523" s="13"/>
    </row>
    <row r="3524" spans="2:3" x14ac:dyDescent="0.3">
      <c r="B3524" s="109"/>
      <c r="C3524" s="13"/>
    </row>
    <row r="3525" spans="2:3" x14ac:dyDescent="0.3">
      <c r="B3525" s="109"/>
      <c r="C3525" s="13"/>
    </row>
    <row r="3526" spans="2:3" x14ac:dyDescent="0.3">
      <c r="B3526" s="109"/>
      <c r="C3526" s="13"/>
    </row>
    <row r="3527" spans="2:3" x14ac:dyDescent="0.3">
      <c r="B3527" s="109"/>
      <c r="C3527" s="13"/>
    </row>
    <row r="3528" spans="2:3" x14ac:dyDescent="0.3">
      <c r="B3528" s="109"/>
      <c r="C3528" s="13"/>
    </row>
    <row r="3529" spans="2:3" x14ac:dyDescent="0.3">
      <c r="B3529" s="109"/>
      <c r="C3529" s="13"/>
    </row>
    <row r="3530" spans="2:3" x14ac:dyDescent="0.3">
      <c r="B3530" s="109"/>
      <c r="C3530" s="13"/>
    </row>
    <row r="3531" spans="2:3" x14ac:dyDescent="0.3">
      <c r="B3531" s="109"/>
      <c r="C3531" s="13"/>
    </row>
    <row r="3532" spans="2:3" x14ac:dyDescent="0.3">
      <c r="B3532" s="109"/>
      <c r="C3532" s="13"/>
    </row>
    <row r="3533" spans="2:3" x14ac:dyDescent="0.3">
      <c r="B3533" s="109"/>
      <c r="C3533" s="13"/>
    </row>
    <row r="3534" spans="2:3" x14ac:dyDescent="0.3">
      <c r="B3534" s="109"/>
      <c r="C3534" s="13"/>
    </row>
    <row r="3535" spans="2:3" x14ac:dyDescent="0.3">
      <c r="B3535" s="109"/>
      <c r="C3535" s="13"/>
    </row>
    <row r="3536" spans="2:3" x14ac:dyDescent="0.3">
      <c r="B3536" s="109"/>
      <c r="C3536" s="13"/>
    </row>
    <row r="3537" spans="2:3" x14ac:dyDescent="0.3">
      <c r="B3537" s="109"/>
      <c r="C3537" s="13"/>
    </row>
    <row r="3538" spans="2:3" x14ac:dyDescent="0.3">
      <c r="B3538" s="109"/>
      <c r="C3538" s="13"/>
    </row>
    <row r="3539" spans="2:3" x14ac:dyDescent="0.3">
      <c r="B3539" s="109"/>
      <c r="C3539" s="13"/>
    </row>
    <row r="3540" spans="2:3" x14ac:dyDescent="0.3">
      <c r="B3540" s="109"/>
      <c r="C3540" s="13"/>
    </row>
    <row r="3541" spans="2:3" x14ac:dyDescent="0.3">
      <c r="B3541" s="109"/>
      <c r="C3541" s="13"/>
    </row>
    <row r="3542" spans="2:3" x14ac:dyDescent="0.3">
      <c r="B3542" s="109"/>
      <c r="C3542" s="13"/>
    </row>
    <row r="3543" spans="2:3" x14ac:dyDescent="0.3">
      <c r="B3543" s="109"/>
      <c r="C3543" s="13"/>
    </row>
    <row r="3544" spans="2:3" x14ac:dyDescent="0.3">
      <c r="B3544" s="109"/>
      <c r="C3544" s="13"/>
    </row>
    <row r="3545" spans="2:3" x14ac:dyDescent="0.3">
      <c r="B3545" s="109"/>
      <c r="C3545" s="13"/>
    </row>
    <row r="3546" spans="2:3" x14ac:dyDescent="0.3">
      <c r="B3546" s="109"/>
      <c r="C3546" s="13"/>
    </row>
    <row r="3547" spans="2:3" x14ac:dyDescent="0.3">
      <c r="B3547" s="109"/>
      <c r="C3547" s="13"/>
    </row>
    <row r="3548" spans="2:3" x14ac:dyDescent="0.3">
      <c r="B3548" s="109"/>
      <c r="C3548" s="13"/>
    </row>
    <row r="3549" spans="2:3" x14ac:dyDescent="0.3">
      <c r="B3549" s="109"/>
      <c r="C3549" s="13"/>
    </row>
    <row r="3550" spans="2:3" x14ac:dyDescent="0.3">
      <c r="B3550" s="109"/>
      <c r="C3550" s="13"/>
    </row>
    <row r="3551" spans="2:3" x14ac:dyDescent="0.3">
      <c r="B3551" s="109"/>
      <c r="C3551" s="13"/>
    </row>
    <row r="3552" spans="2:3" x14ac:dyDescent="0.3">
      <c r="B3552" s="109"/>
      <c r="C3552" s="13"/>
    </row>
    <row r="3553" spans="2:3" x14ac:dyDescent="0.3">
      <c r="B3553" s="109"/>
      <c r="C3553" s="13"/>
    </row>
    <row r="3554" spans="2:3" x14ac:dyDescent="0.3">
      <c r="B3554" s="109"/>
      <c r="C3554" s="13"/>
    </row>
    <row r="3555" spans="2:3" x14ac:dyDescent="0.3">
      <c r="B3555" s="109"/>
      <c r="C3555" s="13"/>
    </row>
    <row r="3556" spans="2:3" x14ac:dyDescent="0.3">
      <c r="B3556" s="109"/>
      <c r="C3556" s="13"/>
    </row>
    <row r="3557" spans="2:3" x14ac:dyDescent="0.3">
      <c r="B3557" s="109"/>
      <c r="C3557" s="13"/>
    </row>
    <row r="3558" spans="2:3" x14ac:dyDescent="0.3">
      <c r="B3558" s="109"/>
      <c r="C3558" s="13"/>
    </row>
    <row r="3559" spans="2:3" x14ac:dyDescent="0.3">
      <c r="B3559" s="109"/>
      <c r="C3559" s="13"/>
    </row>
    <row r="3560" spans="2:3" x14ac:dyDescent="0.3">
      <c r="B3560" s="109"/>
      <c r="C3560" s="13"/>
    </row>
    <row r="3561" spans="2:3" x14ac:dyDescent="0.3">
      <c r="B3561" s="109"/>
      <c r="C3561" s="13"/>
    </row>
    <row r="3562" spans="2:3" x14ac:dyDescent="0.3">
      <c r="B3562" s="109"/>
      <c r="C3562" s="13"/>
    </row>
    <row r="3563" spans="2:3" x14ac:dyDescent="0.3">
      <c r="B3563" s="109"/>
      <c r="C3563" s="13"/>
    </row>
    <row r="3564" spans="2:3" x14ac:dyDescent="0.3">
      <c r="B3564" s="109"/>
      <c r="C3564" s="13"/>
    </row>
    <row r="3565" spans="2:3" x14ac:dyDescent="0.3">
      <c r="B3565" s="109"/>
      <c r="C3565" s="13"/>
    </row>
    <row r="3566" spans="2:3" x14ac:dyDescent="0.3">
      <c r="B3566" s="109"/>
      <c r="C3566" s="13"/>
    </row>
    <row r="3567" spans="2:3" x14ac:dyDescent="0.3">
      <c r="B3567" s="109"/>
      <c r="C3567" s="13"/>
    </row>
    <row r="3568" spans="2:3" x14ac:dyDescent="0.3">
      <c r="B3568" s="109"/>
      <c r="C3568" s="13"/>
    </row>
    <row r="3569" spans="2:3" x14ac:dyDescent="0.3">
      <c r="B3569" s="109"/>
      <c r="C3569" s="13"/>
    </row>
    <row r="3570" spans="2:3" x14ac:dyDescent="0.3">
      <c r="B3570" s="109"/>
      <c r="C3570" s="13"/>
    </row>
    <row r="3571" spans="2:3" x14ac:dyDescent="0.3">
      <c r="B3571" s="109"/>
      <c r="C3571" s="13"/>
    </row>
    <row r="3572" spans="2:3" x14ac:dyDescent="0.3">
      <c r="B3572" s="109"/>
      <c r="C3572" s="13"/>
    </row>
    <row r="3573" spans="2:3" x14ac:dyDescent="0.3">
      <c r="B3573" s="109"/>
      <c r="C3573" s="13"/>
    </row>
    <row r="3574" spans="2:3" x14ac:dyDescent="0.3">
      <c r="B3574" s="109"/>
      <c r="C3574" s="13"/>
    </row>
    <row r="3575" spans="2:3" x14ac:dyDescent="0.3">
      <c r="B3575" s="109"/>
      <c r="C3575" s="13"/>
    </row>
    <row r="3576" spans="2:3" x14ac:dyDescent="0.3">
      <c r="B3576" s="109"/>
      <c r="C3576" s="13"/>
    </row>
    <row r="3577" spans="2:3" x14ac:dyDescent="0.3">
      <c r="B3577" s="109"/>
      <c r="C3577" s="13"/>
    </row>
    <row r="3578" spans="2:3" x14ac:dyDescent="0.3">
      <c r="B3578" s="109"/>
      <c r="C3578" s="13"/>
    </row>
    <row r="3579" spans="2:3" x14ac:dyDescent="0.3">
      <c r="B3579" s="109"/>
      <c r="C3579" s="13"/>
    </row>
    <row r="3580" spans="2:3" x14ac:dyDescent="0.3">
      <c r="B3580" s="109"/>
      <c r="C3580" s="13"/>
    </row>
    <row r="3581" spans="2:3" x14ac:dyDescent="0.3">
      <c r="B3581" s="109"/>
      <c r="C3581" s="13"/>
    </row>
    <row r="3582" spans="2:3" x14ac:dyDescent="0.3">
      <c r="B3582" s="109"/>
      <c r="C3582" s="13"/>
    </row>
    <row r="3583" spans="2:3" x14ac:dyDescent="0.3">
      <c r="B3583" s="109"/>
      <c r="C3583" s="13"/>
    </row>
    <row r="3584" spans="2:3" x14ac:dyDescent="0.3">
      <c r="B3584" s="109"/>
      <c r="C3584" s="13"/>
    </row>
    <row r="3585" spans="2:3" x14ac:dyDescent="0.3">
      <c r="B3585" s="109"/>
      <c r="C3585" s="13"/>
    </row>
    <row r="3586" spans="2:3" x14ac:dyDescent="0.3">
      <c r="B3586" s="109"/>
      <c r="C3586" s="13"/>
    </row>
    <row r="3587" spans="2:3" x14ac:dyDescent="0.3">
      <c r="B3587" s="109"/>
      <c r="C3587" s="13"/>
    </row>
    <row r="3588" spans="2:3" x14ac:dyDescent="0.3">
      <c r="B3588" s="109"/>
      <c r="C3588" s="13"/>
    </row>
    <row r="3589" spans="2:3" x14ac:dyDescent="0.3">
      <c r="B3589" s="109"/>
      <c r="C3589" s="13"/>
    </row>
    <row r="3590" spans="2:3" x14ac:dyDescent="0.3">
      <c r="B3590" s="109"/>
      <c r="C3590" s="13"/>
    </row>
    <row r="3591" spans="2:3" x14ac:dyDescent="0.3">
      <c r="B3591" s="109"/>
      <c r="C3591" s="13"/>
    </row>
    <row r="3592" spans="2:3" x14ac:dyDescent="0.3">
      <c r="B3592" s="109"/>
      <c r="C3592" s="13"/>
    </row>
    <row r="3593" spans="2:3" x14ac:dyDescent="0.3">
      <c r="B3593" s="109"/>
      <c r="C3593" s="13"/>
    </row>
    <row r="3594" spans="2:3" x14ac:dyDescent="0.3">
      <c r="B3594" s="109"/>
      <c r="C3594" s="13"/>
    </row>
    <row r="3595" spans="2:3" x14ac:dyDescent="0.3">
      <c r="B3595" s="109"/>
      <c r="C3595" s="13"/>
    </row>
    <row r="3596" spans="2:3" x14ac:dyDescent="0.3">
      <c r="B3596" s="109"/>
      <c r="C3596" s="13"/>
    </row>
    <row r="3597" spans="2:3" x14ac:dyDescent="0.3">
      <c r="B3597" s="109"/>
      <c r="C3597" s="13"/>
    </row>
    <row r="3598" spans="2:3" x14ac:dyDescent="0.3">
      <c r="B3598" s="109"/>
      <c r="C3598" s="13"/>
    </row>
    <row r="3599" spans="2:3" x14ac:dyDescent="0.3">
      <c r="B3599" s="109"/>
      <c r="C3599" s="13"/>
    </row>
    <row r="3600" spans="2:3" x14ac:dyDescent="0.3">
      <c r="B3600" s="109"/>
      <c r="C3600" s="13"/>
    </row>
    <row r="3601" spans="2:3" x14ac:dyDescent="0.3">
      <c r="B3601" s="109"/>
      <c r="C3601" s="13"/>
    </row>
    <row r="3602" spans="2:3" x14ac:dyDescent="0.3">
      <c r="B3602" s="109"/>
      <c r="C3602" s="13"/>
    </row>
    <row r="3603" spans="2:3" x14ac:dyDescent="0.3">
      <c r="B3603" s="109"/>
      <c r="C3603" s="13"/>
    </row>
    <row r="3604" spans="2:3" x14ac:dyDescent="0.3">
      <c r="B3604" s="109"/>
      <c r="C3604" s="13"/>
    </row>
    <row r="3605" spans="2:3" x14ac:dyDescent="0.3">
      <c r="B3605" s="109"/>
      <c r="C3605" s="13"/>
    </row>
    <row r="3606" spans="2:3" x14ac:dyDescent="0.3">
      <c r="B3606" s="109"/>
      <c r="C3606" s="13"/>
    </row>
    <row r="3607" spans="2:3" x14ac:dyDescent="0.3">
      <c r="B3607" s="109"/>
      <c r="C3607" s="13"/>
    </row>
    <row r="3608" spans="2:3" x14ac:dyDescent="0.3">
      <c r="B3608" s="109"/>
      <c r="C3608" s="13"/>
    </row>
    <row r="3609" spans="2:3" x14ac:dyDescent="0.3">
      <c r="B3609" s="109"/>
      <c r="C3609" s="13"/>
    </row>
    <row r="3610" spans="2:3" x14ac:dyDescent="0.3">
      <c r="B3610" s="109"/>
      <c r="C3610" s="13"/>
    </row>
    <row r="3611" spans="2:3" x14ac:dyDescent="0.3">
      <c r="B3611" s="109"/>
      <c r="C3611" s="13"/>
    </row>
    <row r="3612" spans="2:3" x14ac:dyDescent="0.3">
      <c r="B3612" s="109"/>
      <c r="C3612" s="13"/>
    </row>
    <row r="3613" spans="2:3" x14ac:dyDescent="0.3">
      <c r="B3613" s="109"/>
      <c r="C3613" s="13"/>
    </row>
    <row r="3614" spans="2:3" x14ac:dyDescent="0.3">
      <c r="B3614" s="109"/>
      <c r="C3614" s="13"/>
    </row>
    <row r="3615" spans="2:3" x14ac:dyDescent="0.3">
      <c r="B3615" s="109"/>
      <c r="C3615" s="13"/>
    </row>
    <row r="3616" spans="2:3" x14ac:dyDescent="0.3">
      <c r="B3616" s="109"/>
      <c r="C3616" s="13"/>
    </row>
    <row r="3617" spans="2:3" x14ac:dyDescent="0.3">
      <c r="B3617" s="109"/>
      <c r="C3617" s="13"/>
    </row>
    <row r="3618" spans="2:3" x14ac:dyDescent="0.3">
      <c r="B3618" s="109"/>
      <c r="C3618" s="13"/>
    </row>
    <row r="3619" spans="2:3" x14ac:dyDescent="0.3">
      <c r="B3619" s="109"/>
      <c r="C3619" s="13"/>
    </row>
    <row r="3620" spans="2:3" x14ac:dyDescent="0.3">
      <c r="B3620" s="109"/>
      <c r="C3620" s="13"/>
    </row>
    <row r="3621" spans="2:3" x14ac:dyDescent="0.3">
      <c r="B3621" s="109"/>
      <c r="C3621" s="13"/>
    </row>
    <row r="3622" spans="2:3" x14ac:dyDescent="0.3">
      <c r="B3622" s="109"/>
      <c r="C3622" s="13"/>
    </row>
    <row r="3623" spans="2:3" x14ac:dyDescent="0.3">
      <c r="B3623" s="109"/>
      <c r="C3623" s="13"/>
    </row>
    <row r="3624" spans="2:3" x14ac:dyDescent="0.3">
      <c r="B3624" s="109"/>
      <c r="C3624" s="13"/>
    </row>
    <row r="3625" spans="2:3" x14ac:dyDescent="0.3">
      <c r="B3625" s="109"/>
      <c r="C3625" s="13"/>
    </row>
    <row r="3626" spans="2:3" x14ac:dyDescent="0.3">
      <c r="B3626" s="109"/>
      <c r="C3626" s="13"/>
    </row>
    <row r="3627" spans="2:3" x14ac:dyDescent="0.3">
      <c r="B3627" s="109"/>
      <c r="C3627" s="13"/>
    </row>
    <row r="3628" spans="2:3" x14ac:dyDescent="0.3">
      <c r="B3628" s="109"/>
      <c r="C3628" s="13"/>
    </row>
    <row r="3629" spans="2:3" x14ac:dyDescent="0.3">
      <c r="B3629" s="109"/>
      <c r="C3629" s="13"/>
    </row>
    <row r="3630" spans="2:3" x14ac:dyDescent="0.3">
      <c r="B3630" s="109"/>
      <c r="C3630" s="13"/>
    </row>
    <row r="3631" spans="2:3" x14ac:dyDescent="0.3">
      <c r="B3631" s="109"/>
      <c r="C3631" s="13"/>
    </row>
    <row r="3632" spans="2:3" x14ac:dyDescent="0.3">
      <c r="B3632" s="109"/>
      <c r="C3632" s="13"/>
    </row>
    <row r="3633" spans="2:3" x14ac:dyDescent="0.3">
      <c r="B3633" s="109"/>
      <c r="C3633" s="13"/>
    </row>
    <row r="3634" spans="2:3" x14ac:dyDescent="0.3">
      <c r="B3634" s="109"/>
      <c r="C3634" s="13"/>
    </row>
    <row r="3635" spans="2:3" x14ac:dyDescent="0.3">
      <c r="B3635" s="109"/>
      <c r="C3635" s="13"/>
    </row>
    <row r="3636" spans="2:3" x14ac:dyDescent="0.3">
      <c r="B3636" s="109"/>
      <c r="C3636" s="13"/>
    </row>
    <row r="3637" spans="2:3" x14ac:dyDescent="0.3">
      <c r="B3637" s="109"/>
      <c r="C3637" s="13"/>
    </row>
    <row r="3638" spans="2:3" x14ac:dyDescent="0.3">
      <c r="B3638" s="109"/>
      <c r="C3638" s="13"/>
    </row>
    <row r="3639" spans="2:3" x14ac:dyDescent="0.3">
      <c r="B3639" s="109"/>
      <c r="C3639" s="13"/>
    </row>
    <row r="3640" spans="2:3" x14ac:dyDescent="0.3">
      <c r="B3640" s="109"/>
      <c r="C3640" s="13"/>
    </row>
    <row r="3641" spans="2:3" x14ac:dyDescent="0.3">
      <c r="B3641" s="109"/>
      <c r="C3641" s="13"/>
    </row>
    <row r="3642" spans="2:3" x14ac:dyDescent="0.3">
      <c r="B3642" s="109"/>
      <c r="C3642" s="13"/>
    </row>
    <row r="3643" spans="2:3" x14ac:dyDescent="0.3">
      <c r="B3643" s="109"/>
      <c r="C3643" s="13"/>
    </row>
    <row r="3644" spans="2:3" x14ac:dyDescent="0.3">
      <c r="B3644" s="109"/>
      <c r="C3644" s="13"/>
    </row>
    <row r="3645" spans="2:3" x14ac:dyDescent="0.3">
      <c r="B3645" s="109"/>
      <c r="C3645" s="13"/>
    </row>
    <row r="3646" spans="2:3" x14ac:dyDescent="0.3">
      <c r="B3646" s="109"/>
      <c r="C3646" s="13"/>
    </row>
    <row r="3647" spans="2:3" x14ac:dyDescent="0.3">
      <c r="B3647" s="109"/>
      <c r="C3647" s="13"/>
    </row>
    <row r="3648" spans="2:3" x14ac:dyDescent="0.3">
      <c r="B3648" s="109"/>
      <c r="C3648" s="13"/>
    </row>
    <row r="3649" spans="2:3" x14ac:dyDescent="0.3">
      <c r="B3649" s="109"/>
      <c r="C3649" s="13"/>
    </row>
    <row r="3650" spans="2:3" x14ac:dyDescent="0.3">
      <c r="B3650" s="109"/>
      <c r="C3650" s="13"/>
    </row>
    <row r="3651" spans="2:3" x14ac:dyDescent="0.3">
      <c r="B3651" s="109"/>
      <c r="C3651" s="13"/>
    </row>
    <row r="3652" spans="2:3" x14ac:dyDescent="0.3">
      <c r="B3652" s="109"/>
      <c r="C3652" s="13"/>
    </row>
    <row r="3653" spans="2:3" x14ac:dyDescent="0.3">
      <c r="B3653" s="109"/>
      <c r="C3653" s="13"/>
    </row>
    <row r="3654" spans="2:3" x14ac:dyDescent="0.3">
      <c r="B3654" s="109"/>
      <c r="C3654" s="13"/>
    </row>
    <row r="3655" spans="2:3" x14ac:dyDescent="0.3">
      <c r="B3655" s="109"/>
      <c r="C3655" s="13"/>
    </row>
    <row r="3656" spans="2:3" x14ac:dyDescent="0.3">
      <c r="B3656" s="109"/>
      <c r="C3656" s="13"/>
    </row>
    <row r="3657" spans="2:3" x14ac:dyDescent="0.3">
      <c r="B3657" s="109"/>
      <c r="C3657" s="13"/>
    </row>
    <row r="3658" spans="2:3" x14ac:dyDescent="0.3">
      <c r="B3658" s="109"/>
      <c r="C3658" s="13"/>
    </row>
    <row r="3659" spans="2:3" x14ac:dyDescent="0.3">
      <c r="B3659" s="109"/>
      <c r="C3659" s="13"/>
    </row>
    <row r="3660" spans="2:3" x14ac:dyDescent="0.3">
      <c r="B3660" s="109"/>
      <c r="C3660" s="13"/>
    </row>
    <row r="3661" spans="2:3" x14ac:dyDescent="0.3">
      <c r="B3661" s="109"/>
      <c r="C3661" s="13"/>
    </row>
    <row r="3662" spans="2:3" x14ac:dyDescent="0.3">
      <c r="B3662" s="109"/>
      <c r="C3662" s="13"/>
    </row>
    <row r="3663" spans="2:3" x14ac:dyDescent="0.3">
      <c r="B3663" s="109"/>
      <c r="C3663" s="13"/>
    </row>
    <row r="3664" spans="2:3" x14ac:dyDescent="0.3">
      <c r="B3664" s="109"/>
      <c r="C3664" s="13"/>
    </row>
    <row r="3665" spans="2:3" x14ac:dyDescent="0.3">
      <c r="B3665" s="109"/>
      <c r="C3665" s="13"/>
    </row>
    <row r="3666" spans="2:3" x14ac:dyDescent="0.3">
      <c r="B3666" s="109"/>
      <c r="C3666" s="13"/>
    </row>
    <row r="3667" spans="2:3" x14ac:dyDescent="0.3">
      <c r="B3667" s="109"/>
      <c r="C3667" s="13"/>
    </row>
    <row r="3668" spans="2:3" x14ac:dyDescent="0.3">
      <c r="B3668" s="109"/>
      <c r="C3668" s="13"/>
    </row>
    <row r="3669" spans="2:3" x14ac:dyDescent="0.3">
      <c r="B3669" s="109"/>
      <c r="C3669" s="13"/>
    </row>
    <row r="3670" spans="2:3" x14ac:dyDescent="0.3">
      <c r="B3670" s="109"/>
      <c r="C3670" s="13"/>
    </row>
    <row r="3671" spans="2:3" x14ac:dyDescent="0.3">
      <c r="B3671" s="109"/>
      <c r="C3671" s="13"/>
    </row>
    <row r="3672" spans="2:3" x14ac:dyDescent="0.3">
      <c r="B3672" s="109"/>
      <c r="C3672" s="13"/>
    </row>
    <row r="3673" spans="2:3" x14ac:dyDescent="0.3">
      <c r="B3673" s="109"/>
      <c r="C3673" s="13"/>
    </row>
    <row r="3674" spans="2:3" x14ac:dyDescent="0.3">
      <c r="B3674" s="109"/>
      <c r="C3674" s="13"/>
    </row>
    <row r="3675" spans="2:3" x14ac:dyDescent="0.3">
      <c r="B3675" s="109"/>
      <c r="C3675" s="13"/>
    </row>
    <row r="3676" spans="2:3" x14ac:dyDescent="0.3">
      <c r="B3676" s="109"/>
      <c r="C3676" s="13"/>
    </row>
    <row r="3677" spans="2:3" x14ac:dyDescent="0.3">
      <c r="B3677" s="109"/>
      <c r="C3677" s="13"/>
    </row>
    <row r="3678" spans="2:3" x14ac:dyDescent="0.3">
      <c r="B3678" s="109"/>
      <c r="C3678" s="13"/>
    </row>
    <row r="3679" spans="2:3" x14ac:dyDescent="0.3">
      <c r="B3679" s="109"/>
      <c r="C3679" s="13"/>
    </row>
    <row r="3680" spans="2:3" x14ac:dyDescent="0.3">
      <c r="B3680" s="109"/>
      <c r="C3680" s="13"/>
    </row>
    <row r="3681" spans="2:3" x14ac:dyDescent="0.3">
      <c r="B3681" s="109"/>
      <c r="C3681" s="13"/>
    </row>
    <row r="3682" spans="2:3" x14ac:dyDescent="0.3">
      <c r="B3682" s="109"/>
      <c r="C3682" s="13"/>
    </row>
    <row r="3683" spans="2:3" x14ac:dyDescent="0.3">
      <c r="B3683" s="109"/>
      <c r="C3683" s="13"/>
    </row>
    <row r="3684" spans="2:3" x14ac:dyDescent="0.3">
      <c r="B3684" s="109"/>
      <c r="C3684" s="13"/>
    </row>
    <row r="3685" spans="2:3" x14ac:dyDescent="0.3">
      <c r="B3685" s="109"/>
      <c r="C3685" s="13"/>
    </row>
    <row r="3686" spans="2:3" x14ac:dyDescent="0.3">
      <c r="B3686" s="109"/>
      <c r="C3686" s="13"/>
    </row>
    <row r="3687" spans="2:3" x14ac:dyDescent="0.3">
      <c r="B3687" s="109"/>
      <c r="C3687" s="13"/>
    </row>
    <row r="3688" spans="2:3" x14ac:dyDescent="0.3">
      <c r="B3688" s="109"/>
      <c r="C3688" s="13"/>
    </row>
    <row r="3689" spans="2:3" x14ac:dyDescent="0.3">
      <c r="B3689" s="109"/>
      <c r="C3689" s="13"/>
    </row>
    <row r="3690" spans="2:3" x14ac:dyDescent="0.3">
      <c r="B3690" s="109"/>
      <c r="C3690" s="13"/>
    </row>
    <row r="3691" spans="2:3" x14ac:dyDescent="0.3">
      <c r="B3691" s="109"/>
      <c r="C3691" s="13"/>
    </row>
    <row r="3692" spans="2:3" x14ac:dyDescent="0.3">
      <c r="B3692" s="109"/>
      <c r="C3692" s="13"/>
    </row>
    <row r="3693" spans="2:3" x14ac:dyDescent="0.3">
      <c r="B3693" s="109"/>
      <c r="C3693" s="13"/>
    </row>
    <row r="3694" spans="2:3" x14ac:dyDescent="0.3">
      <c r="B3694" s="109"/>
      <c r="C3694" s="13"/>
    </row>
    <row r="3695" spans="2:3" x14ac:dyDescent="0.3">
      <c r="B3695" s="109"/>
      <c r="C3695" s="13"/>
    </row>
    <row r="3696" spans="2:3" x14ac:dyDescent="0.3">
      <c r="B3696" s="109"/>
      <c r="C3696" s="13"/>
    </row>
    <row r="3697" spans="2:3" x14ac:dyDescent="0.3">
      <c r="B3697" s="109"/>
      <c r="C3697" s="13"/>
    </row>
    <row r="3698" spans="2:3" x14ac:dyDescent="0.3">
      <c r="B3698" s="109"/>
      <c r="C3698" s="13"/>
    </row>
    <row r="3699" spans="2:3" x14ac:dyDescent="0.3">
      <c r="B3699" s="109"/>
      <c r="C3699" s="13"/>
    </row>
    <row r="3700" spans="2:3" x14ac:dyDescent="0.3">
      <c r="B3700" s="109"/>
      <c r="C3700" s="13"/>
    </row>
    <row r="3701" spans="2:3" x14ac:dyDescent="0.3">
      <c r="B3701" s="109"/>
      <c r="C3701" s="13"/>
    </row>
    <row r="3702" spans="2:3" x14ac:dyDescent="0.3">
      <c r="B3702" s="109"/>
      <c r="C3702" s="13"/>
    </row>
    <row r="3703" spans="2:3" x14ac:dyDescent="0.3">
      <c r="B3703" s="109"/>
      <c r="C3703" s="13"/>
    </row>
    <row r="3704" spans="2:3" x14ac:dyDescent="0.3">
      <c r="B3704" s="109"/>
      <c r="C3704" s="13"/>
    </row>
    <row r="3705" spans="2:3" x14ac:dyDescent="0.3">
      <c r="B3705" s="109"/>
      <c r="C3705" s="13"/>
    </row>
    <row r="3706" spans="2:3" x14ac:dyDescent="0.3">
      <c r="B3706" s="109"/>
      <c r="C3706" s="13"/>
    </row>
    <row r="3707" spans="2:3" x14ac:dyDescent="0.3">
      <c r="B3707" s="109"/>
      <c r="C3707" s="13"/>
    </row>
    <row r="3708" spans="2:3" x14ac:dyDescent="0.3">
      <c r="B3708" s="109"/>
      <c r="C3708" s="13"/>
    </row>
    <row r="3709" spans="2:3" x14ac:dyDescent="0.3">
      <c r="B3709" s="109"/>
      <c r="C3709" s="13"/>
    </row>
    <row r="3710" spans="2:3" x14ac:dyDescent="0.3">
      <c r="B3710" s="109"/>
      <c r="C3710" s="13"/>
    </row>
    <row r="3711" spans="2:3" x14ac:dyDescent="0.3">
      <c r="B3711" s="109"/>
      <c r="C3711" s="13"/>
    </row>
    <row r="3712" spans="2:3" x14ac:dyDescent="0.3">
      <c r="B3712" s="109"/>
      <c r="C3712" s="13"/>
    </row>
    <row r="3713" spans="2:3" x14ac:dyDescent="0.3">
      <c r="B3713" s="109"/>
      <c r="C3713" s="13"/>
    </row>
    <row r="3714" spans="2:3" x14ac:dyDescent="0.3">
      <c r="B3714" s="109"/>
      <c r="C3714" s="13"/>
    </row>
    <row r="3715" spans="2:3" x14ac:dyDescent="0.3">
      <c r="B3715" s="109"/>
      <c r="C3715" s="13"/>
    </row>
    <row r="3716" spans="2:3" x14ac:dyDescent="0.3">
      <c r="B3716" s="109"/>
      <c r="C3716" s="13"/>
    </row>
    <row r="3717" spans="2:3" x14ac:dyDescent="0.3">
      <c r="B3717" s="109"/>
      <c r="C3717" s="13"/>
    </row>
    <row r="3718" spans="2:3" x14ac:dyDescent="0.3">
      <c r="B3718" s="109"/>
      <c r="C3718" s="13"/>
    </row>
    <row r="3719" spans="2:3" x14ac:dyDescent="0.3">
      <c r="B3719" s="109"/>
      <c r="C3719" s="13"/>
    </row>
    <row r="3720" spans="2:3" x14ac:dyDescent="0.3">
      <c r="B3720" s="109"/>
      <c r="C3720" s="13"/>
    </row>
    <row r="3721" spans="2:3" x14ac:dyDescent="0.3">
      <c r="B3721" s="109"/>
      <c r="C3721" s="13"/>
    </row>
    <row r="3722" spans="2:3" x14ac:dyDescent="0.3">
      <c r="B3722" s="109"/>
      <c r="C3722" s="13"/>
    </row>
    <row r="3723" spans="2:3" x14ac:dyDescent="0.3">
      <c r="B3723" s="109"/>
      <c r="C3723" s="13"/>
    </row>
    <row r="3724" spans="2:3" x14ac:dyDescent="0.3">
      <c r="B3724" s="109"/>
      <c r="C3724" s="13"/>
    </row>
    <row r="3725" spans="2:3" x14ac:dyDescent="0.3">
      <c r="B3725" s="109"/>
      <c r="C3725" s="13"/>
    </row>
    <row r="3726" spans="2:3" x14ac:dyDescent="0.3">
      <c r="B3726" s="109"/>
      <c r="C3726" s="13"/>
    </row>
    <row r="3727" spans="2:3" x14ac:dyDescent="0.3">
      <c r="B3727" s="109"/>
      <c r="C3727" s="13"/>
    </row>
    <row r="3728" spans="2:3" x14ac:dyDescent="0.3">
      <c r="B3728" s="109"/>
      <c r="C3728" s="13"/>
    </row>
    <row r="3729" spans="2:3" x14ac:dyDescent="0.3">
      <c r="B3729" s="109"/>
      <c r="C3729" s="13"/>
    </row>
    <row r="3730" spans="2:3" x14ac:dyDescent="0.3">
      <c r="B3730" s="109"/>
      <c r="C3730" s="13"/>
    </row>
    <row r="3731" spans="2:3" x14ac:dyDescent="0.3">
      <c r="B3731" s="109"/>
      <c r="C3731" s="13"/>
    </row>
    <row r="3732" spans="2:3" x14ac:dyDescent="0.3">
      <c r="B3732" s="109"/>
      <c r="C3732" s="13"/>
    </row>
    <row r="3733" spans="2:3" x14ac:dyDescent="0.3">
      <c r="B3733" s="109"/>
      <c r="C3733" s="13"/>
    </row>
    <row r="3734" spans="2:3" x14ac:dyDescent="0.3">
      <c r="B3734" s="109"/>
      <c r="C3734" s="13"/>
    </row>
    <row r="3735" spans="2:3" x14ac:dyDescent="0.3">
      <c r="B3735" s="109"/>
      <c r="C3735" s="13"/>
    </row>
    <row r="3736" spans="2:3" x14ac:dyDescent="0.3">
      <c r="B3736" s="109"/>
      <c r="C3736" s="13"/>
    </row>
    <row r="3737" spans="2:3" x14ac:dyDescent="0.3">
      <c r="B3737" s="109"/>
      <c r="C3737" s="13"/>
    </row>
    <row r="3738" spans="2:3" x14ac:dyDescent="0.3">
      <c r="B3738" s="109"/>
      <c r="C3738" s="13"/>
    </row>
    <row r="3739" spans="2:3" x14ac:dyDescent="0.3">
      <c r="B3739" s="109"/>
      <c r="C3739" s="13"/>
    </row>
    <row r="3740" spans="2:3" x14ac:dyDescent="0.3">
      <c r="B3740" s="109"/>
      <c r="C3740" s="13"/>
    </row>
    <row r="3741" spans="2:3" x14ac:dyDescent="0.3">
      <c r="B3741" s="109"/>
      <c r="C3741" s="13"/>
    </row>
    <row r="3742" spans="2:3" x14ac:dyDescent="0.3">
      <c r="B3742" s="109"/>
      <c r="C3742" s="13"/>
    </row>
    <row r="3743" spans="2:3" x14ac:dyDescent="0.3">
      <c r="B3743" s="109"/>
      <c r="C3743" s="13"/>
    </row>
    <row r="3744" spans="2:3" x14ac:dyDescent="0.3">
      <c r="B3744" s="109"/>
      <c r="C3744" s="13"/>
    </row>
    <row r="3745" spans="2:3" x14ac:dyDescent="0.3">
      <c r="B3745" s="109"/>
      <c r="C3745" s="13"/>
    </row>
    <row r="3746" spans="2:3" x14ac:dyDescent="0.3">
      <c r="B3746" s="109"/>
      <c r="C3746" s="13"/>
    </row>
    <row r="3747" spans="2:3" x14ac:dyDescent="0.3">
      <c r="B3747" s="109"/>
      <c r="C3747" s="13"/>
    </row>
    <row r="3748" spans="2:3" x14ac:dyDescent="0.3">
      <c r="B3748" s="109"/>
      <c r="C3748" s="13"/>
    </row>
    <row r="3749" spans="2:3" x14ac:dyDescent="0.3">
      <c r="B3749" s="109"/>
      <c r="C3749" s="13"/>
    </row>
    <row r="3750" spans="2:3" x14ac:dyDescent="0.3">
      <c r="B3750" s="109"/>
      <c r="C3750" s="13"/>
    </row>
    <row r="3751" spans="2:3" x14ac:dyDescent="0.3">
      <c r="B3751" s="109"/>
      <c r="C3751" s="13"/>
    </row>
    <row r="3752" spans="2:3" x14ac:dyDescent="0.3">
      <c r="B3752" s="109"/>
      <c r="C3752" s="13"/>
    </row>
    <row r="3753" spans="2:3" x14ac:dyDescent="0.3">
      <c r="B3753" s="109"/>
      <c r="C3753" s="13"/>
    </row>
    <row r="3754" spans="2:3" x14ac:dyDescent="0.3">
      <c r="B3754" s="109"/>
      <c r="C3754" s="13"/>
    </row>
    <row r="3755" spans="2:3" x14ac:dyDescent="0.3">
      <c r="B3755" s="109"/>
      <c r="C3755" s="13"/>
    </row>
    <row r="3756" spans="2:3" x14ac:dyDescent="0.3">
      <c r="B3756" s="109"/>
      <c r="C3756" s="13"/>
    </row>
    <row r="3757" spans="2:3" x14ac:dyDescent="0.3">
      <c r="B3757" s="109"/>
      <c r="C3757" s="13"/>
    </row>
    <row r="3758" spans="2:3" x14ac:dyDescent="0.3">
      <c r="B3758" s="109"/>
      <c r="C3758" s="13"/>
    </row>
    <row r="3759" spans="2:3" x14ac:dyDescent="0.3">
      <c r="B3759" s="109"/>
      <c r="C3759" s="13"/>
    </row>
    <row r="3760" spans="2:3" x14ac:dyDescent="0.3">
      <c r="B3760" s="109"/>
      <c r="C3760" s="13"/>
    </row>
    <row r="3761" spans="2:3" x14ac:dyDescent="0.3">
      <c r="B3761" s="109"/>
      <c r="C3761" s="13"/>
    </row>
    <row r="3762" spans="2:3" x14ac:dyDescent="0.3">
      <c r="B3762" s="109"/>
      <c r="C3762" s="13"/>
    </row>
    <row r="3763" spans="2:3" x14ac:dyDescent="0.3">
      <c r="B3763" s="109"/>
      <c r="C3763" s="13"/>
    </row>
    <row r="3764" spans="2:3" x14ac:dyDescent="0.3">
      <c r="B3764" s="109"/>
      <c r="C3764" s="13"/>
    </row>
    <row r="3765" spans="2:3" x14ac:dyDescent="0.3">
      <c r="B3765" s="109"/>
      <c r="C3765" s="13"/>
    </row>
    <row r="3766" spans="2:3" x14ac:dyDescent="0.3">
      <c r="B3766" s="109"/>
      <c r="C3766" s="13"/>
    </row>
    <row r="3767" spans="2:3" x14ac:dyDescent="0.3">
      <c r="B3767" s="109"/>
      <c r="C3767" s="13"/>
    </row>
    <row r="3768" spans="2:3" x14ac:dyDescent="0.3">
      <c r="B3768" s="109"/>
      <c r="C3768" s="13"/>
    </row>
    <row r="3769" spans="2:3" x14ac:dyDescent="0.3">
      <c r="B3769" s="109"/>
      <c r="C3769" s="13"/>
    </row>
    <row r="3770" spans="2:3" x14ac:dyDescent="0.3">
      <c r="B3770" s="109"/>
      <c r="C3770" s="13"/>
    </row>
    <row r="3771" spans="2:3" x14ac:dyDescent="0.3">
      <c r="B3771" s="109"/>
      <c r="C3771" s="13"/>
    </row>
    <row r="3772" spans="2:3" x14ac:dyDescent="0.3">
      <c r="B3772" s="109"/>
      <c r="C3772" s="13"/>
    </row>
    <row r="3773" spans="2:3" x14ac:dyDescent="0.3">
      <c r="B3773" s="109"/>
      <c r="C3773" s="13"/>
    </row>
    <row r="3774" spans="2:3" x14ac:dyDescent="0.3">
      <c r="B3774" s="109"/>
      <c r="C3774" s="13"/>
    </row>
    <row r="3775" spans="2:3" x14ac:dyDescent="0.3">
      <c r="B3775" s="109"/>
      <c r="C3775" s="13"/>
    </row>
    <row r="3776" spans="2:3" x14ac:dyDescent="0.3">
      <c r="B3776" s="109"/>
      <c r="C3776" s="13"/>
    </row>
    <row r="3777" spans="2:3" x14ac:dyDescent="0.3">
      <c r="B3777" s="109"/>
      <c r="C3777" s="13"/>
    </row>
    <row r="3778" spans="2:3" x14ac:dyDescent="0.3">
      <c r="B3778" s="109"/>
      <c r="C3778" s="13"/>
    </row>
    <row r="3779" spans="2:3" x14ac:dyDescent="0.3">
      <c r="B3779" s="109"/>
      <c r="C3779" s="13"/>
    </row>
    <row r="3780" spans="2:3" x14ac:dyDescent="0.3">
      <c r="B3780" s="109"/>
      <c r="C3780" s="13"/>
    </row>
    <row r="3781" spans="2:3" x14ac:dyDescent="0.3">
      <c r="B3781" s="109"/>
      <c r="C3781" s="13"/>
    </row>
    <row r="3782" spans="2:3" x14ac:dyDescent="0.3">
      <c r="B3782" s="109"/>
      <c r="C3782" s="13"/>
    </row>
    <row r="3783" spans="2:3" x14ac:dyDescent="0.3">
      <c r="B3783" s="109"/>
      <c r="C3783" s="13"/>
    </row>
    <row r="3784" spans="2:3" x14ac:dyDescent="0.3">
      <c r="B3784" s="109"/>
      <c r="C3784" s="13"/>
    </row>
    <row r="3785" spans="2:3" x14ac:dyDescent="0.3">
      <c r="B3785" s="109"/>
      <c r="C3785" s="13"/>
    </row>
    <row r="3786" spans="2:3" x14ac:dyDescent="0.3">
      <c r="B3786" s="109"/>
      <c r="C3786" s="13"/>
    </row>
    <row r="3787" spans="2:3" x14ac:dyDescent="0.3">
      <c r="B3787" s="109"/>
      <c r="C3787" s="13"/>
    </row>
    <row r="3788" spans="2:3" x14ac:dyDescent="0.3">
      <c r="B3788" s="109"/>
      <c r="C3788" s="13"/>
    </row>
    <row r="3789" spans="2:3" x14ac:dyDescent="0.3">
      <c r="B3789" s="109"/>
      <c r="C3789" s="13"/>
    </row>
    <row r="3790" spans="2:3" x14ac:dyDescent="0.3">
      <c r="B3790" s="109"/>
      <c r="C3790" s="13"/>
    </row>
    <row r="3791" spans="2:3" x14ac:dyDescent="0.3">
      <c r="B3791" s="109"/>
      <c r="C3791" s="13"/>
    </row>
    <row r="3792" spans="2:3" x14ac:dyDescent="0.3">
      <c r="B3792" s="109"/>
      <c r="C3792" s="13"/>
    </row>
    <row r="3793" spans="2:3" x14ac:dyDescent="0.3">
      <c r="B3793" s="109"/>
      <c r="C3793" s="13"/>
    </row>
    <row r="3794" spans="2:3" x14ac:dyDescent="0.3">
      <c r="B3794" s="109"/>
      <c r="C3794" s="13"/>
    </row>
    <row r="3795" spans="2:3" x14ac:dyDescent="0.3">
      <c r="B3795" s="109"/>
      <c r="C3795" s="13"/>
    </row>
    <row r="3796" spans="2:3" x14ac:dyDescent="0.3">
      <c r="B3796" s="109"/>
      <c r="C3796" s="13"/>
    </row>
    <row r="3797" spans="2:3" x14ac:dyDescent="0.3">
      <c r="B3797" s="109"/>
      <c r="C3797" s="13"/>
    </row>
    <row r="3798" spans="2:3" x14ac:dyDescent="0.3">
      <c r="B3798" s="109"/>
      <c r="C3798" s="13"/>
    </row>
    <row r="3799" spans="2:3" x14ac:dyDescent="0.3">
      <c r="B3799" s="109"/>
      <c r="C3799" s="13"/>
    </row>
    <row r="3800" spans="2:3" x14ac:dyDescent="0.3">
      <c r="B3800" s="109"/>
      <c r="C3800" s="13"/>
    </row>
    <row r="3801" spans="2:3" x14ac:dyDescent="0.3">
      <c r="B3801" s="109"/>
      <c r="C3801" s="13"/>
    </row>
    <row r="3802" spans="2:3" x14ac:dyDescent="0.3">
      <c r="B3802" s="109"/>
      <c r="C3802" s="13"/>
    </row>
    <row r="3803" spans="2:3" x14ac:dyDescent="0.3">
      <c r="B3803" s="109"/>
      <c r="C3803" s="13"/>
    </row>
    <row r="3804" spans="2:3" x14ac:dyDescent="0.3">
      <c r="B3804" s="109"/>
      <c r="C3804" s="13"/>
    </row>
    <row r="3805" spans="2:3" x14ac:dyDescent="0.3">
      <c r="B3805" s="109"/>
      <c r="C3805" s="13"/>
    </row>
    <row r="3806" spans="2:3" x14ac:dyDescent="0.3">
      <c r="B3806" s="109"/>
      <c r="C3806" s="13"/>
    </row>
    <row r="3807" spans="2:3" x14ac:dyDescent="0.3">
      <c r="B3807" s="109"/>
      <c r="C3807" s="13"/>
    </row>
    <row r="3808" spans="2:3" x14ac:dyDescent="0.3">
      <c r="B3808" s="109"/>
      <c r="C3808" s="13"/>
    </row>
    <row r="3809" spans="2:3" x14ac:dyDescent="0.3">
      <c r="B3809" s="109"/>
      <c r="C3809" s="13"/>
    </row>
    <row r="3810" spans="2:3" x14ac:dyDescent="0.3">
      <c r="B3810" s="109"/>
      <c r="C3810" s="13"/>
    </row>
    <row r="3811" spans="2:3" x14ac:dyDescent="0.3">
      <c r="B3811" s="109"/>
      <c r="C3811" s="13"/>
    </row>
    <row r="3812" spans="2:3" x14ac:dyDescent="0.3">
      <c r="B3812" s="109"/>
      <c r="C3812" s="13"/>
    </row>
    <row r="3813" spans="2:3" x14ac:dyDescent="0.3">
      <c r="B3813" s="109"/>
      <c r="C3813" s="13"/>
    </row>
    <row r="3814" spans="2:3" x14ac:dyDescent="0.3">
      <c r="B3814" s="109"/>
      <c r="C3814" s="13"/>
    </row>
    <row r="3815" spans="2:3" x14ac:dyDescent="0.3">
      <c r="B3815" s="109"/>
      <c r="C3815" s="13"/>
    </row>
    <row r="3816" spans="2:3" x14ac:dyDescent="0.3">
      <c r="B3816" s="109"/>
      <c r="C3816" s="13"/>
    </row>
    <row r="3817" spans="2:3" x14ac:dyDescent="0.3">
      <c r="B3817" s="109"/>
      <c r="C3817" s="13"/>
    </row>
    <row r="3818" spans="2:3" x14ac:dyDescent="0.3">
      <c r="B3818" s="109"/>
      <c r="C3818" s="13"/>
    </row>
    <row r="3819" spans="2:3" x14ac:dyDescent="0.3">
      <c r="B3819" s="109"/>
      <c r="C3819" s="13"/>
    </row>
    <row r="3820" spans="2:3" x14ac:dyDescent="0.3">
      <c r="B3820" s="109"/>
      <c r="C3820" s="13"/>
    </row>
    <row r="3821" spans="2:3" x14ac:dyDescent="0.3">
      <c r="B3821" s="109"/>
      <c r="C3821" s="13"/>
    </row>
    <row r="3822" spans="2:3" x14ac:dyDescent="0.3">
      <c r="B3822" s="109"/>
      <c r="C3822" s="13"/>
    </row>
    <row r="3823" spans="2:3" x14ac:dyDescent="0.3">
      <c r="B3823" s="109"/>
      <c r="C3823" s="13"/>
    </row>
    <row r="3824" spans="2:3" x14ac:dyDescent="0.3">
      <c r="B3824" s="109"/>
      <c r="C3824" s="13"/>
    </row>
    <row r="3825" spans="2:3" x14ac:dyDescent="0.3">
      <c r="B3825" s="109"/>
      <c r="C3825" s="13"/>
    </row>
    <row r="3826" spans="2:3" x14ac:dyDescent="0.3">
      <c r="B3826" s="109"/>
      <c r="C3826" s="13"/>
    </row>
    <row r="3827" spans="2:3" x14ac:dyDescent="0.3">
      <c r="B3827" s="109"/>
      <c r="C3827" s="13"/>
    </row>
    <row r="3828" spans="2:3" x14ac:dyDescent="0.3">
      <c r="B3828" s="109"/>
      <c r="C3828" s="13"/>
    </row>
    <row r="3829" spans="2:3" x14ac:dyDescent="0.3">
      <c r="B3829" s="109"/>
      <c r="C3829" s="13"/>
    </row>
    <row r="3830" spans="2:3" x14ac:dyDescent="0.3">
      <c r="B3830" s="109"/>
      <c r="C3830" s="13"/>
    </row>
    <row r="3831" spans="2:3" x14ac:dyDescent="0.3">
      <c r="B3831" s="109"/>
      <c r="C3831" s="13"/>
    </row>
    <row r="3832" spans="2:3" x14ac:dyDescent="0.3">
      <c r="B3832" s="109"/>
      <c r="C3832" s="13"/>
    </row>
    <row r="3833" spans="2:3" x14ac:dyDescent="0.3">
      <c r="B3833" s="109"/>
      <c r="C3833" s="13"/>
    </row>
    <row r="3834" spans="2:3" x14ac:dyDescent="0.3">
      <c r="B3834" s="109"/>
      <c r="C3834" s="13"/>
    </row>
    <row r="3835" spans="2:3" x14ac:dyDescent="0.3">
      <c r="B3835" s="109"/>
      <c r="C3835" s="13"/>
    </row>
    <row r="3836" spans="2:3" x14ac:dyDescent="0.3">
      <c r="B3836" s="109"/>
      <c r="C3836" s="13"/>
    </row>
    <row r="3837" spans="2:3" x14ac:dyDescent="0.3">
      <c r="B3837" s="109"/>
      <c r="C3837" s="13"/>
    </row>
    <row r="3838" spans="2:3" x14ac:dyDescent="0.3">
      <c r="B3838" s="109"/>
      <c r="C3838" s="13"/>
    </row>
    <row r="3839" spans="2:3" x14ac:dyDescent="0.3">
      <c r="B3839" s="109"/>
      <c r="C3839" s="13"/>
    </row>
    <row r="3840" spans="2:3" x14ac:dyDescent="0.3">
      <c r="B3840" s="109"/>
      <c r="C3840" s="13"/>
    </row>
    <row r="3841" spans="2:3" x14ac:dyDescent="0.3">
      <c r="B3841" s="109"/>
      <c r="C3841" s="13"/>
    </row>
    <row r="3842" spans="2:3" x14ac:dyDescent="0.3">
      <c r="B3842" s="109"/>
      <c r="C3842" s="13"/>
    </row>
    <row r="3843" spans="2:3" x14ac:dyDescent="0.3">
      <c r="B3843" s="109"/>
      <c r="C3843" s="13"/>
    </row>
    <row r="3844" spans="2:3" x14ac:dyDescent="0.3">
      <c r="B3844" s="109"/>
      <c r="C3844" s="13"/>
    </row>
    <row r="3845" spans="2:3" x14ac:dyDescent="0.3">
      <c r="B3845" s="109"/>
      <c r="C3845" s="13"/>
    </row>
    <row r="3846" spans="2:3" x14ac:dyDescent="0.3">
      <c r="B3846" s="109"/>
      <c r="C3846" s="13"/>
    </row>
    <row r="3847" spans="2:3" x14ac:dyDescent="0.3">
      <c r="B3847" s="109"/>
      <c r="C3847" s="13"/>
    </row>
    <row r="3848" spans="2:3" x14ac:dyDescent="0.3">
      <c r="B3848" s="109"/>
      <c r="C3848" s="13"/>
    </row>
    <row r="3849" spans="2:3" x14ac:dyDescent="0.3">
      <c r="B3849" s="109"/>
      <c r="C3849" s="13"/>
    </row>
    <row r="3850" spans="2:3" x14ac:dyDescent="0.3">
      <c r="B3850" s="109"/>
      <c r="C3850" s="13"/>
    </row>
    <row r="3851" spans="2:3" x14ac:dyDescent="0.3">
      <c r="B3851" s="109"/>
      <c r="C3851" s="13"/>
    </row>
    <row r="3852" spans="2:3" x14ac:dyDescent="0.3">
      <c r="B3852" s="109"/>
      <c r="C3852" s="13"/>
    </row>
    <row r="3853" spans="2:3" x14ac:dyDescent="0.3">
      <c r="B3853" s="109"/>
      <c r="C3853" s="13"/>
    </row>
    <row r="3854" spans="2:3" x14ac:dyDescent="0.3">
      <c r="B3854" s="109"/>
      <c r="C3854" s="13"/>
    </row>
    <row r="3855" spans="2:3" x14ac:dyDescent="0.3">
      <c r="B3855" s="109"/>
      <c r="C3855" s="13"/>
    </row>
    <row r="3856" spans="2:3" x14ac:dyDescent="0.3">
      <c r="B3856" s="109"/>
      <c r="C3856" s="13"/>
    </row>
    <row r="3857" spans="2:3" x14ac:dyDescent="0.3">
      <c r="B3857" s="109"/>
      <c r="C3857" s="13"/>
    </row>
    <row r="3858" spans="2:3" x14ac:dyDescent="0.3">
      <c r="B3858" s="109"/>
      <c r="C3858" s="13"/>
    </row>
    <row r="3859" spans="2:3" x14ac:dyDescent="0.3">
      <c r="B3859" s="109"/>
      <c r="C3859" s="13"/>
    </row>
    <row r="3860" spans="2:3" x14ac:dyDescent="0.3">
      <c r="B3860" s="109"/>
      <c r="C3860" s="13"/>
    </row>
    <row r="3861" spans="2:3" x14ac:dyDescent="0.3">
      <c r="B3861" s="109"/>
      <c r="C3861" s="13"/>
    </row>
    <row r="3862" spans="2:3" x14ac:dyDescent="0.3">
      <c r="B3862" s="109"/>
      <c r="C3862" s="13"/>
    </row>
    <row r="3863" spans="2:3" x14ac:dyDescent="0.3">
      <c r="B3863" s="109"/>
      <c r="C3863" s="13"/>
    </row>
    <row r="3864" spans="2:3" x14ac:dyDescent="0.3">
      <c r="B3864" s="109"/>
      <c r="C3864" s="13"/>
    </row>
    <row r="3865" spans="2:3" x14ac:dyDescent="0.3">
      <c r="B3865" s="109"/>
      <c r="C3865" s="13"/>
    </row>
    <row r="3866" spans="2:3" x14ac:dyDescent="0.3">
      <c r="B3866" s="109"/>
      <c r="C3866" s="13"/>
    </row>
    <row r="3867" spans="2:3" x14ac:dyDescent="0.3">
      <c r="B3867" s="109"/>
      <c r="C3867" s="13"/>
    </row>
    <row r="3868" spans="2:3" x14ac:dyDescent="0.3">
      <c r="B3868" s="109"/>
      <c r="C3868" s="13"/>
    </row>
    <row r="3869" spans="2:3" x14ac:dyDescent="0.3">
      <c r="B3869" s="109"/>
      <c r="C3869" s="13"/>
    </row>
    <row r="3870" spans="2:3" x14ac:dyDescent="0.3">
      <c r="B3870" s="109"/>
      <c r="C3870" s="13"/>
    </row>
    <row r="3871" spans="2:3" x14ac:dyDescent="0.3">
      <c r="B3871" s="109"/>
      <c r="C3871" s="13"/>
    </row>
    <row r="3872" spans="2:3" x14ac:dyDescent="0.3">
      <c r="B3872" s="109"/>
      <c r="C3872" s="13"/>
    </row>
    <row r="3873" spans="2:3" x14ac:dyDescent="0.3">
      <c r="B3873" s="109"/>
      <c r="C3873" s="13"/>
    </row>
    <row r="3874" spans="2:3" x14ac:dyDescent="0.3">
      <c r="B3874" s="109"/>
      <c r="C3874" s="13"/>
    </row>
    <row r="3875" spans="2:3" x14ac:dyDescent="0.3">
      <c r="B3875" s="109"/>
      <c r="C3875" s="13"/>
    </row>
    <row r="3876" spans="2:3" x14ac:dyDescent="0.3">
      <c r="B3876" s="109"/>
      <c r="C3876" s="13"/>
    </row>
    <row r="3877" spans="2:3" x14ac:dyDescent="0.3">
      <c r="B3877" s="109"/>
      <c r="C3877" s="13"/>
    </row>
    <row r="3878" spans="2:3" x14ac:dyDescent="0.3">
      <c r="B3878" s="109"/>
      <c r="C3878" s="13"/>
    </row>
    <row r="3879" spans="2:3" x14ac:dyDescent="0.3">
      <c r="B3879" s="109"/>
      <c r="C3879" s="13"/>
    </row>
    <row r="3880" spans="2:3" x14ac:dyDescent="0.3">
      <c r="B3880" s="109"/>
      <c r="C3880" s="13"/>
    </row>
    <row r="3881" spans="2:3" x14ac:dyDescent="0.3">
      <c r="B3881" s="109"/>
      <c r="C3881" s="13"/>
    </row>
    <row r="3882" spans="2:3" x14ac:dyDescent="0.3">
      <c r="B3882" s="109"/>
      <c r="C3882" s="13"/>
    </row>
    <row r="3883" spans="2:3" x14ac:dyDescent="0.3">
      <c r="B3883" s="109"/>
      <c r="C3883" s="13"/>
    </row>
    <row r="3884" spans="2:3" x14ac:dyDescent="0.3">
      <c r="B3884" s="109"/>
      <c r="C3884" s="13"/>
    </row>
    <row r="3885" spans="2:3" x14ac:dyDescent="0.3">
      <c r="B3885" s="109"/>
      <c r="C3885" s="13"/>
    </row>
    <row r="3886" spans="2:3" x14ac:dyDescent="0.3">
      <c r="B3886" s="109"/>
      <c r="C3886" s="13"/>
    </row>
    <row r="3887" spans="2:3" x14ac:dyDescent="0.3">
      <c r="B3887" s="109"/>
      <c r="C3887" s="13"/>
    </row>
    <row r="3888" spans="2:3" x14ac:dyDescent="0.3">
      <c r="B3888" s="109"/>
      <c r="C3888" s="13"/>
    </row>
    <row r="3889" spans="2:3" x14ac:dyDescent="0.3">
      <c r="B3889" s="109"/>
      <c r="C3889" s="13"/>
    </row>
    <row r="3890" spans="2:3" x14ac:dyDescent="0.3">
      <c r="B3890" s="109"/>
      <c r="C3890" s="13"/>
    </row>
    <row r="3891" spans="2:3" x14ac:dyDescent="0.3">
      <c r="B3891" s="109"/>
      <c r="C3891" s="13"/>
    </row>
    <row r="3892" spans="2:3" x14ac:dyDescent="0.3">
      <c r="B3892" s="109"/>
      <c r="C3892" s="13"/>
    </row>
    <row r="3893" spans="2:3" x14ac:dyDescent="0.3">
      <c r="B3893" s="109"/>
      <c r="C3893" s="13"/>
    </row>
    <row r="3894" spans="2:3" x14ac:dyDescent="0.3">
      <c r="B3894" s="109"/>
      <c r="C3894" s="13"/>
    </row>
    <row r="3895" spans="2:3" x14ac:dyDescent="0.3">
      <c r="B3895" s="109"/>
      <c r="C3895" s="13"/>
    </row>
    <row r="3896" spans="2:3" x14ac:dyDescent="0.3">
      <c r="B3896" s="109"/>
      <c r="C3896" s="13"/>
    </row>
    <row r="3897" spans="2:3" x14ac:dyDescent="0.3">
      <c r="B3897" s="109"/>
      <c r="C3897" s="13"/>
    </row>
    <row r="3898" spans="2:3" x14ac:dyDescent="0.3">
      <c r="B3898" s="109"/>
      <c r="C3898" s="13"/>
    </row>
    <row r="3899" spans="2:3" x14ac:dyDescent="0.3">
      <c r="B3899" s="109"/>
      <c r="C3899" s="13"/>
    </row>
    <row r="3900" spans="2:3" x14ac:dyDescent="0.3">
      <c r="B3900" s="109"/>
      <c r="C3900" s="13"/>
    </row>
    <row r="3901" spans="2:3" x14ac:dyDescent="0.3">
      <c r="B3901" s="109"/>
      <c r="C3901" s="13"/>
    </row>
    <row r="3902" spans="2:3" x14ac:dyDescent="0.3">
      <c r="B3902" s="109"/>
      <c r="C3902" s="13"/>
    </row>
    <row r="3903" spans="2:3" x14ac:dyDescent="0.3">
      <c r="B3903" s="109"/>
      <c r="C3903" s="13"/>
    </row>
    <row r="3904" spans="2:3" x14ac:dyDescent="0.3">
      <c r="B3904" s="109"/>
      <c r="C3904" s="13"/>
    </row>
    <row r="3905" spans="2:3" x14ac:dyDescent="0.3">
      <c r="B3905" s="109"/>
      <c r="C3905" s="13"/>
    </row>
    <row r="3906" spans="2:3" x14ac:dyDescent="0.3">
      <c r="B3906" s="109"/>
      <c r="C3906" s="13"/>
    </row>
    <row r="3907" spans="2:3" x14ac:dyDescent="0.3">
      <c r="B3907" s="109"/>
      <c r="C3907" s="13"/>
    </row>
    <row r="3908" spans="2:3" x14ac:dyDescent="0.3">
      <c r="B3908" s="109"/>
      <c r="C3908" s="13"/>
    </row>
    <row r="3909" spans="2:3" x14ac:dyDescent="0.3">
      <c r="B3909" s="109"/>
      <c r="C3909" s="13"/>
    </row>
    <row r="3910" spans="2:3" x14ac:dyDescent="0.3">
      <c r="B3910" s="109"/>
      <c r="C3910" s="13"/>
    </row>
    <row r="3911" spans="2:3" x14ac:dyDescent="0.3">
      <c r="B3911" s="109"/>
      <c r="C3911" s="13"/>
    </row>
    <row r="3912" spans="2:3" x14ac:dyDescent="0.3">
      <c r="B3912" s="109"/>
      <c r="C3912" s="13"/>
    </row>
    <row r="3913" spans="2:3" x14ac:dyDescent="0.3">
      <c r="B3913" s="109"/>
      <c r="C3913" s="13"/>
    </row>
    <row r="3914" spans="2:3" x14ac:dyDescent="0.3">
      <c r="B3914" s="109"/>
      <c r="C3914" s="13"/>
    </row>
    <row r="3915" spans="2:3" x14ac:dyDescent="0.3">
      <c r="B3915" s="109"/>
      <c r="C3915" s="13"/>
    </row>
    <row r="3916" spans="2:3" x14ac:dyDescent="0.3">
      <c r="B3916" s="109"/>
      <c r="C3916" s="13"/>
    </row>
    <row r="3917" spans="2:3" x14ac:dyDescent="0.3">
      <c r="B3917" s="109"/>
      <c r="C3917" s="13"/>
    </row>
    <row r="3918" spans="2:3" x14ac:dyDescent="0.3">
      <c r="B3918" s="109"/>
      <c r="C3918" s="13"/>
    </row>
    <row r="3919" spans="2:3" x14ac:dyDescent="0.3">
      <c r="B3919" s="109"/>
      <c r="C3919" s="13"/>
    </row>
    <row r="3920" spans="2:3" x14ac:dyDescent="0.3">
      <c r="B3920" s="109"/>
      <c r="C3920" s="13"/>
    </row>
    <row r="3921" spans="2:3" x14ac:dyDescent="0.3">
      <c r="B3921" s="109"/>
      <c r="C3921" s="13"/>
    </row>
    <row r="3922" spans="2:3" x14ac:dyDescent="0.3">
      <c r="B3922" s="109"/>
      <c r="C3922" s="13"/>
    </row>
    <row r="3923" spans="2:3" x14ac:dyDescent="0.3">
      <c r="B3923" s="109"/>
      <c r="C3923" s="13"/>
    </row>
    <row r="3924" spans="2:3" x14ac:dyDescent="0.3">
      <c r="B3924" s="109"/>
      <c r="C3924" s="13"/>
    </row>
    <row r="3925" spans="2:3" x14ac:dyDescent="0.3">
      <c r="B3925" s="109"/>
      <c r="C3925" s="13"/>
    </row>
    <row r="3926" spans="2:3" x14ac:dyDescent="0.3">
      <c r="B3926" s="109"/>
      <c r="C3926" s="13"/>
    </row>
    <row r="3927" spans="2:3" x14ac:dyDescent="0.3">
      <c r="B3927" s="109"/>
      <c r="C3927" s="13"/>
    </row>
    <row r="3928" spans="2:3" x14ac:dyDescent="0.3">
      <c r="B3928" s="109"/>
      <c r="C3928" s="13"/>
    </row>
    <row r="3929" spans="2:3" x14ac:dyDescent="0.3">
      <c r="B3929" s="109"/>
      <c r="C3929" s="13"/>
    </row>
    <row r="3930" spans="2:3" x14ac:dyDescent="0.3">
      <c r="B3930" s="109"/>
      <c r="C3930" s="13"/>
    </row>
    <row r="3931" spans="2:3" x14ac:dyDescent="0.3">
      <c r="B3931" s="109"/>
      <c r="C3931" s="13"/>
    </row>
    <row r="3932" spans="2:3" x14ac:dyDescent="0.3">
      <c r="B3932" s="109"/>
      <c r="C3932" s="13"/>
    </row>
    <row r="3933" spans="2:3" x14ac:dyDescent="0.3">
      <c r="B3933" s="109"/>
      <c r="C3933" s="13"/>
    </row>
    <row r="3934" spans="2:3" x14ac:dyDescent="0.3">
      <c r="B3934" s="109"/>
      <c r="C3934" s="13"/>
    </row>
    <row r="3935" spans="2:3" x14ac:dyDescent="0.3">
      <c r="B3935" s="109"/>
      <c r="C3935" s="13"/>
    </row>
    <row r="3936" spans="2:3" x14ac:dyDescent="0.3">
      <c r="B3936" s="109"/>
      <c r="C3936" s="13"/>
    </row>
    <row r="3937" spans="2:3" x14ac:dyDescent="0.3">
      <c r="B3937" s="109"/>
      <c r="C3937" s="13"/>
    </row>
    <row r="3938" spans="2:3" x14ac:dyDescent="0.3">
      <c r="B3938" s="109"/>
      <c r="C3938" s="13"/>
    </row>
    <row r="3939" spans="2:3" x14ac:dyDescent="0.3">
      <c r="B3939" s="109"/>
      <c r="C3939" s="13"/>
    </row>
    <row r="3940" spans="2:3" x14ac:dyDescent="0.3">
      <c r="B3940" s="109"/>
      <c r="C3940" s="13"/>
    </row>
    <row r="3941" spans="2:3" x14ac:dyDescent="0.3">
      <c r="B3941" s="109"/>
      <c r="C3941" s="13"/>
    </row>
    <row r="3942" spans="2:3" x14ac:dyDescent="0.3">
      <c r="B3942" s="109"/>
      <c r="C3942" s="13"/>
    </row>
    <row r="3943" spans="2:3" x14ac:dyDescent="0.3">
      <c r="B3943" s="109"/>
      <c r="C3943" s="13"/>
    </row>
    <row r="3944" spans="2:3" x14ac:dyDescent="0.3">
      <c r="B3944" s="109"/>
      <c r="C3944" s="13"/>
    </row>
    <row r="3945" spans="2:3" x14ac:dyDescent="0.3">
      <c r="B3945" s="109"/>
      <c r="C3945" s="13"/>
    </row>
    <row r="3946" spans="2:3" x14ac:dyDescent="0.3">
      <c r="B3946" s="109"/>
      <c r="C3946" s="13"/>
    </row>
    <row r="3947" spans="2:3" x14ac:dyDescent="0.3">
      <c r="B3947" s="109"/>
      <c r="C3947" s="13"/>
    </row>
    <row r="3948" spans="2:3" x14ac:dyDescent="0.3">
      <c r="B3948" s="109"/>
      <c r="C3948" s="13"/>
    </row>
    <row r="3949" spans="2:3" x14ac:dyDescent="0.3">
      <c r="B3949" s="109"/>
      <c r="C3949" s="13"/>
    </row>
    <row r="3950" spans="2:3" x14ac:dyDescent="0.3">
      <c r="B3950" s="109"/>
      <c r="C3950" s="13"/>
    </row>
    <row r="3951" spans="2:3" x14ac:dyDescent="0.3">
      <c r="B3951" s="109"/>
      <c r="C3951" s="13"/>
    </row>
    <row r="3952" spans="2:3" x14ac:dyDescent="0.3">
      <c r="B3952" s="109"/>
      <c r="C3952" s="13"/>
    </row>
    <row r="3953" spans="2:3" x14ac:dyDescent="0.3">
      <c r="B3953" s="109"/>
      <c r="C3953" s="13"/>
    </row>
    <row r="3954" spans="2:3" x14ac:dyDescent="0.3">
      <c r="B3954" s="109"/>
      <c r="C3954" s="13"/>
    </row>
    <row r="3955" spans="2:3" x14ac:dyDescent="0.3">
      <c r="B3955" s="109"/>
      <c r="C3955" s="13"/>
    </row>
    <row r="3956" spans="2:3" x14ac:dyDescent="0.3">
      <c r="B3956" s="109"/>
      <c r="C3956" s="13"/>
    </row>
    <row r="3957" spans="2:3" x14ac:dyDescent="0.3">
      <c r="B3957" s="109"/>
      <c r="C3957" s="13"/>
    </row>
    <row r="3958" spans="2:3" x14ac:dyDescent="0.3">
      <c r="B3958" s="109"/>
      <c r="C3958" s="13"/>
    </row>
    <row r="3959" spans="2:3" x14ac:dyDescent="0.3">
      <c r="B3959" s="109"/>
      <c r="C3959" s="13"/>
    </row>
    <row r="3960" spans="2:3" x14ac:dyDescent="0.3">
      <c r="B3960" s="109"/>
      <c r="C3960" s="13"/>
    </row>
    <row r="3961" spans="2:3" x14ac:dyDescent="0.3">
      <c r="B3961" s="109"/>
      <c r="C3961" s="13"/>
    </row>
    <row r="3962" spans="2:3" x14ac:dyDescent="0.3">
      <c r="B3962" s="109"/>
      <c r="C3962" s="13"/>
    </row>
    <row r="3963" spans="2:3" x14ac:dyDescent="0.3">
      <c r="B3963" s="109"/>
      <c r="C3963" s="13"/>
    </row>
    <row r="3964" spans="2:3" x14ac:dyDescent="0.3">
      <c r="B3964" s="109"/>
      <c r="C3964" s="13"/>
    </row>
    <row r="3965" spans="2:3" x14ac:dyDescent="0.3">
      <c r="B3965" s="109"/>
      <c r="C3965" s="13"/>
    </row>
    <row r="3966" spans="2:3" x14ac:dyDescent="0.3">
      <c r="B3966" s="109"/>
      <c r="C3966" s="13"/>
    </row>
    <row r="3967" spans="2:3" x14ac:dyDescent="0.3">
      <c r="B3967" s="109"/>
      <c r="C3967" s="13"/>
    </row>
    <row r="3968" spans="2:3" x14ac:dyDescent="0.3">
      <c r="B3968" s="109"/>
      <c r="C3968" s="13"/>
    </row>
    <row r="3969" spans="2:3" x14ac:dyDescent="0.3">
      <c r="B3969" s="109"/>
      <c r="C3969" s="13"/>
    </row>
    <row r="3970" spans="2:3" x14ac:dyDescent="0.3">
      <c r="B3970" s="109"/>
      <c r="C3970" s="13"/>
    </row>
    <row r="3971" spans="2:3" x14ac:dyDescent="0.3">
      <c r="B3971" s="109"/>
      <c r="C3971" s="13"/>
    </row>
    <row r="3972" spans="2:3" x14ac:dyDescent="0.3">
      <c r="B3972" s="109"/>
      <c r="C3972" s="13"/>
    </row>
    <row r="3973" spans="2:3" x14ac:dyDescent="0.3">
      <c r="B3973" s="109"/>
      <c r="C3973" s="13"/>
    </row>
    <row r="3974" spans="2:3" x14ac:dyDescent="0.3">
      <c r="B3974" s="109"/>
      <c r="C3974" s="13"/>
    </row>
    <row r="3975" spans="2:3" x14ac:dyDescent="0.3">
      <c r="B3975" s="109"/>
      <c r="C3975" s="13"/>
    </row>
    <row r="3976" spans="2:3" x14ac:dyDescent="0.3">
      <c r="B3976" s="109"/>
      <c r="C3976" s="13"/>
    </row>
    <row r="3977" spans="2:3" x14ac:dyDescent="0.3">
      <c r="B3977" s="109"/>
      <c r="C3977" s="13"/>
    </row>
    <row r="3978" spans="2:3" x14ac:dyDescent="0.3">
      <c r="B3978" s="109"/>
      <c r="C3978" s="13"/>
    </row>
    <row r="3979" spans="2:3" x14ac:dyDescent="0.3">
      <c r="B3979" s="109"/>
      <c r="C3979" s="13"/>
    </row>
    <row r="3980" spans="2:3" x14ac:dyDescent="0.3">
      <c r="B3980" s="109"/>
      <c r="C3980" s="13"/>
    </row>
    <row r="3981" spans="2:3" x14ac:dyDescent="0.3">
      <c r="B3981" s="109"/>
      <c r="C3981" s="13"/>
    </row>
    <row r="3982" spans="2:3" x14ac:dyDescent="0.3">
      <c r="B3982" s="109"/>
      <c r="C3982" s="13"/>
    </row>
    <row r="3983" spans="2:3" x14ac:dyDescent="0.3">
      <c r="B3983" s="109"/>
      <c r="C3983" s="13"/>
    </row>
    <row r="3984" spans="2:3" x14ac:dyDescent="0.3">
      <c r="B3984" s="109"/>
      <c r="C3984" s="13"/>
    </row>
    <row r="3985" spans="2:3" x14ac:dyDescent="0.3">
      <c r="B3985" s="109"/>
      <c r="C3985" s="13"/>
    </row>
    <row r="3986" spans="2:3" x14ac:dyDescent="0.3">
      <c r="B3986" s="109"/>
      <c r="C3986" s="13"/>
    </row>
    <row r="3987" spans="2:3" x14ac:dyDescent="0.3">
      <c r="B3987" s="109"/>
      <c r="C3987" s="13"/>
    </row>
    <row r="3988" spans="2:3" x14ac:dyDescent="0.3">
      <c r="B3988" s="109"/>
      <c r="C3988" s="13"/>
    </row>
    <row r="3989" spans="2:3" x14ac:dyDescent="0.3">
      <c r="B3989" s="109"/>
      <c r="C3989" s="13"/>
    </row>
    <row r="3990" spans="2:3" x14ac:dyDescent="0.3">
      <c r="B3990" s="109"/>
      <c r="C3990" s="13"/>
    </row>
    <row r="3991" spans="2:3" x14ac:dyDescent="0.3">
      <c r="B3991" s="109"/>
      <c r="C3991" s="13"/>
    </row>
    <row r="3992" spans="2:3" x14ac:dyDescent="0.3">
      <c r="B3992" s="109"/>
      <c r="C3992" s="13"/>
    </row>
    <row r="3993" spans="2:3" x14ac:dyDescent="0.3">
      <c r="B3993" s="109"/>
      <c r="C3993" s="13"/>
    </row>
    <row r="3994" spans="2:3" x14ac:dyDescent="0.3">
      <c r="B3994" s="109"/>
      <c r="C3994" s="13"/>
    </row>
    <row r="3995" spans="2:3" x14ac:dyDescent="0.3">
      <c r="B3995" s="109"/>
      <c r="C3995" s="13"/>
    </row>
    <row r="3996" spans="2:3" x14ac:dyDescent="0.3">
      <c r="B3996" s="109"/>
      <c r="C3996" s="13"/>
    </row>
    <row r="3997" spans="2:3" x14ac:dyDescent="0.3">
      <c r="B3997" s="109"/>
      <c r="C3997" s="13"/>
    </row>
    <row r="3998" spans="2:3" x14ac:dyDescent="0.3">
      <c r="B3998" s="109"/>
      <c r="C3998" s="13"/>
    </row>
    <row r="3999" spans="2:3" x14ac:dyDescent="0.3">
      <c r="B3999" s="109"/>
      <c r="C3999" s="13"/>
    </row>
    <row r="4000" spans="2:3" x14ac:dyDescent="0.3">
      <c r="B4000" s="109"/>
      <c r="C4000" s="13"/>
    </row>
    <row r="4001" spans="2:3" x14ac:dyDescent="0.3">
      <c r="B4001" s="109"/>
      <c r="C4001" s="13"/>
    </row>
    <row r="4002" spans="2:3" x14ac:dyDescent="0.3">
      <c r="B4002" s="109"/>
      <c r="C4002" s="13"/>
    </row>
    <row r="4003" spans="2:3" x14ac:dyDescent="0.3">
      <c r="B4003" s="109"/>
      <c r="C4003" s="13"/>
    </row>
    <row r="4004" spans="2:3" x14ac:dyDescent="0.3">
      <c r="B4004" s="109"/>
      <c r="C4004" s="13"/>
    </row>
    <row r="4005" spans="2:3" x14ac:dyDescent="0.3">
      <c r="B4005" s="109"/>
      <c r="C4005" s="13"/>
    </row>
    <row r="4006" spans="2:3" x14ac:dyDescent="0.3">
      <c r="B4006" s="109"/>
      <c r="C4006" s="13"/>
    </row>
    <row r="4007" spans="2:3" x14ac:dyDescent="0.3">
      <c r="B4007" s="109"/>
      <c r="C4007" s="13"/>
    </row>
    <row r="4008" spans="2:3" x14ac:dyDescent="0.3">
      <c r="B4008" s="109"/>
      <c r="C4008" s="13"/>
    </row>
    <row r="4009" spans="2:3" x14ac:dyDescent="0.3">
      <c r="B4009" s="109"/>
      <c r="C4009" s="13"/>
    </row>
    <row r="4010" spans="2:3" x14ac:dyDescent="0.3">
      <c r="B4010" s="109"/>
      <c r="C4010" s="13"/>
    </row>
    <row r="4011" spans="2:3" x14ac:dyDescent="0.3">
      <c r="B4011" s="109"/>
      <c r="C4011" s="13"/>
    </row>
    <row r="4012" spans="2:3" x14ac:dyDescent="0.3">
      <c r="B4012" s="109"/>
      <c r="C4012" s="13"/>
    </row>
    <row r="4013" spans="2:3" x14ac:dyDescent="0.3">
      <c r="B4013" s="109"/>
      <c r="C4013" s="13"/>
    </row>
    <row r="4014" spans="2:3" x14ac:dyDescent="0.3">
      <c r="B4014" s="109"/>
      <c r="C4014" s="13"/>
    </row>
    <row r="4015" spans="2:3" x14ac:dyDescent="0.3">
      <c r="B4015" s="109"/>
      <c r="C4015" s="13"/>
    </row>
    <row r="4016" spans="2:3" x14ac:dyDescent="0.3">
      <c r="B4016" s="109"/>
      <c r="C4016" s="13"/>
    </row>
    <row r="4017" spans="2:3" x14ac:dyDescent="0.3">
      <c r="B4017" s="109"/>
      <c r="C4017" s="13"/>
    </row>
    <row r="4018" spans="2:3" x14ac:dyDescent="0.3">
      <c r="B4018" s="109"/>
      <c r="C4018" s="13"/>
    </row>
    <row r="4019" spans="2:3" x14ac:dyDescent="0.3">
      <c r="B4019" s="109"/>
      <c r="C4019" s="13"/>
    </row>
    <row r="4020" spans="2:3" x14ac:dyDescent="0.3">
      <c r="B4020" s="109"/>
      <c r="C4020" s="13"/>
    </row>
    <row r="4021" spans="2:3" x14ac:dyDescent="0.3">
      <c r="B4021" s="109"/>
      <c r="C4021" s="13"/>
    </row>
    <row r="4022" spans="2:3" x14ac:dyDescent="0.3">
      <c r="B4022" s="109"/>
      <c r="C4022" s="13"/>
    </row>
    <row r="4023" spans="2:3" x14ac:dyDescent="0.3">
      <c r="B4023" s="109"/>
      <c r="C4023" s="13"/>
    </row>
    <row r="4024" spans="2:3" x14ac:dyDescent="0.3">
      <c r="B4024" s="109"/>
      <c r="C4024" s="13"/>
    </row>
    <row r="4025" spans="2:3" x14ac:dyDescent="0.3">
      <c r="B4025" s="109"/>
      <c r="C4025" s="13"/>
    </row>
    <row r="4026" spans="2:3" x14ac:dyDescent="0.3">
      <c r="B4026" s="109"/>
      <c r="C4026" s="13"/>
    </row>
    <row r="4027" spans="2:3" x14ac:dyDescent="0.3">
      <c r="B4027" s="109"/>
      <c r="C4027" s="13"/>
    </row>
    <row r="4028" spans="2:3" x14ac:dyDescent="0.3">
      <c r="B4028" s="109"/>
      <c r="C4028" s="13"/>
    </row>
    <row r="4029" spans="2:3" x14ac:dyDescent="0.3">
      <c r="B4029" s="109"/>
      <c r="C4029" s="13"/>
    </row>
    <row r="4030" spans="2:3" x14ac:dyDescent="0.3">
      <c r="B4030" s="109"/>
      <c r="C4030" s="13"/>
    </row>
    <row r="4031" spans="2:3" x14ac:dyDescent="0.3">
      <c r="B4031" s="109"/>
      <c r="C4031" s="13"/>
    </row>
    <row r="4032" spans="2:3" x14ac:dyDescent="0.3">
      <c r="B4032" s="109"/>
      <c r="C4032" s="13"/>
    </row>
    <row r="4033" spans="2:3" x14ac:dyDescent="0.3">
      <c r="B4033" s="109"/>
      <c r="C4033" s="13"/>
    </row>
    <row r="4034" spans="2:3" x14ac:dyDescent="0.3">
      <c r="B4034" s="109"/>
      <c r="C4034" s="13"/>
    </row>
    <row r="4035" spans="2:3" x14ac:dyDescent="0.3">
      <c r="B4035" s="109"/>
      <c r="C4035" s="13"/>
    </row>
    <row r="4036" spans="2:3" x14ac:dyDescent="0.3">
      <c r="B4036" s="109"/>
      <c r="C4036" s="13"/>
    </row>
    <row r="4037" spans="2:3" x14ac:dyDescent="0.3">
      <c r="B4037" s="109"/>
      <c r="C4037" s="13"/>
    </row>
    <row r="4038" spans="2:3" x14ac:dyDescent="0.3">
      <c r="B4038" s="109"/>
      <c r="C4038" s="13"/>
    </row>
    <row r="4039" spans="2:3" x14ac:dyDescent="0.3">
      <c r="B4039" s="109"/>
      <c r="C4039" s="13"/>
    </row>
    <row r="4040" spans="2:3" x14ac:dyDescent="0.3">
      <c r="B4040" s="109"/>
      <c r="C4040" s="13"/>
    </row>
    <row r="4041" spans="2:3" x14ac:dyDescent="0.3">
      <c r="B4041" s="109"/>
      <c r="C4041" s="13"/>
    </row>
    <row r="4042" spans="2:3" x14ac:dyDescent="0.3">
      <c r="B4042" s="109"/>
      <c r="C4042" s="13"/>
    </row>
    <row r="4043" spans="2:3" x14ac:dyDescent="0.3">
      <c r="B4043" s="109"/>
      <c r="C4043" s="13"/>
    </row>
    <row r="4044" spans="2:3" x14ac:dyDescent="0.3">
      <c r="B4044" s="109"/>
      <c r="C4044" s="13"/>
    </row>
    <row r="4045" spans="2:3" x14ac:dyDescent="0.3">
      <c r="B4045" s="109"/>
      <c r="C4045" s="13"/>
    </row>
    <row r="4046" spans="2:3" x14ac:dyDescent="0.3">
      <c r="B4046" s="109"/>
      <c r="C4046" s="13"/>
    </row>
    <row r="4047" spans="2:3" x14ac:dyDescent="0.3">
      <c r="B4047" s="109"/>
      <c r="C4047" s="13"/>
    </row>
    <row r="4048" spans="2:3" x14ac:dyDescent="0.3">
      <c r="B4048" s="109"/>
      <c r="C4048" s="13"/>
    </row>
    <row r="4049" spans="2:3" x14ac:dyDescent="0.3">
      <c r="B4049" s="109"/>
      <c r="C4049" s="13"/>
    </row>
    <row r="4050" spans="2:3" x14ac:dyDescent="0.3">
      <c r="B4050" s="109"/>
      <c r="C4050" s="13"/>
    </row>
    <row r="4051" spans="2:3" x14ac:dyDescent="0.3">
      <c r="B4051" s="109"/>
      <c r="C4051" s="13"/>
    </row>
    <row r="4052" spans="2:3" x14ac:dyDescent="0.3">
      <c r="B4052" s="109"/>
      <c r="C4052" s="13"/>
    </row>
    <row r="4053" spans="2:3" x14ac:dyDescent="0.3">
      <c r="B4053" s="109"/>
      <c r="C4053" s="13"/>
    </row>
    <row r="4054" spans="2:3" x14ac:dyDescent="0.3">
      <c r="B4054" s="109"/>
      <c r="C4054" s="13"/>
    </row>
    <row r="4055" spans="2:3" x14ac:dyDescent="0.3">
      <c r="B4055" s="109"/>
      <c r="C4055" s="13"/>
    </row>
    <row r="4056" spans="2:3" x14ac:dyDescent="0.3">
      <c r="B4056" s="109"/>
      <c r="C4056" s="13"/>
    </row>
    <row r="4057" spans="2:3" x14ac:dyDescent="0.3">
      <c r="B4057" s="109"/>
      <c r="C4057" s="13"/>
    </row>
    <row r="4058" spans="2:3" x14ac:dyDescent="0.3">
      <c r="B4058" s="109"/>
      <c r="C4058" s="13"/>
    </row>
    <row r="4059" spans="2:3" x14ac:dyDescent="0.3">
      <c r="B4059" s="109"/>
      <c r="C4059" s="13"/>
    </row>
    <row r="4060" spans="2:3" x14ac:dyDescent="0.3">
      <c r="B4060" s="109"/>
      <c r="C4060" s="13"/>
    </row>
    <row r="4061" spans="2:3" x14ac:dyDescent="0.3">
      <c r="B4061" s="109"/>
      <c r="C4061" s="13"/>
    </row>
    <row r="4062" spans="2:3" x14ac:dyDescent="0.3">
      <c r="B4062" s="109"/>
      <c r="C4062" s="13"/>
    </row>
    <row r="4063" spans="2:3" x14ac:dyDescent="0.3">
      <c r="B4063" s="109"/>
      <c r="C4063" s="13"/>
    </row>
    <row r="4064" spans="2:3" x14ac:dyDescent="0.3">
      <c r="B4064" s="109"/>
      <c r="C4064" s="13"/>
    </row>
    <row r="4065" spans="2:3" x14ac:dyDescent="0.3">
      <c r="B4065" s="109"/>
      <c r="C4065" s="13"/>
    </row>
    <row r="4066" spans="2:3" x14ac:dyDescent="0.3">
      <c r="B4066" s="109"/>
      <c r="C4066" s="13"/>
    </row>
    <row r="4067" spans="2:3" x14ac:dyDescent="0.3">
      <c r="B4067" s="109"/>
      <c r="C4067" s="13"/>
    </row>
    <row r="4068" spans="2:3" x14ac:dyDescent="0.3">
      <c r="B4068" s="109"/>
      <c r="C4068" s="13"/>
    </row>
    <row r="4069" spans="2:3" x14ac:dyDescent="0.3">
      <c r="B4069" s="109"/>
      <c r="C4069" s="13"/>
    </row>
    <row r="4070" spans="2:3" x14ac:dyDescent="0.3">
      <c r="B4070" s="109"/>
      <c r="C4070" s="13"/>
    </row>
    <row r="4071" spans="2:3" x14ac:dyDescent="0.3">
      <c r="B4071" s="109"/>
      <c r="C4071" s="13"/>
    </row>
    <row r="4072" spans="2:3" x14ac:dyDescent="0.3">
      <c r="B4072" s="109"/>
      <c r="C4072" s="13"/>
    </row>
    <row r="4073" spans="2:3" x14ac:dyDescent="0.3">
      <c r="B4073" s="109"/>
      <c r="C4073" s="13"/>
    </row>
    <row r="4074" spans="2:3" x14ac:dyDescent="0.3">
      <c r="B4074" s="109"/>
      <c r="C4074" s="13"/>
    </row>
    <row r="4075" spans="2:3" x14ac:dyDescent="0.3">
      <c r="B4075" s="109"/>
      <c r="C4075" s="13"/>
    </row>
    <row r="4076" spans="2:3" x14ac:dyDescent="0.3">
      <c r="B4076" s="109"/>
      <c r="C4076" s="13"/>
    </row>
    <row r="4077" spans="2:3" x14ac:dyDescent="0.3">
      <c r="B4077" s="109"/>
      <c r="C4077" s="13"/>
    </row>
    <row r="4078" spans="2:3" x14ac:dyDescent="0.3">
      <c r="B4078" s="109"/>
      <c r="C4078" s="13"/>
    </row>
    <row r="4079" spans="2:3" x14ac:dyDescent="0.3">
      <c r="B4079" s="109"/>
      <c r="C4079" s="13"/>
    </row>
    <row r="4080" spans="2:3" x14ac:dyDescent="0.3">
      <c r="B4080" s="109"/>
      <c r="C4080" s="13"/>
    </row>
    <row r="4081" spans="2:3" x14ac:dyDescent="0.3">
      <c r="B4081" s="109"/>
      <c r="C4081" s="13"/>
    </row>
    <row r="4082" spans="2:3" x14ac:dyDescent="0.3">
      <c r="B4082" s="109"/>
      <c r="C4082" s="13"/>
    </row>
    <row r="4083" spans="2:3" x14ac:dyDescent="0.3">
      <c r="B4083" s="109"/>
      <c r="C4083" s="13"/>
    </row>
    <row r="4084" spans="2:3" x14ac:dyDescent="0.3">
      <c r="B4084" s="109"/>
      <c r="C4084" s="13"/>
    </row>
    <row r="4085" spans="2:3" x14ac:dyDescent="0.3">
      <c r="B4085" s="109"/>
      <c r="C4085" s="13"/>
    </row>
    <row r="4086" spans="2:3" x14ac:dyDescent="0.3">
      <c r="B4086" s="109"/>
      <c r="C4086" s="13"/>
    </row>
    <row r="4087" spans="2:3" x14ac:dyDescent="0.3">
      <c r="B4087" s="109"/>
      <c r="C4087" s="13"/>
    </row>
    <row r="4088" spans="2:3" x14ac:dyDescent="0.3">
      <c r="B4088" s="109"/>
      <c r="C4088" s="13"/>
    </row>
    <row r="4089" spans="2:3" x14ac:dyDescent="0.3">
      <c r="B4089" s="109"/>
      <c r="C4089" s="13"/>
    </row>
    <row r="4090" spans="2:3" x14ac:dyDescent="0.3">
      <c r="B4090" s="109"/>
      <c r="C4090" s="13"/>
    </row>
    <row r="4091" spans="2:3" x14ac:dyDescent="0.3">
      <c r="B4091" s="109"/>
      <c r="C4091" s="13"/>
    </row>
    <row r="4092" spans="2:3" x14ac:dyDescent="0.3">
      <c r="B4092" s="109"/>
      <c r="C4092" s="13"/>
    </row>
    <row r="4093" spans="2:3" x14ac:dyDescent="0.3">
      <c r="B4093" s="109"/>
      <c r="C4093" s="13"/>
    </row>
    <row r="4094" spans="2:3" x14ac:dyDescent="0.3">
      <c r="B4094" s="109"/>
      <c r="C4094" s="13"/>
    </row>
    <row r="4095" spans="2:3" x14ac:dyDescent="0.3">
      <c r="B4095" s="109"/>
      <c r="C4095" s="13"/>
    </row>
    <row r="4096" spans="2:3" x14ac:dyDescent="0.3">
      <c r="B4096" s="109"/>
      <c r="C4096" s="13"/>
    </row>
    <row r="4097" spans="2:3" x14ac:dyDescent="0.3">
      <c r="B4097" s="109"/>
      <c r="C4097" s="13"/>
    </row>
    <row r="4098" spans="2:3" x14ac:dyDescent="0.3">
      <c r="B4098" s="109"/>
      <c r="C4098" s="13"/>
    </row>
    <row r="4099" spans="2:3" x14ac:dyDescent="0.3">
      <c r="B4099" s="109"/>
      <c r="C4099" s="13"/>
    </row>
    <row r="4100" spans="2:3" x14ac:dyDescent="0.3">
      <c r="B4100" s="109"/>
      <c r="C4100" s="13"/>
    </row>
    <row r="4101" spans="2:3" x14ac:dyDescent="0.3">
      <c r="B4101" s="109"/>
      <c r="C4101" s="13"/>
    </row>
    <row r="4102" spans="2:3" x14ac:dyDescent="0.3">
      <c r="B4102" s="109"/>
      <c r="C4102" s="13"/>
    </row>
    <row r="4103" spans="2:3" x14ac:dyDescent="0.3">
      <c r="B4103" s="109"/>
      <c r="C4103" s="13"/>
    </row>
    <row r="4104" spans="2:3" x14ac:dyDescent="0.3">
      <c r="B4104" s="109"/>
      <c r="C4104" s="13"/>
    </row>
    <row r="4105" spans="2:3" x14ac:dyDescent="0.3">
      <c r="B4105" s="109"/>
      <c r="C4105" s="13"/>
    </row>
    <row r="4106" spans="2:3" x14ac:dyDescent="0.3">
      <c r="B4106" s="109"/>
      <c r="C4106" s="13"/>
    </row>
    <row r="4107" spans="2:3" x14ac:dyDescent="0.3">
      <c r="B4107" s="109"/>
      <c r="C4107" s="13"/>
    </row>
    <row r="4108" spans="2:3" x14ac:dyDescent="0.3">
      <c r="B4108" s="109"/>
      <c r="C4108" s="13"/>
    </row>
    <row r="4109" spans="2:3" x14ac:dyDescent="0.3">
      <c r="B4109" s="109"/>
      <c r="C4109" s="13"/>
    </row>
    <row r="4110" spans="2:3" x14ac:dyDescent="0.3">
      <c r="B4110" s="109"/>
      <c r="C4110" s="13"/>
    </row>
    <row r="4111" spans="2:3" x14ac:dyDescent="0.3">
      <c r="B4111" s="109"/>
      <c r="C4111" s="13"/>
    </row>
    <row r="4112" spans="2:3" x14ac:dyDescent="0.3">
      <c r="B4112" s="109"/>
      <c r="C4112" s="13"/>
    </row>
    <row r="4113" spans="2:3" x14ac:dyDescent="0.3">
      <c r="B4113" s="109"/>
      <c r="C4113" s="13"/>
    </row>
    <row r="4114" spans="2:3" x14ac:dyDescent="0.3">
      <c r="B4114" s="109"/>
      <c r="C4114" s="13"/>
    </row>
    <row r="4115" spans="2:3" x14ac:dyDescent="0.3">
      <c r="B4115" s="109"/>
      <c r="C4115" s="13"/>
    </row>
    <row r="4116" spans="2:3" x14ac:dyDescent="0.3">
      <c r="B4116" s="109"/>
      <c r="C4116" s="13"/>
    </row>
    <row r="4117" spans="2:3" x14ac:dyDescent="0.3">
      <c r="B4117" s="109"/>
      <c r="C4117" s="13"/>
    </row>
    <row r="4118" spans="2:3" x14ac:dyDescent="0.3">
      <c r="B4118" s="109"/>
      <c r="C4118" s="13"/>
    </row>
    <row r="4119" spans="2:3" x14ac:dyDescent="0.3">
      <c r="B4119" s="109"/>
      <c r="C4119" s="13"/>
    </row>
    <row r="4120" spans="2:3" x14ac:dyDescent="0.3">
      <c r="B4120" s="109"/>
      <c r="C4120" s="13"/>
    </row>
    <row r="4121" spans="2:3" x14ac:dyDescent="0.3">
      <c r="B4121" s="109"/>
      <c r="C4121" s="13"/>
    </row>
    <row r="4122" spans="2:3" x14ac:dyDescent="0.3">
      <c r="B4122" s="109"/>
      <c r="C4122" s="13"/>
    </row>
    <row r="4123" spans="2:3" x14ac:dyDescent="0.3">
      <c r="B4123" s="109"/>
      <c r="C4123" s="13"/>
    </row>
    <row r="4124" spans="2:3" x14ac:dyDescent="0.3">
      <c r="B4124" s="109"/>
      <c r="C4124" s="13"/>
    </row>
    <row r="4125" spans="2:3" x14ac:dyDescent="0.3">
      <c r="B4125" s="109"/>
      <c r="C4125" s="13"/>
    </row>
    <row r="4126" spans="2:3" x14ac:dyDescent="0.3">
      <c r="B4126" s="109"/>
      <c r="C4126" s="13"/>
    </row>
    <row r="4127" spans="2:3" x14ac:dyDescent="0.3">
      <c r="B4127" s="109"/>
      <c r="C4127" s="13"/>
    </row>
    <row r="4128" spans="2:3" x14ac:dyDescent="0.3">
      <c r="B4128" s="109"/>
      <c r="C4128" s="13"/>
    </row>
    <row r="4129" spans="2:3" x14ac:dyDescent="0.3">
      <c r="B4129" s="109"/>
      <c r="C4129" s="13"/>
    </row>
    <row r="4130" spans="2:3" x14ac:dyDescent="0.3">
      <c r="B4130" s="109"/>
      <c r="C4130" s="13"/>
    </row>
    <row r="4131" spans="2:3" x14ac:dyDescent="0.3">
      <c r="B4131" s="109"/>
      <c r="C4131" s="13"/>
    </row>
    <row r="4132" spans="2:3" x14ac:dyDescent="0.3">
      <c r="B4132" s="109"/>
      <c r="C4132" s="13"/>
    </row>
    <row r="4133" spans="2:3" x14ac:dyDescent="0.3">
      <c r="B4133" s="109"/>
      <c r="C4133" s="13"/>
    </row>
    <row r="4134" spans="2:3" x14ac:dyDescent="0.3">
      <c r="B4134" s="109"/>
      <c r="C4134" s="13"/>
    </row>
    <row r="4135" spans="2:3" x14ac:dyDescent="0.3">
      <c r="B4135" s="109"/>
      <c r="C4135" s="13"/>
    </row>
    <row r="4136" spans="2:3" x14ac:dyDescent="0.3">
      <c r="B4136" s="109"/>
      <c r="C4136" s="13"/>
    </row>
    <row r="4137" spans="2:3" x14ac:dyDescent="0.3">
      <c r="B4137" s="109"/>
      <c r="C4137" s="13"/>
    </row>
    <row r="4138" spans="2:3" x14ac:dyDescent="0.3">
      <c r="B4138" s="109"/>
      <c r="C4138" s="13"/>
    </row>
    <row r="4139" spans="2:3" x14ac:dyDescent="0.3">
      <c r="B4139" s="109"/>
      <c r="C4139" s="13"/>
    </row>
    <row r="4140" spans="2:3" x14ac:dyDescent="0.3">
      <c r="B4140" s="109"/>
      <c r="C4140" s="13"/>
    </row>
    <row r="4141" spans="2:3" x14ac:dyDescent="0.3">
      <c r="B4141" s="109"/>
      <c r="C4141" s="13"/>
    </row>
    <row r="4142" spans="2:3" x14ac:dyDescent="0.3">
      <c r="B4142" s="109"/>
      <c r="C4142" s="13"/>
    </row>
    <row r="4143" spans="2:3" x14ac:dyDescent="0.3">
      <c r="B4143" s="109"/>
      <c r="C4143" s="13"/>
    </row>
    <row r="4144" spans="2:3" x14ac:dyDescent="0.3">
      <c r="B4144" s="109"/>
      <c r="C4144" s="13"/>
    </row>
    <row r="4145" spans="2:3" x14ac:dyDescent="0.3">
      <c r="B4145" s="109"/>
      <c r="C4145" s="13"/>
    </row>
    <row r="4146" spans="2:3" x14ac:dyDescent="0.3">
      <c r="B4146" s="109"/>
      <c r="C4146" s="13"/>
    </row>
    <row r="4147" spans="2:3" x14ac:dyDescent="0.3">
      <c r="B4147" s="109"/>
      <c r="C4147" s="13"/>
    </row>
    <row r="4148" spans="2:3" x14ac:dyDescent="0.3">
      <c r="B4148" s="109"/>
      <c r="C4148" s="13"/>
    </row>
    <row r="4149" spans="2:3" x14ac:dyDescent="0.3">
      <c r="B4149" s="109"/>
      <c r="C4149" s="13"/>
    </row>
    <row r="4150" spans="2:3" x14ac:dyDescent="0.3">
      <c r="B4150" s="109"/>
      <c r="C4150" s="13"/>
    </row>
    <row r="4151" spans="2:3" x14ac:dyDescent="0.3">
      <c r="B4151" s="109"/>
      <c r="C4151" s="13"/>
    </row>
    <row r="4152" spans="2:3" x14ac:dyDescent="0.3">
      <c r="B4152" s="109"/>
      <c r="C4152" s="13"/>
    </row>
    <row r="4153" spans="2:3" x14ac:dyDescent="0.3">
      <c r="B4153" s="109"/>
      <c r="C4153" s="13"/>
    </row>
    <row r="4154" spans="2:3" x14ac:dyDescent="0.3">
      <c r="B4154" s="109"/>
      <c r="C4154" s="13"/>
    </row>
    <row r="4155" spans="2:3" x14ac:dyDescent="0.3">
      <c r="B4155" s="109"/>
      <c r="C4155" s="13"/>
    </row>
    <row r="4156" spans="2:3" x14ac:dyDescent="0.3">
      <c r="B4156" s="109"/>
      <c r="C4156" s="13"/>
    </row>
    <row r="4157" spans="2:3" x14ac:dyDescent="0.3">
      <c r="B4157" s="109"/>
      <c r="C4157" s="13"/>
    </row>
    <row r="4158" spans="2:3" x14ac:dyDescent="0.3">
      <c r="B4158" s="109"/>
      <c r="C4158" s="13"/>
    </row>
    <row r="4159" spans="2:3" x14ac:dyDescent="0.3">
      <c r="B4159" s="109"/>
      <c r="C4159" s="13"/>
    </row>
    <row r="4160" spans="2:3" x14ac:dyDescent="0.3">
      <c r="B4160" s="109"/>
      <c r="C4160" s="13"/>
    </row>
    <row r="4161" spans="2:3" x14ac:dyDescent="0.3">
      <c r="B4161" s="109"/>
      <c r="C4161" s="13"/>
    </row>
    <row r="4162" spans="2:3" x14ac:dyDescent="0.3">
      <c r="B4162" s="109"/>
      <c r="C4162" s="13"/>
    </row>
    <row r="4163" spans="2:3" x14ac:dyDescent="0.3">
      <c r="B4163" s="109"/>
      <c r="C4163" s="13"/>
    </row>
    <row r="4164" spans="2:3" x14ac:dyDescent="0.3">
      <c r="B4164" s="109"/>
      <c r="C4164" s="13"/>
    </row>
    <row r="4165" spans="2:3" x14ac:dyDescent="0.3">
      <c r="B4165" s="109"/>
      <c r="C4165" s="13"/>
    </row>
    <row r="4166" spans="2:3" x14ac:dyDescent="0.3">
      <c r="B4166" s="109"/>
      <c r="C4166" s="13"/>
    </row>
    <row r="4167" spans="2:3" x14ac:dyDescent="0.3">
      <c r="B4167" s="109"/>
      <c r="C4167" s="13"/>
    </row>
    <row r="4168" spans="2:3" x14ac:dyDescent="0.3">
      <c r="B4168" s="109"/>
      <c r="C4168" s="13"/>
    </row>
    <row r="4169" spans="2:3" x14ac:dyDescent="0.3">
      <c r="B4169" s="109"/>
      <c r="C4169" s="13"/>
    </row>
    <row r="4170" spans="2:3" x14ac:dyDescent="0.3">
      <c r="B4170" s="109"/>
      <c r="C4170" s="13"/>
    </row>
    <row r="4171" spans="2:3" x14ac:dyDescent="0.3">
      <c r="B4171" s="109"/>
      <c r="C4171" s="13"/>
    </row>
    <row r="4172" spans="2:3" x14ac:dyDescent="0.3">
      <c r="B4172" s="109"/>
      <c r="C4172" s="13"/>
    </row>
    <row r="4173" spans="2:3" x14ac:dyDescent="0.3">
      <c r="B4173" s="109"/>
      <c r="C4173" s="13"/>
    </row>
    <row r="4174" spans="2:3" x14ac:dyDescent="0.3">
      <c r="B4174" s="109"/>
      <c r="C4174" s="13"/>
    </row>
    <row r="4175" spans="2:3" x14ac:dyDescent="0.3">
      <c r="B4175" s="109"/>
      <c r="C4175" s="13"/>
    </row>
    <row r="4176" spans="2:3" x14ac:dyDescent="0.3">
      <c r="B4176" s="109"/>
      <c r="C4176" s="13"/>
    </row>
    <row r="4177" spans="2:3" x14ac:dyDescent="0.3">
      <c r="B4177" s="109"/>
      <c r="C4177" s="13"/>
    </row>
    <row r="4178" spans="2:3" x14ac:dyDescent="0.3">
      <c r="B4178" s="109"/>
      <c r="C4178" s="13"/>
    </row>
    <row r="4179" spans="2:3" x14ac:dyDescent="0.3">
      <c r="B4179" s="109"/>
      <c r="C4179" s="13"/>
    </row>
    <row r="4180" spans="2:3" x14ac:dyDescent="0.3">
      <c r="B4180" s="109"/>
      <c r="C4180" s="13"/>
    </row>
    <row r="4181" spans="2:3" x14ac:dyDescent="0.3">
      <c r="B4181" s="109"/>
      <c r="C4181" s="13"/>
    </row>
    <row r="4182" spans="2:3" x14ac:dyDescent="0.3">
      <c r="B4182" s="109"/>
      <c r="C4182" s="13"/>
    </row>
    <row r="4183" spans="2:3" x14ac:dyDescent="0.3">
      <c r="B4183" s="109"/>
      <c r="C4183" s="13"/>
    </row>
    <row r="4184" spans="2:3" x14ac:dyDescent="0.3">
      <c r="B4184" s="109"/>
      <c r="C4184" s="13"/>
    </row>
    <row r="4185" spans="2:3" x14ac:dyDescent="0.3">
      <c r="B4185" s="109"/>
      <c r="C4185" s="13"/>
    </row>
    <row r="4186" spans="2:3" x14ac:dyDescent="0.3">
      <c r="B4186" s="109"/>
      <c r="C4186" s="13"/>
    </row>
    <row r="4187" spans="2:3" x14ac:dyDescent="0.3">
      <c r="B4187" s="109"/>
      <c r="C4187" s="13"/>
    </row>
    <row r="4188" spans="2:3" x14ac:dyDescent="0.3">
      <c r="B4188" s="109"/>
      <c r="C4188" s="13"/>
    </row>
    <row r="4189" spans="2:3" x14ac:dyDescent="0.3">
      <c r="B4189" s="109"/>
      <c r="C4189" s="13"/>
    </row>
    <row r="4190" spans="2:3" x14ac:dyDescent="0.3">
      <c r="B4190" s="109"/>
      <c r="C4190" s="13"/>
    </row>
    <row r="4191" spans="2:3" x14ac:dyDescent="0.3">
      <c r="B4191" s="109"/>
      <c r="C4191" s="13"/>
    </row>
    <row r="4192" spans="2:3" x14ac:dyDescent="0.3">
      <c r="B4192" s="109"/>
      <c r="C4192" s="13"/>
    </row>
    <row r="4193" spans="2:3" x14ac:dyDescent="0.3">
      <c r="B4193" s="109"/>
      <c r="C4193" s="13"/>
    </row>
    <row r="4194" spans="2:3" x14ac:dyDescent="0.3">
      <c r="B4194" s="109"/>
      <c r="C4194" s="13"/>
    </row>
    <row r="4195" spans="2:3" x14ac:dyDescent="0.3">
      <c r="B4195" s="109"/>
      <c r="C4195" s="13"/>
    </row>
    <row r="4196" spans="2:3" x14ac:dyDescent="0.3">
      <c r="B4196" s="109"/>
      <c r="C4196" s="13"/>
    </row>
    <row r="4197" spans="2:3" x14ac:dyDescent="0.3">
      <c r="B4197" s="109"/>
      <c r="C4197" s="13"/>
    </row>
    <row r="4198" spans="2:3" x14ac:dyDescent="0.3">
      <c r="B4198" s="109"/>
      <c r="C4198" s="13"/>
    </row>
    <row r="4199" spans="2:3" x14ac:dyDescent="0.3">
      <c r="B4199" s="109"/>
      <c r="C4199" s="13"/>
    </row>
    <row r="4200" spans="2:3" x14ac:dyDescent="0.3">
      <c r="B4200" s="109"/>
      <c r="C4200" s="13"/>
    </row>
    <row r="4201" spans="2:3" x14ac:dyDescent="0.3">
      <c r="B4201" s="109"/>
      <c r="C4201" s="13"/>
    </row>
    <row r="4202" spans="2:3" x14ac:dyDescent="0.3">
      <c r="B4202" s="109"/>
      <c r="C4202" s="13"/>
    </row>
    <row r="4203" spans="2:3" x14ac:dyDescent="0.3">
      <c r="B4203" s="109"/>
      <c r="C4203" s="13"/>
    </row>
    <row r="4204" spans="2:3" x14ac:dyDescent="0.3">
      <c r="B4204" s="109"/>
      <c r="C4204" s="13"/>
    </row>
    <row r="4205" spans="2:3" x14ac:dyDescent="0.3">
      <c r="B4205" s="109"/>
      <c r="C4205" s="13"/>
    </row>
    <row r="4206" spans="2:3" x14ac:dyDescent="0.3">
      <c r="B4206" s="109"/>
      <c r="C4206" s="13"/>
    </row>
    <row r="4207" spans="2:3" x14ac:dyDescent="0.3">
      <c r="B4207" s="109"/>
      <c r="C4207" s="13"/>
    </row>
    <row r="4208" spans="2:3" x14ac:dyDescent="0.3">
      <c r="B4208" s="109"/>
      <c r="C4208" s="13"/>
    </row>
    <row r="4209" spans="2:3" x14ac:dyDescent="0.3">
      <c r="B4209" s="109"/>
      <c r="C4209" s="13"/>
    </row>
    <row r="4210" spans="2:3" x14ac:dyDescent="0.3">
      <c r="B4210" s="109"/>
      <c r="C4210" s="13"/>
    </row>
    <row r="4211" spans="2:3" x14ac:dyDescent="0.3">
      <c r="B4211" s="109"/>
      <c r="C4211" s="13"/>
    </row>
    <row r="4212" spans="2:3" x14ac:dyDescent="0.3">
      <c r="B4212" s="109"/>
      <c r="C4212" s="13"/>
    </row>
    <row r="4213" spans="2:3" x14ac:dyDescent="0.3">
      <c r="B4213" s="109"/>
      <c r="C4213" s="13"/>
    </row>
    <row r="4214" spans="2:3" x14ac:dyDescent="0.3">
      <c r="B4214" s="109"/>
      <c r="C4214" s="13"/>
    </row>
    <row r="4215" spans="2:3" x14ac:dyDescent="0.3">
      <c r="B4215" s="109"/>
      <c r="C4215" s="13"/>
    </row>
    <row r="4216" spans="2:3" x14ac:dyDescent="0.3">
      <c r="B4216" s="109"/>
      <c r="C4216" s="13"/>
    </row>
    <row r="4217" spans="2:3" x14ac:dyDescent="0.3">
      <c r="B4217" s="109"/>
      <c r="C4217" s="13"/>
    </row>
    <row r="4218" spans="2:3" x14ac:dyDescent="0.3">
      <c r="B4218" s="109"/>
      <c r="C4218" s="13"/>
    </row>
    <row r="4219" spans="2:3" x14ac:dyDescent="0.3">
      <c r="B4219" s="109"/>
      <c r="C4219" s="13"/>
    </row>
    <row r="4220" spans="2:3" x14ac:dyDescent="0.3">
      <c r="B4220" s="109"/>
      <c r="C4220" s="13"/>
    </row>
    <row r="4221" spans="2:3" x14ac:dyDescent="0.3">
      <c r="B4221" s="109"/>
      <c r="C4221" s="13"/>
    </row>
    <row r="4222" spans="2:3" x14ac:dyDescent="0.3">
      <c r="B4222" s="109"/>
      <c r="C4222" s="13"/>
    </row>
    <row r="4223" spans="2:3" x14ac:dyDescent="0.3">
      <c r="B4223" s="109"/>
      <c r="C4223" s="13"/>
    </row>
    <row r="4224" spans="2:3" x14ac:dyDescent="0.3">
      <c r="B4224" s="109"/>
      <c r="C4224" s="13"/>
    </row>
    <row r="4225" spans="2:3" x14ac:dyDescent="0.3">
      <c r="B4225" s="109"/>
      <c r="C4225" s="13"/>
    </row>
    <row r="4226" spans="2:3" x14ac:dyDescent="0.3">
      <c r="B4226" s="109"/>
      <c r="C4226" s="13"/>
    </row>
    <row r="4227" spans="2:3" x14ac:dyDescent="0.3">
      <c r="B4227" s="109"/>
      <c r="C4227" s="13"/>
    </row>
    <row r="4228" spans="2:3" x14ac:dyDescent="0.3">
      <c r="B4228" s="109"/>
      <c r="C4228" s="13"/>
    </row>
    <row r="4229" spans="2:3" x14ac:dyDescent="0.3">
      <c r="B4229" s="109"/>
      <c r="C4229" s="13"/>
    </row>
    <row r="4230" spans="2:3" x14ac:dyDescent="0.3">
      <c r="B4230" s="109"/>
      <c r="C4230" s="13"/>
    </row>
    <row r="4231" spans="2:3" x14ac:dyDescent="0.3">
      <c r="B4231" s="109"/>
      <c r="C4231" s="13"/>
    </row>
    <row r="4232" spans="2:3" x14ac:dyDescent="0.3">
      <c r="B4232" s="109"/>
      <c r="C4232" s="13"/>
    </row>
    <row r="4233" spans="2:3" x14ac:dyDescent="0.3">
      <c r="B4233" s="109"/>
      <c r="C4233" s="13"/>
    </row>
    <row r="4234" spans="2:3" x14ac:dyDescent="0.3">
      <c r="B4234" s="109"/>
      <c r="C4234" s="13"/>
    </row>
    <row r="4235" spans="2:3" x14ac:dyDescent="0.3">
      <c r="B4235" s="109"/>
      <c r="C4235" s="13"/>
    </row>
    <row r="4236" spans="2:3" x14ac:dyDescent="0.3">
      <c r="B4236" s="109"/>
      <c r="C4236" s="13"/>
    </row>
    <row r="4237" spans="2:3" x14ac:dyDescent="0.3">
      <c r="B4237" s="109"/>
      <c r="C4237" s="13"/>
    </row>
    <row r="4238" spans="2:3" x14ac:dyDescent="0.3">
      <c r="B4238" s="109"/>
      <c r="C4238" s="13"/>
    </row>
    <row r="4239" spans="2:3" x14ac:dyDescent="0.3">
      <c r="B4239" s="109"/>
      <c r="C4239" s="13"/>
    </row>
    <row r="4240" spans="2:3" x14ac:dyDescent="0.3">
      <c r="B4240" s="109"/>
      <c r="C4240" s="13"/>
    </row>
    <row r="4241" spans="2:3" x14ac:dyDescent="0.3">
      <c r="B4241" s="109"/>
      <c r="C4241" s="13"/>
    </row>
    <row r="4242" spans="2:3" x14ac:dyDescent="0.3">
      <c r="B4242" s="109"/>
      <c r="C4242" s="13"/>
    </row>
    <row r="4243" spans="2:3" x14ac:dyDescent="0.3">
      <c r="B4243" s="109"/>
      <c r="C4243" s="13"/>
    </row>
    <row r="4244" spans="2:3" x14ac:dyDescent="0.3">
      <c r="B4244" s="109"/>
      <c r="C4244" s="13"/>
    </row>
    <row r="4245" spans="2:3" x14ac:dyDescent="0.3">
      <c r="B4245" s="109"/>
      <c r="C4245" s="13"/>
    </row>
    <row r="4246" spans="2:3" x14ac:dyDescent="0.3">
      <c r="B4246" s="109"/>
      <c r="C4246" s="13"/>
    </row>
    <row r="4247" spans="2:3" x14ac:dyDescent="0.3">
      <c r="B4247" s="109"/>
      <c r="C4247" s="13"/>
    </row>
    <row r="4248" spans="2:3" x14ac:dyDescent="0.3">
      <c r="B4248" s="109"/>
      <c r="C4248" s="13"/>
    </row>
    <row r="4249" spans="2:3" x14ac:dyDescent="0.3">
      <c r="B4249" s="109"/>
      <c r="C4249" s="13"/>
    </row>
    <row r="4250" spans="2:3" x14ac:dyDescent="0.3">
      <c r="B4250" s="109"/>
      <c r="C4250" s="13"/>
    </row>
    <row r="4251" spans="2:3" x14ac:dyDescent="0.3">
      <c r="B4251" s="109"/>
      <c r="C4251" s="13"/>
    </row>
    <row r="4252" spans="2:3" x14ac:dyDescent="0.3">
      <c r="B4252" s="109"/>
      <c r="C4252" s="13"/>
    </row>
    <row r="4253" spans="2:3" x14ac:dyDescent="0.3">
      <c r="B4253" s="109"/>
      <c r="C4253" s="13"/>
    </row>
    <row r="4254" spans="2:3" x14ac:dyDescent="0.3">
      <c r="B4254" s="109"/>
      <c r="C4254" s="13"/>
    </row>
    <row r="4255" spans="2:3" x14ac:dyDescent="0.3">
      <c r="B4255" s="109"/>
      <c r="C4255" s="13"/>
    </row>
    <row r="4256" spans="2:3" x14ac:dyDescent="0.3">
      <c r="B4256" s="109"/>
      <c r="C4256" s="13"/>
    </row>
    <row r="4257" spans="2:3" x14ac:dyDescent="0.3">
      <c r="B4257" s="109"/>
      <c r="C4257" s="13"/>
    </row>
    <row r="4258" spans="2:3" x14ac:dyDescent="0.3">
      <c r="B4258" s="109"/>
      <c r="C4258" s="13"/>
    </row>
    <row r="4259" spans="2:3" x14ac:dyDescent="0.3">
      <c r="B4259" s="109"/>
      <c r="C4259" s="13"/>
    </row>
    <row r="4260" spans="2:3" x14ac:dyDescent="0.3">
      <c r="B4260" s="109"/>
      <c r="C4260" s="13"/>
    </row>
    <row r="4261" spans="2:3" x14ac:dyDescent="0.3">
      <c r="B4261" s="109"/>
      <c r="C4261" s="13"/>
    </row>
    <row r="4262" spans="2:3" x14ac:dyDescent="0.3">
      <c r="B4262" s="109"/>
      <c r="C4262" s="13"/>
    </row>
    <row r="4263" spans="2:3" x14ac:dyDescent="0.3">
      <c r="B4263" s="109"/>
      <c r="C4263" s="13"/>
    </row>
    <row r="4264" spans="2:3" x14ac:dyDescent="0.3">
      <c r="B4264" s="109"/>
      <c r="C4264" s="13"/>
    </row>
    <row r="4265" spans="2:3" x14ac:dyDescent="0.3">
      <c r="B4265" s="109"/>
      <c r="C4265" s="13"/>
    </row>
    <row r="4266" spans="2:3" x14ac:dyDescent="0.3">
      <c r="B4266" s="109"/>
      <c r="C4266" s="13"/>
    </row>
    <row r="4267" spans="2:3" x14ac:dyDescent="0.3">
      <c r="B4267" s="109"/>
      <c r="C4267" s="13"/>
    </row>
    <row r="4268" spans="2:3" x14ac:dyDescent="0.3">
      <c r="B4268" s="109"/>
      <c r="C4268" s="13"/>
    </row>
    <row r="4269" spans="2:3" x14ac:dyDescent="0.3">
      <c r="B4269" s="109"/>
      <c r="C4269" s="13"/>
    </row>
    <row r="4270" spans="2:3" x14ac:dyDescent="0.3">
      <c r="B4270" s="109"/>
      <c r="C4270" s="13"/>
    </row>
    <row r="4271" spans="2:3" x14ac:dyDescent="0.3">
      <c r="B4271" s="109"/>
      <c r="C4271" s="13"/>
    </row>
    <row r="4272" spans="2:3" x14ac:dyDescent="0.3">
      <c r="B4272" s="109"/>
      <c r="C4272" s="13"/>
    </row>
    <row r="4273" spans="2:3" x14ac:dyDescent="0.3">
      <c r="B4273" s="109"/>
      <c r="C4273" s="13"/>
    </row>
    <row r="4274" spans="2:3" x14ac:dyDescent="0.3">
      <c r="B4274" s="109"/>
      <c r="C4274" s="13"/>
    </row>
    <row r="4275" spans="2:3" x14ac:dyDescent="0.3">
      <c r="B4275" s="109"/>
      <c r="C4275" s="13"/>
    </row>
    <row r="4276" spans="2:3" x14ac:dyDescent="0.3">
      <c r="B4276" s="109"/>
      <c r="C4276" s="13"/>
    </row>
    <row r="4277" spans="2:3" x14ac:dyDescent="0.3">
      <c r="B4277" s="109"/>
      <c r="C4277" s="13"/>
    </row>
    <row r="4278" spans="2:3" x14ac:dyDescent="0.3">
      <c r="B4278" s="109"/>
      <c r="C4278" s="13"/>
    </row>
    <row r="4279" spans="2:3" x14ac:dyDescent="0.3">
      <c r="B4279" s="109"/>
      <c r="C4279" s="13"/>
    </row>
    <row r="4280" spans="2:3" x14ac:dyDescent="0.3">
      <c r="B4280" s="109"/>
      <c r="C4280" s="13"/>
    </row>
    <row r="4281" spans="2:3" x14ac:dyDescent="0.3">
      <c r="B4281" s="109"/>
      <c r="C4281" s="13"/>
    </row>
    <row r="4282" spans="2:3" x14ac:dyDescent="0.3">
      <c r="B4282" s="109"/>
      <c r="C4282" s="13"/>
    </row>
    <row r="4283" spans="2:3" x14ac:dyDescent="0.3">
      <c r="B4283" s="109"/>
      <c r="C4283" s="13"/>
    </row>
    <row r="4284" spans="2:3" x14ac:dyDescent="0.3">
      <c r="B4284" s="109"/>
      <c r="C4284" s="13"/>
    </row>
    <row r="4285" spans="2:3" x14ac:dyDescent="0.3">
      <c r="B4285" s="109"/>
      <c r="C4285" s="13"/>
    </row>
    <row r="4286" spans="2:3" x14ac:dyDescent="0.3">
      <c r="B4286" s="109"/>
      <c r="C4286" s="13"/>
    </row>
    <row r="4287" spans="2:3" x14ac:dyDescent="0.3">
      <c r="B4287" s="109"/>
      <c r="C4287" s="13"/>
    </row>
    <row r="4288" spans="2:3" x14ac:dyDescent="0.3">
      <c r="B4288" s="109"/>
      <c r="C4288" s="13"/>
    </row>
    <row r="4289" spans="2:3" x14ac:dyDescent="0.3">
      <c r="B4289" s="109"/>
      <c r="C4289" s="13"/>
    </row>
    <row r="4290" spans="2:3" x14ac:dyDescent="0.3">
      <c r="B4290" s="109"/>
      <c r="C4290" s="13"/>
    </row>
    <row r="4291" spans="2:3" x14ac:dyDescent="0.3">
      <c r="B4291" s="109"/>
      <c r="C4291" s="13"/>
    </row>
    <row r="4292" spans="2:3" x14ac:dyDescent="0.3">
      <c r="B4292" s="109"/>
      <c r="C4292" s="13"/>
    </row>
    <row r="4293" spans="2:3" x14ac:dyDescent="0.3">
      <c r="B4293" s="109"/>
      <c r="C4293" s="13"/>
    </row>
    <row r="4294" spans="2:3" x14ac:dyDescent="0.3">
      <c r="B4294" s="109"/>
      <c r="C4294" s="13"/>
    </row>
    <row r="4295" spans="2:3" x14ac:dyDescent="0.3">
      <c r="B4295" s="109"/>
      <c r="C4295" s="13"/>
    </row>
    <row r="4296" spans="2:3" x14ac:dyDescent="0.3">
      <c r="B4296" s="109"/>
      <c r="C4296" s="13"/>
    </row>
    <row r="4297" spans="2:3" x14ac:dyDescent="0.3">
      <c r="B4297" s="109"/>
      <c r="C4297" s="13"/>
    </row>
    <row r="4298" spans="2:3" x14ac:dyDescent="0.3">
      <c r="B4298" s="109"/>
      <c r="C4298" s="13"/>
    </row>
    <row r="4299" spans="2:3" x14ac:dyDescent="0.3">
      <c r="B4299" s="109"/>
      <c r="C4299" s="13"/>
    </row>
    <row r="4300" spans="2:3" x14ac:dyDescent="0.3">
      <c r="B4300" s="109"/>
      <c r="C4300" s="13"/>
    </row>
    <row r="4301" spans="2:3" x14ac:dyDescent="0.3">
      <c r="B4301" s="109"/>
      <c r="C4301" s="13"/>
    </row>
    <row r="4302" spans="2:3" x14ac:dyDescent="0.3">
      <c r="B4302" s="109"/>
      <c r="C4302" s="13"/>
    </row>
    <row r="4303" spans="2:3" x14ac:dyDescent="0.3">
      <c r="B4303" s="109"/>
      <c r="C4303" s="13"/>
    </row>
    <row r="4304" spans="2:3" x14ac:dyDescent="0.3">
      <c r="B4304" s="109"/>
      <c r="C4304" s="13"/>
    </row>
    <row r="4305" spans="2:3" x14ac:dyDescent="0.3">
      <c r="B4305" s="109"/>
      <c r="C4305" s="13"/>
    </row>
    <row r="4306" spans="2:3" x14ac:dyDescent="0.3">
      <c r="B4306" s="109"/>
      <c r="C4306" s="13"/>
    </row>
    <row r="4307" spans="2:3" x14ac:dyDescent="0.3">
      <c r="B4307" s="109"/>
      <c r="C4307" s="13"/>
    </row>
    <row r="4308" spans="2:3" x14ac:dyDescent="0.3">
      <c r="B4308" s="109"/>
      <c r="C4308" s="13"/>
    </row>
    <row r="4309" spans="2:3" x14ac:dyDescent="0.3">
      <c r="B4309" s="109"/>
      <c r="C4309" s="13"/>
    </row>
    <row r="4310" spans="2:3" x14ac:dyDescent="0.3">
      <c r="B4310" s="109"/>
      <c r="C4310" s="13"/>
    </row>
    <row r="4311" spans="2:3" x14ac:dyDescent="0.3">
      <c r="B4311" s="109"/>
      <c r="C4311" s="13"/>
    </row>
    <row r="4312" spans="2:3" x14ac:dyDescent="0.3">
      <c r="B4312" s="109"/>
      <c r="C4312" s="13"/>
    </row>
    <row r="4313" spans="2:3" x14ac:dyDescent="0.3">
      <c r="B4313" s="109"/>
      <c r="C4313" s="13"/>
    </row>
    <row r="4314" spans="2:3" x14ac:dyDescent="0.3">
      <c r="B4314" s="109"/>
      <c r="C4314" s="13"/>
    </row>
    <row r="4315" spans="2:3" x14ac:dyDescent="0.3">
      <c r="B4315" s="109"/>
      <c r="C4315" s="13"/>
    </row>
    <row r="4316" spans="2:3" x14ac:dyDescent="0.3">
      <c r="B4316" s="109"/>
      <c r="C4316" s="13"/>
    </row>
    <row r="4317" spans="2:3" x14ac:dyDescent="0.3">
      <c r="B4317" s="109"/>
      <c r="C4317" s="13"/>
    </row>
    <row r="4318" spans="2:3" x14ac:dyDescent="0.3">
      <c r="B4318" s="109"/>
      <c r="C4318" s="13"/>
    </row>
    <row r="4319" spans="2:3" x14ac:dyDescent="0.3">
      <c r="B4319" s="109"/>
      <c r="C4319" s="13"/>
    </row>
    <row r="4320" spans="2:3" x14ac:dyDescent="0.3">
      <c r="B4320" s="109"/>
      <c r="C4320" s="13"/>
    </row>
    <row r="4321" spans="2:3" x14ac:dyDescent="0.3">
      <c r="B4321" s="109"/>
      <c r="C4321" s="13"/>
    </row>
    <row r="4322" spans="2:3" x14ac:dyDescent="0.3">
      <c r="B4322" s="109"/>
      <c r="C4322" s="13"/>
    </row>
    <row r="4323" spans="2:3" x14ac:dyDescent="0.3">
      <c r="B4323" s="109"/>
      <c r="C4323" s="13"/>
    </row>
    <row r="4324" spans="2:3" x14ac:dyDescent="0.3">
      <c r="B4324" s="109"/>
      <c r="C4324" s="13"/>
    </row>
    <row r="4325" spans="2:3" x14ac:dyDescent="0.3">
      <c r="B4325" s="109"/>
      <c r="C4325" s="13"/>
    </row>
    <row r="4326" spans="2:3" x14ac:dyDescent="0.3">
      <c r="B4326" s="109"/>
      <c r="C4326" s="13"/>
    </row>
    <row r="4327" spans="2:3" x14ac:dyDescent="0.3">
      <c r="B4327" s="109"/>
      <c r="C4327" s="13"/>
    </row>
    <row r="4328" spans="2:3" x14ac:dyDescent="0.3">
      <c r="B4328" s="109"/>
      <c r="C4328" s="13"/>
    </row>
    <row r="4329" spans="2:3" x14ac:dyDescent="0.3">
      <c r="B4329" s="109"/>
      <c r="C4329" s="13"/>
    </row>
    <row r="4330" spans="2:3" x14ac:dyDescent="0.3">
      <c r="B4330" s="109"/>
      <c r="C4330" s="13"/>
    </row>
    <row r="4331" spans="2:3" x14ac:dyDescent="0.3">
      <c r="B4331" s="109"/>
      <c r="C4331" s="13"/>
    </row>
    <row r="4332" spans="2:3" x14ac:dyDescent="0.3">
      <c r="B4332" s="109"/>
      <c r="C4332" s="13"/>
    </row>
    <row r="4333" spans="2:3" x14ac:dyDescent="0.3">
      <c r="B4333" s="109"/>
      <c r="C4333" s="13"/>
    </row>
    <row r="4334" spans="2:3" x14ac:dyDescent="0.3">
      <c r="B4334" s="109"/>
      <c r="C4334" s="13"/>
    </row>
    <row r="4335" spans="2:3" x14ac:dyDescent="0.3">
      <c r="B4335" s="109"/>
      <c r="C4335" s="13"/>
    </row>
    <row r="4336" spans="2:3" x14ac:dyDescent="0.3">
      <c r="B4336" s="109"/>
      <c r="C4336" s="13"/>
    </row>
    <row r="4337" spans="2:3" x14ac:dyDescent="0.3">
      <c r="B4337" s="109"/>
      <c r="C4337" s="13"/>
    </row>
    <row r="4338" spans="2:3" x14ac:dyDescent="0.3">
      <c r="B4338" s="109"/>
      <c r="C4338" s="13"/>
    </row>
    <row r="4339" spans="2:3" x14ac:dyDescent="0.3">
      <c r="B4339" s="109"/>
      <c r="C4339" s="13"/>
    </row>
    <row r="4340" spans="2:3" x14ac:dyDescent="0.3">
      <c r="B4340" s="109"/>
      <c r="C4340" s="13"/>
    </row>
    <row r="4341" spans="2:3" x14ac:dyDescent="0.3">
      <c r="B4341" s="109"/>
      <c r="C4341" s="13"/>
    </row>
    <row r="4342" spans="2:3" x14ac:dyDescent="0.3">
      <c r="B4342" s="109"/>
      <c r="C4342" s="13"/>
    </row>
    <row r="4343" spans="2:3" x14ac:dyDescent="0.3">
      <c r="B4343" s="109"/>
      <c r="C4343" s="13"/>
    </row>
    <row r="4344" spans="2:3" x14ac:dyDescent="0.3">
      <c r="B4344" s="109"/>
      <c r="C4344" s="13"/>
    </row>
    <row r="4345" spans="2:3" x14ac:dyDescent="0.3">
      <c r="B4345" s="109"/>
      <c r="C4345" s="13"/>
    </row>
    <row r="4346" spans="2:3" x14ac:dyDescent="0.3">
      <c r="B4346" s="109"/>
      <c r="C4346" s="13"/>
    </row>
    <row r="4347" spans="2:3" x14ac:dyDescent="0.3">
      <c r="B4347" s="109"/>
      <c r="C4347" s="13"/>
    </row>
    <row r="4348" spans="2:3" x14ac:dyDescent="0.3">
      <c r="B4348" s="109"/>
      <c r="C4348" s="13"/>
    </row>
    <row r="4349" spans="2:3" x14ac:dyDescent="0.3">
      <c r="B4349" s="109"/>
      <c r="C4349" s="13"/>
    </row>
    <row r="4350" spans="2:3" x14ac:dyDescent="0.3">
      <c r="B4350" s="109"/>
      <c r="C4350" s="13"/>
    </row>
    <row r="4351" spans="2:3" x14ac:dyDescent="0.3">
      <c r="B4351" s="109"/>
      <c r="C4351" s="13"/>
    </row>
    <row r="4352" spans="2:3" x14ac:dyDescent="0.3">
      <c r="B4352" s="109"/>
      <c r="C4352" s="13"/>
    </row>
    <row r="4353" spans="2:3" x14ac:dyDescent="0.3">
      <c r="B4353" s="109"/>
      <c r="C4353" s="13"/>
    </row>
    <row r="4354" spans="2:3" x14ac:dyDescent="0.3">
      <c r="B4354" s="109"/>
      <c r="C4354" s="13"/>
    </row>
    <row r="4355" spans="2:3" x14ac:dyDescent="0.3">
      <c r="B4355" s="109"/>
      <c r="C4355" s="13"/>
    </row>
    <row r="4356" spans="2:3" x14ac:dyDescent="0.3">
      <c r="B4356" s="109"/>
      <c r="C4356" s="13"/>
    </row>
    <row r="4357" spans="2:3" x14ac:dyDescent="0.3">
      <c r="B4357" s="109"/>
      <c r="C4357" s="13"/>
    </row>
    <row r="4358" spans="2:3" x14ac:dyDescent="0.3">
      <c r="B4358" s="109"/>
      <c r="C4358" s="13"/>
    </row>
    <row r="4359" spans="2:3" x14ac:dyDescent="0.3">
      <c r="B4359" s="109"/>
      <c r="C4359" s="13"/>
    </row>
    <row r="4360" spans="2:3" x14ac:dyDescent="0.3">
      <c r="B4360" s="109"/>
      <c r="C4360" s="13"/>
    </row>
    <row r="4361" spans="2:3" x14ac:dyDescent="0.3">
      <c r="B4361" s="109"/>
      <c r="C4361" s="13"/>
    </row>
    <row r="4362" spans="2:3" x14ac:dyDescent="0.3">
      <c r="B4362" s="109"/>
      <c r="C4362" s="13"/>
    </row>
    <row r="4363" spans="2:3" x14ac:dyDescent="0.3">
      <c r="B4363" s="109"/>
      <c r="C4363" s="13"/>
    </row>
    <row r="4364" spans="2:3" x14ac:dyDescent="0.3">
      <c r="B4364" s="109"/>
      <c r="C4364" s="13"/>
    </row>
    <row r="4365" spans="2:3" x14ac:dyDescent="0.3">
      <c r="B4365" s="109"/>
      <c r="C4365" s="13"/>
    </row>
    <row r="4366" spans="2:3" x14ac:dyDescent="0.3">
      <c r="B4366" s="109"/>
      <c r="C4366" s="13"/>
    </row>
    <row r="4367" spans="2:3" x14ac:dyDescent="0.3">
      <c r="B4367" s="109"/>
      <c r="C4367" s="13"/>
    </row>
    <row r="4368" spans="2:3" x14ac:dyDescent="0.3">
      <c r="B4368" s="109"/>
      <c r="C4368" s="13"/>
    </row>
    <row r="4369" spans="2:3" x14ac:dyDescent="0.3">
      <c r="B4369" s="109"/>
      <c r="C4369" s="13"/>
    </row>
    <row r="4370" spans="2:3" x14ac:dyDescent="0.3">
      <c r="B4370" s="109"/>
      <c r="C4370" s="13"/>
    </row>
    <row r="4371" spans="2:3" x14ac:dyDescent="0.3">
      <c r="B4371" s="109"/>
      <c r="C4371" s="13"/>
    </row>
    <row r="4372" spans="2:3" x14ac:dyDescent="0.3">
      <c r="B4372" s="109"/>
      <c r="C4372" s="13"/>
    </row>
    <row r="4373" spans="2:3" x14ac:dyDescent="0.3">
      <c r="B4373" s="109"/>
      <c r="C4373" s="13"/>
    </row>
    <row r="4374" spans="2:3" x14ac:dyDescent="0.3">
      <c r="B4374" s="109"/>
      <c r="C4374" s="13"/>
    </row>
    <row r="4375" spans="2:3" x14ac:dyDescent="0.3">
      <c r="B4375" s="109"/>
      <c r="C4375" s="13"/>
    </row>
    <row r="4376" spans="2:3" x14ac:dyDescent="0.3">
      <c r="B4376" s="109"/>
      <c r="C4376" s="13"/>
    </row>
    <row r="4377" spans="2:3" x14ac:dyDescent="0.3">
      <c r="B4377" s="109"/>
      <c r="C4377" s="13"/>
    </row>
    <row r="4378" spans="2:3" x14ac:dyDescent="0.3">
      <c r="B4378" s="109"/>
      <c r="C4378" s="13"/>
    </row>
    <row r="4379" spans="2:3" x14ac:dyDescent="0.3">
      <c r="B4379" s="109"/>
      <c r="C4379" s="13"/>
    </row>
    <row r="4380" spans="2:3" x14ac:dyDescent="0.3">
      <c r="B4380" s="109"/>
      <c r="C4380" s="13"/>
    </row>
    <row r="4381" spans="2:3" x14ac:dyDescent="0.3">
      <c r="B4381" s="109"/>
      <c r="C4381" s="13"/>
    </row>
    <row r="4382" spans="2:3" x14ac:dyDescent="0.3">
      <c r="B4382" s="109"/>
      <c r="C4382" s="13"/>
    </row>
    <row r="4383" spans="2:3" x14ac:dyDescent="0.3">
      <c r="B4383" s="109"/>
      <c r="C4383" s="13"/>
    </row>
    <row r="4384" spans="2:3" x14ac:dyDescent="0.3">
      <c r="B4384" s="109"/>
      <c r="C4384" s="13"/>
    </row>
    <row r="4385" spans="2:3" x14ac:dyDescent="0.3">
      <c r="B4385" s="109"/>
      <c r="C4385" s="13"/>
    </row>
    <row r="4386" spans="2:3" x14ac:dyDescent="0.3">
      <c r="B4386" s="109"/>
      <c r="C4386" s="13"/>
    </row>
    <row r="4387" spans="2:3" x14ac:dyDescent="0.3">
      <c r="B4387" s="109"/>
      <c r="C4387" s="13"/>
    </row>
    <row r="4388" spans="2:3" x14ac:dyDescent="0.3">
      <c r="B4388" s="109"/>
      <c r="C4388" s="13"/>
    </row>
    <row r="4389" spans="2:3" x14ac:dyDescent="0.3">
      <c r="B4389" s="109"/>
      <c r="C4389" s="13"/>
    </row>
    <row r="4390" spans="2:3" x14ac:dyDescent="0.3">
      <c r="B4390" s="109"/>
      <c r="C4390" s="13"/>
    </row>
    <row r="4391" spans="2:3" x14ac:dyDescent="0.3">
      <c r="B4391" s="109"/>
      <c r="C4391" s="13"/>
    </row>
    <row r="4392" spans="2:3" x14ac:dyDescent="0.3">
      <c r="B4392" s="109"/>
      <c r="C4392" s="13"/>
    </row>
    <row r="4393" spans="2:3" x14ac:dyDescent="0.3">
      <c r="B4393" s="109"/>
      <c r="C4393" s="13"/>
    </row>
    <row r="4394" spans="2:3" x14ac:dyDescent="0.3">
      <c r="B4394" s="109"/>
      <c r="C4394" s="13"/>
    </row>
    <row r="4395" spans="2:3" x14ac:dyDescent="0.3">
      <c r="B4395" s="109"/>
      <c r="C4395" s="13"/>
    </row>
    <row r="4396" spans="2:3" x14ac:dyDescent="0.3">
      <c r="B4396" s="109"/>
      <c r="C4396" s="13"/>
    </row>
    <row r="4397" spans="2:3" x14ac:dyDescent="0.3">
      <c r="B4397" s="109"/>
      <c r="C4397" s="13"/>
    </row>
    <row r="4398" spans="2:3" x14ac:dyDescent="0.3">
      <c r="B4398" s="109"/>
      <c r="C4398" s="13"/>
    </row>
    <row r="4399" spans="2:3" x14ac:dyDescent="0.3">
      <c r="B4399" s="109"/>
      <c r="C4399" s="13"/>
    </row>
    <row r="4400" spans="2:3" x14ac:dyDescent="0.3">
      <c r="B4400" s="109"/>
      <c r="C4400" s="13"/>
    </row>
    <row r="4401" spans="2:3" x14ac:dyDescent="0.3">
      <c r="B4401" s="109"/>
      <c r="C4401" s="13"/>
    </row>
    <row r="4402" spans="2:3" x14ac:dyDescent="0.3">
      <c r="B4402" s="109"/>
      <c r="C4402" s="13"/>
    </row>
    <row r="4403" spans="2:3" x14ac:dyDescent="0.3">
      <c r="B4403" s="109"/>
      <c r="C4403" s="13"/>
    </row>
    <row r="4404" spans="2:3" x14ac:dyDescent="0.3">
      <c r="B4404" s="109"/>
      <c r="C4404" s="13"/>
    </row>
    <row r="4405" spans="2:3" x14ac:dyDescent="0.3">
      <c r="B4405" s="109"/>
      <c r="C4405" s="13"/>
    </row>
    <row r="4406" spans="2:3" x14ac:dyDescent="0.3">
      <c r="B4406" s="109"/>
      <c r="C4406" s="13"/>
    </row>
    <row r="4407" spans="2:3" x14ac:dyDescent="0.3">
      <c r="B4407" s="109"/>
      <c r="C4407" s="13"/>
    </row>
    <row r="4408" spans="2:3" x14ac:dyDescent="0.3">
      <c r="B4408" s="109"/>
      <c r="C4408" s="13"/>
    </row>
    <row r="4409" spans="2:3" x14ac:dyDescent="0.3">
      <c r="B4409" s="109"/>
      <c r="C4409" s="13"/>
    </row>
    <row r="4410" spans="2:3" x14ac:dyDescent="0.3">
      <c r="B4410" s="109"/>
      <c r="C4410" s="13"/>
    </row>
    <row r="4411" spans="2:3" x14ac:dyDescent="0.3">
      <c r="B4411" s="109"/>
      <c r="C4411" s="13"/>
    </row>
    <row r="4412" spans="2:3" x14ac:dyDescent="0.3">
      <c r="B4412" s="109"/>
      <c r="C4412" s="13"/>
    </row>
    <row r="4413" spans="2:3" x14ac:dyDescent="0.3">
      <c r="B4413" s="109"/>
      <c r="C4413" s="13"/>
    </row>
    <row r="4414" spans="2:3" x14ac:dyDescent="0.3">
      <c r="B4414" s="109"/>
      <c r="C4414" s="13"/>
    </row>
    <row r="4415" spans="2:3" x14ac:dyDescent="0.3">
      <c r="B4415" s="109"/>
      <c r="C4415" s="13"/>
    </row>
    <row r="4416" spans="2:3" x14ac:dyDescent="0.3">
      <c r="B4416" s="109"/>
      <c r="C4416" s="13"/>
    </row>
    <row r="4417" spans="2:3" x14ac:dyDescent="0.3">
      <c r="B4417" s="109"/>
      <c r="C4417" s="13"/>
    </row>
    <row r="4418" spans="2:3" x14ac:dyDescent="0.3">
      <c r="B4418" s="109"/>
      <c r="C4418" s="13"/>
    </row>
    <row r="4419" spans="2:3" x14ac:dyDescent="0.3">
      <c r="B4419" s="109"/>
      <c r="C4419" s="13"/>
    </row>
    <row r="4420" spans="2:3" x14ac:dyDescent="0.3">
      <c r="B4420" s="109"/>
      <c r="C4420" s="13"/>
    </row>
    <row r="4421" spans="2:3" x14ac:dyDescent="0.3">
      <c r="B4421" s="109"/>
      <c r="C4421" s="13"/>
    </row>
    <row r="4422" spans="2:3" x14ac:dyDescent="0.3">
      <c r="B4422" s="109"/>
      <c r="C4422" s="13"/>
    </row>
    <row r="4423" spans="2:3" x14ac:dyDescent="0.3">
      <c r="B4423" s="109"/>
      <c r="C4423" s="13"/>
    </row>
    <row r="4424" spans="2:3" x14ac:dyDescent="0.3">
      <c r="B4424" s="109"/>
      <c r="C4424" s="13"/>
    </row>
    <row r="4425" spans="2:3" x14ac:dyDescent="0.3">
      <c r="B4425" s="109"/>
      <c r="C4425" s="13"/>
    </row>
    <row r="4426" spans="2:3" x14ac:dyDescent="0.3">
      <c r="B4426" s="109"/>
      <c r="C4426" s="13"/>
    </row>
    <row r="4427" spans="2:3" x14ac:dyDescent="0.3">
      <c r="B4427" s="109"/>
      <c r="C4427" s="13"/>
    </row>
    <row r="4428" spans="2:3" x14ac:dyDescent="0.3">
      <c r="B4428" s="109"/>
      <c r="C4428" s="13"/>
    </row>
    <row r="4429" spans="2:3" x14ac:dyDescent="0.3">
      <c r="B4429" s="109"/>
      <c r="C4429" s="13"/>
    </row>
    <row r="4430" spans="2:3" x14ac:dyDescent="0.3">
      <c r="B4430" s="109"/>
      <c r="C4430" s="13"/>
    </row>
    <row r="4431" spans="2:3" x14ac:dyDescent="0.3">
      <c r="B4431" s="109"/>
      <c r="C4431" s="13"/>
    </row>
    <row r="4432" spans="2:3" x14ac:dyDescent="0.3">
      <c r="B4432" s="109"/>
      <c r="C4432" s="13"/>
    </row>
    <row r="4433" spans="2:3" x14ac:dyDescent="0.3">
      <c r="B4433" s="109"/>
      <c r="C4433" s="13"/>
    </row>
    <row r="4434" spans="2:3" x14ac:dyDescent="0.3">
      <c r="B4434" s="109"/>
      <c r="C4434" s="13"/>
    </row>
    <row r="4435" spans="2:3" x14ac:dyDescent="0.3">
      <c r="B4435" s="109"/>
      <c r="C4435" s="13"/>
    </row>
    <row r="4436" spans="2:3" x14ac:dyDescent="0.3">
      <c r="B4436" s="109"/>
      <c r="C4436" s="13"/>
    </row>
    <row r="4437" spans="2:3" x14ac:dyDescent="0.3">
      <c r="B4437" s="109"/>
      <c r="C4437" s="13"/>
    </row>
    <row r="4438" spans="2:3" x14ac:dyDescent="0.3">
      <c r="B4438" s="109"/>
      <c r="C4438" s="13"/>
    </row>
    <row r="4439" spans="2:3" x14ac:dyDescent="0.3">
      <c r="B4439" s="109"/>
      <c r="C4439" s="13"/>
    </row>
    <row r="4440" spans="2:3" x14ac:dyDescent="0.3">
      <c r="B4440" s="109"/>
      <c r="C4440" s="13"/>
    </row>
    <row r="4441" spans="2:3" x14ac:dyDescent="0.3">
      <c r="B4441" s="109"/>
      <c r="C4441" s="13"/>
    </row>
    <row r="4442" spans="2:3" x14ac:dyDescent="0.3">
      <c r="B4442" s="109"/>
      <c r="C4442" s="13"/>
    </row>
    <row r="4443" spans="2:3" x14ac:dyDescent="0.3">
      <c r="B4443" s="109"/>
      <c r="C4443" s="13"/>
    </row>
    <row r="4444" spans="2:3" x14ac:dyDescent="0.3">
      <c r="B4444" s="109"/>
      <c r="C4444" s="13"/>
    </row>
    <row r="4445" spans="2:3" x14ac:dyDescent="0.3">
      <c r="B4445" s="109"/>
      <c r="C4445" s="13"/>
    </row>
    <row r="4446" spans="2:3" x14ac:dyDescent="0.3">
      <c r="B4446" s="109"/>
      <c r="C4446" s="13"/>
    </row>
    <row r="4447" spans="2:3" x14ac:dyDescent="0.3">
      <c r="B4447" s="109"/>
      <c r="C4447" s="13"/>
    </row>
    <row r="4448" spans="2:3" x14ac:dyDescent="0.3">
      <c r="B4448" s="109"/>
      <c r="C4448" s="13"/>
    </row>
    <row r="4449" spans="2:3" x14ac:dyDescent="0.3">
      <c r="B4449" s="109"/>
      <c r="C4449" s="13"/>
    </row>
    <row r="4450" spans="2:3" x14ac:dyDescent="0.3">
      <c r="B4450" s="109"/>
      <c r="C4450" s="13"/>
    </row>
    <row r="4451" spans="2:3" x14ac:dyDescent="0.3">
      <c r="B4451" s="109"/>
      <c r="C4451" s="13"/>
    </row>
    <row r="4452" spans="2:3" x14ac:dyDescent="0.3">
      <c r="B4452" s="109"/>
      <c r="C4452" s="13"/>
    </row>
    <row r="4453" spans="2:3" x14ac:dyDescent="0.3">
      <c r="B4453" s="109"/>
      <c r="C4453" s="13"/>
    </row>
    <row r="4454" spans="2:3" x14ac:dyDescent="0.3">
      <c r="B4454" s="109"/>
      <c r="C4454" s="13"/>
    </row>
    <row r="4455" spans="2:3" x14ac:dyDescent="0.3">
      <c r="B4455" s="109"/>
      <c r="C4455" s="13"/>
    </row>
    <row r="4456" spans="2:3" x14ac:dyDescent="0.3">
      <c r="B4456" s="109"/>
      <c r="C4456" s="13"/>
    </row>
    <row r="4457" spans="2:3" x14ac:dyDescent="0.3">
      <c r="B4457" s="109"/>
      <c r="C4457" s="13"/>
    </row>
    <row r="4458" spans="2:3" x14ac:dyDescent="0.3">
      <c r="B4458" s="109"/>
      <c r="C4458" s="13"/>
    </row>
    <row r="4459" spans="2:3" x14ac:dyDescent="0.3">
      <c r="B4459" s="109"/>
      <c r="C4459" s="13"/>
    </row>
    <row r="4460" spans="2:3" x14ac:dyDescent="0.3">
      <c r="B4460" s="109"/>
      <c r="C4460" s="13"/>
    </row>
    <row r="4461" spans="2:3" x14ac:dyDescent="0.3">
      <c r="B4461" s="109"/>
      <c r="C4461" s="13"/>
    </row>
    <row r="4462" spans="2:3" x14ac:dyDescent="0.3">
      <c r="B4462" s="109"/>
      <c r="C4462" s="13"/>
    </row>
    <row r="4463" spans="2:3" x14ac:dyDescent="0.3">
      <c r="B4463" s="109"/>
      <c r="C4463" s="13"/>
    </row>
    <row r="4464" spans="2:3" x14ac:dyDescent="0.3">
      <c r="B4464" s="109"/>
      <c r="C4464" s="13"/>
    </row>
    <row r="4465" spans="2:3" x14ac:dyDescent="0.3">
      <c r="B4465" s="109"/>
      <c r="C4465" s="13"/>
    </row>
    <row r="4466" spans="2:3" x14ac:dyDescent="0.3">
      <c r="B4466" s="109"/>
      <c r="C4466" s="13"/>
    </row>
    <row r="4467" spans="2:3" x14ac:dyDescent="0.3">
      <c r="B4467" s="109"/>
      <c r="C4467" s="13"/>
    </row>
    <row r="4468" spans="2:3" x14ac:dyDescent="0.3">
      <c r="B4468" s="109"/>
      <c r="C4468" s="13"/>
    </row>
    <row r="4469" spans="2:3" x14ac:dyDescent="0.3">
      <c r="B4469" s="109"/>
      <c r="C4469" s="13"/>
    </row>
    <row r="4470" spans="2:3" x14ac:dyDescent="0.3">
      <c r="B4470" s="109"/>
      <c r="C4470" s="13"/>
    </row>
    <row r="4471" spans="2:3" x14ac:dyDescent="0.3">
      <c r="B4471" s="109"/>
      <c r="C4471" s="13"/>
    </row>
    <row r="4472" spans="2:3" x14ac:dyDescent="0.3">
      <c r="B4472" s="109"/>
      <c r="C4472" s="13"/>
    </row>
    <row r="4473" spans="2:3" x14ac:dyDescent="0.3">
      <c r="B4473" s="109"/>
      <c r="C4473" s="13"/>
    </row>
    <row r="4474" spans="2:3" x14ac:dyDescent="0.3">
      <c r="B4474" s="109"/>
      <c r="C4474" s="13"/>
    </row>
    <row r="4475" spans="2:3" x14ac:dyDescent="0.3">
      <c r="B4475" s="109"/>
      <c r="C4475" s="13"/>
    </row>
    <row r="4476" spans="2:3" x14ac:dyDescent="0.3">
      <c r="B4476" s="109"/>
      <c r="C4476" s="13"/>
    </row>
    <row r="4477" spans="2:3" x14ac:dyDescent="0.3">
      <c r="B4477" s="109"/>
      <c r="C4477" s="13"/>
    </row>
    <row r="4478" spans="2:3" x14ac:dyDescent="0.3">
      <c r="B4478" s="109"/>
      <c r="C4478" s="13"/>
    </row>
    <row r="4479" spans="2:3" x14ac:dyDescent="0.3">
      <c r="B4479" s="109"/>
      <c r="C4479" s="13"/>
    </row>
    <row r="4480" spans="2:3" x14ac:dyDescent="0.3">
      <c r="B4480" s="109"/>
      <c r="C4480" s="13"/>
    </row>
    <row r="4481" spans="2:3" x14ac:dyDescent="0.3">
      <c r="B4481" s="109"/>
      <c r="C4481" s="13"/>
    </row>
    <row r="4482" spans="2:3" x14ac:dyDescent="0.3">
      <c r="B4482" s="109"/>
      <c r="C4482" s="13"/>
    </row>
    <row r="4483" spans="2:3" x14ac:dyDescent="0.3">
      <c r="B4483" s="109"/>
      <c r="C4483" s="13"/>
    </row>
    <row r="4484" spans="2:3" x14ac:dyDescent="0.3">
      <c r="B4484" s="109"/>
      <c r="C4484" s="13"/>
    </row>
    <row r="4485" spans="2:3" x14ac:dyDescent="0.3">
      <c r="B4485" s="109"/>
      <c r="C4485" s="13"/>
    </row>
    <row r="4486" spans="2:3" x14ac:dyDescent="0.3">
      <c r="B4486" s="109"/>
      <c r="C4486" s="13"/>
    </row>
    <row r="4487" spans="2:3" x14ac:dyDescent="0.3">
      <c r="B4487" s="109"/>
      <c r="C4487" s="13"/>
    </row>
    <row r="4488" spans="2:3" x14ac:dyDescent="0.3">
      <c r="B4488" s="109"/>
      <c r="C4488" s="13"/>
    </row>
    <row r="4489" spans="2:3" x14ac:dyDescent="0.3">
      <c r="B4489" s="109"/>
      <c r="C4489" s="13"/>
    </row>
    <row r="4490" spans="2:3" x14ac:dyDescent="0.3">
      <c r="B4490" s="109"/>
      <c r="C4490" s="13"/>
    </row>
    <row r="4491" spans="2:3" x14ac:dyDescent="0.3">
      <c r="B4491" s="109"/>
      <c r="C4491" s="13"/>
    </row>
    <row r="4492" spans="2:3" x14ac:dyDescent="0.3">
      <c r="B4492" s="109"/>
      <c r="C4492" s="13"/>
    </row>
    <row r="4493" spans="2:3" x14ac:dyDescent="0.3">
      <c r="B4493" s="109"/>
      <c r="C4493" s="13"/>
    </row>
    <row r="4494" spans="2:3" x14ac:dyDescent="0.3">
      <c r="B4494" s="109"/>
      <c r="C4494" s="13"/>
    </row>
    <row r="4495" spans="2:3" x14ac:dyDescent="0.3">
      <c r="B4495" s="109"/>
      <c r="C4495" s="13"/>
    </row>
    <row r="4496" spans="2:3" x14ac:dyDescent="0.3">
      <c r="B4496" s="109"/>
      <c r="C4496" s="13"/>
    </row>
    <row r="4497" spans="2:3" x14ac:dyDescent="0.3">
      <c r="B4497" s="109"/>
      <c r="C4497" s="13"/>
    </row>
    <row r="4498" spans="2:3" x14ac:dyDescent="0.3">
      <c r="B4498" s="109"/>
      <c r="C4498" s="13"/>
    </row>
    <row r="4499" spans="2:3" x14ac:dyDescent="0.3">
      <c r="B4499" s="109"/>
      <c r="C4499" s="13"/>
    </row>
    <row r="4500" spans="2:3" x14ac:dyDescent="0.3">
      <c r="B4500" s="109"/>
      <c r="C4500" s="13"/>
    </row>
    <row r="4501" spans="2:3" x14ac:dyDescent="0.3">
      <c r="B4501" s="109"/>
      <c r="C4501" s="13"/>
    </row>
    <row r="4502" spans="2:3" x14ac:dyDescent="0.3">
      <c r="B4502" s="109"/>
      <c r="C4502" s="13"/>
    </row>
    <row r="4503" spans="2:3" x14ac:dyDescent="0.3">
      <c r="B4503" s="109"/>
      <c r="C4503" s="13"/>
    </row>
    <row r="4504" spans="2:3" x14ac:dyDescent="0.3">
      <c r="B4504" s="109"/>
      <c r="C4504" s="13"/>
    </row>
    <row r="4505" spans="2:3" x14ac:dyDescent="0.3">
      <c r="B4505" s="109"/>
      <c r="C4505" s="13"/>
    </row>
    <row r="4506" spans="2:3" x14ac:dyDescent="0.3">
      <c r="B4506" s="109"/>
      <c r="C4506" s="13"/>
    </row>
    <row r="4507" spans="2:3" x14ac:dyDescent="0.3">
      <c r="B4507" s="109"/>
      <c r="C4507" s="13"/>
    </row>
    <row r="4508" spans="2:3" x14ac:dyDescent="0.3">
      <c r="B4508" s="109"/>
      <c r="C4508" s="13"/>
    </row>
    <row r="4509" spans="2:3" x14ac:dyDescent="0.3">
      <c r="B4509" s="109"/>
      <c r="C4509" s="13"/>
    </row>
    <row r="4510" spans="2:3" x14ac:dyDescent="0.3">
      <c r="B4510" s="109"/>
      <c r="C4510" s="13"/>
    </row>
    <row r="4511" spans="2:3" x14ac:dyDescent="0.3">
      <c r="B4511" s="109"/>
      <c r="C4511" s="13"/>
    </row>
    <row r="4512" spans="2:3" x14ac:dyDescent="0.3">
      <c r="B4512" s="109"/>
      <c r="C4512" s="13"/>
    </row>
    <row r="4513" spans="2:3" x14ac:dyDescent="0.3">
      <c r="B4513" s="109"/>
      <c r="C4513" s="13"/>
    </row>
    <row r="4514" spans="2:3" x14ac:dyDescent="0.3">
      <c r="B4514" s="109"/>
      <c r="C4514" s="13"/>
    </row>
    <row r="4515" spans="2:3" x14ac:dyDescent="0.3">
      <c r="B4515" s="109"/>
      <c r="C4515" s="13"/>
    </row>
    <row r="4516" spans="2:3" x14ac:dyDescent="0.3">
      <c r="B4516" s="109"/>
      <c r="C4516" s="13"/>
    </row>
    <row r="4517" spans="2:3" x14ac:dyDescent="0.3">
      <c r="B4517" s="109"/>
      <c r="C4517" s="13"/>
    </row>
    <row r="4518" spans="2:3" x14ac:dyDescent="0.3">
      <c r="B4518" s="109"/>
      <c r="C4518" s="13"/>
    </row>
    <row r="4519" spans="2:3" x14ac:dyDescent="0.3">
      <c r="B4519" s="109"/>
      <c r="C4519" s="13"/>
    </row>
    <row r="4520" spans="2:3" x14ac:dyDescent="0.3">
      <c r="B4520" s="109"/>
      <c r="C4520" s="13"/>
    </row>
    <row r="4521" spans="2:3" x14ac:dyDescent="0.3">
      <c r="B4521" s="109"/>
      <c r="C4521" s="13"/>
    </row>
    <row r="4522" spans="2:3" x14ac:dyDescent="0.3">
      <c r="B4522" s="109"/>
      <c r="C4522" s="13"/>
    </row>
    <row r="4523" spans="2:3" x14ac:dyDescent="0.3">
      <c r="B4523" s="109"/>
      <c r="C4523" s="13"/>
    </row>
    <row r="4524" spans="2:3" x14ac:dyDescent="0.3">
      <c r="B4524" s="109"/>
      <c r="C4524" s="13"/>
    </row>
    <row r="4525" spans="2:3" x14ac:dyDescent="0.3">
      <c r="B4525" s="109"/>
      <c r="C4525" s="13"/>
    </row>
    <row r="4526" spans="2:3" x14ac:dyDescent="0.3">
      <c r="B4526" s="109"/>
      <c r="C4526" s="13"/>
    </row>
    <row r="4527" spans="2:3" x14ac:dyDescent="0.3">
      <c r="B4527" s="109"/>
      <c r="C4527" s="13"/>
    </row>
    <row r="4528" spans="2:3" x14ac:dyDescent="0.3">
      <c r="B4528" s="109"/>
      <c r="C4528" s="13"/>
    </row>
    <row r="4529" spans="2:3" x14ac:dyDescent="0.3">
      <c r="B4529" s="109"/>
      <c r="C4529" s="13"/>
    </row>
    <row r="4530" spans="2:3" x14ac:dyDescent="0.3">
      <c r="B4530" s="109"/>
      <c r="C4530" s="13"/>
    </row>
    <row r="4531" spans="2:3" x14ac:dyDescent="0.3">
      <c r="B4531" s="109"/>
      <c r="C4531" s="13"/>
    </row>
    <row r="4532" spans="2:3" x14ac:dyDescent="0.3">
      <c r="B4532" s="109"/>
      <c r="C4532" s="13"/>
    </row>
    <row r="4533" spans="2:3" x14ac:dyDescent="0.3">
      <c r="B4533" s="109"/>
      <c r="C4533" s="13"/>
    </row>
    <row r="4534" spans="2:3" x14ac:dyDescent="0.3">
      <c r="B4534" s="109"/>
      <c r="C4534" s="13"/>
    </row>
    <row r="4535" spans="2:3" x14ac:dyDescent="0.3">
      <c r="B4535" s="109"/>
      <c r="C4535" s="13"/>
    </row>
    <row r="4536" spans="2:3" x14ac:dyDescent="0.3">
      <c r="B4536" s="109"/>
      <c r="C4536" s="13"/>
    </row>
    <row r="4537" spans="2:3" x14ac:dyDescent="0.3">
      <c r="B4537" s="109"/>
      <c r="C4537" s="13"/>
    </row>
    <row r="4538" spans="2:3" x14ac:dyDescent="0.3">
      <c r="B4538" s="109"/>
      <c r="C4538" s="13"/>
    </row>
    <row r="4539" spans="2:3" x14ac:dyDescent="0.3">
      <c r="B4539" s="109"/>
      <c r="C4539" s="13"/>
    </row>
    <row r="4540" spans="2:3" x14ac:dyDescent="0.3">
      <c r="B4540" s="109"/>
      <c r="C4540" s="13"/>
    </row>
    <row r="4541" spans="2:3" x14ac:dyDescent="0.3">
      <c r="B4541" s="109"/>
      <c r="C4541" s="13"/>
    </row>
    <row r="4542" spans="2:3" x14ac:dyDescent="0.3">
      <c r="B4542" s="109"/>
      <c r="C4542" s="13"/>
    </row>
    <row r="4543" spans="2:3" x14ac:dyDescent="0.3">
      <c r="B4543" s="109"/>
      <c r="C4543" s="13"/>
    </row>
    <row r="4544" spans="2:3" x14ac:dyDescent="0.3">
      <c r="B4544" s="109"/>
      <c r="C4544" s="13"/>
    </row>
    <row r="4545" spans="2:3" x14ac:dyDescent="0.3">
      <c r="B4545" s="109"/>
      <c r="C4545" s="13"/>
    </row>
    <row r="4546" spans="2:3" x14ac:dyDescent="0.3">
      <c r="B4546" s="109"/>
      <c r="C4546" s="13"/>
    </row>
    <row r="4547" spans="2:3" x14ac:dyDescent="0.3">
      <c r="B4547" s="109"/>
      <c r="C4547" s="13"/>
    </row>
    <row r="4548" spans="2:3" x14ac:dyDescent="0.3">
      <c r="B4548" s="109"/>
      <c r="C4548" s="13"/>
    </row>
    <row r="4549" spans="2:3" x14ac:dyDescent="0.3">
      <c r="B4549" s="109"/>
      <c r="C4549" s="13"/>
    </row>
    <row r="4550" spans="2:3" x14ac:dyDescent="0.3">
      <c r="B4550" s="109"/>
      <c r="C4550" s="13"/>
    </row>
    <row r="4551" spans="2:3" x14ac:dyDescent="0.3">
      <c r="B4551" s="109"/>
      <c r="C4551" s="13"/>
    </row>
    <row r="4552" spans="2:3" x14ac:dyDescent="0.3">
      <c r="B4552" s="109"/>
      <c r="C4552" s="13"/>
    </row>
    <row r="4553" spans="2:3" x14ac:dyDescent="0.3">
      <c r="B4553" s="109"/>
      <c r="C4553" s="13"/>
    </row>
    <row r="4554" spans="2:3" x14ac:dyDescent="0.3">
      <c r="B4554" s="109"/>
      <c r="C4554" s="13"/>
    </row>
    <row r="4555" spans="2:3" x14ac:dyDescent="0.3">
      <c r="B4555" s="109"/>
      <c r="C4555" s="13"/>
    </row>
    <row r="4556" spans="2:3" x14ac:dyDescent="0.3">
      <c r="B4556" s="109"/>
      <c r="C4556" s="13"/>
    </row>
    <row r="4557" spans="2:3" x14ac:dyDescent="0.3">
      <c r="B4557" s="109"/>
      <c r="C4557" s="13"/>
    </row>
    <row r="4558" spans="2:3" x14ac:dyDescent="0.3">
      <c r="B4558" s="109"/>
      <c r="C4558" s="13"/>
    </row>
    <row r="4559" spans="2:3" x14ac:dyDescent="0.3">
      <c r="B4559" s="109"/>
      <c r="C4559" s="13"/>
    </row>
    <row r="4560" spans="2:3" x14ac:dyDescent="0.3">
      <c r="B4560" s="109"/>
      <c r="C4560" s="13"/>
    </row>
    <row r="4561" spans="2:3" x14ac:dyDescent="0.3">
      <c r="B4561" s="109"/>
      <c r="C4561" s="13"/>
    </row>
    <row r="4562" spans="2:3" x14ac:dyDescent="0.3">
      <c r="B4562" s="109"/>
      <c r="C4562" s="13"/>
    </row>
    <row r="4563" spans="2:3" x14ac:dyDescent="0.3">
      <c r="B4563" s="109"/>
      <c r="C4563" s="13"/>
    </row>
    <row r="4564" spans="2:3" x14ac:dyDescent="0.3">
      <c r="B4564" s="109"/>
      <c r="C4564" s="13"/>
    </row>
    <row r="4565" spans="2:3" x14ac:dyDescent="0.3">
      <c r="B4565" s="109"/>
      <c r="C4565" s="13"/>
    </row>
    <row r="4566" spans="2:3" x14ac:dyDescent="0.3">
      <c r="B4566" s="109"/>
      <c r="C4566" s="13"/>
    </row>
    <row r="4567" spans="2:3" x14ac:dyDescent="0.3">
      <c r="B4567" s="109"/>
      <c r="C4567" s="13"/>
    </row>
    <row r="4568" spans="2:3" x14ac:dyDescent="0.3">
      <c r="B4568" s="109"/>
      <c r="C4568" s="13"/>
    </row>
    <row r="4569" spans="2:3" x14ac:dyDescent="0.3">
      <c r="B4569" s="109"/>
      <c r="C4569" s="13"/>
    </row>
    <row r="4570" spans="2:3" x14ac:dyDescent="0.3">
      <c r="B4570" s="109"/>
      <c r="C4570" s="13"/>
    </row>
    <row r="4571" spans="2:3" x14ac:dyDescent="0.3">
      <c r="B4571" s="109"/>
      <c r="C4571" s="13"/>
    </row>
    <row r="4572" spans="2:3" x14ac:dyDescent="0.3">
      <c r="B4572" s="109"/>
      <c r="C4572" s="13"/>
    </row>
    <row r="4573" spans="2:3" x14ac:dyDescent="0.3">
      <c r="B4573" s="109"/>
      <c r="C4573" s="13"/>
    </row>
    <row r="4574" spans="2:3" x14ac:dyDescent="0.3">
      <c r="B4574" s="109"/>
      <c r="C4574" s="13"/>
    </row>
    <row r="4575" spans="2:3" x14ac:dyDescent="0.3">
      <c r="B4575" s="109"/>
      <c r="C4575" s="13"/>
    </row>
    <row r="4576" spans="2:3" x14ac:dyDescent="0.3">
      <c r="B4576" s="109"/>
      <c r="C4576" s="13"/>
    </row>
    <row r="4577" spans="2:3" x14ac:dyDescent="0.3">
      <c r="B4577" s="109"/>
      <c r="C4577" s="13"/>
    </row>
    <row r="4578" spans="2:3" x14ac:dyDescent="0.3">
      <c r="B4578" s="109"/>
      <c r="C4578" s="13"/>
    </row>
    <row r="4579" spans="2:3" x14ac:dyDescent="0.3">
      <c r="B4579" s="109"/>
      <c r="C4579" s="13"/>
    </row>
    <row r="4580" spans="2:3" x14ac:dyDescent="0.3">
      <c r="B4580" s="109"/>
      <c r="C4580" s="13"/>
    </row>
    <row r="4581" spans="2:3" x14ac:dyDescent="0.3">
      <c r="B4581" s="109"/>
      <c r="C4581" s="13"/>
    </row>
    <row r="4582" spans="2:3" x14ac:dyDescent="0.3">
      <c r="B4582" s="109"/>
      <c r="C4582" s="13"/>
    </row>
    <row r="4583" spans="2:3" x14ac:dyDescent="0.3">
      <c r="B4583" s="109"/>
      <c r="C4583" s="13"/>
    </row>
    <row r="4584" spans="2:3" x14ac:dyDescent="0.3">
      <c r="B4584" s="109"/>
      <c r="C4584" s="13"/>
    </row>
    <row r="4585" spans="2:3" x14ac:dyDescent="0.3">
      <c r="B4585" s="109"/>
      <c r="C4585" s="13"/>
    </row>
    <row r="4586" spans="2:3" x14ac:dyDescent="0.3">
      <c r="B4586" s="109"/>
      <c r="C4586" s="13"/>
    </row>
    <row r="4587" spans="2:3" x14ac:dyDescent="0.3">
      <c r="B4587" s="109"/>
      <c r="C4587" s="13"/>
    </row>
    <row r="4588" spans="2:3" x14ac:dyDescent="0.3">
      <c r="B4588" s="109"/>
      <c r="C4588" s="13"/>
    </row>
    <row r="4589" spans="2:3" x14ac:dyDescent="0.3">
      <c r="B4589" s="109"/>
      <c r="C4589" s="13"/>
    </row>
    <row r="4590" spans="2:3" x14ac:dyDescent="0.3">
      <c r="B4590" s="109"/>
      <c r="C4590" s="13"/>
    </row>
    <row r="4591" spans="2:3" x14ac:dyDescent="0.3">
      <c r="B4591" s="109"/>
      <c r="C4591" s="13"/>
    </row>
    <row r="4592" spans="2:3" x14ac:dyDescent="0.3">
      <c r="B4592" s="109"/>
      <c r="C4592" s="13"/>
    </row>
    <row r="4593" spans="2:3" x14ac:dyDescent="0.3">
      <c r="B4593" s="109"/>
      <c r="C4593" s="13"/>
    </row>
    <row r="4594" spans="2:3" x14ac:dyDescent="0.3">
      <c r="B4594" s="109"/>
      <c r="C4594" s="13"/>
    </row>
    <row r="4595" spans="2:3" x14ac:dyDescent="0.3">
      <c r="B4595" s="109"/>
      <c r="C4595" s="13"/>
    </row>
    <row r="4596" spans="2:3" x14ac:dyDescent="0.3">
      <c r="B4596" s="109"/>
      <c r="C4596" s="13"/>
    </row>
    <row r="4597" spans="2:3" x14ac:dyDescent="0.3">
      <c r="B4597" s="109"/>
      <c r="C4597" s="13"/>
    </row>
    <row r="4598" spans="2:3" x14ac:dyDescent="0.3">
      <c r="B4598" s="109"/>
      <c r="C4598" s="13"/>
    </row>
    <row r="4599" spans="2:3" x14ac:dyDescent="0.3">
      <c r="B4599" s="109"/>
      <c r="C4599" s="13"/>
    </row>
    <row r="4600" spans="2:3" x14ac:dyDescent="0.3">
      <c r="B4600" s="109"/>
      <c r="C4600" s="13"/>
    </row>
    <row r="4601" spans="2:3" x14ac:dyDescent="0.3">
      <c r="B4601" s="109"/>
      <c r="C4601" s="13"/>
    </row>
    <row r="4602" spans="2:3" x14ac:dyDescent="0.3">
      <c r="B4602" s="109"/>
      <c r="C4602" s="13"/>
    </row>
    <row r="4603" spans="2:3" x14ac:dyDescent="0.3">
      <c r="B4603" s="109"/>
      <c r="C4603" s="13"/>
    </row>
    <row r="4604" spans="2:3" x14ac:dyDescent="0.3">
      <c r="B4604" s="109"/>
      <c r="C4604" s="13"/>
    </row>
    <row r="4605" spans="2:3" x14ac:dyDescent="0.3">
      <c r="B4605" s="109"/>
      <c r="C4605" s="13"/>
    </row>
    <row r="4606" spans="2:3" x14ac:dyDescent="0.3">
      <c r="B4606" s="109"/>
      <c r="C4606" s="13"/>
    </row>
    <row r="4607" spans="2:3" x14ac:dyDescent="0.3">
      <c r="B4607" s="109"/>
      <c r="C4607" s="13"/>
    </row>
    <row r="4608" spans="2:3" x14ac:dyDescent="0.3">
      <c r="B4608" s="109"/>
      <c r="C4608" s="13"/>
    </row>
    <row r="4609" spans="2:3" x14ac:dyDescent="0.3">
      <c r="B4609" s="109"/>
      <c r="C4609" s="13"/>
    </row>
    <row r="4610" spans="2:3" x14ac:dyDescent="0.3">
      <c r="B4610" s="109"/>
      <c r="C4610" s="13"/>
    </row>
    <row r="4611" spans="2:3" x14ac:dyDescent="0.3">
      <c r="B4611" s="109"/>
      <c r="C4611" s="13"/>
    </row>
    <row r="4612" spans="2:3" x14ac:dyDescent="0.3">
      <c r="B4612" s="109"/>
      <c r="C4612" s="13"/>
    </row>
    <row r="4613" spans="2:3" x14ac:dyDescent="0.3">
      <c r="B4613" s="109"/>
      <c r="C4613" s="13"/>
    </row>
    <row r="4614" spans="2:3" x14ac:dyDescent="0.3">
      <c r="B4614" s="109"/>
      <c r="C4614" s="13"/>
    </row>
    <row r="4615" spans="2:3" x14ac:dyDescent="0.3">
      <c r="B4615" s="109"/>
      <c r="C4615" s="13"/>
    </row>
    <row r="4616" spans="2:3" x14ac:dyDescent="0.3">
      <c r="B4616" s="109"/>
      <c r="C4616" s="13"/>
    </row>
    <row r="4617" spans="2:3" x14ac:dyDescent="0.3">
      <c r="B4617" s="109"/>
      <c r="C4617" s="13"/>
    </row>
    <row r="4618" spans="2:3" x14ac:dyDescent="0.3">
      <c r="B4618" s="109"/>
      <c r="C4618" s="13"/>
    </row>
    <row r="4619" spans="2:3" x14ac:dyDescent="0.3">
      <c r="B4619" s="109"/>
      <c r="C4619" s="13"/>
    </row>
    <row r="4620" spans="2:3" x14ac:dyDescent="0.3">
      <c r="B4620" s="109"/>
      <c r="C4620" s="13"/>
    </row>
    <row r="4621" spans="2:3" x14ac:dyDescent="0.3">
      <c r="B4621" s="109"/>
      <c r="C4621" s="13"/>
    </row>
    <row r="4622" spans="2:3" x14ac:dyDescent="0.3">
      <c r="B4622" s="109"/>
      <c r="C4622" s="13"/>
    </row>
    <row r="4623" spans="2:3" x14ac:dyDescent="0.3">
      <c r="B4623" s="109"/>
      <c r="C4623" s="13"/>
    </row>
    <row r="4624" spans="2:3" x14ac:dyDescent="0.3">
      <c r="B4624" s="109"/>
      <c r="C4624" s="13"/>
    </row>
    <row r="4625" spans="2:3" x14ac:dyDescent="0.3">
      <c r="B4625" s="109"/>
      <c r="C4625" s="13"/>
    </row>
    <row r="4626" spans="2:3" x14ac:dyDescent="0.3">
      <c r="B4626" s="109"/>
      <c r="C4626" s="13"/>
    </row>
    <row r="4627" spans="2:3" x14ac:dyDescent="0.3">
      <c r="B4627" s="109"/>
      <c r="C4627" s="13"/>
    </row>
    <row r="4628" spans="2:3" x14ac:dyDescent="0.3">
      <c r="B4628" s="109"/>
      <c r="C4628" s="13"/>
    </row>
    <row r="4629" spans="2:3" x14ac:dyDescent="0.3">
      <c r="B4629" s="109"/>
      <c r="C4629" s="13"/>
    </row>
    <row r="4630" spans="2:3" x14ac:dyDescent="0.3">
      <c r="B4630" s="109"/>
      <c r="C4630" s="13"/>
    </row>
    <row r="4631" spans="2:3" x14ac:dyDescent="0.3">
      <c r="B4631" s="109"/>
      <c r="C4631" s="13"/>
    </row>
    <row r="4632" spans="2:3" x14ac:dyDescent="0.3">
      <c r="B4632" s="109"/>
      <c r="C4632" s="13"/>
    </row>
    <row r="4633" spans="2:3" x14ac:dyDescent="0.3">
      <c r="B4633" s="109"/>
      <c r="C4633" s="13"/>
    </row>
    <row r="4634" spans="2:3" x14ac:dyDescent="0.3">
      <c r="B4634" s="109"/>
      <c r="C4634" s="13"/>
    </row>
    <row r="4635" spans="2:3" x14ac:dyDescent="0.3">
      <c r="B4635" s="109"/>
      <c r="C4635" s="13"/>
    </row>
    <row r="4636" spans="2:3" x14ac:dyDescent="0.3">
      <c r="B4636" s="109"/>
      <c r="C4636" s="13"/>
    </row>
    <row r="4637" spans="2:3" x14ac:dyDescent="0.3">
      <c r="B4637" s="109"/>
      <c r="C4637" s="13"/>
    </row>
    <row r="4638" spans="2:3" x14ac:dyDescent="0.3">
      <c r="B4638" s="109"/>
      <c r="C4638" s="13"/>
    </row>
    <row r="4639" spans="2:3" x14ac:dyDescent="0.3">
      <c r="B4639" s="109"/>
      <c r="C4639" s="13"/>
    </row>
    <row r="4640" spans="2:3" x14ac:dyDescent="0.3">
      <c r="B4640" s="109"/>
      <c r="C4640" s="13"/>
    </row>
    <row r="4641" spans="2:3" x14ac:dyDescent="0.3">
      <c r="B4641" s="109"/>
      <c r="C4641" s="13"/>
    </row>
    <row r="4642" spans="2:3" x14ac:dyDescent="0.3">
      <c r="B4642" s="109"/>
      <c r="C4642" s="13"/>
    </row>
    <row r="4643" spans="2:3" x14ac:dyDescent="0.3">
      <c r="B4643" s="109"/>
      <c r="C4643" s="13"/>
    </row>
    <row r="4644" spans="2:3" x14ac:dyDescent="0.3">
      <c r="B4644" s="109"/>
      <c r="C4644" s="13"/>
    </row>
    <row r="4645" spans="2:3" x14ac:dyDescent="0.3">
      <c r="B4645" s="109"/>
      <c r="C4645" s="13"/>
    </row>
    <row r="4646" spans="2:3" x14ac:dyDescent="0.3">
      <c r="B4646" s="109"/>
      <c r="C4646" s="13"/>
    </row>
    <row r="4647" spans="2:3" x14ac:dyDescent="0.3">
      <c r="B4647" s="109"/>
      <c r="C4647" s="13"/>
    </row>
    <row r="4648" spans="2:3" x14ac:dyDescent="0.3">
      <c r="B4648" s="109"/>
      <c r="C4648" s="13"/>
    </row>
    <row r="4649" spans="2:3" x14ac:dyDescent="0.3">
      <c r="B4649" s="109"/>
      <c r="C4649" s="13"/>
    </row>
    <row r="4650" spans="2:3" x14ac:dyDescent="0.3">
      <c r="B4650" s="109"/>
      <c r="C4650" s="13"/>
    </row>
    <row r="4651" spans="2:3" x14ac:dyDescent="0.3">
      <c r="B4651" s="109"/>
      <c r="C4651" s="13"/>
    </row>
    <row r="4652" spans="2:3" x14ac:dyDescent="0.3">
      <c r="B4652" s="109"/>
      <c r="C4652" s="13"/>
    </row>
    <row r="4653" spans="2:3" x14ac:dyDescent="0.3">
      <c r="B4653" s="109"/>
      <c r="C4653" s="13"/>
    </row>
    <row r="4654" spans="2:3" x14ac:dyDescent="0.3">
      <c r="B4654" s="109"/>
      <c r="C4654" s="13"/>
    </row>
    <row r="4655" spans="2:3" x14ac:dyDescent="0.3">
      <c r="B4655" s="109"/>
      <c r="C4655" s="13"/>
    </row>
    <row r="4656" spans="2:3" x14ac:dyDescent="0.3">
      <c r="B4656" s="109"/>
      <c r="C4656" s="13"/>
    </row>
    <row r="4657" spans="2:3" x14ac:dyDescent="0.3">
      <c r="B4657" s="109"/>
      <c r="C4657" s="13"/>
    </row>
    <row r="4658" spans="2:3" x14ac:dyDescent="0.3">
      <c r="B4658" s="109"/>
      <c r="C4658" s="13"/>
    </row>
    <row r="4659" spans="2:3" x14ac:dyDescent="0.3">
      <c r="B4659" s="109"/>
      <c r="C4659" s="13"/>
    </row>
    <row r="4660" spans="2:3" x14ac:dyDescent="0.3">
      <c r="B4660" s="109"/>
      <c r="C4660" s="13"/>
    </row>
    <row r="4661" spans="2:3" x14ac:dyDescent="0.3">
      <c r="B4661" s="109"/>
      <c r="C4661" s="13"/>
    </row>
    <row r="4662" spans="2:3" x14ac:dyDescent="0.3">
      <c r="B4662" s="109"/>
      <c r="C4662" s="13"/>
    </row>
    <row r="4663" spans="2:3" x14ac:dyDescent="0.3">
      <c r="B4663" s="109"/>
      <c r="C4663" s="13"/>
    </row>
    <row r="4664" spans="2:3" x14ac:dyDescent="0.3">
      <c r="B4664" s="109"/>
      <c r="C4664" s="13"/>
    </row>
    <row r="4665" spans="2:3" x14ac:dyDescent="0.3">
      <c r="B4665" s="109"/>
      <c r="C4665" s="13"/>
    </row>
    <row r="4666" spans="2:3" x14ac:dyDescent="0.3">
      <c r="B4666" s="109"/>
      <c r="C4666" s="13"/>
    </row>
    <row r="4667" spans="2:3" x14ac:dyDescent="0.3">
      <c r="B4667" s="109"/>
      <c r="C4667" s="13"/>
    </row>
    <row r="4668" spans="2:3" x14ac:dyDescent="0.3">
      <c r="B4668" s="109"/>
      <c r="C4668" s="13"/>
    </row>
    <row r="4669" spans="2:3" x14ac:dyDescent="0.3">
      <c r="B4669" s="109"/>
      <c r="C4669" s="13"/>
    </row>
    <row r="4670" spans="2:3" x14ac:dyDescent="0.3">
      <c r="B4670" s="109"/>
      <c r="C4670" s="13"/>
    </row>
    <row r="4671" spans="2:3" x14ac:dyDescent="0.3">
      <c r="B4671" s="109"/>
      <c r="C4671" s="13"/>
    </row>
    <row r="4672" spans="2:3" x14ac:dyDescent="0.3">
      <c r="B4672" s="109"/>
      <c r="C4672" s="13"/>
    </row>
    <row r="4673" spans="2:3" x14ac:dyDescent="0.3">
      <c r="B4673" s="109"/>
      <c r="C4673" s="13"/>
    </row>
    <row r="4674" spans="2:3" x14ac:dyDescent="0.3">
      <c r="B4674" s="109"/>
      <c r="C4674" s="13"/>
    </row>
    <row r="4675" spans="2:3" x14ac:dyDescent="0.3">
      <c r="B4675" s="109"/>
      <c r="C4675" s="13"/>
    </row>
    <row r="4676" spans="2:3" x14ac:dyDescent="0.3">
      <c r="B4676" s="109"/>
      <c r="C4676" s="13"/>
    </row>
    <row r="4677" spans="2:3" x14ac:dyDescent="0.3">
      <c r="B4677" s="109"/>
      <c r="C4677" s="13"/>
    </row>
    <row r="4678" spans="2:3" x14ac:dyDescent="0.3">
      <c r="B4678" s="109"/>
      <c r="C4678" s="13"/>
    </row>
    <row r="4679" spans="2:3" x14ac:dyDescent="0.3">
      <c r="B4679" s="109"/>
      <c r="C4679" s="13"/>
    </row>
    <row r="4680" spans="2:3" x14ac:dyDescent="0.3">
      <c r="B4680" s="109"/>
      <c r="C4680" s="13"/>
    </row>
    <row r="4681" spans="2:3" x14ac:dyDescent="0.3">
      <c r="B4681" s="109"/>
      <c r="C4681" s="13"/>
    </row>
    <row r="4682" spans="2:3" x14ac:dyDescent="0.3">
      <c r="B4682" s="109"/>
      <c r="C4682" s="13"/>
    </row>
    <row r="4683" spans="2:3" x14ac:dyDescent="0.3">
      <c r="B4683" s="109"/>
      <c r="C4683" s="13"/>
    </row>
    <row r="4684" spans="2:3" x14ac:dyDescent="0.3">
      <c r="B4684" s="109"/>
      <c r="C4684" s="13"/>
    </row>
    <row r="4685" spans="2:3" x14ac:dyDescent="0.3">
      <c r="B4685" s="109"/>
      <c r="C4685" s="13"/>
    </row>
    <row r="4686" spans="2:3" x14ac:dyDescent="0.3">
      <c r="B4686" s="109"/>
      <c r="C4686" s="13"/>
    </row>
    <row r="4687" spans="2:3" x14ac:dyDescent="0.3">
      <c r="B4687" s="109"/>
      <c r="C4687" s="13"/>
    </row>
    <row r="4688" spans="2:3" x14ac:dyDescent="0.3">
      <c r="B4688" s="109"/>
      <c r="C4688" s="13"/>
    </row>
    <row r="4689" spans="2:3" x14ac:dyDescent="0.3">
      <c r="B4689" s="109"/>
      <c r="C4689" s="13"/>
    </row>
    <row r="4690" spans="2:3" x14ac:dyDescent="0.3">
      <c r="B4690" s="109"/>
      <c r="C4690" s="13"/>
    </row>
    <row r="4691" spans="2:3" x14ac:dyDescent="0.3">
      <c r="B4691" s="109"/>
      <c r="C4691" s="13"/>
    </row>
    <row r="4692" spans="2:3" x14ac:dyDescent="0.3">
      <c r="B4692" s="109"/>
      <c r="C4692" s="13"/>
    </row>
    <row r="4693" spans="2:3" x14ac:dyDescent="0.3">
      <c r="B4693" s="109"/>
      <c r="C4693" s="13"/>
    </row>
    <row r="4694" spans="2:3" x14ac:dyDescent="0.3">
      <c r="B4694" s="109"/>
      <c r="C4694" s="13"/>
    </row>
    <row r="4695" spans="2:3" x14ac:dyDescent="0.3">
      <c r="B4695" s="109"/>
      <c r="C4695" s="13"/>
    </row>
    <row r="4696" spans="2:3" x14ac:dyDescent="0.3">
      <c r="B4696" s="109"/>
      <c r="C4696" s="13"/>
    </row>
    <row r="4697" spans="2:3" x14ac:dyDescent="0.3">
      <c r="B4697" s="109"/>
      <c r="C4697" s="13"/>
    </row>
    <row r="4698" spans="2:3" x14ac:dyDescent="0.3">
      <c r="B4698" s="109"/>
      <c r="C4698" s="13"/>
    </row>
    <row r="4699" spans="2:3" x14ac:dyDescent="0.3">
      <c r="B4699" s="109"/>
      <c r="C4699" s="13"/>
    </row>
    <row r="4700" spans="2:3" x14ac:dyDescent="0.3">
      <c r="B4700" s="109"/>
      <c r="C4700" s="13"/>
    </row>
    <row r="4701" spans="2:3" x14ac:dyDescent="0.3">
      <c r="B4701" s="109"/>
      <c r="C4701" s="13"/>
    </row>
    <row r="4702" spans="2:3" x14ac:dyDescent="0.3">
      <c r="B4702" s="109"/>
      <c r="C4702" s="13"/>
    </row>
    <row r="4703" spans="2:3" x14ac:dyDescent="0.3">
      <c r="B4703" s="109"/>
      <c r="C4703" s="13"/>
    </row>
    <row r="4704" spans="2:3" x14ac:dyDescent="0.3">
      <c r="B4704" s="109"/>
      <c r="C4704" s="13"/>
    </row>
    <row r="4705" spans="2:3" x14ac:dyDescent="0.3">
      <c r="B4705" s="109"/>
      <c r="C4705" s="13"/>
    </row>
    <row r="4706" spans="2:3" x14ac:dyDescent="0.3">
      <c r="B4706" s="109"/>
      <c r="C4706" s="13"/>
    </row>
    <row r="4707" spans="2:3" x14ac:dyDescent="0.3">
      <c r="B4707" s="109"/>
      <c r="C4707" s="13"/>
    </row>
    <row r="4708" spans="2:3" x14ac:dyDescent="0.3">
      <c r="B4708" s="109"/>
      <c r="C4708" s="13"/>
    </row>
    <row r="4709" spans="2:3" x14ac:dyDescent="0.3">
      <c r="B4709" s="109"/>
      <c r="C4709" s="13"/>
    </row>
    <row r="4710" spans="2:3" x14ac:dyDescent="0.3">
      <c r="B4710" s="109"/>
      <c r="C4710" s="13"/>
    </row>
    <row r="4711" spans="2:3" x14ac:dyDescent="0.3">
      <c r="B4711" s="109"/>
      <c r="C4711" s="13"/>
    </row>
    <row r="4712" spans="2:3" x14ac:dyDescent="0.3">
      <c r="B4712" s="109"/>
      <c r="C4712" s="13"/>
    </row>
    <row r="4713" spans="2:3" x14ac:dyDescent="0.3">
      <c r="B4713" s="109"/>
      <c r="C4713" s="13"/>
    </row>
    <row r="4714" spans="2:3" x14ac:dyDescent="0.3">
      <c r="B4714" s="109"/>
      <c r="C4714" s="13"/>
    </row>
    <row r="4715" spans="2:3" x14ac:dyDescent="0.3">
      <c r="B4715" s="109"/>
      <c r="C4715" s="13"/>
    </row>
    <row r="4716" spans="2:3" x14ac:dyDescent="0.3">
      <c r="B4716" s="109"/>
      <c r="C4716" s="13"/>
    </row>
    <row r="4717" spans="2:3" x14ac:dyDescent="0.3">
      <c r="B4717" s="109"/>
      <c r="C4717" s="13"/>
    </row>
    <row r="4718" spans="2:3" x14ac:dyDescent="0.3">
      <c r="B4718" s="109"/>
      <c r="C4718" s="13"/>
    </row>
    <row r="4719" spans="2:3" x14ac:dyDescent="0.3">
      <c r="B4719" s="109"/>
      <c r="C4719" s="13"/>
    </row>
    <row r="4720" spans="2:3" x14ac:dyDescent="0.3">
      <c r="B4720" s="109"/>
      <c r="C4720" s="13"/>
    </row>
    <row r="4721" spans="2:3" x14ac:dyDescent="0.3">
      <c r="B4721" s="109"/>
      <c r="C4721" s="13"/>
    </row>
    <row r="4722" spans="2:3" x14ac:dyDescent="0.3">
      <c r="B4722" s="109"/>
      <c r="C4722" s="13"/>
    </row>
    <row r="4723" spans="2:3" x14ac:dyDescent="0.3">
      <c r="B4723" s="109"/>
      <c r="C4723" s="13"/>
    </row>
    <row r="4724" spans="2:3" x14ac:dyDescent="0.3">
      <c r="B4724" s="109"/>
      <c r="C4724" s="13"/>
    </row>
    <row r="4725" spans="2:3" x14ac:dyDescent="0.3">
      <c r="B4725" s="109"/>
      <c r="C4725" s="13"/>
    </row>
    <row r="4726" spans="2:3" x14ac:dyDescent="0.3">
      <c r="B4726" s="109"/>
      <c r="C4726" s="13"/>
    </row>
    <row r="4727" spans="2:3" x14ac:dyDescent="0.3">
      <c r="B4727" s="109"/>
      <c r="C4727" s="13"/>
    </row>
    <row r="4728" spans="2:3" x14ac:dyDescent="0.3">
      <c r="B4728" s="109"/>
      <c r="C4728" s="13"/>
    </row>
    <row r="4729" spans="2:3" x14ac:dyDescent="0.3">
      <c r="B4729" s="109"/>
      <c r="C4729" s="13"/>
    </row>
    <row r="4730" spans="2:3" x14ac:dyDescent="0.3">
      <c r="B4730" s="109"/>
      <c r="C4730" s="13"/>
    </row>
    <row r="4731" spans="2:3" x14ac:dyDescent="0.3">
      <c r="B4731" s="109"/>
      <c r="C4731" s="13"/>
    </row>
    <row r="4732" spans="2:3" x14ac:dyDescent="0.3">
      <c r="B4732" s="109"/>
      <c r="C4732" s="13"/>
    </row>
    <row r="4733" spans="2:3" x14ac:dyDescent="0.3">
      <c r="B4733" s="109"/>
      <c r="C4733" s="13"/>
    </row>
    <row r="4734" spans="2:3" x14ac:dyDescent="0.3">
      <c r="B4734" s="109"/>
      <c r="C4734" s="13"/>
    </row>
    <row r="4735" spans="2:3" x14ac:dyDescent="0.3">
      <c r="B4735" s="109"/>
      <c r="C4735" s="13"/>
    </row>
    <row r="4736" spans="2:3" x14ac:dyDescent="0.3">
      <c r="B4736" s="109"/>
      <c r="C4736" s="13"/>
    </row>
    <row r="4737" spans="2:3" x14ac:dyDescent="0.3">
      <c r="B4737" s="109"/>
      <c r="C4737" s="13"/>
    </row>
    <row r="4738" spans="2:3" x14ac:dyDescent="0.3">
      <c r="B4738" s="109"/>
      <c r="C4738" s="13"/>
    </row>
    <row r="4739" spans="2:3" x14ac:dyDescent="0.3">
      <c r="B4739" s="109"/>
      <c r="C4739" s="13"/>
    </row>
    <row r="4740" spans="2:3" x14ac:dyDescent="0.3">
      <c r="B4740" s="109"/>
      <c r="C4740" s="13"/>
    </row>
    <row r="4741" spans="2:3" x14ac:dyDescent="0.3">
      <c r="B4741" s="109"/>
      <c r="C4741" s="13"/>
    </row>
    <row r="4742" spans="2:3" x14ac:dyDescent="0.3">
      <c r="B4742" s="109"/>
      <c r="C4742" s="13"/>
    </row>
    <row r="4743" spans="2:3" x14ac:dyDescent="0.3">
      <c r="B4743" s="109"/>
      <c r="C4743" s="13"/>
    </row>
    <row r="4744" spans="2:3" x14ac:dyDescent="0.3">
      <c r="B4744" s="109"/>
      <c r="C4744" s="13"/>
    </row>
    <row r="4745" spans="2:3" x14ac:dyDescent="0.3">
      <c r="B4745" s="109"/>
      <c r="C4745" s="13"/>
    </row>
    <row r="4746" spans="2:3" x14ac:dyDescent="0.3">
      <c r="B4746" s="109"/>
      <c r="C4746" s="13"/>
    </row>
    <row r="4747" spans="2:3" x14ac:dyDescent="0.3">
      <c r="B4747" s="109"/>
      <c r="C4747" s="13"/>
    </row>
    <row r="4748" spans="2:3" x14ac:dyDescent="0.3">
      <c r="B4748" s="109"/>
      <c r="C4748" s="13"/>
    </row>
    <row r="4749" spans="2:3" x14ac:dyDescent="0.3">
      <c r="B4749" s="109"/>
      <c r="C4749" s="13"/>
    </row>
    <row r="4750" spans="2:3" x14ac:dyDescent="0.3">
      <c r="B4750" s="109"/>
      <c r="C4750" s="13"/>
    </row>
    <row r="4751" spans="2:3" x14ac:dyDescent="0.3">
      <c r="B4751" s="109"/>
      <c r="C4751" s="13"/>
    </row>
    <row r="4752" spans="2:3" x14ac:dyDescent="0.3">
      <c r="B4752" s="109"/>
      <c r="C4752" s="13"/>
    </row>
    <row r="4753" spans="2:3" x14ac:dyDescent="0.3">
      <c r="B4753" s="109"/>
      <c r="C4753" s="13"/>
    </row>
    <row r="4754" spans="2:3" x14ac:dyDescent="0.3">
      <c r="B4754" s="109"/>
      <c r="C4754" s="13"/>
    </row>
    <row r="4755" spans="2:3" x14ac:dyDescent="0.3">
      <c r="B4755" s="109"/>
      <c r="C4755" s="13"/>
    </row>
    <row r="4756" spans="2:3" x14ac:dyDescent="0.3">
      <c r="B4756" s="109"/>
      <c r="C4756" s="13"/>
    </row>
    <row r="4757" spans="2:3" x14ac:dyDescent="0.3">
      <c r="B4757" s="109"/>
      <c r="C4757" s="13"/>
    </row>
    <row r="4758" spans="2:3" x14ac:dyDescent="0.3">
      <c r="B4758" s="109"/>
      <c r="C4758" s="13"/>
    </row>
    <row r="4759" spans="2:3" x14ac:dyDescent="0.3">
      <c r="B4759" s="109"/>
      <c r="C4759" s="13"/>
    </row>
    <row r="4760" spans="2:3" x14ac:dyDescent="0.3">
      <c r="B4760" s="109"/>
      <c r="C4760" s="13"/>
    </row>
    <row r="4761" spans="2:3" x14ac:dyDescent="0.3">
      <c r="B4761" s="109"/>
      <c r="C4761" s="13"/>
    </row>
    <row r="4762" spans="2:3" x14ac:dyDescent="0.3">
      <c r="B4762" s="109"/>
      <c r="C4762" s="13"/>
    </row>
    <row r="4763" spans="2:3" x14ac:dyDescent="0.3">
      <c r="B4763" s="109"/>
      <c r="C4763" s="13"/>
    </row>
    <row r="4764" spans="2:3" x14ac:dyDescent="0.3">
      <c r="B4764" s="109"/>
      <c r="C4764" s="13"/>
    </row>
    <row r="4765" spans="2:3" x14ac:dyDescent="0.3">
      <c r="B4765" s="109"/>
      <c r="C4765" s="13"/>
    </row>
    <row r="4766" spans="2:3" x14ac:dyDescent="0.3">
      <c r="B4766" s="109"/>
      <c r="C4766" s="13"/>
    </row>
    <row r="4767" spans="2:3" x14ac:dyDescent="0.3">
      <c r="B4767" s="109"/>
      <c r="C4767" s="13"/>
    </row>
    <row r="4768" spans="2:3" x14ac:dyDescent="0.3">
      <c r="B4768" s="109"/>
      <c r="C4768" s="13"/>
    </row>
    <row r="4769" spans="2:3" x14ac:dyDescent="0.3">
      <c r="B4769" s="109"/>
      <c r="C4769" s="13"/>
    </row>
    <row r="4770" spans="2:3" x14ac:dyDescent="0.3">
      <c r="B4770" s="109"/>
      <c r="C4770" s="13"/>
    </row>
    <row r="4771" spans="2:3" x14ac:dyDescent="0.3">
      <c r="B4771" s="109"/>
      <c r="C4771" s="13"/>
    </row>
    <row r="4772" spans="2:3" x14ac:dyDescent="0.3">
      <c r="B4772" s="109"/>
      <c r="C4772" s="13"/>
    </row>
    <row r="4773" spans="2:3" x14ac:dyDescent="0.3">
      <c r="B4773" s="109"/>
      <c r="C4773" s="13"/>
    </row>
    <row r="4774" spans="2:3" x14ac:dyDescent="0.3">
      <c r="B4774" s="109"/>
      <c r="C4774" s="13"/>
    </row>
    <row r="4775" spans="2:3" x14ac:dyDescent="0.3">
      <c r="B4775" s="109"/>
      <c r="C4775" s="13"/>
    </row>
    <row r="4776" spans="2:3" x14ac:dyDescent="0.3">
      <c r="B4776" s="109"/>
      <c r="C4776" s="13"/>
    </row>
    <row r="4777" spans="2:3" x14ac:dyDescent="0.3">
      <c r="B4777" s="109"/>
      <c r="C4777" s="13"/>
    </row>
    <row r="4778" spans="2:3" x14ac:dyDescent="0.3">
      <c r="B4778" s="109"/>
      <c r="C4778" s="13"/>
    </row>
    <row r="4779" spans="2:3" x14ac:dyDescent="0.3">
      <c r="B4779" s="109"/>
      <c r="C4779" s="13"/>
    </row>
    <row r="4780" spans="2:3" x14ac:dyDescent="0.3">
      <c r="B4780" s="109"/>
      <c r="C4780" s="13"/>
    </row>
    <row r="4781" spans="2:3" x14ac:dyDescent="0.3">
      <c r="B4781" s="109"/>
      <c r="C4781" s="13"/>
    </row>
    <row r="4782" spans="2:3" x14ac:dyDescent="0.3">
      <c r="B4782" s="109"/>
      <c r="C4782" s="13"/>
    </row>
    <row r="4783" spans="2:3" x14ac:dyDescent="0.3">
      <c r="B4783" s="109"/>
      <c r="C4783" s="13"/>
    </row>
    <row r="4784" spans="2:3" x14ac:dyDescent="0.3">
      <c r="B4784" s="109"/>
      <c r="C4784" s="13"/>
    </row>
    <row r="4785" spans="2:3" x14ac:dyDescent="0.3">
      <c r="B4785" s="109"/>
      <c r="C4785" s="13"/>
    </row>
    <row r="4786" spans="2:3" x14ac:dyDescent="0.3">
      <c r="B4786" s="109"/>
      <c r="C4786" s="13"/>
    </row>
    <row r="4787" spans="2:3" x14ac:dyDescent="0.3">
      <c r="B4787" s="109"/>
      <c r="C4787" s="13"/>
    </row>
    <row r="4788" spans="2:3" x14ac:dyDescent="0.3">
      <c r="B4788" s="109"/>
      <c r="C4788" s="13"/>
    </row>
    <row r="4789" spans="2:3" x14ac:dyDescent="0.3">
      <c r="B4789" s="109"/>
      <c r="C4789" s="13"/>
    </row>
    <row r="4790" spans="2:3" x14ac:dyDescent="0.3">
      <c r="B4790" s="109"/>
      <c r="C4790" s="13"/>
    </row>
    <row r="4791" spans="2:3" x14ac:dyDescent="0.3">
      <c r="B4791" s="109"/>
      <c r="C4791" s="13"/>
    </row>
    <row r="4792" spans="2:3" x14ac:dyDescent="0.3">
      <c r="B4792" s="109"/>
      <c r="C4792" s="13"/>
    </row>
    <row r="4793" spans="2:3" x14ac:dyDescent="0.3">
      <c r="B4793" s="109"/>
      <c r="C4793" s="13"/>
    </row>
    <row r="4794" spans="2:3" x14ac:dyDescent="0.3">
      <c r="B4794" s="109"/>
      <c r="C4794" s="13"/>
    </row>
    <row r="4795" spans="2:3" x14ac:dyDescent="0.3">
      <c r="B4795" s="109"/>
      <c r="C4795" s="13"/>
    </row>
    <row r="4796" spans="2:3" x14ac:dyDescent="0.3">
      <c r="B4796" s="109"/>
      <c r="C4796" s="13"/>
    </row>
    <row r="4797" spans="2:3" x14ac:dyDescent="0.3">
      <c r="B4797" s="109"/>
      <c r="C4797" s="13"/>
    </row>
    <row r="4798" spans="2:3" x14ac:dyDescent="0.3">
      <c r="B4798" s="109"/>
      <c r="C4798" s="13"/>
    </row>
    <row r="4799" spans="2:3" x14ac:dyDescent="0.3">
      <c r="B4799" s="109"/>
      <c r="C4799" s="13"/>
    </row>
    <row r="4800" spans="2:3" x14ac:dyDescent="0.3">
      <c r="B4800" s="109"/>
      <c r="C4800" s="13"/>
    </row>
    <row r="4801" spans="2:3" x14ac:dyDescent="0.3">
      <c r="B4801" s="109"/>
      <c r="C4801" s="13"/>
    </row>
    <row r="4802" spans="2:3" x14ac:dyDescent="0.3">
      <c r="B4802" s="109"/>
      <c r="C4802" s="13"/>
    </row>
    <row r="4803" spans="2:3" x14ac:dyDescent="0.3">
      <c r="B4803" s="109"/>
      <c r="C4803" s="13"/>
    </row>
    <row r="4804" spans="2:3" x14ac:dyDescent="0.3">
      <c r="B4804" s="109"/>
      <c r="C4804" s="13"/>
    </row>
    <row r="4805" spans="2:3" x14ac:dyDescent="0.3">
      <c r="B4805" s="109"/>
      <c r="C4805" s="13"/>
    </row>
    <row r="4806" spans="2:3" x14ac:dyDescent="0.3">
      <c r="B4806" s="109"/>
      <c r="C4806" s="13"/>
    </row>
    <row r="4807" spans="2:3" x14ac:dyDescent="0.3">
      <c r="B4807" s="109"/>
      <c r="C4807" s="13"/>
    </row>
    <row r="4808" spans="2:3" x14ac:dyDescent="0.3">
      <c r="B4808" s="109"/>
      <c r="C4808" s="13"/>
    </row>
    <row r="4809" spans="2:3" x14ac:dyDescent="0.3">
      <c r="B4809" s="109"/>
      <c r="C4809" s="13"/>
    </row>
    <row r="4810" spans="2:3" x14ac:dyDescent="0.3">
      <c r="B4810" s="109"/>
      <c r="C4810" s="13"/>
    </row>
    <row r="4811" spans="2:3" x14ac:dyDescent="0.3">
      <c r="B4811" s="109"/>
      <c r="C4811" s="13"/>
    </row>
    <row r="4812" spans="2:3" x14ac:dyDescent="0.3">
      <c r="B4812" s="109"/>
      <c r="C4812" s="13"/>
    </row>
    <row r="4813" spans="2:3" x14ac:dyDescent="0.3">
      <c r="B4813" s="109"/>
      <c r="C4813" s="13"/>
    </row>
    <row r="4814" spans="2:3" x14ac:dyDescent="0.3">
      <c r="B4814" s="109"/>
      <c r="C4814" s="13"/>
    </row>
    <row r="4815" spans="2:3" x14ac:dyDescent="0.3">
      <c r="B4815" s="109"/>
      <c r="C4815" s="13"/>
    </row>
    <row r="4816" spans="2:3" x14ac:dyDescent="0.3">
      <c r="B4816" s="109"/>
      <c r="C4816" s="13"/>
    </row>
    <row r="4817" spans="2:3" x14ac:dyDescent="0.3">
      <c r="B4817" s="109"/>
      <c r="C4817" s="13"/>
    </row>
    <row r="4818" spans="2:3" x14ac:dyDescent="0.3">
      <c r="B4818" s="109"/>
      <c r="C4818" s="13"/>
    </row>
    <row r="4819" spans="2:3" x14ac:dyDescent="0.3">
      <c r="B4819" s="109"/>
      <c r="C4819" s="13"/>
    </row>
    <row r="4820" spans="2:3" x14ac:dyDescent="0.3">
      <c r="B4820" s="109"/>
      <c r="C4820" s="13"/>
    </row>
    <row r="4821" spans="2:3" x14ac:dyDescent="0.3">
      <c r="B4821" s="109"/>
      <c r="C4821" s="13"/>
    </row>
    <row r="4822" spans="2:3" x14ac:dyDescent="0.3">
      <c r="B4822" s="109"/>
      <c r="C4822" s="13"/>
    </row>
    <row r="4823" spans="2:3" x14ac:dyDescent="0.3">
      <c r="B4823" s="109"/>
      <c r="C4823" s="13"/>
    </row>
    <row r="4824" spans="2:3" x14ac:dyDescent="0.3">
      <c r="B4824" s="109"/>
      <c r="C4824" s="13"/>
    </row>
    <row r="4825" spans="2:3" x14ac:dyDescent="0.3">
      <c r="B4825" s="109"/>
      <c r="C4825" s="13"/>
    </row>
    <row r="4826" spans="2:3" x14ac:dyDescent="0.3">
      <c r="B4826" s="109"/>
      <c r="C4826" s="13"/>
    </row>
    <row r="4827" spans="2:3" x14ac:dyDescent="0.3">
      <c r="B4827" s="109"/>
      <c r="C4827" s="13"/>
    </row>
    <row r="4828" spans="2:3" x14ac:dyDescent="0.3">
      <c r="B4828" s="109"/>
      <c r="C4828" s="13"/>
    </row>
    <row r="4829" spans="2:3" x14ac:dyDescent="0.3">
      <c r="B4829" s="109"/>
      <c r="C4829" s="13"/>
    </row>
    <row r="4830" spans="2:3" x14ac:dyDescent="0.3">
      <c r="B4830" s="109"/>
      <c r="C4830" s="13"/>
    </row>
    <row r="4831" spans="2:3" x14ac:dyDescent="0.3">
      <c r="B4831" s="109"/>
      <c r="C4831" s="13"/>
    </row>
    <row r="4832" spans="2:3" x14ac:dyDescent="0.3">
      <c r="B4832" s="109"/>
      <c r="C4832" s="13"/>
    </row>
    <row r="4833" spans="2:3" x14ac:dyDescent="0.3">
      <c r="B4833" s="109"/>
      <c r="C4833" s="13"/>
    </row>
    <row r="4834" spans="2:3" x14ac:dyDescent="0.3">
      <c r="B4834" s="109"/>
      <c r="C4834" s="13"/>
    </row>
    <row r="4835" spans="2:3" x14ac:dyDescent="0.3">
      <c r="B4835" s="109"/>
      <c r="C4835" s="13"/>
    </row>
    <row r="4836" spans="2:3" x14ac:dyDescent="0.3">
      <c r="B4836" s="109"/>
      <c r="C4836" s="13"/>
    </row>
    <row r="4837" spans="2:3" x14ac:dyDescent="0.3">
      <c r="B4837" s="109"/>
      <c r="C4837" s="13"/>
    </row>
    <row r="4838" spans="2:3" x14ac:dyDescent="0.3">
      <c r="B4838" s="109"/>
      <c r="C4838" s="13"/>
    </row>
    <row r="4839" spans="2:3" x14ac:dyDescent="0.3">
      <c r="B4839" s="109"/>
      <c r="C4839" s="13"/>
    </row>
    <row r="4840" spans="2:3" x14ac:dyDescent="0.3">
      <c r="B4840" s="109"/>
      <c r="C4840" s="13"/>
    </row>
    <row r="4841" spans="2:3" x14ac:dyDescent="0.3">
      <c r="B4841" s="109"/>
      <c r="C4841" s="13"/>
    </row>
    <row r="4842" spans="2:3" x14ac:dyDescent="0.3">
      <c r="B4842" s="109"/>
      <c r="C4842" s="13"/>
    </row>
    <row r="4843" spans="2:3" x14ac:dyDescent="0.3">
      <c r="B4843" s="109"/>
      <c r="C4843" s="13"/>
    </row>
    <row r="4844" spans="2:3" x14ac:dyDescent="0.3">
      <c r="B4844" s="109"/>
      <c r="C4844" s="13"/>
    </row>
    <row r="4845" spans="2:3" x14ac:dyDescent="0.3">
      <c r="B4845" s="109"/>
      <c r="C4845" s="13"/>
    </row>
    <row r="4846" spans="2:3" x14ac:dyDescent="0.3">
      <c r="B4846" s="109"/>
      <c r="C4846" s="13"/>
    </row>
    <row r="4847" spans="2:3" x14ac:dyDescent="0.3">
      <c r="B4847" s="109"/>
      <c r="C4847" s="13"/>
    </row>
    <row r="4848" spans="2:3" x14ac:dyDescent="0.3">
      <c r="B4848" s="109"/>
      <c r="C4848" s="13"/>
    </row>
    <row r="4849" spans="2:3" x14ac:dyDescent="0.3">
      <c r="B4849" s="109"/>
      <c r="C4849" s="13"/>
    </row>
    <row r="4850" spans="2:3" x14ac:dyDescent="0.3">
      <c r="B4850" s="109"/>
      <c r="C4850" s="13"/>
    </row>
    <row r="4851" spans="2:3" x14ac:dyDescent="0.3">
      <c r="B4851" s="109"/>
      <c r="C4851" s="13"/>
    </row>
    <row r="4852" spans="2:3" x14ac:dyDescent="0.3">
      <c r="B4852" s="109"/>
      <c r="C4852" s="13"/>
    </row>
    <row r="4853" spans="2:3" x14ac:dyDescent="0.3">
      <c r="B4853" s="109"/>
      <c r="C4853" s="13"/>
    </row>
    <row r="4854" spans="2:3" x14ac:dyDescent="0.3">
      <c r="B4854" s="109"/>
      <c r="C4854" s="13"/>
    </row>
    <row r="4855" spans="2:3" x14ac:dyDescent="0.3">
      <c r="B4855" s="109"/>
      <c r="C4855" s="13"/>
    </row>
    <row r="4856" spans="2:3" x14ac:dyDescent="0.3">
      <c r="B4856" s="109"/>
      <c r="C4856" s="13"/>
    </row>
    <row r="4857" spans="2:3" x14ac:dyDescent="0.3">
      <c r="B4857" s="109"/>
      <c r="C4857" s="13"/>
    </row>
    <row r="4858" spans="2:3" x14ac:dyDescent="0.3">
      <c r="B4858" s="109"/>
      <c r="C4858" s="13"/>
    </row>
    <row r="4859" spans="2:3" x14ac:dyDescent="0.3">
      <c r="B4859" s="109"/>
      <c r="C4859" s="13"/>
    </row>
    <row r="4860" spans="2:3" x14ac:dyDescent="0.3">
      <c r="B4860" s="109"/>
      <c r="C4860" s="13"/>
    </row>
    <row r="4861" spans="2:3" x14ac:dyDescent="0.3">
      <c r="B4861" s="109"/>
      <c r="C4861" s="13"/>
    </row>
    <row r="4862" spans="2:3" x14ac:dyDescent="0.3">
      <c r="B4862" s="109"/>
      <c r="C4862" s="13"/>
    </row>
    <row r="4863" spans="2:3" x14ac:dyDescent="0.3">
      <c r="B4863" s="109"/>
      <c r="C4863" s="13"/>
    </row>
    <row r="4864" spans="2:3" x14ac:dyDescent="0.3">
      <c r="B4864" s="109"/>
      <c r="C4864" s="13"/>
    </row>
    <row r="4865" spans="2:3" x14ac:dyDescent="0.3">
      <c r="B4865" s="109"/>
      <c r="C4865" s="13"/>
    </row>
    <row r="4866" spans="2:3" x14ac:dyDescent="0.3">
      <c r="B4866" s="109"/>
      <c r="C4866" s="13"/>
    </row>
    <row r="4867" spans="2:3" x14ac:dyDescent="0.3">
      <c r="B4867" s="109"/>
      <c r="C4867" s="13"/>
    </row>
    <row r="4868" spans="2:3" x14ac:dyDescent="0.3">
      <c r="B4868" s="109"/>
      <c r="C4868" s="13"/>
    </row>
    <row r="4869" spans="2:3" x14ac:dyDescent="0.3">
      <c r="B4869" s="109"/>
      <c r="C4869" s="13"/>
    </row>
    <row r="4870" spans="2:3" x14ac:dyDescent="0.3">
      <c r="B4870" s="109"/>
      <c r="C4870" s="13"/>
    </row>
    <row r="4871" spans="2:3" x14ac:dyDescent="0.3">
      <c r="B4871" s="109"/>
      <c r="C4871" s="13"/>
    </row>
    <row r="4872" spans="2:3" x14ac:dyDescent="0.3">
      <c r="B4872" s="109"/>
      <c r="C4872" s="13"/>
    </row>
    <row r="4873" spans="2:3" x14ac:dyDescent="0.3">
      <c r="B4873" s="109"/>
      <c r="C4873" s="13"/>
    </row>
    <row r="4874" spans="2:3" x14ac:dyDescent="0.3">
      <c r="B4874" s="109"/>
      <c r="C4874" s="13"/>
    </row>
    <row r="4875" spans="2:3" x14ac:dyDescent="0.3">
      <c r="B4875" s="109"/>
      <c r="C4875" s="13"/>
    </row>
    <row r="4876" spans="2:3" x14ac:dyDescent="0.3">
      <c r="B4876" s="109"/>
      <c r="C4876" s="13"/>
    </row>
    <row r="4877" spans="2:3" x14ac:dyDescent="0.3">
      <c r="B4877" s="109"/>
      <c r="C4877" s="13"/>
    </row>
    <row r="4878" spans="2:3" x14ac:dyDescent="0.3">
      <c r="B4878" s="109"/>
      <c r="C4878" s="13"/>
    </row>
    <row r="4879" spans="2:3" x14ac:dyDescent="0.3">
      <c r="B4879" s="109"/>
      <c r="C4879" s="13"/>
    </row>
    <row r="4880" spans="2:3" x14ac:dyDescent="0.3">
      <c r="B4880" s="109"/>
      <c r="C4880" s="13"/>
    </row>
    <row r="4881" spans="2:3" x14ac:dyDescent="0.3">
      <c r="B4881" s="109"/>
      <c r="C4881" s="13"/>
    </row>
    <row r="4882" spans="2:3" x14ac:dyDescent="0.3">
      <c r="B4882" s="109"/>
      <c r="C4882" s="13"/>
    </row>
    <row r="4883" spans="2:3" x14ac:dyDescent="0.3">
      <c r="B4883" s="109"/>
      <c r="C4883" s="13"/>
    </row>
    <row r="4884" spans="2:3" x14ac:dyDescent="0.3">
      <c r="B4884" s="109"/>
      <c r="C4884" s="13"/>
    </row>
    <row r="4885" spans="2:3" x14ac:dyDescent="0.3">
      <c r="B4885" s="109"/>
      <c r="C4885" s="13"/>
    </row>
    <row r="4886" spans="2:3" x14ac:dyDescent="0.3">
      <c r="B4886" s="109"/>
      <c r="C4886" s="13"/>
    </row>
    <row r="4887" spans="2:3" x14ac:dyDescent="0.3">
      <c r="B4887" s="109"/>
      <c r="C4887" s="13"/>
    </row>
    <row r="4888" spans="2:3" x14ac:dyDescent="0.3">
      <c r="B4888" s="109"/>
      <c r="C4888" s="13"/>
    </row>
    <row r="4889" spans="2:3" x14ac:dyDescent="0.3">
      <c r="B4889" s="109"/>
      <c r="C4889" s="13"/>
    </row>
    <row r="4890" spans="2:3" x14ac:dyDescent="0.3">
      <c r="B4890" s="109"/>
      <c r="C4890" s="13"/>
    </row>
    <row r="4891" spans="2:3" x14ac:dyDescent="0.3">
      <c r="B4891" s="109"/>
      <c r="C4891" s="13"/>
    </row>
    <row r="4892" spans="2:3" x14ac:dyDescent="0.3">
      <c r="B4892" s="109"/>
      <c r="C4892" s="13"/>
    </row>
    <row r="4893" spans="2:3" x14ac:dyDescent="0.3">
      <c r="B4893" s="109"/>
      <c r="C4893" s="13"/>
    </row>
    <row r="4894" spans="2:3" x14ac:dyDescent="0.3">
      <c r="B4894" s="109"/>
      <c r="C4894" s="13"/>
    </row>
    <row r="4895" spans="2:3" x14ac:dyDescent="0.3">
      <c r="B4895" s="109"/>
      <c r="C4895" s="13"/>
    </row>
    <row r="4896" spans="2:3" x14ac:dyDescent="0.3">
      <c r="B4896" s="109"/>
      <c r="C4896" s="13"/>
    </row>
    <row r="4897" spans="2:3" x14ac:dyDescent="0.3">
      <c r="B4897" s="109"/>
      <c r="C4897" s="13"/>
    </row>
    <row r="4898" spans="2:3" x14ac:dyDescent="0.3">
      <c r="B4898" s="109"/>
      <c r="C4898" s="13"/>
    </row>
    <row r="4899" spans="2:3" x14ac:dyDescent="0.3">
      <c r="B4899" s="109"/>
      <c r="C4899" s="13"/>
    </row>
    <row r="4900" spans="2:3" x14ac:dyDescent="0.3">
      <c r="B4900" s="109"/>
      <c r="C4900" s="13"/>
    </row>
    <row r="4901" spans="2:3" x14ac:dyDescent="0.3">
      <c r="B4901" s="109"/>
      <c r="C4901" s="13"/>
    </row>
    <row r="4902" spans="2:3" x14ac:dyDescent="0.3">
      <c r="B4902" s="109"/>
      <c r="C4902" s="13"/>
    </row>
    <row r="4903" spans="2:3" x14ac:dyDescent="0.3">
      <c r="B4903" s="109"/>
      <c r="C4903" s="13"/>
    </row>
    <row r="4904" spans="2:3" x14ac:dyDescent="0.3">
      <c r="B4904" s="109"/>
      <c r="C4904" s="13"/>
    </row>
    <row r="4905" spans="2:3" x14ac:dyDescent="0.3">
      <c r="B4905" s="109"/>
      <c r="C4905" s="13"/>
    </row>
    <row r="4906" spans="2:3" x14ac:dyDescent="0.3">
      <c r="B4906" s="109"/>
      <c r="C4906" s="13"/>
    </row>
    <row r="4907" spans="2:3" x14ac:dyDescent="0.3">
      <c r="B4907" s="109"/>
      <c r="C4907" s="13"/>
    </row>
    <row r="4908" spans="2:3" x14ac:dyDescent="0.3">
      <c r="B4908" s="109"/>
      <c r="C4908" s="13"/>
    </row>
    <row r="4909" spans="2:3" x14ac:dyDescent="0.3">
      <c r="B4909" s="109"/>
      <c r="C4909" s="13"/>
    </row>
    <row r="4910" spans="2:3" x14ac:dyDescent="0.3">
      <c r="B4910" s="109"/>
      <c r="C4910" s="13"/>
    </row>
    <row r="4911" spans="2:3" x14ac:dyDescent="0.3">
      <c r="B4911" s="109"/>
      <c r="C4911" s="13"/>
    </row>
    <row r="4912" spans="2:3" x14ac:dyDescent="0.3">
      <c r="B4912" s="109"/>
      <c r="C4912" s="13"/>
    </row>
    <row r="4913" spans="2:3" x14ac:dyDescent="0.3">
      <c r="B4913" s="109"/>
      <c r="C4913" s="13"/>
    </row>
    <row r="4914" spans="2:3" x14ac:dyDescent="0.3">
      <c r="B4914" s="109"/>
      <c r="C4914" s="13"/>
    </row>
    <row r="4915" spans="2:3" x14ac:dyDescent="0.3">
      <c r="B4915" s="109"/>
      <c r="C4915" s="13"/>
    </row>
    <row r="4916" spans="2:3" x14ac:dyDescent="0.3">
      <c r="B4916" s="109"/>
      <c r="C4916" s="13"/>
    </row>
    <row r="4917" spans="2:3" x14ac:dyDescent="0.3">
      <c r="B4917" s="109"/>
      <c r="C4917" s="13"/>
    </row>
    <row r="4918" spans="2:3" x14ac:dyDescent="0.3">
      <c r="B4918" s="109"/>
      <c r="C4918" s="13"/>
    </row>
    <row r="4919" spans="2:3" x14ac:dyDescent="0.3">
      <c r="B4919" s="109"/>
      <c r="C4919" s="13"/>
    </row>
    <row r="4920" spans="2:3" x14ac:dyDescent="0.3">
      <c r="B4920" s="109"/>
      <c r="C4920" s="13"/>
    </row>
    <row r="4921" spans="2:3" x14ac:dyDescent="0.3">
      <c r="B4921" s="109"/>
      <c r="C4921" s="13"/>
    </row>
    <row r="4922" spans="2:3" x14ac:dyDescent="0.3">
      <c r="B4922" s="109"/>
      <c r="C4922" s="13"/>
    </row>
    <row r="4923" spans="2:3" x14ac:dyDescent="0.3">
      <c r="B4923" s="109"/>
      <c r="C4923" s="13"/>
    </row>
    <row r="4924" spans="2:3" x14ac:dyDescent="0.3">
      <c r="B4924" s="109"/>
      <c r="C4924" s="13"/>
    </row>
    <row r="4925" spans="2:3" x14ac:dyDescent="0.3">
      <c r="B4925" s="109"/>
      <c r="C4925" s="13"/>
    </row>
    <row r="4926" spans="2:3" x14ac:dyDescent="0.3">
      <c r="B4926" s="109"/>
      <c r="C4926" s="13"/>
    </row>
    <row r="4927" spans="2:3" x14ac:dyDescent="0.3">
      <c r="B4927" s="109"/>
      <c r="C4927" s="13"/>
    </row>
    <row r="4928" spans="2:3" x14ac:dyDescent="0.3">
      <c r="B4928" s="109"/>
      <c r="C4928" s="13"/>
    </row>
    <row r="4929" spans="2:3" x14ac:dyDescent="0.3">
      <c r="B4929" s="109"/>
      <c r="C4929" s="13"/>
    </row>
    <row r="4930" spans="2:3" x14ac:dyDescent="0.3">
      <c r="B4930" s="109"/>
      <c r="C4930" s="13"/>
    </row>
    <row r="4931" spans="2:3" x14ac:dyDescent="0.3">
      <c r="B4931" s="109"/>
      <c r="C4931" s="13"/>
    </row>
    <row r="4932" spans="2:3" x14ac:dyDescent="0.3">
      <c r="B4932" s="109"/>
      <c r="C4932" s="13"/>
    </row>
    <row r="4933" spans="2:3" x14ac:dyDescent="0.3">
      <c r="B4933" s="109"/>
      <c r="C4933" s="13"/>
    </row>
    <row r="4934" spans="2:3" x14ac:dyDescent="0.3">
      <c r="B4934" s="109"/>
      <c r="C4934" s="13"/>
    </row>
    <row r="4935" spans="2:3" x14ac:dyDescent="0.3">
      <c r="B4935" s="109"/>
      <c r="C4935" s="13"/>
    </row>
    <row r="4936" spans="2:3" x14ac:dyDescent="0.3">
      <c r="B4936" s="109"/>
      <c r="C4936" s="13"/>
    </row>
    <row r="4937" spans="2:3" x14ac:dyDescent="0.3">
      <c r="B4937" s="109"/>
      <c r="C4937" s="13"/>
    </row>
    <row r="4938" spans="2:3" x14ac:dyDescent="0.3">
      <c r="B4938" s="109"/>
      <c r="C4938" s="13"/>
    </row>
    <row r="4939" spans="2:3" x14ac:dyDescent="0.3">
      <c r="B4939" s="109"/>
      <c r="C4939" s="13"/>
    </row>
    <row r="4940" spans="2:3" x14ac:dyDescent="0.3">
      <c r="B4940" s="109"/>
      <c r="C4940" s="13"/>
    </row>
    <row r="4941" spans="2:3" x14ac:dyDescent="0.3">
      <c r="B4941" s="109"/>
      <c r="C4941" s="13"/>
    </row>
    <row r="4942" spans="2:3" x14ac:dyDescent="0.3">
      <c r="B4942" s="109"/>
      <c r="C4942" s="13"/>
    </row>
    <row r="4943" spans="2:3" x14ac:dyDescent="0.3">
      <c r="B4943" s="109"/>
      <c r="C4943" s="13"/>
    </row>
    <row r="4944" spans="2:3" x14ac:dyDescent="0.3">
      <c r="B4944" s="109"/>
      <c r="C4944" s="13"/>
    </row>
    <row r="4945" spans="2:3" x14ac:dyDescent="0.3">
      <c r="B4945" s="109"/>
      <c r="C4945" s="13"/>
    </row>
    <row r="4946" spans="2:3" x14ac:dyDescent="0.3">
      <c r="B4946" s="109"/>
      <c r="C4946" s="13"/>
    </row>
    <row r="4947" spans="2:3" x14ac:dyDescent="0.3">
      <c r="B4947" s="109"/>
      <c r="C4947" s="13"/>
    </row>
    <row r="4948" spans="2:3" x14ac:dyDescent="0.3">
      <c r="B4948" s="109"/>
      <c r="C4948" s="13"/>
    </row>
    <row r="4949" spans="2:3" x14ac:dyDescent="0.3">
      <c r="B4949" s="109"/>
      <c r="C4949" s="13"/>
    </row>
    <row r="4950" spans="2:3" x14ac:dyDescent="0.3">
      <c r="B4950" s="109"/>
      <c r="C4950" s="13"/>
    </row>
    <row r="4951" spans="2:3" x14ac:dyDescent="0.3">
      <c r="B4951" s="109"/>
      <c r="C4951" s="13"/>
    </row>
    <row r="4952" spans="2:3" x14ac:dyDescent="0.3">
      <c r="B4952" s="109"/>
      <c r="C4952" s="13"/>
    </row>
    <row r="4953" spans="2:3" x14ac:dyDescent="0.3">
      <c r="B4953" s="109"/>
      <c r="C4953" s="13"/>
    </row>
    <row r="4954" spans="2:3" x14ac:dyDescent="0.3">
      <c r="B4954" s="109"/>
      <c r="C4954" s="13"/>
    </row>
    <row r="4955" spans="2:3" x14ac:dyDescent="0.3">
      <c r="B4955" s="109"/>
      <c r="C4955" s="13"/>
    </row>
    <row r="4956" spans="2:3" x14ac:dyDescent="0.3">
      <c r="B4956" s="109"/>
      <c r="C4956" s="13"/>
    </row>
    <row r="4957" spans="2:3" x14ac:dyDescent="0.3">
      <c r="B4957" s="109"/>
      <c r="C4957" s="13"/>
    </row>
    <row r="4958" spans="2:3" x14ac:dyDescent="0.3">
      <c r="B4958" s="109"/>
      <c r="C4958" s="13"/>
    </row>
    <row r="4959" spans="2:3" x14ac:dyDescent="0.3">
      <c r="B4959" s="109"/>
      <c r="C4959" s="13"/>
    </row>
    <row r="4960" spans="2:3" x14ac:dyDescent="0.3">
      <c r="B4960" s="109"/>
      <c r="C4960" s="13"/>
    </row>
    <row r="4961" spans="2:3" x14ac:dyDescent="0.3">
      <c r="B4961" s="109"/>
      <c r="C4961" s="13"/>
    </row>
    <row r="4962" spans="2:3" x14ac:dyDescent="0.3">
      <c r="B4962" s="109"/>
      <c r="C4962" s="13"/>
    </row>
    <row r="4963" spans="2:3" x14ac:dyDescent="0.3">
      <c r="B4963" s="109"/>
      <c r="C4963" s="13"/>
    </row>
    <row r="4964" spans="2:3" x14ac:dyDescent="0.3">
      <c r="B4964" s="109"/>
      <c r="C4964" s="13"/>
    </row>
    <row r="4965" spans="2:3" x14ac:dyDescent="0.3">
      <c r="B4965" s="109"/>
      <c r="C4965" s="13"/>
    </row>
    <row r="4966" spans="2:3" x14ac:dyDescent="0.3">
      <c r="B4966" s="109"/>
      <c r="C4966" s="13"/>
    </row>
    <row r="4967" spans="2:3" x14ac:dyDescent="0.3">
      <c r="B4967" s="109"/>
      <c r="C4967" s="13"/>
    </row>
    <row r="4968" spans="2:3" x14ac:dyDescent="0.3">
      <c r="B4968" s="109"/>
      <c r="C4968" s="13"/>
    </row>
    <row r="4969" spans="2:3" x14ac:dyDescent="0.3">
      <c r="B4969" s="109"/>
      <c r="C4969" s="13"/>
    </row>
    <row r="4970" spans="2:3" x14ac:dyDescent="0.3">
      <c r="B4970" s="109"/>
      <c r="C4970" s="13"/>
    </row>
    <row r="4971" spans="2:3" x14ac:dyDescent="0.3">
      <c r="B4971" s="109"/>
      <c r="C4971" s="13"/>
    </row>
    <row r="4972" spans="2:3" x14ac:dyDescent="0.3">
      <c r="B4972" s="109"/>
      <c r="C4972" s="13"/>
    </row>
    <row r="4973" spans="2:3" x14ac:dyDescent="0.3">
      <c r="B4973" s="109"/>
      <c r="C4973" s="13"/>
    </row>
    <row r="4974" spans="2:3" x14ac:dyDescent="0.3">
      <c r="B4974" s="109"/>
      <c r="C4974" s="13"/>
    </row>
    <row r="4975" spans="2:3" x14ac:dyDescent="0.3">
      <c r="B4975" s="109"/>
      <c r="C4975" s="13"/>
    </row>
    <row r="4976" spans="2:3" x14ac:dyDescent="0.3">
      <c r="B4976" s="109"/>
      <c r="C4976" s="13"/>
    </row>
    <row r="4977" spans="2:3" x14ac:dyDescent="0.3">
      <c r="B4977" s="109"/>
      <c r="C4977" s="13"/>
    </row>
    <row r="4978" spans="2:3" x14ac:dyDescent="0.3">
      <c r="B4978" s="109"/>
      <c r="C4978" s="13"/>
    </row>
    <row r="4979" spans="2:3" x14ac:dyDescent="0.3">
      <c r="B4979" s="109"/>
      <c r="C4979" s="13"/>
    </row>
    <row r="4980" spans="2:3" x14ac:dyDescent="0.3">
      <c r="B4980" s="109"/>
      <c r="C4980" s="13"/>
    </row>
    <row r="4981" spans="2:3" x14ac:dyDescent="0.3">
      <c r="B4981" s="109"/>
      <c r="C4981" s="13"/>
    </row>
    <row r="4982" spans="2:3" x14ac:dyDescent="0.3">
      <c r="B4982" s="109"/>
      <c r="C4982" s="13"/>
    </row>
    <row r="4983" spans="2:3" x14ac:dyDescent="0.3">
      <c r="B4983" s="109"/>
      <c r="C4983" s="13"/>
    </row>
    <row r="4984" spans="2:3" x14ac:dyDescent="0.3">
      <c r="B4984" s="109"/>
      <c r="C4984" s="13"/>
    </row>
    <row r="4985" spans="2:3" x14ac:dyDescent="0.3">
      <c r="B4985" s="109"/>
      <c r="C4985" s="13"/>
    </row>
    <row r="4986" spans="2:3" x14ac:dyDescent="0.3">
      <c r="B4986" s="109"/>
      <c r="C4986" s="13"/>
    </row>
    <row r="4987" spans="2:3" x14ac:dyDescent="0.3">
      <c r="B4987" s="109"/>
      <c r="C4987" s="13"/>
    </row>
    <row r="4988" spans="2:3" x14ac:dyDescent="0.3">
      <c r="B4988" s="109"/>
      <c r="C4988" s="13"/>
    </row>
    <row r="4989" spans="2:3" x14ac:dyDescent="0.3">
      <c r="B4989" s="109"/>
      <c r="C4989" s="13"/>
    </row>
    <row r="4990" spans="2:3" x14ac:dyDescent="0.3">
      <c r="B4990" s="109"/>
      <c r="C4990" s="13"/>
    </row>
    <row r="4991" spans="2:3" x14ac:dyDescent="0.3">
      <c r="B4991" s="109"/>
      <c r="C4991" s="13"/>
    </row>
    <row r="4992" spans="2:3" x14ac:dyDescent="0.3">
      <c r="B4992" s="109"/>
      <c r="C4992" s="13"/>
    </row>
    <row r="4993" spans="2:3" x14ac:dyDescent="0.3">
      <c r="B4993" s="109"/>
      <c r="C4993" s="13"/>
    </row>
    <row r="4994" spans="2:3" x14ac:dyDescent="0.3">
      <c r="B4994" s="109"/>
      <c r="C4994" s="13"/>
    </row>
    <row r="4995" spans="2:3" x14ac:dyDescent="0.3">
      <c r="B4995" s="109"/>
      <c r="C4995" s="13"/>
    </row>
    <row r="4996" spans="2:3" x14ac:dyDescent="0.3">
      <c r="B4996" s="109"/>
      <c r="C4996" s="13"/>
    </row>
    <row r="4997" spans="2:3" x14ac:dyDescent="0.3">
      <c r="B4997" s="109"/>
      <c r="C4997" s="13"/>
    </row>
    <row r="4998" spans="2:3" x14ac:dyDescent="0.3">
      <c r="B4998" s="109"/>
      <c r="C4998" s="13"/>
    </row>
    <row r="4999" spans="2:3" x14ac:dyDescent="0.3">
      <c r="B4999" s="109"/>
      <c r="C4999" s="13"/>
    </row>
    <row r="5000" spans="2:3" x14ac:dyDescent="0.3">
      <c r="B5000" s="109"/>
      <c r="C5000" s="13"/>
    </row>
    <row r="5001" spans="2:3" x14ac:dyDescent="0.3">
      <c r="B5001" s="109"/>
      <c r="C5001" s="13"/>
    </row>
    <row r="5002" spans="2:3" x14ac:dyDescent="0.3">
      <c r="B5002" s="109"/>
      <c r="C5002" s="13"/>
    </row>
    <row r="5003" spans="2:3" x14ac:dyDescent="0.3">
      <c r="B5003" s="109"/>
      <c r="C5003" s="13"/>
    </row>
    <row r="5004" spans="2:3" x14ac:dyDescent="0.3">
      <c r="B5004" s="109"/>
      <c r="C5004" s="13"/>
    </row>
    <row r="5005" spans="2:3" x14ac:dyDescent="0.3">
      <c r="B5005" s="109"/>
      <c r="C5005" s="13"/>
    </row>
    <row r="5006" spans="2:3" x14ac:dyDescent="0.3">
      <c r="B5006" s="109"/>
      <c r="C5006" s="13"/>
    </row>
    <row r="5007" spans="2:3" x14ac:dyDescent="0.3">
      <c r="B5007" s="109"/>
      <c r="C5007" s="13"/>
    </row>
    <row r="5008" spans="2:3" x14ac:dyDescent="0.3">
      <c r="B5008" s="109"/>
      <c r="C5008" s="13"/>
    </row>
    <row r="5009" spans="2:3" x14ac:dyDescent="0.3">
      <c r="B5009" s="109"/>
      <c r="C5009" s="13"/>
    </row>
    <row r="5010" spans="2:3" x14ac:dyDescent="0.3">
      <c r="B5010" s="109"/>
      <c r="C5010" s="13"/>
    </row>
    <row r="5011" spans="2:3" x14ac:dyDescent="0.3">
      <c r="B5011" s="109"/>
      <c r="C5011" s="13"/>
    </row>
    <row r="5012" spans="2:3" x14ac:dyDescent="0.3">
      <c r="B5012" s="109"/>
      <c r="C5012" s="13"/>
    </row>
    <row r="5013" spans="2:3" x14ac:dyDescent="0.3">
      <c r="B5013" s="109"/>
      <c r="C5013" s="13"/>
    </row>
    <row r="5014" spans="2:3" x14ac:dyDescent="0.3">
      <c r="B5014" s="109"/>
      <c r="C5014" s="13"/>
    </row>
    <row r="5015" spans="2:3" x14ac:dyDescent="0.3">
      <c r="B5015" s="109"/>
      <c r="C5015" s="13"/>
    </row>
    <row r="5016" spans="2:3" x14ac:dyDescent="0.3">
      <c r="B5016" s="109"/>
      <c r="C5016" s="13"/>
    </row>
    <row r="5017" spans="2:3" x14ac:dyDescent="0.3">
      <c r="B5017" s="109"/>
      <c r="C5017" s="13"/>
    </row>
    <row r="5018" spans="2:3" x14ac:dyDescent="0.3">
      <c r="B5018" s="109"/>
      <c r="C5018" s="13"/>
    </row>
    <row r="5019" spans="2:3" x14ac:dyDescent="0.3">
      <c r="B5019" s="109"/>
      <c r="C5019" s="13"/>
    </row>
    <row r="5020" spans="2:3" x14ac:dyDescent="0.3">
      <c r="B5020" s="109"/>
      <c r="C5020" s="13"/>
    </row>
    <row r="5021" spans="2:3" x14ac:dyDescent="0.3">
      <c r="B5021" s="109"/>
      <c r="C5021" s="13"/>
    </row>
    <row r="5022" spans="2:3" x14ac:dyDescent="0.3">
      <c r="B5022" s="109"/>
      <c r="C5022" s="13"/>
    </row>
    <row r="5023" spans="2:3" x14ac:dyDescent="0.3">
      <c r="B5023" s="109"/>
      <c r="C5023" s="13"/>
    </row>
    <row r="5024" spans="2:3" x14ac:dyDescent="0.3">
      <c r="B5024" s="109"/>
      <c r="C5024" s="13"/>
    </row>
    <row r="5025" spans="2:3" x14ac:dyDescent="0.3">
      <c r="B5025" s="109"/>
      <c r="C5025" s="13"/>
    </row>
    <row r="5026" spans="2:3" x14ac:dyDescent="0.3">
      <c r="B5026" s="109"/>
      <c r="C5026" s="13"/>
    </row>
    <row r="5027" spans="2:3" x14ac:dyDescent="0.3">
      <c r="B5027" s="109"/>
      <c r="C5027" s="13"/>
    </row>
    <row r="5028" spans="2:3" x14ac:dyDescent="0.3">
      <c r="B5028" s="109"/>
      <c r="C5028" s="13"/>
    </row>
    <row r="5029" spans="2:3" x14ac:dyDescent="0.3">
      <c r="B5029" s="109"/>
      <c r="C5029" s="13"/>
    </row>
    <row r="5030" spans="2:3" x14ac:dyDescent="0.3">
      <c r="B5030" s="109"/>
      <c r="C5030" s="13"/>
    </row>
    <row r="5031" spans="2:3" x14ac:dyDescent="0.3">
      <c r="B5031" s="109"/>
      <c r="C5031" s="13"/>
    </row>
    <row r="5032" spans="2:3" x14ac:dyDescent="0.3">
      <c r="B5032" s="109"/>
      <c r="C5032" s="13"/>
    </row>
    <row r="5033" spans="2:3" x14ac:dyDescent="0.3">
      <c r="B5033" s="109"/>
      <c r="C5033" s="13"/>
    </row>
    <row r="5034" spans="2:3" x14ac:dyDescent="0.3">
      <c r="B5034" s="109"/>
      <c r="C5034" s="13"/>
    </row>
    <row r="5035" spans="2:3" x14ac:dyDescent="0.3">
      <c r="B5035" s="109"/>
      <c r="C5035" s="13"/>
    </row>
    <row r="5036" spans="2:3" x14ac:dyDescent="0.3">
      <c r="B5036" s="109"/>
      <c r="C5036" s="13"/>
    </row>
    <row r="5037" spans="2:3" x14ac:dyDescent="0.3">
      <c r="B5037" s="109"/>
      <c r="C5037" s="13"/>
    </row>
    <row r="5038" spans="2:3" x14ac:dyDescent="0.3">
      <c r="B5038" s="109"/>
      <c r="C5038" s="13"/>
    </row>
    <row r="5039" spans="2:3" x14ac:dyDescent="0.3">
      <c r="B5039" s="109"/>
      <c r="C5039" s="13"/>
    </row>
    <row r="5040" spans="2:3" x14ac:dyDescent="0.3">
      <c r="B5040" s="109"/>
      <c r="C5040" s="13"/>
    </row>
    <row r="5041" spans="2:3" x14ac:dyDescent="0.3">
      <c r="B5041" s="109"/>
      <c r="C5041" s="13"/>
    </row>
    <row r="5042" spans="2:3" x14ac:dyDescent="0.3">
      <c r="B5042" s="109"/>
      <c r="C5042" s="13"/>
    </row>
    <row r="5043" spans="2:3" x14ac:dyDescent="0.3">
      <c r="B5043" s="109"/>
      <c r="C5043" s="13"/>
    </row>
    <row r="5044" spans="2:3" x14ac:dyDescent="0.3">
      <c r="B5044" s="109"/>
      <c r="C5044" s="13"/>
    </row>
    <row r="5045" spans="2:3" x14ac:dyDescent="0.3">
      <c r="B5045" s="109"/>
      <c r="C5045" s="13"/>
    </row>
    <row r="5046" spans="2:3" x14ac:dyDescent="0.3">
      <c r="B5046" s="109"/>
      <c r="C5046" s="13"/>
    </row>
    <row r="5047" spans="2:3" x14ac:dyDescent="0.3">
      <c r="B5047" s="109"/>
      <c r="C5047" s="13"/>
    </row>
    <row r="5048" spans="2:3" x14ac:dyDescent="0.3">
      <c r="B5048" s="109"/>
      <c r="C5048" s="13"/>
    </row>
    <row r="5049" spans="2:3" x14ac:dyDescent="0.3">
      <c r="B5049" s="109"/>
      <c r="C5049" s="13"/>
    </row>
    <row r="5050" spans="2:3" x14ac:dyDescent="0.3">
      <c r="B5050" s="109"/>
      <c r="C5050" s="13"/>
    </row>
    <row r="5051" spans="2:3" x14ac:dyDescent="0.3">
      <c r="B5051" s="109"/>
      <c r="C5051" s="13"/>
    </row>
    <row r="5052" spans="2:3" x14ac:dyDescent="0.3">
      <c r="B5052" s="109"/>
      <c r="C5052" s="13"/>
    </row>
    <row r="5053" spans="2:3" x14ac:dyDescent="0.3">
      <c r="B5053" s="109"/>
      <c r="C5053" s="13"/>
    </row>
    <row r="5054" spans="2:3" x14ac:dyDescent="0.3">
      <c r="B5054" s="109"/>
      <c r="C5054" s="13"/>
    </row>
    <row r="5055" spans="2:3" x14ac:dyDescent="0.3">
      <c r="B5055" s="109"/>
      <c r="C5055" s="13"/>
    </row>
    <row r="5056" spans="2:3" x14ac:dyDescent="0.3">
      <c r="B5056" s="109"/>
      <c r="C5056" s="13"/>
    </row>
    <row r="5057" spans="2:3" x14ac:dyDescent="0.3">
      <c r="B5057" s="109"/>
      <c r="C5057" s="13"/>
    </row>
    <row r="5058" spans="2:3" x14ac:dyDescent="0.3">
      <c r="B5058" s="109"/>
      <c r="C5058" s="13"/>
    </row>
    <row r="5059" spans="2:3" x14ac:dyDescent="0.3">
      <c r="B5059" s="109"/>
      <c r="C5059" s="13"/>
    </row>
    <row r="5060" spans="2:3" x14ac:dyDescent="0.3">
      <c r="B5060" s="109"/>
      <c r="C5060" s="13"/>
    </row>
    <row r="5061" spans="2:3" x14ac:dyDescent="0.3">
      <c r="B5061" s="109"/>
      <c r="C5061" s="13"/>
    </row>
    <row r="5062" spans="2:3" x14ac:dyDescent="0.3">
      <c r="B5062" s="109"/>
      <c r="C5062" s="13"/>
    </row>
    <row r="5063" spans="2:3" x14ac:dyDescent="0.3">
      <c r="B5063" s="109"/>
      <c r="C5063" s="13"/>
    </row>
    <row r="5064" spans="2:3" x14ac:dyDescent="0.3">
      <c r="B5064" s="109"/>
      <c r="C5064" s="13"/>
    </row>
    <row r="5065" spans="2:3" x14ac:dyDescent="0.3">
      <c r="B5065" s="109"/>
      <c r="C5065" s="13"/>
    </row>
    <row r="5066" spans="2:3" x14ac:dyDescent="0.3">
      <c r="B5066" s="109"/>
      <c r="C5066" s="13"/>
    </row>
    <row r="5067" spans="2:3" x14ac:dyDescent="0.3">
      <c r="B5067" s="109"/>
      <c r="C5067" s="13"/>
    </row>
    <row r="5068" spans="2:3" x14ac:dyDescent="0.3">
      <c r="B5068" s="109"/>
      <c r="C5068" s="13"/>
    </row>
    <row r="5069" spans="2:3" x14ac:dyDescent="0.3">
      <c r="B5069" s="109"/>
      <c r="C5069" s="13"/>
    </row>
    <row r="5070" spans="2:3" x14ac:dyDescent="0.3">
      <c r="B5070" s="109"/>
      <c r="C5070" s="13"/>
    </row>
    <row r="5071" spans="2:3" x14ac:dyDescent="0.3">
      <c r="B5071" s="109"/>
      <c r="C5071" s="13"/>
    </row>
    <row r="5072" spans="2:3" x14ac:dyDescent="0.3">
      <c r="B5072" s="109"/>
      <c r="C5072" s="13"/>
    </row>
    <row r="5073" spans="2:3" x14ac:dyDescent="0.3">
      <c r="B5073" s="109"/>
      <c r="C5073" s="13"/>
    </row>
    <row r="5074" spans="2:3" x14ac:dyDescent="0.3">
      <c r="B5074" s="109"/>
      <c r="C5074" s="13"/>
    </row>
    <row r="5075" spans="2:3" x14ac:dyDescent="0.3">
      <c r="B5075" s="109"/>
      <c r="C5075" s="13"/>
    </row>
    <row r="5076" spans="2:3" x14ac:dyDescent="0.3">
      <c r="B5076" s="109"/>
      <c r="C5076" s="13"/>
    </row>
    <row r="5077" spans="2:3" x14ac:dyDescent="0.3">
      <c r="B5077" s="109"/>
      <c r="C5077" s="13"/>
    </row>
    <row r="5078" spans="2:3" x14ac:dyDescent="0.3">
      <c r="B5078" s="109"/>
      <c r="C5078" s="13"/>
    </row>
    <row r="5079" spans="2:3" x14ac:dyDescent="0.3">
      <c r="B5079" s="109"/>
      <c r="C5079" s="13"/>
    </row>
    <row r="5080" spans="2:3" x14ac:dyDescent="0.3">
      <c r="B5080" s="109"/>
      <c r="C5080" s="13"/>
    </row>
    <row r="5081" spans="2:3" x14ac:dyDescent="0.3">
      <c r="B5081" s="109"/>
      <c r="C5081" s="13"/>
    </row>
    <row r="5082" spans="2:3" x14ac:dyDescent="0.3">
      <c r="B5082" s="109"/>
      <c r="C5082" s="13"/>
    </row>
    <row r="5083" spans="2:3" x14ac:dyDescent="0.3">
      <c r="B5083" s="109"/>
      <c r="C5083" s="13"/>
    </row>
    <row r="5084" spans="2:3" x14ac:dyDescent="0.3">
      <c r="B5084" s="109"/>
      <c r="C5084" s="13"/>
    </row>
    <row r="5085" spans="2:3" x14ac:dyDescent="0.3">
      <c r="B5085" s="109"/>
      <c r="C5085" s="13"/>
    </row>
    <row r="5086" spans="2:3" x14ac:dyDescent="0.3">
      <c r="B5086" s="109"/>
      <c r="C5086" s="13"/>
    </row>
    <row r="5087" spans="2:3" x14ac:dyDescent="0.3">
      <c r="B5087" s="109"/>
      <c r="C5087" s="13"/>
    </row>
    <row r="5088" spans="2:3" x14ac:dyDescent="0.3">
      <c r="B5088" s="109"/>
      <c r="C5088" s="13"/>
    </row>
    <row r="5089" spans="2:3" x14ac:dyDescent="0.3">
      <c r="B5089" s="109"/>
      <c r="C5089" s="13"/>
    </row>
    <row r="5090" spans="2:3" x14ac:dyDescent="0.3">
      <c r="B5090" s="109"/>
      <c r="C5090" s="13"/>
    </row>
    <row r="5091" spans="2:3" x14ac:dyDescent="0.3">
      <c r="B5091" s="109"/>
      <c r="C5091" s="13"/>
    </row>
    <row r="5092" spans="2:3" x14ac:dyDescent="0.3">
      <c r="B5092" s="109"/>
      <c r="C5092" s="13"/>
    </row>
    <row r="5093" spans="2:3" x14ac:dyDescent="0.3">
      <c r="B5093" s="109"/>
      <c r="C5093" s="13"/>
    </row>
    <row r="5094" spans="2:3" x14ac:dyDescent="0.3">
      <c r="B5094" s="109"/>
      <c r="C5094" s="13"/>
    </row>
    <row r="5095" spans="2:3" x14ac:dyDescent="0.3">
      <c r="B5095" s="109"/>
      <c r="C5095" s="13"/>
    </row>
    <row r="5096" spans="2:3" x14ac:dyDescent="0.3">
      <c r="B5096" s="109"/>
      <c r="C5096" s="13"/>
    </row>
    <row r="5097" spans="2:3" x14ac:dyDescent="0.3">
      <c r="B5097" s="109"/>
      <c r="C5097" s="13"/>
    </row>
    <row r="5098" spans="2:3" x14ac:dyDescent="0.3">
      <c r="B5098" s="109"/>
      <c r="C5098" s="13"/>
    </row>
    <row r="5099" spans="2:3" x14ac:dyDescent="0.3">
      <c r="B5099" s="109"/>
      <c r="C5099" s="13"/>
    </row>
    <row r="5100" spans="2:3" x14ac:dyDescent="0.3">
      <c r="B5100" s="109"/>
      <c r="C5100" s="13"/>
    </row>
    <row r="5101" spans="2:3" x14ac:dyDescent="0.3">
      <c r="B5101" s="109"/>
      <c r="C5101" s="13"/>
    </row>
    <row r="5102" spans="2:3" x14ac:dyDescent="0.3">
      <c r="B5102" s="109"/>
      <c r="C5102" s="13"/>
    </row>
    <row r="5103" spans="2:3" x14ac:dyDescent="0.3">
      <c r="B5103" s="109"/>
      <c r="C5103" s="13"/>
    </row>
    <row r="5104" spans="2:3" x14ac:dyDescent="0.3">
      <c r="B5104" s="109"/>
      <c r="C5104" s="13"/>
    </row>
    <row r="5105" spans="2:3" x14ac:dyDescent="0.3">
      <c r="B5105" s="109"/>
      <c r="C5105" s="13"/>
    </row>
    <row r="5106" spans="2:3" x14ac:dyDescent="0.3">
      <c r="B5106" s="109"/>
      <c r="C5106" s="13"/>
    </row>
    <row r="5107" spans="2:3" x14ac:dyDescent="0.3">
      <c r="B5107" s="109"/>
      <c r="C5107" s="13"/>
    </row>
    <row r="5108" spans="2:3" x14ac:dyDescent="0.3">
      <c r="B5108" s="109"/>
      <c r="C5108" s="13"/>
    </row>
    <row r="5109" spans="2:3" x14ac:dyDescent="0.3">
      <c r="B5109" s="109"/>
      <c r="C5109" s="13"/>
    </row>
    <row r="5110" spans="2:3" x14ac:dyDescent="0.3">
      <c r="B5110" s="109"/>
      <c r="C5110" s="13"/>
    </row>
    <row r="5111" spans="2:3" x14ac:dyDescent="0.3">
      <c r="B5111" s="109"/>
      <c r="C5111" s="13"/>
    </row>
    <row r="5112" spans="2:3" x14ac:dyDescent="0.3">
      <c r="B5112" s="109"/>
      <c r="C5112" s="13"/>
    </row>
    <row r="5113" spans="2:3" x14ac:dyDescent="0.3">
      <c r="B5113" s="109"/>
      <c r="C5113" s="13"/>
    </row>
    <row r="5114" spans="2:3" x14ac:dyDescent="0.3">
      <c r="B5114" s="109"/>
      <c r="C5114" s="13"/>
    </row>
    <row r="5115" spans="2:3" x14ac:dyDescent="0.3">
      <c r="B5115" s="109"/>
      <c r="C5115" s="13"/>
    </row>
    <row r="5116" spans="2:3" x14ac:dyDescent="0.3">
      <c r="B5116" s="109"/>
      <c r="C5116" s="13"/>
    </row>
    <row r="5117" spans="2:3" x14ac:dyDescent="0.3">
      <c r="B5117" s="109"/>
      <c r="C5117" s="13"/>
    </row>
    <row r="5118" spans="2:3" x14ac:dyDescent="0.3">
      <c r="B5118" s="109"/>
      <c r="C5118" s="13"/>
    </row>
    <row r="5119" spans="2:3" x14ac:dyDescent="0.3">
      <c r="B5119" s="109"/>
      <c r="C5119" s="13"/>
    </row>
    <row r="5120" spans="2:3" x14ac:dyDescent="0.3">
      <c r="B5120" s="109"/>
      <c r="C5120" s="13"/>
    </row>
    <row r="5121" spans="2:3" x14ac:dyDescent="0.3">
      <c r="B5121" s="109"/>
      <c r="C5121" s="13"/>
    </row>
    <row r="5122" spans="2:3" x14ac:dyDescent="0.3">
      <c r="B5122" s="109"/>
      <c r="C5122" s="13"/>
    </row>
    <row r="5123" spans="2:3" x14ac:dyDescent="0.3">
      <c r="B5123" s="109"/>
      <c r="C5123" s="13"/>
    </row>
    <row r="5124" spans="2:3" x14ac:dyDescent="0.3">
      <c r="B5124" s="109"/>
      <c r="C5124" s="13"/>
    </row>
    <row r="5125" spans="2:3" x14ac:dyDescent="0.3">
      <c r="B5125" s="109"/>
      <c r="C5125" s="13"/>
    </row>
    <row r="5126" spans="2:3" x14ac:dyDescent="0.3">
      <c r="B5126" s="109"/>
      <c r="C5126" s="13"/>
    </row>
    <row r="5127" spans="2:3" x14ac:dyDescent="0.3">
      <c r="B5127" s="109"/>
      <c r="C5127" s="13"/>
    </row>
    <row r="5128" spans="2:3" x14ac:dyDescent="0.3">
      <c r="B5128" s="109"/>
      <c r="C5128" s="13"/>
    </row>
    <row r="5129" spans="2:3" x14ac:dyDescent="0.3">
      <c r="B5129" s="109"/>
      <c r="C5129" s="13"/>
    </row>
    <row r="5130" spans="2:3" x14ac:dyDescent="0.3">
      <c r="B5130" s="109"/>
      <c r="C5130" s="13"/>
    </row>
    <row r="5131" spans="2:3" x14ac:dyDescent="0.3">
      <c r="B5131" s="109"/>
      <c r="C5131" s="13"/>
    </row>
    <row r="5132" spans="2:3" x14ac:dyDescent="0.3">
      <c r="B5132" s="109"/>
      <c r="C5132" s="13"/>
    </row>
    <row r="5133" spans="2:3" x14ac:dyDescent="0.3">
      <c r="B5133" s="109"/>
      <c r="C5133" s="13"/>
    </row>
    <row r="5134" spans="2:3" x14ac:dyDescent="0.3">
      <c r="B5134" s="109"/>
      <c r="C5134" s="13"/>
    </row>
    <row r="5135" spans="2:3" x14ac:dyDescent="0.3">
      <c r="B5135" s="109"/>
      <c r="C5135" s="13"/>
    </row>
    <row r="5136" spans="2:3" x14ac:dyDescent="0.3">
      <c r="B5136" s="109"/>
      <c r="C5136" s="13"/>
    </row>
    <row r="5137" spans="2:3" x14ac:dyDescent="0.3">
      <c r="B5137" s="109"/>
      <c r="C5137" s="13"/>
    </row>
    <row r="5138" spans="2:3" x14ac:dyDescent="0.3">
      <c r="B5138" s="109"/>
      <c r="C5138" s="13"/>
    </row>
    <row r="5139" spans="2:3" x14ac:dyDescent="0.3">
      <c r="B5139" s="109"/>
      <c r="C5139" s="13"/>
    </row>
    <row r="5140" spans="2:3" x14ac:dyDescent="0.3">
      <c r="B5140" s="109"/>
      <c r="C5140" s="13"/>
    </row>
    <row r="5141" spans="2:3" x14ac:dyDescent="0.3">
      <c r="B5141" s="109"/>
      <c r="C5141" s="13"/>
    </row>
    <row r="5142" spans="2:3" x14ac:dyDescent="0.3">
      <c r="B5142" s="109"/>
      <c r="C5142" s="13"/>
    </row>
    <row r="5143" spans="2:3" x14ac:dyDescent="0.3">
      <c r="B5143" s="109"/>
      <c r="C5143" s="13"/>
    </row>
    <row r="5144" spans="2:3" x14ac:dyDescent="0.3">
      <c r="B5144" s="109"/>
      <c r="C5144" s="13"/>
    </row>
    <row r="5145" spans="2:3" x14ac:dyDescent="0.3">
      <c r="B5145" s="109"/>
      <c r="C5145" s="13"/>
    </row>
    <row r="5146" spans="2:3" x14ac:dyDescent="0.3">
      <c r="B5146" s="109"/>
      <c r="C5146" s="13"/>
    </row>
    <row r="5147" spans="2:3" x14ac:dyDescent="0.3">
      <c r="B5147" s="109"/>
      <c r="C5147" s="13"/>
    </row>
    <row r="5148" spans="2:3" x14ac:dyDescent="0.3">
      <c r="B5148" s="109"/>
      <c r="C5148" s="13"/>
    </row>
    <row r="5149" spans="2:3" x14ac:dyDescent="0.3">
      <c r="B5149" s="109"/>
      <c r="C5149" s="13"/>
    </row>
    <row r="5150" spans="2:3" x14ac:dyDescent="0.3">
      <c r="B5150" s="109"/>
      <c r="C5150" s="13"/>
    </row>
    <row r="5151" spans="2:3" x14ac:dyDescent="0.3">
      <c r="B5151" s="109"/>
      <c r="C5151" s="13"/>
    </row>
    <row r="5152" spans="2:3" x14ac:dyDescent="0.3">
      <c r="B5152" s="109"/>
      <c r="C5152" s="13"/>
    </row>
    <row r="5153" spans="2:3" x14ac:dyDescent="0.3">
      <c r="B5153" s="109"/>
      <c r="C5153" s="13"/>
    </row>
    <row r="5154" spans="2:3" x14ac:dyDescent="0.3">
      <c r="B5154" s="109"/>
      <c r="C5154" s="13"/>
    </row>
    <row r="5155" spans="2:3" x14ac:dyDescent="0.3">
      <c r="B5155" s="109"/>
      <c r="C5155" s="13"/>
    </row>
    <row r="5156" spans="2:3" x14ac:dyDescent="0.3">
      <c r="B5156" s="109"/>
      <c r="C5156" s="13"/>
    </row>
    <row r="5157" spans="2:3" x14ac:dyDescent="0.3">
      <c r="B5157" s="109"/>
      <c r="C5157" s="13"/>
    </row>
    <row r="5158" spans="2:3" x14ac:dyDescent="0.3">
      <c r="B5158" s="109"/>
      <c r="C5158" s="13"/>
    </row>
    <row r="5159" spans="2:3" x14ac:dyDescent="0.3">
      <c r="B5159" s="109"/>
      <c r="C5159" s="13"/>
    </row>
    <row r="5160" spans="2:3" x14ac:dyDescent="0.3">
      <c r="B5160" s="109"/>
      <c r="C5160" s="13"/>
    </row>
    <row r="5161" spans="2:3" x14ac:dyDescent="0.3">
      <c r="B5161" s="109"/>
      <c r="C5161" s="13"/>
    </row>
    <row r="5162" spans="2:3" x14ac:dyDescent="0.3">
      <c r="B5162" s="109"/>
      <c r="C5162" s="13"/>
    </row>
    <row r="5163" spans="2:3" x14ac:dyDescent="0.3">
      <c r="B5163" s="109"/>
      <c r="C5163" s="13"/>
    </row>
    <row r="5164" spans="2:3" x14ac:dyDescent="0.3">
      <c r="B5164" s="109"/>
      <c r="C5164" s="13"/>
    </row>
    <row r="5165" spans="2:3" x14ac:dyDescent="0.3">
      <c r="B5165" s="109"/>
      <c r="C5165" s="13"/>
    </row>
    <row r="5166" spans="2:3" x14ac:dyDescent="0.3">
      <c r="B5166" s="109"/>
      <c r="C5166" s="13"/>
    </row>
    <row r="5167" spans="2:3" x14ac:dyDescent="0.3">
      <c r="B5167" s="109"/>
      <c r="C5167" s="13"/>
    </row>
    <row r="5168" spans="2:3" x14ac:dyDescent="0.3">
      <c r="B5168" s="109"/>
      <c r="C5168" s="13"/>
    </row>
    <row r="5169" spans="2:3" x14ac:dyDescent="0.3">
      <c r="B5169" s="109"/>
      <c r="C5169" s="13"/>
    </row>
    <row r="5170" spans="2:3" x14ac:dyDescent="0.3">
      <c r="B5170" s="109"/>
      <c r="C5170" s="13"/>
    </row>
    <row r="5171" spans="2:3" x14ac:dyDescent="0.3">
      <c r="B5171" s="109"/>
      <c r="C5171" s="13"/>
    </row>
    <row r="5172" spans="2:3" x14ac:dyDescent="0.3">
      <c r="B5172" s="109"/>
      <c r="C5172" s="13"/>
    </row>
    <row r="5173" spans="2:3" x14ac:dyDescent="0.3">
      <c r="B5173" s="109"/>
      <c r="C5173" s="13"/>
    </row>
    <row r="5174" spans="2:3" x14ac:dyDescent="0.3">
      <c r="B5174" s="109"/>
      <c r="C5174" s="13"/>
    </row>
    <row r="5175" spans="2:3" x14ac:dyDescent="0.3">
      <c r="B5175" s="109"/>
      <c r="C5175" s="13"/>
    </row>
    <row r="5176" spans="2:3" x14ac:dyDescent="0.3">
      <c r="B5176" s="109"/>
      <c r="C5176" s="13"/>
    </row>
    <row r="5177" spans="2:3" x14ac:dyDescent="0.3">
      <c r="B5177" s="109"/>
      <c r="C5177" s="13"/>
    </row>
    <row r="5178" spans="2:3" x14ac:dyDescent="0.3">
      <c r="B5178" s="109"/>
      <c r="C5178" s="13"/>
    </row>
    <row r="5179" spans="2:3" x14ac:dyDescent="0.3">
      <c r="B5179" s="109"/>
      <c r="C5179" s="13"/>
    </row>
    <row r="5180" spans="2:3" x14ac:dyDescent="0.3">
      <c r="B5180" s="109"/>
      <c r="C5180" s="13"/>
    </row>
    <row r="5181" spans="2:3" x14ac:dyDescent="0.3">
      <c r="B5181" s="109"/>
      <c r="C5181" s="13"/>
    </row>
    <row r="5182" spans="2:3" x14ac:dyDescent="0.3">
      <c r="B5182" s="109"/>
      <c r="C5182" s="13"/>
    </row>
    <row r="5183" spans="2:3" x14ac:dyDescent="0.3">
      <c r="B5183" s="109"/>
      <c r="C5183" s="13"/>
    </row>
    <row r="5184" spans="2:3" x14ac:dyDescent="0.3">
      <c r="B5184" s="109"/>
      <c r="C5184" s="13"/>
    </row>
    <row r="5185" spans="2:3" x14ac:dyDescent="0.3">
      <c r="B5185" s="109"/>
      <c r="C5185" s="13"/>
    </row>
    <row r="5186" spans="2:3" x14ac:dyDescent="0.3">
      <c r="B5186" s="109"/>
      <c r="C5186" s="13"/>
    </row>
    <row r="5187" spans="2:3" x14ac:dyDescent="0.3">
      <c r="B5187" s="109"/>
      <c r="C5187" s="13"/>
    </row>
    <row r="5188" spans="2:3" x14ac:dyDescent="0.3">
      <c r="B5188" s="109"/>
      <c r="C5188" s="13"/>
    </row>
    <row r="5189" spans="2:3" x14ac:dyDescent="0.3">
      <c r="B5189" s="109"/>
      <c r="C5189" s="13"/>
    </row>
    <row r="5190" spans="2:3" x14ac:dyDescent="0.3">
      <c r="B5190" s="109"/>
      <c r="C5190" s="13"/>
    </row>
    <row r="5191" spans="2:3" x14ac:dyDescent="0.3">
      <c r="B5191" s="109"/>
      <c r="C5191" s="13"/>
    </row>
    <row r="5192" spans="2:3" x14ac:dyDescent="0.3">
      <c r="B5192" s="109"/>
      <c r="C5192" s="13"/>
    </row>
    <row r="5193" spans="2:3" x14ac:dyDescent="0.3">
      <c r="B5193" s="109"/>
      <c r="C5193" s="13"/>
    </row>
    <row r="5194" spans="2:3" x14ac:dyDescent="0.3">
      <c r="B5194" s="109"/>
      <c r="C5194" s="13"/>
    </row>
    <row r="5195" spans="2:3" x14ac:dyDescent="0.3">
      <c r="B5195" s="109"/>
      <c r="C5195" s="13"/>
    </row>
    <row r="5196" spans="2:3" x14ac:dyDescent="0.3">
      <c r="B5196" s="109"/>
      <c r="C5196" s="13"/>
    </row>
    <row r="5197" spans="2:3" x14ac:dyDescent="0.3">
      <c r="B5197" s="109"/>
      <c r="C5197" s="13"/>
    </row>
    <row r="5198" spans="2:3" x14ac:dyDescent="0.3">
      <c r="B5198" s="109"/>
      <c r="C5198" s="13"/>
    </row>
    <row r="5199" spans="2:3" x14ac:dyDescent="0.3">
      <c r="B5199" s="109"/>
      <c r="C5199" s="13"/>
    </row>
    <row r="5200" spans="2:3" x14ac:dyDescent="0.3">
      <c r="B5200" s="109"/>
      <c r="C5200" s="13"/>
    </row>
    <row r="5201" spans="2:3" x14ac:dyDescent="0.3">
      <c r="B5201" s="109"/>
      <c r="C5201" s="13"/>
    </row>
    <row r="5202" spans="2:3" x14ac:dyDescent="0.3">
      <c r="B5202" s="109"/>
      <c r="C5202" s="13"/>
    </row>
    <row r="5203" spans="2:3" x14ac:dyDescent="0.3">
      <c r="B5203" s="109"/>
      <c r="C5203" s="13"/>
    </row>
    <row r="5204" spans="2:3" x14ac:dyDescent="0.3">
      <c r="B5204" s="109"/>
      <c r="C5204" s="13"/>
    </row>
    <row r="5205" spans="2:3" x14ac:dyDescent="0.3">
      <c r="B5205" s="109"/>
      <c r="C5205" s="13"/>
    </row>
    <row r="5206" spans="2:3" x14ac:dyDescent="0.3">
      <c r="B5206" s="109"/>
      <c r="C5206" s="13"/>
    </row>
    <row r="5207" spans="2:3" x14ac:dyDescent="0.3">
      <c r="B5207" s="109"/>
      <c r="C5207" s="13"/>
    </row>
    <row r="5208" spans="2:3" x14ac:dyDescent="0.3">
      <c r="B5208" s="109"/>
      <c r="C5208" s="13"/>
    </row>
    <row r="5209" spans="2:3" x14ac:dyDescent="0.3">
      <c r="B5209" s="109"/>
      <c r="C5209" s="13"/>
    </row>
    <row r="5210" spans="2:3" x14ac:dyDescent="0.3">
      <c r="B5210" s="109"/>
      <c r="C5210" s="13"/>
    </row>
    <row r="5211" spans="2:3" x14ac:dyDescent="0.3">
      <c r="B5211" s="109"/>
      <c r="C5211" s="13"/>
    </row>
    <row r="5212" spans="2:3" x14ac:dyDescent="0.3">
      <c r="B5212" s="109"/>
      <c r="C5212" s="13"/>
    </row>
    <row r="5213" spans="2:3" x14ac:dyDescent="0.3">
      <c r="B5213" s="109"/>
      <c r="C5213" s="13"/>
    </row>
    <row r="5214" spans="2:3" x14ac:dyDescent="0.3">
      <c r="B5214" s="109"/>
      <c r="C5214" s="13"/>
    </row>
    <row r="5215" spans="2:3" x14ac:dyDescent="0.3">
      <c r="B5215" s="109"/>
      <c r="C5215" s="13"/>
    </row>
    <row r="5216" spans="2:3" x14ac:dyDescent="0.3">
      <c r="B5216" s="109"/>
      <c r="C5216" s="13"/>
    </row>
    <row r="5217" spans="2:3" x14ac:dyDescent="0.3">
      <c r="B5217" s="109"/>
      <c r="C5217" s="13"/>
    </row>
    <row r="5218" spans="2:3" x14ac:dyDescent="0.3">
      <c r="B5218" s="109"/>
      <c r="C5218" s="13"/>
    </row>
    <row r="5219" spans="2:3" x14ac:dyDescent="0.3">
      <c r="B5219" s="109"/>
      <c r="C5219" s="13"/>
    </row>
    <row r="5220" spans="2:3" x14ac:dyDescent="0.3">
      <c r="B5220" s="109"/>
      <c r="C5220" s="13"/>
    </row>
    <row r="5221" spans="2:3" x14ac:dyDescent="0.3">
      <c r="B5221" s="109"/>
      <c r="C5221" s="13"/>
    </row>
    <row r="5222" spans="2:3" x14ac:dyDescent="0.3">
      <c r="B5222" s="109"/>
      <c r="C5222" s="13"/>
    </row>
    <row r="5223" spans="2:3" x14ac:dyDescent="0.3">
      <c r="B5223" s="109"/>
      <c r="C5223" s="13"/>
    </row>
    <row r="5224" spans="2:3" x14ac:dyDescent="0.3">
      <c r="B5224" s="109"/>
      <c r="C5224" s="13"/>
    </row>
    <row r="5225" spans="2:3" x14ac:dyDescent="0.3">
      <c r="B5225" s="109"/>
      <c r="C5225" s="13"/>
    </row>
    <row r="5226" spans="2:3" x14ac:dyDescent="0.3">
      <c r="B5226" s="109"/>
      <c r="C5226" s="13"/>
    </row>
    <row r="5227" spans="2:3" x14ac:dyDescent="0.3">
      <c r="B5227" s="109"/>
      <c r="C5227" s="13"/>
    </row>
    <row r="5228" spans="2:3" x14ac:dyDescent="0.3">
      <c r="B5228" s="109"/>
      <c r="C5228" s="13"/>
    </row>
    <row r="5229" spans="2:3" x14ac:dyDescent="0.3">
      <c r="B5229" s="109"/>
      <c r="C5229" s="13"/>
    </row>
    <row r="5230" spans="2:3" x14ac:dyDescent="0.3">
      <c r="B5230" s="109"/>
      <c r="C5230" s="13"/>
    </row>
    <row r="5231" spans="2:3" x14ac:dyDescent="0.3">
      <c r="B5231" s="109"/>
      <c r="C5231" s="13"/>
    </row>
    <row r="5232" spans="2:3" x14ac:dyDescent="0.3">
      <c r="B5232" s="109"/>
      <c r="C5232" s="13"/>
    </row>
    <row r="5233" spans="2:3" x14ac:dyDescent="0.3">
      <c r="B5233" s="109"/>
      <c r="C5233" s="13"/>
    </row>
    <row r="5234" spans="2:3" x14ac:dyDescent="0.3">
      <c r="B5234" s="109"/>
      <c r="C5234" s="13"/>
    </row>
    <row r="5235" spans="2:3" x14ac:dyDescent="0.3">
      <c r="B5235" s="109"/>
      <c r="C5235" s="13"/>
    </row>
    <row r="5236" spans="2:3" x14ac:dyDescent="0.3">
      <c r="B5236" s="109"/>
      <c r="C5236" s="13"/>
    </row>
    <row r="5237" spans="2:3" x14ac:dyDescent="0.3">
      <c r="B5237" s="109"/>
      <c r="C5237" s="13"/>
    </row>
    <row r="5238" spans="2:3" x14ac:dyDescent="0.3">
      <c r="B5238" s="109"/>
      <c r="C5238" s="13"/>
    </row>
    <row r="5239" spans="2:3" x14ac:dyDescent="0.3">
      <c r="B5239" s="109"/>
      <c r="C5239" s="13"/>
    </row>
    <row r="5240" spans="2:3" x14ac:dyDescent="0.3">
      <c r="B5240" s="109"/>
      <c r="C5240" s="13"/>
    </row>
    <row r="5241" spans="2:3" x14ac:dyDescent="0.3">
      <c r="B5241" s="109"/>
      <c r="C5241" s="13"/>
    </row>
    <row r="5242" spans="2:3" x14ac:dyDescent="0.3">
      <c r="B5242" s="109"/>
      <c r="C5242" s="13"/>
    </row>
    <row r="5243" spans="2:3" x14ac:dyDescent="0.3">
      <c r="B5243" s="109"/>
      <c r="C5243" s="13"/>
    </row>
    <row r="5244" spans="2:3" x14ac:dyDescent="0.3">
      <c r="B5244" s="109"/>
      <c r="C5244" s="13"/>
    </row>
    <row r="5245" spans="2:3" x14ac:dyDescent="0.3">
      <c r="B5245" s="109"/>
      <c r="C5245" s="13"/>
    </row>
    <row r="5246" spans="2:3" x14ac:dyDescent="0.3">
      <c r="B5246" s="109"/>
      <c r="C5246" s="13"/>
    </row>
    <row r="5247" spans="2:3" x14ac:dyDescent="0.3">
      <c r="B5247" s="109"/>
      <c r="C5247" s="13"/>
    </row>
    <row r="5248" spans="2:3" x14ac:dyDescent="0.3">
      <c r="B5248" s="109"/>
      <c r="C5248" s="13"/>
    </row>
    <row r="5249" spans="2:3" x14ac:dyDescent="0.3">
      <c r="B5249" s="109"/>
      <c r="C5249" s="13"/>
    </row>
    <row r="5250" spans="2:3" x14ac:dyDescent="0.3">
      <c r="B5250" s="109"/>
      <c r="C5250" s="13"/>
    </row>
    <row r="5251" spans="2:3" x14ac:dyDescent="0.3">
      <c r="B5251" s="109"/>
      <c r="C5251" s="13"/>
    </row>
    <row r="5252" spans="2:3" x14ac:dyDescent="0.3">
      <c r="B5252" s="109"/>
      <c r="C5252" s="13"/>
    </row>
    <row r="5253" spans="2:3" x14ac:dyDescent="0.3">
      <c r="B5253" s="109"/>
      <c r="C5253" s="13"/>
    </row>
    <row r="5254" spans="2:3" x14ac:dyDescent="0.3">
      <c r="B5254" s="109"/>
      <c r="C5254" s="13"/>
    </row>
    <row r="5255" spans="2:3" x14ac:dyDescent="0.3">
      <c r="B5255" s="109"/>
      <c r="C5255" s="13"/>
    </row>
    <row r="5256" spans="2:3" x14ac:dyDescent="0.3">
      <c r="B5256" s="109"/>
      <c r="C5256" s="13"/>
    </row>
    <row r="5257" spans="2:3" x14ac:dyDescent="0.3">
      <c r="B5257" s="109"/>
      <c r="C5257" s="13"/>
    </row>
    <row r="5258" spans="2:3" x14ac:dyDescent="0.3">
      <c r="B5258" s="109"/>
      <c r="C5258" s="13"/>
    </row>
    <row r="5259" spans="2:3" x14ac:dyDescent="0.3">
      <c r="B5259" s="109"/>
      <c r="C5259" s="13"/>
    </row>
    <row r="5260" spans="2:3" x14ac:dyDescent="0.3">
      <c r="B5260" s="109"/>
      <c r="C5260" s="13"/>
    </row>
    <row r="5261" spans="2:3" x14ac:dyDescent="0.3">
      <c r="B5261" s="109"/>
      <c r="C5261" s="13"/>
    </row>
    <row r="5262" spans="2:3" x14ac:dyDescent="0.3">
      <c r="B5262" s="109"/>
      <c r="C5262" s="13"/>
    </row>
    <row r="5263" spans="2:3" x14ac:dyDescent="0.3">
      <c r="B5263" s="109"/>
      <c r="C5263" s="13"/>
    </row>
    <row r="5264" spans="2:3" x14ac:dyDescent="0.3">
      <c r="B5264" s="109"/>
      <c r="C5264" s="13"/>
    </row>
    <row r="5265" spans="2:3" x14ac:dyDescent="0.3">
      <c r="B5265" s="109"/>
      <c r="C5265" s="13"/>
    </row>
    <row r="5266" spans="2:3" x14ac:dyDescent="0.3">
      <c r="B5266" s="109"/>
      <c r="C5266" s="13"/>
    </row>
    <row r="5267" spans="2:3" x14ac:dyDescent="0.3">
      <c r="B5267" s="109"/>
      <c r="C5267" s="13"/>
    </row>
    <row r="5268" spans="2:3" x14ac:dyDescent="0.3">
      <c r="B5268" s="109"/>
      <c r="C5268" s="13"/>
    </row>
    <row r="5269" spans="2:3" x14ac:dyDescent="0.3">
      <c r="B5269" s="109"/>
      <c r="C5269" s="13"/>
    </row>
    <row r="5270" spans="2:3" x14ac:dyDescent="0.3">
      <c r="B5270" s="109"/>
      <c r="C5270" s="13"/>
    </row>
    <row r="5271" spans="2:3" x14ac:dyDescent="0.3">
      <c r="B5271" s="109"/>
      <c r="C5271" s="13"/>
    </row>
    <row r="5272" spans="2:3" x14ac:dyDescent="0.3">
      <c r="B5272" s="109"/>
      <c r="C5272" s="13"/>
    </row>
    <row r="5273" spans="2:3" x14ac:dyDescent="0.3">
      <c r="B5273" s="109"/>
      <c r="C5273" s="13"/>
    </row>
    <row r="5274" spans="2:3" x14ac:dyDescent="0.3">
      <c r="B5274" s="109"/>
      <c r="C5274" s="13"/>
    </row>
    <row r="5275" spans="2:3" x14ac:dyDescent="0.3">
      <c r="B5275" s="109"/>
      <c r="C5275" s="13"/>
    </row>
    <row r="5276" spans="2:3" x14ac:dyDescent="0.3">
      <c r="B5276" s="109"/>
      <c r="C5276" s="13"/>
    </row>
    <row r="5277" spans="2:3" x14ac:dyDescent="0.3">
      <c r="B5277" s="109"/>
      <c r="C5277" s="13"/>
    </row>
    <row r="5278" spans="2:3" x14ac:dyDescent="0.3">
      <c r="B5278" s="109"/>
      <c r="C5278" s="13"/>
    </row>
    <row r="5279" spans="2:3" x14ac:dyDescent="0.3">
      <c r="B5279" s="109"/>
      <c r="C5279" s="13"/>
    </row>
    <row r="5280" spans="2:3" x14ac:dyDescent="0.3">
      <c r="B5280" s="109"/>
      <c r="C5280" s="13"/>
    </row>
    <row r="5281" spans="2:3" x14ac:dyDescent="0.3">
      <c r="B5281" s="109"/>
      <c r="C5281" s="13"/>
    </row>
    <row r="5282" spans="2:3" x14ac:dyDescent="0.3">
      <c r="B5282" s="109"/>
      <c r="C5282" s="13"/>
    </row>
    <row r="5283" spans="2:3" x14ac:dyDescent="0.3">
      <c r="B5283" s="109"/>
      <c r="C5283" s="13"/>
    </row>
    <row r="5284" spans="2:3" x14ac:dyDescent="0.3">
      <c r="B5284" s="109"/>
      <c r="C5284" s="13"/>
    </row>
    <row r="5285" spans="2:3" x14ac:dyDescent="0.3">
      <c r="B5285" s="109"/>
      <c r="C5285" s="13"/>
    </row>
    <row r="5286" spans="2:3" x14ac:dyDescent="0.3">
      <c r="B5286" s="109"/>
      <c r="C5286" s="13"/>
    </row>
    <row r="5287" spans="2:3" x14ac:dyDescent="0.3">
      <c r="B5287" s="109"/>
      <c r="C5287" s="13"/>
    </row>
    <row r="5288" spans="2:3" x14ac:dyDescent="0.3">
      <c r="B5288" s="109"/>
      <c r="C5288" s="13"/>
    </row>
    <row r="5289" spans="2:3" x14ac:dyDescent="0.3">
      <c r="B5289" s="109"/>
      <c r="C5289" s="13"/>
    </row>
    <row r="5290" spans="2:3" x14ac:dyDescent="0.3">
      <c r="B5290" s="109"/>
      <c r="C5290" s="13"/>
    </row>
    <row r="5291" spans="2:3" x14ac:dyDescent="0.3">
      <c r="B5291" s="109"/>
      <c r="C5291" s="13"/>
    </row>
    <row r="5292" spans="2:3" x14ac:dyDescent="0.3">
      <c r="B5292" s="109"/>
      <c r="C5292" s="13"/>
    </row>
    <row r="5293" spans="2:3" x14ac:dyDescent="0.3">
      <c r="B5293" s="109"/>
      <c r="C5293" s="13"/>
    </row>
    <row r="5294" spans="2:3" x14ac:dyDescent="0.3">
      <c r="B5294" s="109"/>
      <c r="C5294" s="13"/>
    </row>
  </sheetData>
  <mergeCells count="3">
    <mergeCell ref="B1:K1"/>
    <mergeCell ref="G17:K17"/>
    <mergeCell ref="G18:K27"/>
  </mergeCells>
  <pageMargins left="0.39370078740157483" right="0.31496062992125984" top="0.74803149606299213" bottom="0.74803149606299213" header="0.31496062992125984" footer="0.31496062992125984"/>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F4228-2D93-4330-B560-936E685FD78A}">
  <dimension ref="A1:R5294"/>
  <sheetViews>
    <sheetView showGridLines="0" topLeftCell="A14" workbookViewId="0">
      <selection activeCell="K11" sqref="K11"/>
    </sheetView>
  </sheetViews>
  <sheetFormatPr defaultRowHeight="14.4" x14ac:dyDescent="0.3"/>
  <cols>
    <col min="1" max="1" width="1.88671875" customWidth="1"/>
    <col min="2" max="2" width="10.33203125" bestFit="1" customWidth="1"/>
    <col min="3" max="3" width="11" bestFit="1" customWidth="1"/>
    <col min="4" max="4" width="12.21875" bestFit="1" customWidth="1"/>
    <col min="5" max="5" width="15.77734375" bestFit="1" customWidth="1"/>
    <col min="6" max="6" width="1.21875" customWidth="1"/>
    <col min="7" max="7" width="10.77734375" customWidth="1"/>
    <col min="8" max="8" width="15.77734375" customWidth="1"/>
    <col min="9" max="9" width="2.44140625" customWidth="1"/>
    <col min="11" max="11" width="10.5546875" bestFit="1" customWidth="1"/>
    <col min="13" max="13" width="10.21875" bestFit="1" customWidth="1"/>
    <col min="14" max="14" width="11" bestFit="1" customWidth="1"/>
  </cols>
  <sheetData>
    <row r="1" spans="1:18" x14ac:dyDescent="0.3">
      <c r="B1" s="331" t="s">
        <v>8671</v>
      </c>
      <c r="C1" s="331"/>
      <c r="D1" s="331"/>
      <c r="E1" s="331"/>
      <c r="F1" s="331"/>
      <c r="G1" s="331"/>
      <c r="H1" s="331"/>
      <c r="I1" s="331"/>
      <c r="J1" s="331"/>
      <c r="K1" s="331"/>
      <c r="L1" s="331"/>
      <c r="M1" s="331"/>
      <c r="N1" s="331"/>
    </row>
    <row r="2" spans="1:18" ht="10.199999999999999" customHeight="1" x14ac:dyDescent="0.3"/>
    <row r="3" spans="1:18" x14ac:dyDescent="0.3">
      <c r="A3" t="s">
        <v>57</v>
      </c>
      <c r="B3" s="166" t="s">
        <v>183</v>
      </c>
      <c r="C3" s="177" t="s">
        <v>323</v>
      </c>
      <c r="D3" s="177" t="s">
        <v>324</v>
      </c>
      <c r="E3" s="177" t="s">
        <v>325</v>
      </c>
      <c r="F3" s="166"/>
      <c r="G3" s="177" t="s">
        <v>335</v>
      </c>
      <c r="H3" s="166" t="s">
        <v>336</v>
      </c>
      <c r="I3" s="174"/>
    </row>
    <row r="4" spans="1:18" ht="15" thickBot="1" x14ac:dyDescent="0.35">
      <c r="B4" s="109">
        <v>44676</v>
      </c>
      <c r="C4" s="13">
        <v>2403.1723630000001</v>
      </c>
      <c r="D4" s="192">
        <f t="shared" ref="D4:D35" si="0">(C4-C5)/C5</f>
        <v>-4.0175852749498607E-2</v>
      </c>
      <c r="E4" s="192">
        <v>8.3702213711933621E-2</v>
      </c>
      <c r="F4" s="192"/>
      <c r="G4" s="29">
        <v>1</v>
      </c>
      <c r="H4" s="192">
        <f ca="1">_xlfn.NORM.INV(RAND(),N$6,N$7)</f>
        <v>-4.9960001344992205E-2</v>
      </c>
    </row>
    <row r="5" spans="1:18" ht="15" thickBot="1" x14ac:dyDescent="0.35">
      <c r="B5" s="109">
        <v>44655</v>
      </c>
      <c r="C5" s="13">
        <v>2503.7631839999999</v>
      </c>
      <c r="D5" s="192">
        <f t="shared" si="0"/>
        <v>-8.2244898436746372E-2</v>
      </c>
      <c r="E5" s="192">
        <v>6.7242847262291003E-2</v>
      </c>
      <c r="F5" s="192"/>
      <c r="G5" s="29">
        <v>2</v>
      </c>
      <c r="H5" s="192">
        <f t="shared" ref="H5:H68" ca="1" si="1">_xlfn.NORM.INV(RAND(),N$6,N$7)</f>
        <v>-7.0031484099704134E-3</v>
      </c>
      <c r="J5" s="206" t="s">
        <v>8667</v>
      </c>
      <c r="K5" s="206"/>
      <c r="L5" s="206"/>
      <c r="M5" s="206"/>
      <c r="N5" s="206"/>
    </row>
    <row r="6" spans="1:18" x14ac:dyDescent="0.3">
      <c r="B6" s="109">
        <v>44900</v>
      </c>
      <c r="C6" s="13">
        <v>2728.138672</v>
      </c>
      <c r="D6" s="192">
        <f t="shared" si="0"/>
        <v>0.30474287513610693</v>
      </c>
      <c r="E6" s="192">
        <v>5.6596823012572982E-2</v>
      </c>
      <c r="F6" s="192"/>
      <c r="G6" s="29">
        <v>3</v>
      </c>
      <c r="H6" s="192">
        <f t="shared" ca="1" si="1"/>
        <v>-2.223257932478575E-3</v>
      </c>
      <c r="J6" s="204" t="s">
        <v>131</v>
      </c>
      <c r="K6" s="204"/>
      <c r="L6" s="204"/>
      <c r="M6" s="204"/>
      <c r="N6" s="205">
        <f>AVERAGE(E4:E106)</f>
        <v>3.4821383585009368E-5</v>
      </c>
    </row>
    <row r="7" spans="1:18" x14ac:dyDescent="0.3">
      <c r="B7" s="109">
        <v>44718</v>
      </c>
      <c r="C7" s="13">
        <v>2090.9396969999998</v>
      </c>
      <c r="D7" s="192">
        <f t="shared" si="0"/>
        <v>-5.7098020406512399E-2</v>
      </c>
      <c r="E7" s="192">
        <v>5.4690082620564365E-2</v>
      </c>
      <c r="F7" s="192"/>
      <c r="G7" s="29">
        <v>4</v>
      </c>
      <c r="H7" s="192">
        <f t="shared" ca="1" si="1"/>
        <v>2.1163115835224695E-2</v>
      </c>
      <c r="J7" s="191" t="s">
        <v>326</v>
      </c>
      <c r="K7" s="191"/>
      <c r="L7" s="191"/>
      <c r="M7" s="191"/>
      <c r="N7" s="194">
        <f>_xlfn.STDEV.S(E4:E106)</f>
        <v>2.989042269823235E-2</v>
      </c>
    </row>
    <row r="8" spans="1:18" x14ac:dyDescent="0.3">
      <c r="B8" s="109">
        <v>44683</v>
      </c>
      <c r="C8" s="13">
        <v>2217.5578609999998</v>
      </c>
      <c r="D8" s="192">
        <f t="shared" si="0"/>
        <v>-7.3123047480934455E-2</v>
      </c>
      <c r="E8" s="192">
        <v>5.4082570626018504E-2</v>
      </c>
      <c r="F8" s="192"/>
      <c r="G8" s="29">
        <v>5</v>
      </c>
      <c r="H8" s="192">
        <f t="shared" ca="1" si="1"/>
        <v>-1.7245743091819705E-2</v>
      </c>
      <c r="J8" s="191" t="s">
        <v>327</v>
      </c>
      <c r="K8" s="191"/>
      <c r="L8" s="191"/>
      <c r="M8" s="191"/>
      <c r="N8" s="194">
        <f>MIN(E4:E106)</f>
        <v>-7.82759243335234E-2</v>
      </c>
    </row>
    <row r="9" spans="1:18" x14ac:dyDescent="0.3">
      <c r="B9" s="109">
        <v>44942</v>
      </c>
      <c r="C9" s="13">
        <v>2392.5051269999999</v>
      </c>
      <c r="D9" s="192">
        <f t="shared" si="0"/>
        <v>1.8526946727177768E-2</v>
      </c>
      <c r="E9" s="192">
        <v>4.8872754075285393E-2</v>
      </c>
      <c r="F9" s="192"/>
      <c r="G9" s="29">
        <v>6</v>
      </c>
      <c r="H9" s="192">
        <f t="shared" ca="1" si="1"/>
        <v>4.4696287084281694E-2</v>
      </c>
      <c r="J9" s="191" t="s">
        <v>328</v>
      </c>
      <c r="K9" s="191"/>
      <c r="L9" s="191"/>
      <c r="M9" s="191"/>
      <c r="N9" s="194">
        <f>MAX(E4:E106)</f>
        <v>8.3702213711933621E-2</v>
      </c>
    </row>
    <row r="10" spans="1:18" x14ac:dyDescent="0.3">
      <c r="B10" s="109">
        <v>44613</v>
      </c>
      <c r="C10" s="13">
        <v>2348.985596</v>
      </c>
      <c r="D10" s="192">
        <f t="shared" si="0"/>
        <v>-5.8380912577301783E-2</v>
      </c>
      <c r="E10" s="192">
        <v>4.781192687076688E-2</v>
      </c>
      <c r="F10" s="192"/>
      <c r="G10" s="29">
        <v>7</v>
      </c>
      <c r="H10" s="192">
        <f t="shared" ca="1" si="1"/>
        <v>-3.1079622158000156E-2</v>
      </c>
      <c r="J10" s="191" t="s">
        <v>331</v>
      </c>
      <c r="K10" s="191"/>
      <c r="L10" s="191"/>
      <c r="M10" s="191"/>
      <c r="N10" s="195">
        <f>+'Data Sheet'!B8</f>
        <v>2553.1</v>
      </c>
    </row>
    <row r="11" spans="1:18" ht="15" thickBot="1" x14ac:dyDescent="0.35">
      <c r="B11" s="109">
        <v>44935</v>
      </c>
      <c r="C11" s="13">
        <v>2494.6240229999999</v>
      </c>
      <c r="D11" s="192">
        <f t="shared" si="0"/>
        <v>-3.384243463682568E-2</v>
      </c>
      <c r="E11" s="192">
        <v>4.2682832670895232E-2</v>
      </c>
      <c r="F11" s="192"/>
      <c r="G11" s="29">
        <v>8</v>
      </c>
      <c r="H11" s="192">
        <f t="shared" ca="1" si="1"/>
        <v>-1.8311066734865373E-3</v>
      </c>
      <c r="N11" s="113"/>
    </row>
    <row r="12" spans="1:18" ht="15" thickBot="1" x14ac:dyDescent="0.35">
      <c r="B12" s="109">
        <v>44907</v>
      </c>
      <c r="C12" s="13">
        <v>2582.0053710000002</v>
      </c>
      <c r="D12" s="192">
        <f t="shared" si="0"/>
        <v>0.18603590187056113</v>
      </c>
      <c r="E12" s="192">
        <v>4.1220784536203044E-2</v>
      </c>
      <c r="F12" s="192"/>
      <c r="G12" s="29">
        <v>9</v>
      </c>
      <c r="H12" s="192">
        <f t="shared" ca="1" si="1"/>
        <v>1.161258942654558E-2</v>
      </c>
      <c r="J12" s="206" t="s">
        <v>337</v>
      </c>
      <c r="K12" s="206"/>
      <c r="L12" s="206"/>
      <c r="M12" s="206"/>
      <c r="N12" s="206"/>
      <c r="O12" s="145"/>
    </row>
    <row r="13" spans="1:18" x14ac:dyDescent="0.3">
      <c r="B13" s="109">
        <v>44711</v>
      </c>
      <c r="C13" s="13">
        <v>2177.0043949999999</v>
      </c>
      <c r="D13" s="192">
        <f t="shared" si="0"/>
        <v>-0.21939897705056421</v>
      </c>
      <c r="E13" s="192">
        <v>4.1160774805453486E-2</v>
      </c>
      <c r="F13" s="192"/>
      <c r="G13" s="29">
        <v>10</v>
      </c>
      <c r="H13" s="192">
        <f t="shared" ca="1" si="1"/>
        <v>-1.1833211193901884E-2</v>
      </c>
      <c r="J13" s="204" t="s">
        <v>131</v>
      </c>
      <c r="K13" s="204"/>
      <c r="L13" s="204"/>
      <c r="M13" s="204"/>
      <c r="N13" s="205">
        <f ca="1">AVERAGE(H4:H5003)</f>
        <v>-5.6612618550179114E-4</v>
      </c>
    </row>
    <row r="14" spans="1:18" x14ac:dyDescent="0.3">
      <c r="B14" s="109">
        <v>44823</v>
      </c>
      <c r="C14" s="13">
        <v>2788.8823240000002</v>
      </c>
      <c r="D14" s="192">
        <f t="shared" si="0"/>
        <v>3.764645415957002E-2</v>
      </c>
      <c r="E14" s="192">
        <v>4.1017689516646257E-2</v>
      </c>
      <c r="F14" s="192"/>
      <c r="G14" s="29">
        <v>11</v>
      </c>
      <c r="H14" s="192">
        <f t="shared" ca="1" si="1"/>
        <v>1.1907204767858429E-2</v>
      </c>
      <c r="J14" s="191" t="s">
        <v>326</v>
      </c>
      <c r="K14" s="191"/>
      <c r="L14" s="191"/>
      <c r="M14" s="191"/>
      <c r="N14" s="194">
        <f ca="1">_xlfn.STDEV.S(H4:H5003)</f>
        <v>2.9702400521464674E-2</v>
      </c>
    </row>
    <row r="15" spans="1:18" x14ac:dyDescent="0.3">
      <c r="B15" s="109">
        <v>45306</v>
      </c>
      <c r="C15" s="13">
        <v>2687.6999510000001</v>
      </c>
      <c r="D15" s="192">
        <f t="shared" si="0"/>
        <v>9.2538727857402275E-2</v>
      </c>
      <c r="E15" s="192">
        <v>3.7661931815095362E-2</v>
      </c>
      <c r="F15" s="192"/>
      <c r="G15" s="29">
        <v>12</v>
      </c>
      <c r="H15" s="192">
        <f t="shared" ca="1" si="1"/>
        <v>-1.8307887273436095E-2</v>
      </c>
      <c r="J15" s="191" t="s">
        <v>327</v>
      </c>
      <c r="K15" s="191"/>
      <c r="L15" s="191"/>
      <c r="M15" s="191"/>
      <c r="N15" s="194">
        <f ca="1">MIN(H4:H5003)</f>
        <v>-0.10646136331055174</v>
      </c>
      <c r="R15" s="15"/>
    </row>
    <row r="16" spans="1:18" x14ac:dyDescent="0.3">
      <c r="B16" s="109">
        <v>45208</v>
      </c>
      <c r="C16" s="13">
        <v>2460.0500489999999</v>
      </c>
      <c r="D16" s="192">
        <f t="shared" si="0"/>
        <v>-2.2897844509669339E-2</v>
      </c>
      <c r="E16" s="192">
        <v>3.6596199137541564E-2</v>
      </c>
      <c r="F16" s="192"/>
      <c r="G16" s="29">
        <v>13</v>
      </c>
      <c r="H16" s="192">
        <f t="shared" ca="1" si="1"/>
        <v>-1.081175907986952E-2</v>
      </c>
      <c r="J16" s="191" t="s">
        <v>328</v>
      </c>
      <c r="K16" s="191"/>
      <c r="L16" s="191"/>
      <c r="M16" s="191"/>
      <c r="N16" s="194">
        <f ca="1">MAX(H4:H5003)</f>
        <v>0.1079177777427287</v>
      </c>
      <c r="R16" s="15"/>
    </row>
    <row r="17" spans="2:18" x14ac:dyDescent="0.3">
      <c r="B17" s="109">
        <v>45187</v>
      </c>
      <c r="C17" s="13">
        <v>2517.6999510000001</v>
      </c>
      <c r="D17" s="192">
        <f t="shared" si="0"/>
        <v>-4.1466734283777978E-2</v>
      </c>
      <c r="E17" s="192">
        <v>3.205572904283667E-2</v>
      </c>
      <c r="F17" s="192"/>
      <c r="G17" s="29">
        <v>14</v>
      </c>
      <c r="H17" s="192">
        <f t="shared" ca="1" si="1"/>
        <v>-4.3837967515384525E-2</v>
      </c>
      <c r="J17" s="191" t="s">
        <v>331</v>
      </c>
      <c r="K17" s="191"/>
      <c r="L17" s="191"/>
      <c r="M17" s="191"/>
      <c r="N17" s="195">
        <f>+'Data Sheet'!B8</f>
        <v>2553.1</v>
      </c>
      <c r="R17" s="15"/>
    </row>
    <row r="18" spans="2:18" ht="15" thickBot="1" x14ac:dyDescent="0.35">
      <c r="B18" s="109">
        <v>44851</v>
      </c>
      <c r="C18" s="13">
        <v>2626.6171880000002</v>
      </c>
      <c r="D18" s="192">
        <f t="shared" si="0"/>
        <v>1.4079218338614927E-2</v>
      </c>
      <c r="E18" s="192">
        <v>3.013028133134326E-2</v>
      </c>
      <c r="F18" s="192"/>
      <c r="G18" s="29">
        <v>15</v>
      </c>
      <c r="H18" s="192">
        <f t="shared" ca="1" si="1"/>
        <v>1.485002785565287E-2</v>
      </c>
      <c r="N18" s="113"/>
      <c r="R18" s="15"/>
    </row>
    <row r="19" spans="2:18" ht="15" thickBot="1" x14ac:dyDescent="0.35">
      <c r="B19" s="109">
        <v>45313</v>
      </c>
      <c r="C19" s="13">
        <v>2590.1499020000001</v>
      </c>
      <c r="D19" s="192">
        <f t="shared" si="0"/>
        <v>1.7880652251706097E-2</v>
      </c>
      <c r="E19" s="192">
        <v>2.9737333208397072E-2</v>
      </c>
      <c r="F19" s="192"/>
      <c r="G19" s="29">
        <v>16</v>
      </c>
      <c r="H19" s="192">
        <f t="shared" ca="1" si="1"/>
        <v>-2.1790332015858137E-2</v>
      </c>
      <c r="J19" s="211" t="s">
        <v>329</v>
      </c>
      <c r="K19" s="212" t="s">
        <v>334</v>
      </c>
      <c r="L19" s="212" t="s">
        <v>330</v>
      </c>
      <c r="M19" s="212" t="s">
        <v>332</v>
      </c>
      <c r="N19" s="212" t="s">
        <v>333</v>
      </c>
      <c r="R19" s="15"/>
    </row>
    <row r="20" spans="2:18" x14ac:dyDescent="0.3">
      <c r="B20" s="109">
        <v>45145</v>
      </c>
      <c r="C20" s="13">
        <v>2544.6499020000001</v>
      </c>
      <c r="D20" s="192">
        <f t="shared" si="0"/>
        <v>5.5821807083150529E-2</v>
      </c>
      <c r="E20" s="192">
        <v>2.7062399639927778E-2</v>
      </c>
      <c r="F20" s="192"/>
      <c r="G20" s="29">
        <v>17</v>
      </c>
      <c r="H20" s="192">
        <f t="shared" ca="1" si="1"/>
        <v>-1.0601176799134918E-2</v>
      </c>
      <c r="J20" s="207">
        <v>0.05</v>
      </c>
      <c r="K20" s="208">
        <f>100%-J20</f>
        <v>0.95</v>
      </c>
      <c r="L20" s="209">
        <f ca="1">_xlfn.PERCENTILE.INC(H4:H5003,J20)</f>
        <v>-4.9962913116711957E-2</v>
      </c>
      <c r="M20" s="210">
        <f ca="1">+$N$10*(1-L20)</f>
        <v>2680.6603134782767</v>
      </c>
      <c r="N20" s="210">
        <f ca="1">+$N$10-M20</f>
        <v>-127.56031347827684</v>
      </c>
      <c r="R20" s="15"/>
    </row>
    <row r="21" spans="2:18" x14ac:dyDescent="0.3">
      <c r="B21" s="109">
        <v>44606</v>
      </c>
      <c r="C21" s="13">
        <v>2410.1130370000001</v>
      </c>
      <c r="D21" s="192">
        <f t="shared" si="0"/>
        <v>-7.6514295444401637E-2</v>
      </c>
      <c r="E21" s="192">
        <v>2.6022910103872809E-2</v>
      </c>
      <c r="F21" s="192"/>
      <c r="G21" s="29">
        <v>18</v>
      </c>
      <c r="H21" s="192">
        <f t="shared" ca="1" si="1"/>
        <v>1.3585805598974291E-2</v>
      </c>
      <c r="J21" s="200">
        <v>0.01</v>
      </c>
      <c r="K21" s="201">
        <f>100%-J21</f>
        <v>0.99</v>
      </c>
      <c r="L21" s="202">
        <f ca="1">_xlfn.PERCENTILE.INC(H4:H5003,J21)</f>
        <v>-7.0613934816081456E-2</v>
      </c>
      <c r="M21" s="203">
        <f ca="1">+$N$10*(1-L21)</f>
        <v>2733.3844369789376</v>
      </c>
      <c r="N21" s="203">
        <f ca="1">+$N$10-M21</f>
        <v>-180.28443697893772</v>
      </c>
      <c r="R21" s="15"/>
    </row>
    <row r="22" spans="2:18" x14ac:dyDescent="0.3">
      <c r="B22" s="109">
        <v>45138</v>
      </c>
      <c r="C22" s="13">
        <v>2609.8000489999999</v>
      </c>
      <c r="D22" s="192">
        <f t="shared" si="0"/>
        <v>0.12331738702595108</v>
      </c>
      <c r="E22" s="192">
        <v>2.5602793904495168E-2</v>
      </c>
      <c r="F22" s="192"/>
      <c r="G22" s="29">
        <v>19</v>
      </c>
      <c r="H22" s="192">
        <f t="shared" ca="1" si="1"/>
        <v>-8.1327945659928035E-3</v>
      </c>
      <c r="J22" s="200">
        <v>5.0000000000000001E-3</v>
      </c>
      <c r="K22" s="201">
        <f>100%-J22</f>
        <v>0.995</v>
      </c>
      <c r="L22" s="202">
        <f ca="1">_xlfn.PERCENTILE.INC(H4:H5003,J22)</f>
        <v>-7.6799299461260073E-2</v>
      </c>
      <c r="M22" s="203">
        <f ca="1">+$N$10*(1-L22)</f>
        <v>2749.1762914545429</v>
      </c>
      <c r="N22" s="203">
        <f ca="1">+$N$10-M22</f>
        <v>-196.07629145454302</v>
      </c>
      <c r="R22" s="15"/>
    </row>
    <row r="23" spans="2:18" x14ac:dyDescent="0.3">
      <c r="B23" s="109">
        <v>44970</v>
      </c>
      <c r="C23" s="13">
        <v>2323.2971189999998</v>
      </c>
      <c r="D23" s="192">
        <f t="shared" si="0"/>
        <v>-2.1027655920426158E-2</v>
      </c>
      <c r="E23" s="192">
        <v>2.5223058065729997E-2</v>
      </c>
      <c r="F23" s="192"/>
      <c r="G23" s="29">
        <v>20</v>
      </c>
      <c r="H23" s="192">
        <f t="shared" ca="1" si="1"/>
        <v>-1.8867583065526612E-2</v>
      </c>
      <c r="J23" s="200">
        <v>0.1</v>
      </c>
      <c r="K23" s="201">
        <f>100%-J23</f>
        <v>0.9</v>
      </c>
      <c r="L23" s="202">
        <f ca="1">_xlfn.PERCENTILE.INC(H4:H5003,J23)</f>
        <v>-3.8156396609207846E-2</v>
      </c>
      <c r="M23" s="203">
        <f ca="1">+$N$10*(1-L23)</f>
        <v>2650.5170961829681</v>
      </c>
      <c r="N23" s="203">
        <f ca="1">+$N$10-M23</f>
        <v>-97.41709618296818</v>
      </c>
      <c r="R23" s="15"/>
    </row>
    <row r="24" spans="2:18" x14ac:dyDescent="0.3">
      <c r="B24" s="109">
        <v>45215</v>
      </c>
      <c r="C24" s="13">
        <v>2373.1999510000001</v>
      </c>
      <c r="D24" s="192">
        <f t="shared" si="0"/>
        <v>-0.103482110949784</v>
      </c>
      <c r="E24" s="192">
        <v>2.4343879837340297E-2</v>
      </c>
      <c r="F24" s="192"/>
      <c r="G24" s="29">
        <v>21</v>
      </c>
      <c r="H24" s="192">
        <f t="shared" ca="1" si="1"/>
        <v>-5.6949524098301382E-2</v>
      </c>
      <c r="R24" s="15"/>
    </row>
    <row r="25" spans="2:18" x14ac:dyDescent="0.3">
      <c r="B25" s="109">
        <v>45096</v>
      </c>
      <c r="C25" s="13">
        <v>2647.130615</v>
      </c>
      <c r="D25" s="192">
        <f t="shared" si="0"/>
        <v>6.3472744107002183E-2</v>
      </c>
      <c r="E25" s="192">
        <v>2.3564751299045752E-2</v>
      </c>
      <c r="F25" s="192"/>
      <c r="G25" s="29">
        <v>22</v>
      </c>
      <c r="H25" s="192">
        <f t="shared" ca="1" si="1"/>
        <v>3.9812247154486481E-2</v>
      </c>
      <c r="R25" s="15"/>
    </row>
    <row r="26" spans="2:18" x14ac:dyDescent="0.3">
      <c r="B26" s="109">
        <v>44634</v>
      </c>
      <c r="C26" s="13">
        <v>2489.1381839999999</v>
      </c>
      <c r="D26" s="192">
        <f t="shared" si="0"/>
        <v>-8.1284544034905468E-2</v>
      </c>
      <c r="E26" s="192">
        <v>2.196262737827041E-2</v>
      </c>
      <c r="F26" s="192"/>
      <c r="G26" s="29">
        <v>23</v>
      </c>
      <c r="H26" s="192">
        <f t="shared" ca="1" si="1"/>
        <v>4.5765849471108549E-3</v>
      </c>
      <c r="R26" s="15"/>
    </row>
    <row r="27" spans="2:18" x14ac:dyDescent="0.3">
      <c r="B27" s="109">
        <v>44788</v>
      </c>
      <c r="C27" s="13">
        <v>2709.3679200000001</v>
      </c>
      <c r="D27" s="192">
        <f t="shared" si="0"/>
        <v>2.1781508006374056E-2</v>
      </c>
      <c r="E27" s="192">
        <v>2.0210753652034796E-2</v>
      </c>
      <c r="F27" s="192"/>
      <c r="G27" s="29">
        <v>24</v>
      </c>
      <c r="H27" s="192">
        <f t="shared" ca="1" si="1"/>
        <v>-3.2475755769755511E-2</v>
      </c>
      <c r="R27" s="15"/>
    </row>
    <row r="28" spans="2:18" x14ac:dyDescent="0.3">
      <c r="B28" s="109">
        <v>45124</v>
      </c>
      <c r="C28" s="13">
        <v>2651.6118160000001</v>
      </c>
      <c r="D28" s="192">
        <f t="shared" si="0"/>
        <v>-3.0524762900286294E-2</v>
      </c>
      <c r="E28" s="192">
        <v>1.794825848492301E-2</v>
      </c>
      <c r="F28" s="192"/>
      <c r="G28" s="29">
        <v>25</v>
      </c>
      <c r="H28" s="192">
        <f t="shared" ca="1" si="1"/>
        <v>1.1218345407360213E-2</v>
      </c>
      <c r="R28" s="15"/>
    </row>
    <row r="29" spans="2:18" x14ac:dyDescent="0.3">
      <c r="B29" s="109">
        <v>45299</v>
      </c>
      <c r="C29" s="13">
        <v>2735.1000979999999</v>
      </c>
      <c r="D29" s="192">
        <f t="shared" si="0"/>
        <v>3.1563363643639139E-2</v>
      </c>
      <c r="E29" s="192">
        <v>1.7635951878617953E-2</v>
      </c>
      <c r="F29" s="192"/>
      <c r="G29" s="29">
        <v>26</v>
      </c>
      <c r="H29" s="192">
        <f t="shared" ca="1" si="1"/>
        <v>3.9706523254709351E-2</v>
      </c>
      <c r="R29" s="15"/>
    </row>
    <row r="30" spans="2:18" x14ac:dyDescent="0.3">
      <c r="B30" s="109">
        <v>44837</v>
      </c>
      <c r="C30" s="13">
        <v>2651.4125979999999</v>
      </c>
      <c r="D30" s="192">
        <f t="shared" si="0"/>
        <v>-6.3832754644092021E-2</v>
      </c>
      <c r="E30" s="192">
        <v>1.6356508594180735E-2</v>
      </c>
      <c r="F30" s="192"/>
      <c r="G30" s="29">
        <v>27</v>
      </c>
      <c r="H30" s="192">
        <f t="shared" ca="1" si="1"/>
        <v>1.3132390988739282E-2</v>
      </c>
      <c r="R30" s="15"/>
    </row>
    <row r="31" spans="2:18" x14ac:dyDescent="0.3">
      <c r="B31" s="109">
        <v>44809</v>
      </c>
      <c r="C31" s="13">
        <v>2832.1997070000002</v>
      </c>
      <c r="D31" s="192">
        <f t="shared" si="0"/>
        <v>5.4287007738289567E-2</v>
      </c>
      <c r="E31" s="192">
        <v>1.6112572127770234E-2</v>
      </c>
      <c r="F31" s="192"/>
      <c r="G31" s="29">
        <v>28</v>
      </c>
      <c r="H31" s="192">
        <f t="shared" ca="1" si="1"/>
        <v>-4.2587087614421142E-2</v>
      </c>
      <c r="R31" s="15"/>
    </row>
    <row r="32" spans="2:18" x14ac:dyDescent="0.3">
      <c r="B32" s="109">
        <v>45089</v>
      </c>
      <c r="C32" s="13">
        <v>2686.36499</v>
      </c>
      <c r="D32" s="192">
        <f t="shared" si="0"/>
        <v>-5.7422231092819735E-4</v>
      </c>
      <c r="E32" s="192">
        <v>1.4821473023536468E-2</v>
      </c>
      <c r="F32" s="192"/>
      <c r="G32" s="29">
        <v>29</v>
      </c>
      <c r="H32" s="192">
        <f t="shared" ca="1" si="1"/>
        <v>-2.3023920885568316E-2</v>
      </c>
      <c r="R32" s="15"/>
    </row>
    <row r="33" spans="2:18" x14ac:dyDescent="0.3">
      <c r="B33" s="109">
        <v>44879</v>
      </c>
      <c r="C33" s="13">
        <v>2687.9084469999998</v>
      </c>
      <c r="D33" s="192">
        <f t="shared" si="0"/>
        <v>6.3297025674713472E-2</v>
      </c>
      <c r="E33" s="192">
        <v>1.3955051316539827E-2</v>
      </c>
      <c r="F33" s="192"/>
      <c r="G33" s="29">
        <v>30</v>
      </c>
      <c r="H33" s="192">
        <f t="shared" ca="1" si="1"/>
        <v>3.6297614067672433E-4</v>
      </c>
      <c r="R33" s="15"/>
    </row>
    <row r="34" spans="2:18" x14ac:dyDescent="0.3">
      <c r="B34" s="109">
        <v>45159</v>
      </c>
      <c r="C34" s="13">
        <v>2527.8999020000001</v>
      </c>
      <c r="D34" s="192">
        <f t="shared" si="0"/>
        <v>-4.5423146664004413E-3</v>
      </c>
      <c r="E34" s="192">
        <v>1.1868268588011653E-2</v>
      </c>
      <c r="F34" s="192"/>
      <c r="G34" s="29">
        <v>31</v>
      </c>
      <c r="H34" s="192">
        <f t="shared" ca="1" si="1"/>
        <v>1.7376118195515058E-2</v>
      </c>
      <c r="R34" s="15"/>
    </row>
    <row r="35" spans="2:18" x14ac:dyDescent="0.3">
      <c r="B35" s="109">
        <v>44921</v>
      </c>
      <c r="C35" s="13">
        <v>2539.4348140000002</v>
      </c>
      <c r="D35" s="192">
        <f t="shared" si="0"/>
        <v>8.9086233263584114E-2</v>
      </c>
      <c r="E35" s="192">
        <v>1.1041383239681945E-2</v>
      </c>
      <c r="F35" s="192"/>
      <c r="G35" s="29">
        <v>32</v>
      </c>
      <c r="H35" s="192">
        <f t="shared" ca="1" si="1"/>
        <v>-5.3065191999982105E-4</v>
      </c>
      <c r="R35" s="15"/>
    </row>
    <row r="36" spans="2:18" x14ac:dyDescent="0.3">
      <c r="B36" s="109">
        <v>44956</v>
      </c>
      <c r="C36" s="13">
        <v>2331.7114259999998</v>
      </c>
      <c r="D36" s="192">
        <f t="shared" ref="D36:D67" si="2">(C36-C37)/C37</f>
        <v>-0.12963239057264569</v>
      </c>
      <c r="E36" s="192">
        <v>1.096644695980812E-2</v>
      </c>
      <c r="F36" s="192"/>
      <c r="G36" s="29">
        <v>33</v>
      </c>
      <c r="H36" s="192">
        <f t="shared" ca="1" si="1"/>
        <v>1.5178710015703789E-2</v>
      </c>
      <c r="R36" s="15"/>
    </row>
    <row r="37" spans="2:18" x14ac:dyDescent="0.3">
      <c r="B37" s="109">
        <v>44830</v>
      </c>
      <c r="C37" s="13">
        <v>2678.9960940000001</v>
      </c>
      <c r="D37" s="192">
        <f t="shared" si="2"/>
        <v>9.1018568112400763E-2</v>
      </c>
      <c r="E37" s="192">
        <v>1.0403320864058214E-2</v>
      </c>
      <c r="F37" s="192"/>
      <c r="G37" s="29">
        <v>34</v>
      </c>
      <c r="H37" s="192">
        <f t="shared" ca="1" si="1"/>
        <v>-3.6291573165559782E-2</v>
      </c>
      <c r="R37" s="15"/>
    </row>
    <row r="38" spans="2:18" x14ac:dyDescent="0.3">
      <c r="B38" s="109">
        <v>45229</v>
      </c>
      <c r="C38" s="13">
        <v>2455.5</v>
      </c>
      <c r="D38" s="192">
        <f t="shared" si="2"/>
        <v>-1.9780063484072907E-2</v>
      </c>
      <c r="E38" s="192">
        <v>9.5175040875222355E-3</v>
      </c>
      <c r="F38" s="192"/>
      <c r="G38" s="29">
        <v>35</v>
      </c>
      <c r="H38" s="192">
        <f t="shared" ca="1" si="1"/>
        <v>-3.4023084566544168E-2</v>
      </c>
      <c r="R38" s="15"/>
    </row>
    <row r="39" spans="2:18" x14ac:dyDescent="0.3">
      <c r="B39" s="109">
        <v>45173</v>
      </c>
      <c r="C39" s="13">
        <v>2505.0500489999999</v>
      </c>
      <c r="D39" s="192">
        <f t="shared" si="2"/>
        <v>6.9111796392058444E-2</v>
      </c>
      <c r="E39" s="192">
        <v>9.4902474309892983E-3</v>
      </c>
      <c r="F39" s="192"/>
      <c r="G39" s="29">
        <v>36</v>
      </c>
      <c r="H39" s="192">
        <f t="shared" ca="1" si="1"/>
        <v>-1.7324257589695743E-2</v>
      </c>
      <c r="R39" s="15"/>
    </row>
    <row r="40" spans="2:18" x14ac:dyDescent="0.3">
      <c r="B40" s="109">
        <v>45012</v>
      </c>
      <c r="C40" s="13">
        <v>2343.1132809999999</v>
      </c>
      <c r="D40" s="192">
        <f t="shared" si="2"/>
        <v>-3.5715064568511035E-2</v>
      </c>
      <c r="E40" s="192">
        <v>8.9834440044158151E-3</v>
      </c>
      <c r="F40" s="192"/>
      <c r="G40" s="29">
        <v>37</v>
      </c>
      <c r="H40" s="192">
        <f t="shared" ca="1" si="1"/>
        <v>-2.7320948360141206E-2</v>
      </c>
      <c r="R40" s="15"/>
    </row>
    <row r="41" spans="2:18" x14ac:dyDescent="0.3">
      <c r="B41" s="109">
        <v>45033</v>
      </c>
      <c r="C41" s="13">
        <v>2429.8972170000002</v>
      </c>
      <c r="D41" s="192">
        <f t="shared" si="2"/>
        <v>-5.6855736082167881E-2</v>
      </c>
      <c r="E41" s="192">
        <v>8.6390709904067015E-3</v>
      </c>
      <c r="F41" s="192"/>
      <c r="G41" s="29">
        <v>38</v>
      </c>
      <c r="H41" s="192">
        <f t="shared" ca="1" si="1"/>
        <v>2.5843052392930051E-2</v>
      </c>
      <c r="R41" s="15"/>
    </row>
    <row r="42" spans="2:18" x14ac:dyDescent="0.3">
      <c r="B42" s="109">
        <v>45054</v>
      </c>
      <c r="C42" s="13">
        <v>2576.3791500000002</v>
      </c>
      <c r="D42" s="192">
        <f t="shared" si="2"/>
        <v>-9.7481438623244515E-2</v>
      </c>
      <c r="E42" s="192">
        <v>8.0456623871768326E-3</v>
      </c>
      <c r="F42" s="192"/>
      <c r="G42" s="29">
        <v>39</v>
      </c>
      <c r="H42" s="192">
        <f t="shared" ca="1" si="1"/>
        <v>-1.1383851816695327E-3</v>
      </c>
      <c r="R42" s="15"/>
    </row>
    <row r="43" spans="2:18" x14ac:dyDescent="0.3">
      <c r="B43" s="109">
        <v>44802</v>
      </c>
      <c r="C43" s="13">
        <v>2854.655029</v>
      </c>
      <c r="D43" s="192">
        <f t="shared" si="2"/>
        <v>8.5521737409295098E-2</v>
      </c>
      <c r="E43" s="192">
        <v>7.9285800166209088E-3</v>
      </c>
      <c r="F43" s="192"/>
      <c r="G43" s="29">
        <v>40</v>
      </c>
      <c r="H43" s="192">
        <f t="shared" ca="1" si="1"/>
        <v>-2.9066319510918159E-2</v>
      </c>
      <c r="R43" s="15"/>
    </row>
    <row r="44" spans="2:18" x14ac:dyDescent="0.3">
      <c r="B44" s="109">
        <v>44774</v>
      </c>
      <c r="C44" s="13">
        <v>2629.7539059999999</v>
      </c>
      <c r="D44" s="192">
        <f t="shared" si="2"/>
        <v>4.7000699543137098E-2</v>
      </c>
      <c r="E44" s="192">
        <v>6.9971595814319765E-3</v>
      </c>
      <c r="F44" s="192"/>
      <c r="G44" s="29">
        <v>41</v>
      </c>
      <c r="H44" s="192">
        <f t="shared" ca="1" si="1"/>
        <v>2.9358872418945855E-2</v>
      </c>
      <c r="R44" s="15"/>
    </row>
    <row r="45" spans="2:18" x14ac:dyDescent="0.3">
      <c r="B45" s="109">
        <v>44928</v>
      </c>
      <c r="C45" s="13">
        <v>2511.7021479999999</v>
      </c>
      <c r="D45" s="192">
        <f t="shared" si="2"/>
        <v>-4.1843085976597354E-2</v>
      </c>
      <c r="E45" s="192">
        <v>6.8459715141611149E-3</v>
      </c>
      <c r="F45" s="192"/>
      <c r="G45" s="29">
        <v>42</v>
      </c>
      <c r="H45" s="192">
        <f t="shared" ca="1" si="1"/>
        <v>5.1330425445509961E-2</v>
      </c>
      <c r="R45" s="15"/>
    </row>
    <row r="46" spans="2:18" x14ac:dyDescent="0.3">
      <c r="B46" s="109">
        <v>45075</v>
      </c>
      <c r="C46" s="13">
        <v>2621.3891600000002</v>
      </c>
      <c r="D46" s="192">
        <f t="shared" si="2"/>
        <v>0.218753245274032</v>
      </c>
      <c r="E46" s="192">
        <v>6.6923056775677822E-3</v>
      </c>
      <c r="F46" s="192"/>
      <c r="G46" s="29">
        <v>43</v>
      </c>
      <c r="H46" s="192">
        <f t="shared" ca="1" si="1"/>
        <v>-4.5071637433144766E-3</v>
      </c>
      <c r="R46" s="15"/>
    </row>
    <row r="47" spans="2:18" x14ac:dyDescent="0.3">
      <c r="B47" s="109">
        <v>44732</v>
      </c>
      <c r="C47" s="13">
        <v>2150.8776859999998</v>
      </c>
      <c r="D47" s="192">
        <f t="shared" si="2"/>
        <v>-8.6526801564276209E-2</v>
      </c>
      <c r="E47" s="192">
        <v>5.0501234336219969E-3</v>
      </c>
      <c r="F47" s="192"/>
      <c r="G47" s="29">
        <v>44</v>
      </c>
      <c r="H47" s="192">
        <f t="shared" ca="1" si="1"/>
        <v>-2.1530341133019228E-3</v>
      </c>
      <c r="R47" s="15"/>
    </row>
    <row r="48" spans="2:18" x14ac:dyDescent="0.3">
      <c r="B48" s="109">
        <v>45005</v>
      </c>
      <c r="C48" s="13">
        <v>2354.61499</v>
      </c>
      <c r="D48" s="192">
        <f t="shared" si="2"/>
        <v>-0.11181797911051053</v>
      </c>
      <c r="E48" s="192">
        <v>4.9087293786715209E-3</v>
      </c>
      <c r="F48" s="192"/>
      <c r="G48" s="29">
        <v>45</v>
      </c>
      <c r="H48" s="192">
        <f t="shared" ca="1" si="1"/>
        <v>-2.2736724609838124E-2</v>
      </c>
      <c r="R48" s="15"/>
    </row>
    <row r="49" spans="2:18" x14ac:dyDescent="0.3">
      <c r="B49" s="109">
        <v>45271</v>
      </c>
      <c r="C49" s="13">
        <v>2651.0500489999999</v>
      </c>
      <c r="D49" s="192">
        <f t="shared" si="2"/>
        <v>5.6068994643118063E-2</v>
      </c>
      <c r="E49" s="192">
        <v>2.8750678624064061E-3</v>
      </c>
      <c r="F49" s="192"/>
      <c r="G49" s="29">
        <v>46</v>
      </c>
      <c r="H49" s="192">
        <f t="shared" ca="1" si="1"/>
        <v>7.5630404824340719E-2</v>
      </c>
      <c r="R49" s="15"/>
    </row>
    <row r="50" spans="2:18" x14ac:dyDescent="0.3">
      <c r="B50" s="109">
        <v>45243</v>
      </c>
      <c r="C50" s="13">
        <v>2510.3000489999999</v>
      </c>
      <c r="D50" s="192">
        <f t="shared" si="2"/>
        <v>8.71771704263333E-2</v>
      </c>
      <c r="E50" s="192">
        <v>2.4759197944810175E-3</v>
      </c>
      <c r="F50" s="192"/>
      <c r="G50" s="29">
        <v>47</v>
      </c>
      <c r="H50" s="192">
        <f t="shared" ca="1" si="1"/>
        <v>1.7225657327965854E-2</v>
      </c>
      <c r="R50" s="15"/>
    </row>
    <row r="51" spans="2:18" x14ac:dyDescent="0.3">
      <c r="B51" s="109">
        <v>44984</v>
      </c>
      <c r="C51" s="13">
        <v>2309.0073240000002</v>
      </c>
      <c r="D51" s="192">
        <f t="shared" si="2"/>
        <v>-4.0252842337993255E-2</v>
      </c>
      <c r="E51" s="192">
        <v>2.2693263225379663E-3</v>
      </c>
      <c r="F51" s="192"/>
      <c r="G51" s="29">
        <v>48</v>
      </c>
      <c r="H51" s="192">
        <f t="shared" ca="1" si="1"/>
        <v>1.8526784781086783E-2</v>
      </c>
      <c r="R51" s="15"/>
    </row>
    <row r="52" spans="2:18" x14ac:dyDescent="0.3">
      <c r="B52" s="109">
        <v>44669</v>
      </c>
      <c r="C52" s="13">
        <v>2405.8496089999999</v>
      </c>
      <c r="D52" s="192">
        <f t="shared" si="2"/>
        <v>-2.4052149560834669E-3</v>
      </c>
      <c r="E52" s="192">
        <v>1.1140465999107949E-3</v>
      </c>
      <c r="F52" s="192"/>
      <c r="G52" s="29">
        <v>49</v>
      </c>
      <c r="H52" s="192">
        <f t="shared" ca="1" si="1"/>
        <v>-4.8694628496259738E-2</v>
      </c>
      <c r="R52" s="15"/>
    </row>
    <row r="53" spans="2:18" x14ac:dyDescent="0.3">
      <c r="B53" s="109">
        <v>44599</v>
      </c>
      <c r="C53" s="13">
        <v>2411.6501459999999</v>
      </c>
      <c r="D53" s="192">
        <f t="shared" si="2"/>
        <v>-5.87396373188473E-2</v>
      </c>
      <c r="E53" s="192">
        <v>6.3777465056709414E-4</v>
      </c>
      <c r="F53" s="192"/>
      <c r="G53" s="29">
        <v>50</v>
      </c>
      <c r="H53" s="192">
        <f t="shared" ca="1" si="1"/>
        <v>4.7541797394611854E-2</v>
      </c>
      <c r="R53" s="15"/>
    </row>
    <row r="54" spans="2:18" x14ac:dyDescent="0.3">
      <c r="B54" s="109">
        <v>45257</v>
      </c>
      <c r="C54" s="13">
        <v>2562.1499020000001</v>
      </c>
      <c r="D54" s="192">
        <f t="shared" si="2"/>
        <v>-8.0773604819056516E-2</v>
      </c>
      <c r="E54" s="192">
        <v>1.951867035419737E-4</v>
      </c>
      <c r="F54" s="192"/>
      <c r="G54" s="29">
        <v>51</v>
      </c>
      <c r="H54" s="192">
        <f t="shared" ca="1" si="1"/>
        <v>3.11198722446119E-2</v>
      </c>
      <c r="R54" s="15"/>
    </row>
    <row r="55" spans="2:18" x14ac:dyDescent="0.3">
      <c r="B55" s="109">
        <v>44816</v>
      </c>
      <c r="C55" s="13">
        <v>2787.289307</v>
      </c>
      <c r="D55" s="192">
        <f t="shared" si="2"/>
        <v>2.2969908694181133E-2</v>
      </c>
      <c r="E55" s="192">
        <v>-5.7120265932028807E-4</v>
      </c>
      <c r="F55" s="192"/>
      <c r="G55" s="29">
        <v>52</v>
      </c>
      <c r="H55" s="192">
        <f t="shared" ca="1" si="1"/>
        <v>-4.2098825095673739E-2</v>
      </c>
      <c r="R55" s="15"/>
    </row>
    <row r="56" spans="2:18" x14ac:dyDescent="0.3">
      <c r="B56" s="109">
        <v>44893</v>
      </c>
      <c r="C56" s="13">
        <v>2724.703125</v>
      </c>
      <c r="D56" s="192">
        <f t="shared" si="2"/>
        <v>4.6007859916014721E-2</v>
      </c>
      <c r="E56" s="192">
        <v>-1.2593007222325106E-3</v>
      </c>
      <c r="F56" s="192"/>
      <c r="G56" s="29">
        <v>53</v>
      </c>
      <c r="H56" s="192">
        <f t="shared" ca="1" si="1"/>
        <v>4.1125941436604967E-2</v>
      </c>
      <c r="R56" s="15"/>
    </row>
    <row r="57" spans="2:18" x14ac:dyDescent="0.3">
      <c r="B57" s="109">
        <v>45131</v>
      </c>
      <c r="C57" s="13">
        <v>2604.8591310000002</v>
      </c>
      <c r="D57" s="192">
        <f t="shared" si="2"/>
        <v>6.1323375635222957E-2</v>
      </c>
      <c r="E57" s="192">
        <v>-1.8932170692130229E-3</v>
      </c>
      <c r="F57" s="192"/>
      <c r="G57" s="29">
        <v>54</v>
      </c>
      <c r="H57" s="192">
        <f t="shared" ca="1" si="1"/>
        <v>3.8954159763391553E-2</v>
      </c>
      <c r="R57" s="15"/>
    </row>
    <row r="58" spans="2:18" x14ac:dyDescent="0.3">
      <c r="B58" s="109">
        <v>45201</v>
      </c>
      <c r="C58" s="13">
        <v>2454.3500979999999</v>
      </c>
      <c r="D58" s="192">
        <f t="shared" si="2"/>
        <v>-1.7572261382968121E-2</v>
      </c>
      <c r="E58" s="192">
        <v>-2.3170061122606274E-3</v>
      </c>
      <c r="F58" s="192"/>
      <c r="G58" s="29">
        <v>55</v>
      </c>
      <c r="H58" s="192">
        <f t="shared" ca="1" si="1"/>
        <v>7.7852679608826801E-3</v>
      </c>
      <c r="R58" s="15"/>
    </row>
    <row r="59" spans="2:18" x14ac:dyDescent="0.3">
      <c r="B59" s="109">
        <v>45166</v>
      </c>
      <c r="C59" s="13">
        <v>2498.25</v>
      </c>
      <c r="D59" s="192">
        <f t="shared" si="2"/>
        <v>-7.9868178031350018E-2</v>
      </c>
      <c r="E59" s="192">
        <v>-2.7145361837039865E-3</v>
      </c>
      <c r="F59" s="192"/>
      <c r="G59" s="29">
        <v>56</v>
      </c>
      <c r="H59" s="192">
        <f t="shared" ca="1" si="1"/>
        <v>-4.0276765587245467E-3</v>
      </c>
      <c r="R59" s="15"/>
    </row>
    <row r="60" spans="2:18" x14ac:dyDescent="0.3">
      <c r="B60" s="109">
        <v>45285</v>
      </c>
      <c r="C60" s="13">
        <v>2715.1000979999999</v>
      </c>
      <c r="D60" s="192">
        <f t="shared" si="2"/>
        <v>4.3478155096913905E-2</v>
      </c>
      <c r="E60" s="192">
        <v>-2.7547196540209629E-3</v>
      </c>
      <c r="F60" s="192"/>
      <c r="G60" s="29">
        <v>57</v>
      </c>
      <c r="H60" s="192">
        <f t="shared" ca="1" si="1"/>
        <v>4.6016229748684807E-2</v>
      </c>
      <c r="R60" s="15"/>
    </row>
    <row r="61" spans="2:18" x14ac:dyDescent="0.3">
      <c r="B61" s="109">
        <v>45110</v>
      </c>
      <c r="C61" s="13">
        <v>2601.9711910000001</v>
      </c>
      <c r="D61" s="192">
        <f t="shared" si="2"/>
        <v>-4.4306509460795521E-2</v>
      </c>
      <c r="E61" s="192">
        <v>-4.0213241211752198E-3</v>
      </c>
      <c r="F61" s="192"/>
      <c r="G61" s="29">
        <v>58</v>
      </c>
      <c r="H61" s="192">
        <f t="shared" ca="1" si="1"/>
        <v>-3.6876247077067374E-2</v>
      </c>
      <c r="R61" s="15"/>
    </row>
    <row r="62" spans="2:18" x14ac:dyDescent="0.3">
      <c r="B62" s="109">
        <v>45292</v>
      </c>
      <c r="C62" s="13">
        <v>2722.6000979999999</v>
      </c>
      <c r="D62" s="192">
        <f t="shared" si="2"/>
        <v>3.2510588744414787E-2</v>
      </c>
      <c r="E62" s="192">
        <v>-4.5702166473323711E-3</v>
      </c>
      <c r="F62" s="192"/>
      <c r="G62" s="29">
        <v>59</v>
      </c>
      <c r="H62" s="192">
        <f t="shared" ca="1" si="1"/>
        <v>-4.0304974687808267E-3</v>
      </c>
      <c r="R62" s="15"/>
    </row>
    <row r="63" spans="2:18" x14ac:dyDescent="0.3">
      <c r="B63" s="109">
        <v>44865</v>
      </c>
      <c r="C63" s="13">
        <v>2636.873779</v>
      </c>
      <c r="D63" s="192">
        <f t="shared" si="2"/>
        <v>8.0907472432875591E-2</v>
      </c>
      <c r="E63" s="192">
        <v>-4.9601664809024032E-3</v>
      </c>
      <c r="F63" s="192"/>
      <c r="G63" s="29">
        <v>60</v>
      </c>
      <c r="H63" s="192">
        <f t="shared" ca="1" si="1"/>
        <v>-4.09401990418891E-2</v>
      </c>
      <c r="R63" s="15"/>
    </row>
    <row r="64" spans="2:18" x14ac:dyDescent="0.3">
      <c r="B64" s="109">
        <v>45194</v>
      </c>
      <c r="C64" s="13">
        <v>2439.5</v>
      </c>
      <c r="D64" s="192">
        <f t="shared" si="2"/>
        <v>-5.671968105962838E-2</v>
      </c>
      <c r="E64" s="192">
        <v>-6.0505214851381359E-3</v>
      </c>
      <c r="F64" s="192"/>
      <c r="G64" s="29">
        <v>61</v>
      </c>
      <c r="H64" s="192">
        <f t="shared" ca="1" si="1"/>
        <v>2.9920453175694924E-2</v>
      </c>
      <c r="R64" s="15"/>
    </row>
    <row r="65" spans="2:18" x14ac:dyDescent="0.3">
      <c r="B65" s="109">
        <v>45103</v>
      </c>
      <c r="C65" s="13">
        <v>2586.1877439999998</v>
      </c>
      <c r="D65" s="192">
        <f t="shared" si="2"/>
        <v>0.10519598431516303</v>
      </c>
      <c r="E65" s="192">
        <v>-6.0659576303511232E-3</v>
      </c>
      <c r="F65" s="192"/>
      <c r="G65" s="29">
        <v>62</v>
      </c>
      <c r="H65" s="192">
        <f t="shared" ca="1" si="1"/>
        <v>1.3489701871526079E-2</v>
      </c>
      <c r="R65" s="15"/>
    </row>
    <row r="66" spans="2:18" x14ac:dyDescent="0.3">
      <c r="B66" s="109">
        <v>44998</v>
      </c>
      <c r="C66" s="13">
        <v>2340.0263669999999</v>
      </c>
      <c r="D66" s="192">
        <f t="shared" si="2"/>
        <v>-0.10300606168333327</v>
      </c>
      <c r="E66" s="192">
        <v>-6.1957572944866448E-3</v>
      </c>
      <c r="F66" s="192"/>
      <c r="G66" s="29">
        <v>63</v>
      </c>
      <c r="H66" s="192">
        <f t="shared" ca="1" si="1"/>
        <v>-2.2383476695414836E-2</v>
      </c>
      <c r="R66" s="15"/>
    </row>
    <row r="67" spans="2:18" x14ac:dyDescent="0.3">
      <c r="B67" s="109">
        <v>44844</v>
      </c>
      <c r="C67" s="13">
        <v>2608.7426759999998</v>
      </c>
      <c r="D67" s="192">
        <f t="shared" si="2"/>
        <v>0.13107963737710909</v>
      </c>
      <c r="E67" s="192">
        <v>-6.8051454477881541E-3</v>
      </c>
      <c r="F67" s="192"/>
      <c r="G67" s="29">
        <v>64</v>
      </c>
      <c r="H67" s="192">
        <f t="shared" ca="1" si="1"/>
        <v>-3.6826496702491419E-2</v>
      </c>
      <c r="R67" s="15"/>
    </row>
    <row r="68" spans="2:18" x14ac:dyDescent="0.3">
      <c r="B68" s="109">
        <v>44963</v>
      </c>
      <c r="C68" s="13">
        <v>2306.4182129999999</v>
      </c>
      <c r="D68" s="192">
        <f t="shared" ref="D68:D99" si="3">(C68-C69)/C69</f>
        <v>-9.7580464713264953E-2</v>
      </c>
      <c r="E68" s="192">
        <v>-7.2650656095441558E-3</v>
      </c>
      <c r="F68" s="192"/>
      <c r="G68" s="29">
        <v>65</v>
      </c>
      <c r="H68" s="192">
        <f t="shared" ca="1" si="1"/>
        <v>-2.4309904919502984E-2</v>
      </c>
      <c r="R68" s="15"/>
    </row>
    <row r="69" spans="2:18" x14ac:dyDescent="0.3">
      <c r="B69" s="109">
        <v>45061</v>
      </c>
      <c r="C69" s="13">
        <v>2555.8159179999998</v>
      </c>
      <c r="D69" s="192">
        <f t="shared" si="3"/>
        <v>0.1005767275939688</v>
      </c>
      <c r="E69" s="192">
        <v>-7.5594673581149572E-3</v>
      </c>
      <c r="F69" s="192"/>
      <c r="G69" s="29">
        <v>66</v>
      </c>
      <c r="H69" s="192">
        <f t="shared" ref="H69:H132" ca="1" si="4">_xlfn.NORM.INV(RAND(),N$6,N$7)</f>
        <v>1.1482895209910441E-2</v>
      </c>
      <c r="R69" s="15"/>
    </row>
    <row r="70" spans="2:18" x14ac:dyDescent="0.3">
      <c r="B70" s="109">
        <v>45019</v>
      </c>
      <c r="C70" s="13">
        <v>2322.2514649999998</v>
      </c>
      <c r="D70" s="192">
        <f t="shared" si="3"/>
        <v>0.10384709094507703</v>
      </c>
      <c r="E70" s="192">
        <v>-7.7227429925609417E-3</v>
      </c>
      <c r="F70" s="192"/>
      <c r="G70" s="29">
        <v>67</v>
      </c>
      <c r="H70" s="192">
        <f t="shared" ca="1" si="4"/>
        <v>-1.2378333001279744E-2</v>
      </c>
      <c r="R70" s="15"/>
    </row>
    <row r="71" spans="2:18" x14ac:dyDescent="0.3">
      <c r="B71" s="109">
        <v>44690</v>
      </c>
      <c r="C71" s="13">
        <v>2103.780029</v>
      </c>
      <c r="D71" s="192">
        <f t="shared" si="3"/>
        <v>-8.2730204038605464E-3</v>
      </c>
      <c r="E71" s="192">
        <v>-8.2730204038605464E-3</v>
      </c>
      <c r="F71" s="192"/>
      <c r="G71" s="29">
        <v>68</v>
      </c>
      <c r="H71" s="192">
        <f t="shared" ca="1" si="4"/>
        <v>2.7329063508836585E-2</v>
      </c>
      <c r="R71" s="15"/>
    </row>
    <row r="72" spans="2:18" x14ac:dyDescent="0.3">
      <c r="B72" s="109">
        <v>44697</v>
      </c>
      <c r="C72" s="13">
        <v>2121.3298340000001</v>
      </c>
      <c r="D72" s="192">
        <f t="shared" si="3"/>
        <v>-0.12904802769658111</v>
      </c>
      <c r="E72" s="192">
        <v>-1.1116306073999138E-2</v>
      </c>
      <c r="F72" s="192"/>
      <c r="G72" s="29">
        <v>69</v>
      </c>
      <c r="H72" s="192">
        <f t="shared" ca="1" si="4"/>
        <v>3.4827836523425769E-2</v>
      </c>
      <c r="R72" s="15"/>
    </row>
    <row r="73" spans="2:18" x14ac:dyDescent="0.3">
      <c r="B73" s="109">
        <v>44641</v>
      </c>
      <c r="C73" s="13">
        <v>2435.6450199999999</v>
      </c>
      <c r="D73" s="192">
        <f t="shared" si="3"/>
        <v>-8.0895022540091385E-2</v>
      </c>
      <c r="E73" s="192">
        <v>-1.1846860419887317E-2</v>
      </c>
      <c r="F73" s="192"/>
      <c r="G73" s="29">
        <v>70</v>
      </c>
      <c r="H73" s="192">
        <f t="shared" ca="1" si="4"/>
        <v>-3.3924987963471161E-2</v>
      </c>
      <c r="R73" s="15"/>
    </row>
    <row r="74" spans="2:18" x14ac:dyDescent="0.3">
      <c r="B74" s="109">
        <v>44872</v>
      </c>
      <c r="C74" s="13">
        <v>2650.0183109999998</v>
      </c>
      <c r="D74" s="192">
        <f t="shared" si="3"/>
        <v>6.7909857344348096E-2</v>
      </c>
      <c r="E74" s="192">
        <v>-1.409651286385499E-2</v>
      </c>
      <c r="F74" s="192"/>
      <c r="G74" s="29">
        <v>71</v>
      </c>
      <c r="H74" s="192">
        <f t="shared" ca="1" si="4"/>
        <v>-1.1643212757788932E-2</v>
      </c>
      <c r="R74" s="15"/>
    </row>
    <row r="75" spans="2:18" x14ac:dyDescent="0.3">
      <c r="B75" s="109">
        <v>45180</v>
      </c>
      <c r="C75" s="13">
        <v>2481.5</v>
      </c>
      <c r="D75" s="192">
        <f t="shared" si="3"/>
        <v>0.1567813958710256</v>
      </c>
      <c r="E75" s="192">
        <v>-1.4378183145144786E-2</v>
      </c>
      <c r="F75" s="192"/>
      <c r="G75" s="29">
        <v>72</v>
      </c>
      <c r="H75" s="192">
        <f t="shared" ca="1" si="4"/>
        <v>-4.2471012223472868E-2</v>
      </c>
      <c r="R75" s="15"/>
    </row>
    <row r="76" spans="2:18" x14ac:dyDescent="0.3">
      <c r="B76" s="109">
        <v>44704</v>
      </c>
      <c r="C76" s="13">
        <v>2145.1762699999999</v>
      </c>
      <c r="D76" s="192">
        <f t="shared" si="3"/>
        <v>-0.17887260692531004</v>
      </c>
      <c r="E76" s="192">
        <v>-1.4620147333234943E-2</v>
      </c>
      <c r="F76" s="192"/>
      <c r="G76" s="29">
        <v>73</v>
      </c>
      <c r="H76" s="192">
        <f t="shared" ca="1" si="4"/>
        <v>9.6543206897240982E-3</v>
      </c>
      <c r="R76" s="15"/>
    </row>
    <row r="77" spans="2:18" x14ac:dyDescent="0.3">
      <c r="B77" s="109">
        <v>45117</v>
      </c>
      <c r="C77" s="13">
        <v>2612.476807</v>
      </c>
      <c r="D77" s="192">
        <f t="shared" si="3"/>
        <v>0.1339961299252877</v>
      </c>
      <c r="E77" s="192">
        <v>-1.475895105152906E-2</v>
      </c>
      <c r="F77" s="192"/>
      <c r="G77" s="29">
        <v>74</v>
      </c>
      <c r="H77" s="192">
        <f t="shared" ca="1" si="4"/>
        <v>5.3207679922767565E-2</v>
      </c>
      <c r="R77" s="15"/>
    </row>
    <row r="78" spans="2:18" x14ac:dyDescent="0.3">
      <c r="B78" s="109">
        <v>44991</v>
      </c>
      <c r="C78" s="13">
        <v>2303.779297</v>
      </c>
      <c r="D78" s="192">
        <f t="shared" si="3"/>
        <v>-6.5345431482369723E-2</v>
      </c>
      <c r="E78" s="192">
        <v>-1.5490026313878665E-2</v>
      </c>
      <c r="F78" s="192"/>
      <c r="G78" s="29">
        <v>75</v>
      </c>
      <c r="H78" s="192">
        <f t="shared" ca="1" si="4"/>
        <v>-6.0482180642152536E-2</v>
      </c>
      <c r="R78" s="15"/>
    </row>
    <row r="79" spans="2:18" x14ac:dyDescent="0.3">
      <c r="B79" s="109">
        <v>44648</v>
      </c>
      <c r="C79" s="13">
        <v>2464.845703</v>
      </c>
      <c r="D79" s="192">
        <f t="shared" si="3"/>
        <v>-4.2883814465161436E-2</v>
      </c>
      <c r="E79" s="192">
        <v>-1.5543595036742082E-2</v>
      </c>
      <c r="F79" s="192"/>
      <c r="G79" s="29">
        <v>76</v>
      </c>
      <c r="H79" s="192">
        <f t="shared" ca="1" si="4"/>
        <v>2.8614948286706549E-2</v>
      </c>
      <c r="R79" s="15"/>
    </row>
    <row r="80" spans="2:18" x14ac:dyDescent="0.3">
      <c r="B80" s="109">
        <v>45068</v>
      </c>
      <c r="C80" s="13">
        <v>2575.2836910000001</v>
      </c>
      <c r="D80" s="192">
        <f t="shared" si="3"/>
        <v>0.13641953045172298</v>
      </c>
      <c r="E80" s="192">
        <v>-1.7588181756271581E-2</v>
      </c>
      <c r="F80" s="192"/>
      <c r="G80" s="29">
        <v>77</v>
      </c>
      <c r="H80" s="192">
        <f t="shared" ca="1" si="4"/>
        <v>3.5108697935538773E-2</v>
      </c>
      <c r="R80" s="15"/>
    </row>
    <row r="81" spans="2:18" x14ac:dyDescent="0.3">
      <c r="B81" s="109">
        <v>44977</v>
      </c>
      <c r="C81" s="13">
        <v>2266.1381839999999</v>
      </c>
      <c r="D81" s="192">
        <f t="shared" si="3"/>
        <v>-8.5349493718013245E-2</v>
      </c>
      <c r="E81" s="192">
        <v>-1.8566047649314531E-2</v>
      </c>
      <c r="F81" s="192"/>
      <c r="G81" s="29">
        <v>78</v>
      </c>
      <c r="H81" s="192">
        <f t="shared" ca="1" si="4"/>
        <v>1.5789999517893994E-3</v>
      </c>
      <c r="R81" s="15"/>
    </row>
    <row r="82" spans="2:18" x14ac:dyDescent="0.3">
      <c r="B82" s="109">
        <v>45152</v>
      </c>
      <c r="C82" s="13">
        <v>2477.6000979999999</v>
      </c>
      <c r="D82" s="192">
        <f t="shared" si="3"/>
        <v>8.2817376984924335E-2</v>
      </c>
      <c r="E82" s="192">
        <v>-1.9897862237426608E-2</v>
      </c>
      <c r="F82" s="192"/>
      <c r="G82" s="29">
        <v>79</v>
      </c>
      <c r="H82" s="192">
        <f t="shared" ca="1" si="4"/>
        <v>-1.8491881940433533E-3</v>
      </c>
      <c r="R82" s="15"/>
    </row>
    <row r="83" spans="2:18" x14ac:dyDescent="0.3">
      <c r="B83" s="109">
        <v>44753</v>
      </c>
      <c r="C83" s="13">
        <v>2288.1052249999998</v>
      </c>
      <c r="D83" s="192">
        <f t="shared" si="3"/>
        <v>-5.0218127612146189E-2</v>
      </c>
      <c r="E83" s="192">
        <v>-2.1249218676897254E-2</v>
      </c>
      <c r="F83" s="192"/>
      <c r="G83" s="29">
        <v>80</v>
      </c>
      <c r="H83" s="192">
        <f t="shared" ca="1" si="4"/>
        <v>-4.2088949737107528E-2</v>
      </c>
      <c r="R83" s="15"/>
    </row>
    <row r="84" spans="2:18" x14ac:dyDescent="0.3">
      <c r="B84" s="109">
        <v>45040</v>
      </c>
      <c r="C84" s="13">
        <v>2409.084961</v>
      </c>
      <c r="D84" s="192">
        <f t="shared" si="3"/>
        <v>5.6141342950368364E-2</v>
      </c>
      <c r="E84" s="192">
        <v>-2.1378678633081245E-2</v>
      </c>
      <c r="F84" s="192"/>
      <c r="G84" s="29">
        <v>81</v>
      </c>
      <c r="H84" s="192">
        <f t="shared" ca="1" si="4"/>
        <v>-5.6742754881796316E-2</v>
      </c>
      <c r="R84" s="15"/>
    </row>
    <row r="85" spans="2:18" x14ac:dyDescent="0.3">
      <c r="B85" s="109">
        <v>44949</v>
      </c>
      <c r="C85" s="13">
        <v>2281.0251459999999</v>
      </c>
      <c r="D85" s="192">
        <f t="shared" si="3"/>
        <v>-8.9083879745129879E-2</v>
      </c>
      <c r="E85" s="192">
        <v>-2.1737801442672993E-2</v>
      </c>
      <c r="F85" s="192"/>
      <c r="G85" s="29">
        <v>82</v>
      </c>
      <c r="H85" s="192">
        <f t="shared" ca="1" si="4"/>
        <v>-2.2754365844686212E-2</v>
      </c>
      <c r="R85" s="15"/>
    </row>
    <row r="86" spans="2:18" x14ac:dyDescent="0.3">
      <c r="B86" s="109">
        <v>45250</v>
      </c>
      <c r="C86" s="13">
        <v>2504.1000979999999</v>
      </c>
      <c r="D86" s="192">
        <f t="shared" si="3"/>
        <v>9.804664963550383E-3</v>
      </c>
      <c r="E86" s="192">
        <v>-2.2656677485843768E-2</v>
      </c>
      <c r="F86" s="192"/>
      <c r="G86" s="29">
        <v>83</v>
      </c>
      <c r="H86" s="192">
        <f t="shared" ca="1" si="4"/>
        <v>-6.7109261907016523E-4</v>
      </c>
      <c r="R86" s="15"/>
    </row>
    <row r="87" spans="2:18" x14ac:dyDescent="0.3">
      <c r="B87" s="109">
        <v>44914</v>
      </c>
      <c r="C87" s="13">
        <v>2479.7866210000002</v>
      </c>
      <c r="D87" s="192">
        <f t="shared" si="3"/>
        <v>0.11112173433895677</v>
      </c>
      <c r="E87" s="192">
        <v>-2.3488767134780247E-2</v>
      </c>
      <c r="F87" s="192"/>
      <c r="G87" s="29">
        <v>84</v>
      </c>
      <c r="H87" s="192">
        <f t="shared" ca="1" si="4"/>
        <v>-1.4061657311660997E-2</v>
      </c>
      <c r="R87" s="15"/>
    </row>
    <row r="88" spans="2:18" x14ac:dyDescent="0.3">
      <c r="B88" s="109">
        <v>44746</v>
      </c>
      <c r="C88" s="13">
        <v>2231.7866210000002</v>
      </c>
      <c r="D88" s="192">
        <f t="shared" si="3"/>
        <v>-4.8688660693267938E-2</v>
      </c>
      <c r="E88" s="192">
        <v>-2.4613642495396864E-2</v>
      </c>
      <c r="F88" s="192"/>
      <c r="G88" s="29">
        <v>85</v>
      </c>
      <c r="H88" s="192">
        <f t="shared" ca="1" si="4"/>
        <v>-1.8662268737110476E-2</v>
      </c>
      <c r="R88" s="15"/>
    </row>
    <row r="89" spans="2:18" x14ac:dyDescent="0.3">
      <c r="B89" s="109">
        <v>44662</v>
      </c>
      <c r="C89" s="13">
        <v>2346.0107419999999</v>
      </c>
      <c r="D89" s="192">
        <f t="shared" si="3"/>
        <v>-0.11251932683177178</v>
      </c>
      <c r="E89" s="192">
        <v>-2.4872239219005953E-2</v>
      </c>
      <c r="F89" s="192"/>
      <c r="G89" s="29">
        <v>86</v>
      </c>
      <c r="H89" s="192">
        <f t="shared" ca="1" si="4"/>
        <v>-4.2450565846892576E-3</v>
      </c>
      <c r="R89" s="15"/>
    </row>
    <row r="90" spans="2:18" x14ac:dyDescent="0.3">
      <c r="B90" s="109">
        <v>45278</v>
      </c>
      <c r="C90" s="13">
        <v>2643.4499510000001</v>
      </c>
      <c r="D90" s="192">
        <f t="shared" si="3"/>
        <v>-2.8159501822087362E-3</v>
      </c>
      <c r="E90" s="192">
        <v>-2.638950477471488E-2</v>
      </c>
      <c r="F90" s="192"/>
      <c r="G90" s="29">
        <v>87</v>
      </c>
      <c r="H90" s="192">
        <f t="shared" ca="1" si="4"/>
        <v>4.4281788337148187E-2</v>
      </c>
      <c r="R90" s="15"/>
    </row>
    <row r="91" spans="2:18" x14ac:dyDescent="0.3">
      <c r="B91" s="109">
        <v>44886</v>
      </c>
      <c r="C91" s="13">
        <v>2650.9147950000001</v>
      </c>
      <c r="D91" s="192">
        <f t="shared" si="3"/>
        <v>1.8031037838474505E-2</v>
      </c>
      <c r="E91" s="192">
        <v>-2.7081236602611473E-2</v>
      </c>
      <c r="F91" s="192"/>
      <c r="G91" s="29">
        <v>88</v>
      </c>
      <c r="H91" s="192">
        <f t="shared" ca="1" si="4"/>
        <v>-6.7785005552388293E-4</v>
      </c>
      <c r="R91" s="15"/>
    </row>
    <row r="92" spans="2:18" x14ac:dyDescent="0.3">
      <c r="B92" s="109">
        <v>45082</v>
      </c>
      <c r="C92" s="13">
        <v>2603.9626459999999</v>
      </c>
      <c r="D92" s="192">
        <f t="shared" si="3"/>
        <v>7.0554213450238309E-2</v>
      </c>
      <c r="E92" s="192">
        <v>-3.067429195464615E-2</v>
      </c>
      <c r="F92" s="192"/>
      <c r="G92" s="29">
        <v>89</v>
      </c>
      <c r="H92" s="192">
        <f t="shared" ca="1" si="4"/>
        <v>-3.7605179182065032E-2</v>
      </c>
      <c r="R92" s="15"/>
    </row>
    <row r="93" spans="2:18" x14ac:dyDescent="0.3">
      <c r="B93" s="109">
        <v>45236</v>
      </c>
      <c r="C93" s="13">
        <v>2432.3500979999999</v>
      </c>
      <c r="D93" s="192">
        <f t="shared" si="3"/>
        <v>8.4998327511957447E-2</v>
      </c>
      <c r="E93" s="192">
        <v>-3.1052045364478285E-2</v>
      </c>
      <c r="F93" s="192"/>
      <c r="G93" s="29">
        <v>90</v>
      </c>
      <c r="H93" s="192">
        <f t="shared" ca="1" si="4"/>
        <v>-7.4586834241649998E-3</v>
      </c>
      <c r="R93" s="15"/>
    </row>
    <row r="94" spans="2:18" x14ac:dyDescent="0.3">
      <c r="B94" s="109">
        <v>44620</v>
      </c>
      <c r="C94" s="13">
        <v>2241.8007809999999</v>
      </c>
      <c r="D94" s="192">
        <f t="shared" si="3"/>
        <v>-0.12079046776558489</v>
      </c>
      <c r="E94" s="192">
        <v>-3.3017553243467904E-2</v>
      </c>
      <c r="F94" s="192"/>
      <c r="G94" s="29">
        <v>91</v>
      </c>
      <c r="H94" s="192">
        <f t="shared" ca="1" si="4"/>
        <v>-9.3521575588052533E-2</v>
      </c>
      <c r="R94" s="15"/>
    </row>
    <row r="95" spans="2:18" x14ac:dyDescent="0.3">
      <c r="B95" s="109">
        <v>44858</v>
      </c>
      <c r="C95" s="13">
        <v>2549.79126</v>
      </c>
      <c r="D95" s="192">
        <f t="shared" si="3"/>
        <v>-4.6292984809288527E-3</v>
      </c>
      <c r="E95" s="192">
        <v>-3.3024909911700422E-2</v>
      </c>
      <c r="F95" s="192"/>
      <c r="G95" s="29">
        <v>92</v>
      </c>
      <c r="H95" s="192">
        <f t="shared" ca="1" si="4"/>
        <v>-4.5265114532680044E-4</v>
      </c>
      <c r="R95" s="15"/>
    </row>
    <row r="96" spans="2:18" x14ac:dyDescent="0.3">
      <c r="B96" s="109">
        <v>45264</v>
      </c>
      <c r="C96" s="13">
        <v>2561.6499020000001</v>
      </c>
      <c r="D96" s="192">
        <f t="shared" si="3"/>
        <v>-1.9081531062453045E-2</v>
      </c>
      <c r="E96" s="192">
        <v>-3.3722542142771837E-2</v>
      </c>
      <c r="F96" s="192"/>
      <c r="G96" s="29">
        <v>93</v>
      </c>
      <c r="H96" s="192">
        <f t="shared" ca="1" si="4"/>
        <v>4.068891387138325E-2</v>
      </c>
      <c r="R96" s="15"/>
    </row>
    <row r="97" spans="2:18" x14ac:dyDescent="0.3">
      <c r="B97" s="109">
        <v>44781</v>
      </c>
      <c r="C97" s="13">
        <v>2611.4809570000002</v>
      </c>
      <c r="D97" s="192">
        <f t="shared" si="3"/>
        <v>0.11586242910998543</v>
      </c>
      <c r="E97" s="192">
        <v>-3.6129077294160893E-2</v>
      </c>
      <c r="F97" s="192"/>
      <c r="G97" s="29">
        <v>94</v>
      </c>
      <c r="H97" s="192">
        <f t="shared" ca="1" si="4"/>
        <v>-3.2772238963593731E-3</v>
      </c>
      <c r="R97" s="15"/>
    </row>
    <row r="98" spans="2:18" x14ac:dyDescent="0.3">
      <c r="B98" s="109">
        <v>45026</v>
      </c>
      <c r="C98" s="13">
        <v>2340.3251949999999</v>
      </c>
      <c r="D98" s="192">
        <f t="shared" si="3"/>
        <v>1.0881877848921469E-3</v>
      </c>
      <c r="E98" s="192">
        <v>-3.6862473594906908E-2</v>
      </c>
      <c r="F98" s="192"/>
      <c r="G98" s="29">
        <v>95</v>
      </c>
      <c r="H98" s="192">
        <f t="shared" ca="1" si="4"/>
        <v>-2.0498748980673182E-2</v>
      </c>
      <c r="R98" s="15"/>
    </row>
    <row r="99" spans="2:18" x14ac:dyDescent="0.3">
      <c r="B99" s="109">
        <v>44760</v>
      </c>
      <c r="C99" s="13">
        <v>2337.78125</v>
      </c>
      <c r="D99" s="192">
        <f t="shared" si="3"/>
        <v>9.2385377916514091E-2</v>
      </c>
      <c r="E99" s="192">
        <v>-3.8143763727755617E-2</v>
      </c>
      <c r="F99" s="192"/>
      <c r="G99" s="29">
        <v>96</v>
      </c>
      <c r="H99" s="192">
        <f t="shared" ca="1" si="4"/>
        <v>2.5665690461626631E-2</v>
      </c>
      <c r="R99" s="15"/>
    </row>
    <row r="100" spans="2:18" x14ac:dyDescent="0.3">
      <c r="B100" s="109">
        <v>44739</v>
      </c>
      <c r="C100" s="13">
        <v>2140.070068</v>
      </c>
      <c r="D100" s="192">
        <f t="shared" ref="D100:D105" si="5">(C100-C101)/C101</f>
        <v>-0.13065822431824495</v>
      </c>
      <c r="E100" s="192">
        <v>-4.1095574342543829E-2</v>
      </c>
      <c r="F100" s="192"/>
      <c r="G100" s="29">
        <v>97</v>
      </c>
      <c r="H100" s="192">
        <f t="shared" ca="1" si="4"/>
        <v>-1.5740780328395008E-2</v>
      </c>
      <c r="R100" s="15"/>
    </row>
    <row r="101" spans="2:18" x14ac:dyDescent="0.3">
      <c r="B101" s="109">
        <v>45047</v>
      </c>
      <c r="C101" s="13">
        <v>2461.713135</v>
      </c>
      <c r="D101" s="192">
        <f t="shared" si="5"/>
        <v>6.2548809968537789E-2</v>
      </c>
      <c r="E101" s="192">
        <v>-4.4506653844019903E-2</v>
      </c>
      <c r="F101" s="192"/>
      <c r="G101" s="29">
        <v>98</v>
      </c>
      <c r="H101" s="192">
        <f t="shared" ca="1" si="4"/>
        <v>-2.7275386595368109E-3</v>
      </c>
      <c r="R101" s="15"/>
    </row>
    <row r="102" spans="2:18" x14ac:dyDescent="0.3">
      <c r="B102" s="109">
        <v>45222</v>
      </c>
      <c r="C102" s="13">
        <v>2316.8000489999999</v>
      </c>
      <c r="D102" s="192">
        <f t="shared" si="5"/>
        <v>-6.6723189009653154E-4</v>
      </c>
      <c r="E102" s="192">
        <v>-5.6485420891875401E-2</v>
      </c>
      <c r="F102" s="192"/>
      <c r="G102" s="29">
        <v>99</v>
      </c>
      <c r="H102" s="192">
        <f t="shared" ca="1" si="4"/>
        <v>1.0646279395393166E-3</v>
      </c>
      <c r="R102" s="15"/>
    </row>
    <row r="103" spans="2:18" x14ac:dyDescent="0.3">
      <c r="B103" s="109">
        <v>44627</v>
      </c>
      <c r="C103" s="13">
        <v>2318.3469239999999</v>
      </c>
      <c r="D103" s="192">
        <f t="shared" si="5"/>
        <v>-0.12702795175897835</v>
      </c>
      <c r="E103" s="192">
        <v>-6.8614615732398396E-2</v>
      </c>
      <c r="F103" s="192"/>
      <c r="G103" s="29">
        <v>100</v>
      </c>
      <c r="H103" s="192">
        <f t="shared" ca="1" si="4"/>
        <v>2.4171608404620102E-2</v>
      </c>
      <c r="R103" s="15"/>
    </row>
    <row r="104" spans="2:18" x14ac:dyDescent="0.3">
      <c r="B104" s="109">
        <v>44795</v>
      </c>
      <c r="C104" s="13">
        <v>2655.694336</v>
      </c>
      <c r="D104" s="192">
        <f t="shared" si="5"/>
        <v>9.2658330934289587E-2</v>
      </c>
      <c r="E104" s="192">
        <v>-6.9696930444760927E-2</v>
      </c>
      <c r="F104" s="192"/>
      <c r="G104" s="29">
        <v>101</v>
      </c>
      <c r="H104" s="192">
        <f t="shared" ca="1" si="4"/>
        <v>2.4042784986987156E-2</v>
      </c>
      <c r="R104" s="15"/>
    </row>
    <row r="105" spans="2:18" x14ac:dyDescent="0.3">
      <c r="B105" s="109">
        <v>44767</v>
      </c>
      <c r="C105" s="13">
        <v>2430.4892580000001</v>
      </c>
      <c r="D105" s="192">
        <f t="shared" si="5"/>
        <v>0.22596214515717547</v>
      </c>
      <c r="E105" s="192">
        <v>-7.5773116087159781E-2</v>
      </c>
      <c r="F105" s="192"/>
      <c r="G105" s="29">
        <v>102</v>
      </c>
      <c r="H105" s="192">
        <f t="shared" ca="1" si="4"/>
        <v>-1.2029457320979777E-3</v>
      </c>
      <c r="R105" s="15"/>
    </row>
    <row r="106" spans="2:18" x14ac:dyDescent="0.3">
      <c r="B106" s="109">
        <v>44725</v>
      </c>
      <c r="C106" s="13">
        <v>1982.5157469999999</v>
      </c>
      <c r="D106" s="192" t="e">
        <f>(C106-C108)/C108</f>
        <v>#DIV/0!</v>
      </c>
      <c r="E106" s="192">
        <v>-7.82759243335234E-2</v>
      </c>
      <c r="F106" s="192"/>
      <c r="G106" s="29">
        <v>103</v>
      </c>
      <c r="H106" s="192">
        <f t="shared" ca="1" si="4"/>
        <v>-7.0959173203786943E-3</v>
      </c>
      <c r="R106" s="15"/>
    </row>
    <row r="107" spans="2:18" x14ac:dyDescent="0.3">
      <c r="G107" s="29">
        <v>104</v>
      </c>
      <c r="H107" s="192">
        <f t="shared" ca="1" si="4"/>
        <v>-8.7363161161511799E-3</v>
      </c>
      <c r="R107" s="15"/>
    </row>
    <row r="108" spans="2:18" x14ac:dyDescent="0.3">
      <c r="B108" s="109"/>
      <c r="C108" s="13"/>
      <c r="G108" s="29">
        <v>105</v>
      </c>
      <c r="H108" s="192">
        <f t="shared" ca="1" si="4"/>
        <v>-6.7755948140127545E-2</v>
      </c>
      <c r="R108" s="15"/>
    </row>
    <row r="109" spans="2:18" x14ac:dyDescent="0.3">
      <c r="B109" s="109"/>
      <c r="C109" s="13"/>
      <c r="G109" s="29">
        <v>106</v>
      </c>
      <c r="H109" s="192">
        <f t="shared" ca="1" si="4"/>
        <v>1.3743741903893388E-2</v>
      </c>
      <c r="R109" s="15"/>
    </row>
    <row r="110" spans="2:18" x14ac:dyDescent="0.3">
      <c r="B110" s="109"/>
      <c r="C110" s="13"/>
      <c r="G110" s="29">
        <v>107</v>
      </c>
      <c r="H110" s="192">
        <f t="shared" ca="1" si="4"/>
        <v>-2.3965103335557625E-2</v>
      </c>
      <c r="R110" s="15"/>
    </row>
    <row r="111" spans="2:18" x14ac:dyDescent="0.3">
      <c r="B111" s="109"/>
      <c r="C111" s="13"/>
      <c r="G111" s="29">
        <v>108</v>
      </c>
      <c r="H111" s="192">
        <f t="shared" ca="1" si="4"/>
        <v>1.6087591435751742E-2</v>
      </c>
      <c r="R111" s="15"/>
    </row>
    <row r="112" spans="2:18" x14ac:dyDescent="0.3">
      <c r="B112" s="109"/>
      <c r="C112" s="13"/>
      <c r="G112" s="29">
        <v>109</v>
      </c>
      <c r="H112" s="192">
        <f t="shared" ca="1" si="4"/>
        <v>2.9744491514943121E-2</v>
      </c>
      <c r="R112" s="15"/>
    </row>
    <row r="113" spans="2:18" x14ac:dyDescent="0.3">
      <c r="B113" s="109"/>
      <c r="C113" s="13"/>
      <c r="G113" s="29">
        <v>110</v>
      </c>
      <c r="H113" s="192">
        <f t="shared" ca="1" si="4"/>
        <v>-1.6911853755407474E-2</v>
      </c>
      <c r="R113" s="15"/>
    </row>
    <row r="114" spans="2:18" x14ac:dyDescent="0.3">
      <c r="B114" s="109"/>
      <c r="C114" s="13"/>
      <c r="G114" s="29">
        <v>111</v>
      </c>
      <c r="H114" s="192">
        <f t="shared" ca="1" si="4"/>
        <v>-5.3020089708711218E-3</v>
      </c>
      <c r="R114" s="15"/>
    </row>
    <row r="115" spans="2:18" x14ac:dyDescent="0.3">
      <c r="B115" s="109"/>
      <c r="C115" s="13"/>
      <c r="G115" s="29">
        <v>112</v>
      </c>
      <c r="H115" s="192">
        <f t="shared" ca="1" si="4"/>
        <v>3.8547396857285011E-2</v>
      </c>
      <c r="R115" s="15"/>
    </row>
    <row r="116" spans="2:18" x14ac:dyDescent="0.3">
      <c r="B116" s="109"/>
      <c r="C116" s="13"/>
      <c r="G116" s="29">
        <v>113</v>
      </c>
      <c r="H116" s="192">
        <f t="shared" ca="1" si="4"/>
        <v>-1.020489151055845E-2</v>
      </c>
      <c r="R116" s="15"/>
    </row>
    <row r="117" spans="2:18" x14ac:dyDescent="0.3">
      <c r="B117" s="109"/>
      <c r="C117" s="13"/>
      <c r="G117" s="29">
        <v>114</v>
      </c>
      <c r="H117" s="192">
        <f t="shared" ca="1" si="4"/>
        <v>-2.2983502906198373E-2</v>
      </c>
      <c r="R117" s="15"/>
    </row>
    <row r="118" spans="2:18" x14ac:dyDescent="0.3">
      <c r="B118" s="109"/>
      <c r="C118" s="13"/>
      <c r="G118" s="29">
        <v>115</v>
      </c>
      <c r="H118" s="192">
        <f t="shared" ca="1" si="4"/>
        <v>7.245314746387805E-3</v>
      </c>
    </row>
    <row r="119" spans="2:18" x14ac:dyDescent="0.3">
      <c r="B119" s="109"/>
      <c r="C119" s="13"/>
      <c r="G119" s="29">
        <v>116</v>
      </c>
      <c r="H119" s="192">
        <f t="shared" ca="1" si="4"/>
        <v>-3.7181217157951869E-2</v>
      </c>
    </row>
    <row r="120" spans="2:18" x14ac:dyDescent="0.3">
      <c r="B120" s="109"/>
      <c r="C120" s="13"/>
      <c r="G120" s="29">
        <v>117</v>
      </c>
      <c r="H120" s="192">
        <f t="shared" ca="1" si="4"/>
        <v>-6.9239081314049619E-3</v>
      </c>
    </row>
    <row r="121" spans="2:18" x14ac:dyDescent="0.3">
      <c r="B121" s="109"/>
      <c r="C121" s="13"/>
      <c r="G121" s="29">
        <v>118</v>
      </c>
      <c r="H121" s="192">
        <f t="shared" ca="1" si="4"/>
        <v>5.2459595751942319E-2</v>
      </c>
    </row>
    <row r="122" spans="2:18" x14ac:dyDescent="0.3">
      <c r="B122" s="109"/>
      <c r="C122" s="13"/>
      <c r="G122" s="29">
        <v>119</v>
      </c>
      <c r="H122" s="192">
        <f t="shared" ca="1" si="4"/>
        <v>-3.2833487022285383E-2</v>
      </c>
    </row>
    <row r="123" spans="2:18" x14ac:dyDescent="0.3">
      <c r="B123" s="109"/>
      <c r="C123" s="13"/>
      <c r="G123" s="29">
        <v>120</v>
      </c>
      <c r="H123" s="192">
        <f t="shared" ca="1" si="4"/>
        <v>-8.2222902333171314E-4</v>
      </c>
    </row>
    <row r="124" spans="2:18" x14ac:dyDescent="0.3">
      <c r="B124" s="109"/>
      <c r="C124" s="13"/>
      <c r="G124" s="29">
        <v>121</v>
      </c>
      <c r="H124" s="192">
        <f t="shared" ca="1" si="4"/>
        <v>-3.6575927443881585E-2</v>
      </c>
    </row>
    <row r="125" spans="2:18" x14ac:dyDescent="0.3">
      <c r="B125" s="109"/>
      <c r="C125" s="13"/>
      <c r="G125" s="29">
        <v>122</v>
      </c>
      <c r="H125" s="192">
        <f t="shared" ca="1" si="4"/>
        <v>3.2517745705647E-2</v>
      </c>
    </row>
    <row r="126" spans="2:18" x14ac:dyDescent="0.3">
      <c r="B126" s="109"/>
      <c r="C126" s="13"/>
      <c r="G126" s="29">
        <v>123</v>
      </c>
      <c r="H126" s="192">
        <f t="shared" ca="1" si="4"/>
        <v>3.9002961718049038E-3</v>
      </c>
    </row>
    <row r="127" spans="2:18" x14ac:dyDescent="0.3">
      <c r="B127" s="109"/>
      <c r="C127" s="13"/>
      <c r="G127" s="29">
        <v>124</v>
      </c>
      <c r="H127" s="192">
        <f t="shared" ca="1" si="4"/>
        <v>3.2398534992724333E-2</v>
      </c>
    </row>
    <row r="128" spans="2:18" x14ac:dyDescent="0.3">
      <c r="B128" s="109"/>
      <c r="C128" s="13"/>
      <c r="G128" s="29">
        <v>125</v>
      </c>
      <c r="H128" s="192">
        <f t="shared" ca="1" si="4"/>
        <v>-3.4059711605555196E-2</v>
      </c>
    </row>
    <row r="129" spans="2:8" x14ac:dyDescent="0.3">
      <c r="B129" s="109"/>
      <c r="C129" s="13"/>
      <c r="G129" s="29">
        <v>126</v>
      </c>
      <c r="H129" s="192">
        <f t="shared" ca="1" si="4"/>
        <v>8.5945734931096428E-3</v>
      </c>
    </row>
    <row r="130" spans="2:8" x14ac:dyDescent="0.3">
      <c r="B130" s="109"/>
      <c r="C130" s="13"/>
      <c r="G130" s="29">
        <v>127</v>
      </c>
      <c r="H130" s="192">
        <f t="shared" ca="1" si="4"/>
        <v>-2.0221291528849041E-3</v>
      </c>
    </row>
    <row r="131" spans="2:8" x14ac:dyDescent="0.3">
      <c r="B131" s="109"/>
      <c r="C131" s="13"/>
      <c r="G131" s="29">
        <v>128</v>
      </c>
      <c r="H131" s="192">
        <f t="shared" ca="1" si="4"/>
        <v>-2.1101825634592571E-2</v>
      </c>
    </row>
    <row r="132" spans="2:8" x14ac:dyDescent="0.3">
      <c r="B132" s="109"/>
      <c r="C132" s="13"/>
      <c r="G132" s="29">
        <v>129</v>
      </c>
      <c r="H132" s="192">
        <f t="shared" ca="1" si="4"/>
        <v>4.0881544764405663E-2</v>
      </c>
    </row>
    <row r="133" spans="2:8" x14ac:dyDescent="0.3">
      <c r="B133" s="109"/>
      <c r="C133" s="13"/>
      <c r="G133" s="29">
        <v>130</v>
      </c>
      <c r="H133" s="192">
        <f t="shared" ref="H133:H196" ca="1" si="6">_xlfn.NORM.INV(RAND(),N$6,N$7)</f>
        <v>-7.3334826629459235E-3</v>
      </c>
    </row>
    <row r="134" spans="2:8" x14ac:dyDescent="0.3">
      <c r="B134" s="109"/>
      <c r="C134" s="13"/>
      <c r="G134" s="29">
        <v>131</v>
      </c>
      <c r="H134" s="192">
        <f t="shared" ca="1" si="6"/>
        <v>4.1206614199559677E-2</v>
      </c>
    </row>
    <row r="135" spans="2:8" x14ac:dyDescent="0.3">
      <c r="B135" s="109"/>
      <c r="C135" s="13"/>
      <c r="G135" s="29">
        <v>132</v>
      </c>
      <c r="H135" s="192">
        <f t="shared" ca="1" si="6"/>
        <v>4.2267203657736792E-2</v>
      </c>
    </row>
    <row r="136" spans="2:8" x14ac:dyDescent="0.3">
      <c r="B136" s="109"/>
      <c r="C136" s="13"/>
      <c r="G136" s="29">
        <v>133</v>
      </c>
      <c r="H136" s="192">
        <f t="shared" ca="1" si="6"/>
        <v>8.2952427919131214E-3</v>
      </c>
    </row>
    <row r="137" spans="2:8" x14ac:dyDescent="0.3">
      <c r="B137" s="109"/>
      <c r="C137" s="13"/>
      <c r="G137" s="29">
        <v>134</v>
      </c>
      <c r="H137" s="192">
        <f t="shared" ca="1" si="6"/>
        <v>2.2638011554506423E-2</v>
      </c>
    </row>
    <row r="138" spans="2:8" x14ac:dyDescent="0.3">
      <c r="B138" s="109"/>
      <c r="C138" s="13"/>
      <c r="G138" s="29">
        <v>135</v>
      </c>
      <c r="H138" s="192">
        <f t="shared" ca="1" si="6"/>
        <v>-5.1798687960168E-3</v>
      </c>
    </row>
    <row r="139" spans="2:8" x14ac:dyDescent="0.3">
      <c r="B139" s="109"/>
      <c r="C139" s="13"/>
      <c r="G139" s="29">
        <v>136</v>
      </c>
      <c r="H139" s="192">
        <f t="shared" ca="1" si="6"/>
        <v>-4.8436176047411142E-2</v>
      </c>
    </row>
    <row r="140" spans="2:8" x14ac:dyDescent="0.3">
      <c r="B140" s="109"/>
      <c r="C140" s="13"/>
      <c r="G140" s="29">
        <v>137</v>
      </c>
      <c r="H140" s="192">
        <f t="shared" ca="1" si="6"/>
        <v>-3.3187269401558021E-2</v>
      </c>
    </row>
    <row r="141" spans="2:8" x14ac:dyDescent="0.3">
      <c r="B141" s="109"/>
      <c r="C141" s="13"/>
      <c r="G141" s="29">
        <v>138</v>
      </c>
      <c r="H141" s="192">
        <f t="shared" ca="1" si="6"/>
        <v>2.3190500008150462E-2</v>
      </c>
    </row>
    <row r="142" spans="2:8" x14ac:dyDescent="0.3">
      <c r="B142" s="109"/>
      <c r="C142" s="13"/>
      <c r="G142" s="29">
        <v>139</v>
      </c>
      <c r="H142" s="192">
        <f t="shared" ca="1" si="6"/>
        <v>-2.6490573098278587E-2</v>
      </c>
    </row>
    <row r="143" spans="2:8" x14ac:dyDescent="0.3">
      <c r="B143" s="109"/>
      <c r="C143" s="13"/>
      <c r="G143" s="29">
        <v>140</v>
      </c>
      <c r="H143" s="192">
        <f t="shared" ca="1" si="6"/>
        <v>-2.7151306126519104E-2</v>
      </c>
    </row>
    <row r="144" spans="2:8" x14ac:dyDescent="0.3">
      <c r="B144" s="109"/>
      <c r="C144" s="13"/>
      <c r="G144" s="29">
        <v>141</v>
      </c>
      <c r="H144" s="192">
        <f t="shared" ca="1" si="6"/>
        <v>-9.0436303263606108E-3</v>
      </c>
    </row>
    <row r="145" spans="2:8" x14ac:dyDescent="0.3">
      <c r="B145" s="109"/>
      <c r="C145" s="13"/>
      <c r="G145" s="29">
        <v>142</v>
      </c>
      <c r="H145" s="192">
        <f t="shared" ca="1" si="6"/>
        <v>1.3027755610608078E-2</v>
      </c>
    </row>
    <row r="146" spans="2:8" x14ac:dyDescent="0.3">
      <c r="B146" s="109"/>
      <c r="C146" s="13"/>
      <c r="G146" s="29">
        <v>143</v>
      </c>
      <c r="H146" s="192">
        <f t="shared" ca="1" si="6"/>
        <v>-4.7263534918522455E-2</v>
      </c>
    </row>
    <row r="147" spans="2:8" x14ac:dyDescent="0.3">
      <c r="B147" s="109"/>
      <c r="C147" s="13"/>
      <c r="G147" s="29">
        <v>144</v>
      </c>
      <c r="H147" s="192">
        <f t="shared" ca="1" si="6"/>
        <v>-2.2278738109294781E-2</v>
      </c>
    </row>
    <row r="148" spans="2:8" x14ac:dyDescent="0.3">
      <c r="B148" s="109"/>
      <c r="C148" s="13"/>
      <c r="G148" s="29">
        <v>145</v>
      </c>
      <c r="H148" s="192">
        <f t="shared" ca="1" si="6"/>
        <v>-1.6270602531400682E-2</v>
      </c>
    </row>
    <row r="149" spans="2:8" x14ac:dyDescent="0.3">
      <c r="B149" s="109"/>
      <c r="C149" s="13"/>
      <c r="G149" s="29">
        <v>146</v>
      </c>
      <c r="H149" s="192">
        <f t="shared" ca="1" si="6"/>
        <v>5.1342999567435745E-4</v>
      </c>
    </row>
    <row r="150" spans="2:8" x14ac:dyDescent="0.3">
      <c r="B150" s="109"/>
      <c r="C150" s="13"/>
      <c r="G150" s="29">
        <v>147</v>
      </c>
      <c r="H150" s="192">
        <f t="shared" ca="1" si="6"/>
        <v>3.9736092876546246E-2</v>
      </c>
    </row>
    <row r="151" spans="2:8" x14ac:dyDescent="0.3">
      <c r="B151" s="109"/>
      <c r="C151" s="13"/>
      <c r="G151" s="29">
        <v>148</v>
      </c>
      <c r="H151" s="192">
        <f t="shared" ca="1" si="6"/>
        <v>-3.6082895192244606E-2</v>
      </c>
    </row>
    <row r="152" spans="2:8" x14ac:dyDescent="0.3">
      <c r="B152" s="109"/>
      <c r="C152" s="13"/>
      <c r="G152" s="29">
        <v>149</v>
      </c>
      <c r="H152" s="192">
        <f t="shared" ca="1" si="6"/>
        <v>-2.2760076009617079E-3</v>
      </c>
    </row>
    <row r="153" spans="2:8" x14ac:dyDescent="0.3">
      <c r="B153" s="109"/>
      <c r="C153" s="13"/>
      <c r="G153" s="29">
        <v>150</v>
      </c>
      <c r="H153" s="192">
        <f t="shared" ca="1" si="6"/>
        <v>1.4235352028474717E-2</v>
      </c>
    </row>
    <row r="154" spans="2:8" x14ac:dyDescent="0.3">
      <c r="B154" s="109"/>
      <c r="C154" s="13"/>
      <c r="G154" s="29">
        <v>151</v>
      </c>
      <c r="H154" s="192">
        <f t="shared" ca="1" si="6"/>
        <v>-3.3963477765699544E-2</v>
      </c>
    </row>
    <row r="155" spans="2:8" x14ac:dyDescent="0.3">
      <c r="B155" s="109"/>
      <c r="C155" s="13"/>
      <c r="G155" s="29">
        <v>152</v>
      </c>
      <c r="H155" s="192">
        <f t="shared" ca="1" si="6"/>
        <v>-8.831746532501893E-3</v>
      </c>
    </row>
    <row r="156" spans="2:8" x14ac:dyDescent="0.3">
      <c r="B156" s="109"/>
      <c r="C156" s="13"/>
      <c r="G156" s="29">
        <v>153</v>
      </c>
      <c r="H156" s="192">
        <f t="shared" ca="1" si="6"/>
        <v>2.8279717224422164E-2</v>
      </c>
    </row>
    <row r="157" spans="2:8" x14ac:dyDescent="0.3">
      <c r="B157" s="109"/>
      <c r="C157" s="13"/>
      <c r="G157" s="29">
        <v>154</v>
      </c>
      <c r="H157" s="192">
        <f t="shared" ca="1" si="6"/>
        <v>2.55535096877198E-2</v>
      </c>
    </row>
    <row r="158" spans="2:8" x14ac:dyDescent="0.3">
      <c r="B158" s="109"/>
      <c r="C158" s="13"/>
      <c r="G158" s="29">
        <v>155</v>
      </c>
      <c r="H158" s="192">
        <f t="shared" ca="1" si="6"/>
        <v>-1.3855646975168959E-2</v>
      </c>
    </row>
    <row r="159" spans="2:8" x14ac:dyDescent="0.3">
      <c r="B159" s="109"/>
      <c r="C159" s="13"/>
      <c r="G159" s="29">
        <v>156</v>
      </c>
      <c r="H159" s="192">
        <f t="shared" ca="1" si="6"/>
        <v>-2.718935574065599E-2</v>
      </c>
    </row>
    <row r="160" spans="2:8" x14ac:dyDescent="0.3">
      <c r="B160" s="109"/>
      <c r="C160" s="13"/>
      <c r="G160" s="29">
        <v>157</v>
      </c>
      <c r="H160" s="192">
        <f t="shared" ca="1" si="6"/>
        <v>-1.9803487399211984E-3</v>
      </c>
    </row>
    <row r="161" spans="2:8" x14ac:dyDescent="0.3">
      <c r="B161" s="109"/>
      <c r="C161" s="13"/>
      <c r="G161" s="29">
        <v>158</v>
      </c>
      <c r="H161" s="192">
        <f t="shared" ca="1" si="6"/>
        <v>-2.5600407803475101E-2</v>
      </c>
    </row>
    <row r="162" spans="2:8" x14ac:dyDescent="0.3">
      <c r="B162" s="109"/>
      <c r="C162" s="13"/>
      <c r="G162" s="29">
        <v>159</v>
      </c>
      <c r="H162" s="192">
        <f t="shared" ca="1" si="6"/>
        <v>2.6198115252998169E-2</v>
      </c>
    </row>
    <row r="163" spans="2:8" x14ac:dyDescent="0.3">
      <c r="B163" s="109"/>
      <c r="C163" s="13"/>
      <c r="G163" s="29">
        <v>160</v>
      </c>
      <c r="H163" s="192">
        <f t="shared" ca="1" si="6"/>
        <v>5.2646838466601176E-2</v>
      </c>
    </row>
    <row r="164" spans="2:8" x14ac:dyDescent="0.3">
      <c r="B164" s="109"/>
      <c r="C164" s="13"/>
      <c r="G164" s="29">
        <v>161</v>
      </c>
      <c r="H164" s="192">
        <f t="shared" ca="1" si="6"/>
        <v>3.1081187776206654E-2</v>
      </c>
    </row>
    <row r="165" spans="2:8" x14ac:dyDescent="0.3">
      <c r="B165" s="109"/>
      <c r="C165" s="13"/>
      <c r="G165" s="29">
        <v>162</v>
      </c>
      <c r="H165" s="192">
        <f t="shared" ca="1" si="6"/>
        <v>-2.9162898370252641E-3</v>
      </c>
    </row>
    <row r="166" spans="2:8" x14ac:dyDescent="0.3">
      <c r="B166" s="109"/>
      <c r="C166" s="13"/>
      <c r="G166" s="29">
        <v>163</v>
      </c>
      <c r="H166" s="192">
        <f t="shared" ca="1" si="6"/>
        <v>3.0307664033712069E-2</v>
      </c>
    </row>
    <row r="167" spans="2:8" x14ac:dyDescent="0.3">
      <c r="B167" s="109"/>
      <c r="C167" s="13"/>
      <c r="G167" s="29">
        <v>164</v>
      </c>
      <c r="H167" s="192">
        <f t="shared" ca="1" si="6"/>
        <v>-3.5833981117270756E-2</v>
      </c>
    </row>
    <row r="168" spans="2:8" x14ac:dyDescent="0.3">
      <c r="B168" s="109"/>
      <c r="C168" s="13"/>
      <c r="G168" s="29">
        <v>165</v>
      </c>
      <c r="H168" s="192">
        <f t="shared" ca="1" si="6"/>
        <v>-2.4875004865067607E-2</v>
      </c>
    </row>
    <row r="169" spans="2:8" x14ac:dyDescent="0.3">
      <c r="B169" s="109"/>
      <c r="C169" s="13"/>
      <c r="G169" s="29">
        <v>166</v>
      </c>
      <c r="H169" s="192">
        <f t="shared" ca="1" si="6"/>
        <v>2.1987394741578278E-2</v>
      </c>
    </row>
    <row r="170" spans="2:8" x14ac:dyDescent="0.3">
      <c r="B170" s="109"/>
      <c r="C170" s="13"/>
      <c r="G170" s="29">
        <v>167</v>
      </c>
      <c r="H170" s="192">
        <f t="shared" ca="1" si="6"/>
        <v>2.4288454520627875E-2</v>
      </c>
    </row>
    <row r="171" spans="2:8" x14ac:dyDescent="0.3">
      <c r="B171" s="109"/>
      <c r="C171" s="13"/>
      <c r="G171" s="29">
        <v>168</v>
      </c>
      <c r="H171" s="192">
        <f t="shared" ca="1" si="6"/>
        <v>-4.5796665735643588E-2</v>
      </c>
    </row>
    <row r="172" spans="2:8" x14ac:dyDescent="0.3">
      <c r="B172" s="109"/>
      <c r="C172" s="13"/>
      <c r="G172" s="29">
        <v>169</v>
      </c>
      <c r="H172" s="192">
        <f t="shared" ca="1" si="6"/>
        <v>-9.7640494140958656E-3</v>
      </c>
    </row>
    <row r="173" spans="2:8" x14ac:dyDescent="0.3">
      <c r="B173" s="109"/>
      <c r="C173" s="13"/>
      <c r="G173" s="29">
        <v>170</v>
      </c>
      <c r="H173" s="192">
        <f t="shared" ca="1" si="6"/>
        <v>-5.2440165641830204E-2</v>
      </c>
    </row>
    <row r="174" spans="2:8" x14ac:dyDescent="0.3">
      <c r="B174" s="109"/>
      <c r="C174" s="13"/>
      <c r="G174" s="29">
        <v>171</v>
      </c>
      <c r="H174" s="192">
        <f t="shared" ca="1" si="6"/>
        <v>-2.788796488306142E-2</v>
      </c>
    </row>
    <row r="175" spans="2:8" x14ac:dyDescent="0.3">
      <c r="B175" s="109"/>
      <c r="C175" s="13"/>
      <c r="G175" s="29">
        <v>172</v>
      </c>
      <c r="H175" s="192">
        <f t="shared" ca="1" si="6"/>
        <v>-7.9553387288203454E-3</v>
      </c>
    </row>
    <row r="176" spans="2:8" x14ac:dyDescent="0.3">
      <c r="B176" s="109"/>
      <c r="C176" s="13"/>
      <c r="G176" s="29">
        <v>173</v>
      </c>
      <c r="H176" s="192">
        <f t="shared" ca="1" si="6"/>
        <v>2.7443943834328372E-2</v>
      </c>
    </row>
    <row r="177" spans="2:8" x14ac:dyDescent="0.3">
      <c r="B177" s="109"/>
      <c r="C177" s="13"/>
      <c r="G177" s="29">
        <v>174</v>
      </c>
      <c r="H177" s="192">
        <f t="shared" ca="1" si="6"/>
        <v>1.5752375381880866E-2</v>
      </c>
    </row>
    <row r="178" spans="2:8" x14ac:dyDescent="0.3">
      <c r="B178" s="109"/>
      <c r="C178" s="13"/>
      <c r="G178" s="29">
        <v>175</v>
      </c>
      <c r="H178" s="192">
        <f t="shared" ca="1" si="6"/>
        <v>-1.8502163173531969E-2</v>
      </c>
    </row>
    <row r="179" spans="2:8" x14ac:dyDescent="0.3">
      <c r="B179" s="109"/>
      <c r="C179" s="13"/>
      <c r="G179" s="29">
        <v>176</v>
      </c>
      <c r="H179" s="192">
        <f t="shared" ca="1" si="6"/>
        <v>1.7441899439078076E-2</v>
      </c>
    </row>
    <row r="180" spans="2:8" x14ac:dyDescent="0.3">
      <c r="B180" s="109"/>
      <c r="C180" s="13"/>
      <c r="G180" s="29">
        <v>177</v>
      </c>
      <c r="H180" s="192">
        <f t="shared" ca="1" si="6"/>
        <v>-4.9797429420281432E-2</v>
      </c>
    </row>
    <row r="181" spans="2:8" x14ac:dyDescent="0.3">
      <c r="B181" s="109"/>
      <c r="C181" s="13"/>
      <c r="G181" s="29">
        <v>178</v>
      </c>
      <c r="H181" s="192">
        <f t="shared" ca="1" si="6"/>
        <v>4.1883283318780379E-3</v>
      </c>
    </row>
    <row r="182" spans="2:8" x14ac:dyDescent="0.3">
      <c r="B182" s="109"/>
      <c r="C182" s="13"/>
      <c r="G182" s="29">
        <v>179</v>
      </c>
      <c r="H182" s="192">
        <f t="shared" ca="1" si="6"/>
        <v>5.0399264564336778E-2</v>
      </c>
    </row>
    <row r="183" spans="2:8" x14ac:dyDescent="0.3">
      <c r="B183" s="109"/>
      <c r="C183" s="13"/>
      <c r="G183" s="29">
        <v>180</v>
      </c>
      <c r="H183" s="192">
        <f t="shared" ca="1" si="6"/>
        <v>8.5428015827732177E-3</v>
      </c>
    </row>
    <row r="184" spans="2:8" x14ac:dyDescent="0.3">
      <c r="B184" s="109"/>
      <c r="C184" s="13"/>
      <c r="G184" s="29">
        <v>181</v>
      </c>
      <c r="H184" s="192">
        <f t="shared" ca="1" si="6"/>
        <v>-8.0962773063625714E-3</v>
      </c>
    </row>
    <row r="185" spans="2:8" x14ac:dyDescent="0.3">
      <c r="B185" s="109"/>
      <c r="C185" s="13"/>
      <c r="G185" s="29">
        <v>182</v>
      </c>
      <c r="H185" s="192">
        <f t="shared" ca="1" si="6"/>
        <v>-4.9410780561388798E-3</v>
      </c>
    </row>
    <row r="186" spans="2:8" x14ac:dyDescent="0.3">
      <c r="B186" s="109"/>
      <c r="C186" s="13"/>
      <c r="G186" s="29">
        <v>183</v>
      </c>
      <c r="H186" s="192">
        <f t="shared" ca="1" si="6"/>
        <v>2.5927643855556681E-2</v>
      </c>
    </row>
    <row r="187" spans="2:8" x14ac:dyDescent="0.3">
      <c r="B187" s="109"/>
      <c r="C187" s="13"/>
      <c r="G187" s="29">
        <v>184</v>
      </c>
      <c r="H187" s="192">
        <f t="shared" ca="1" si="6"/>
        <v>7.1500531992112898E-3</v>
      </c>
    </row>
    <row r="188" spans="2:8" x14ac:dyDescent="0.3">
      <c r="B188" s="109"/>
      <c r="C188" s="13"/>
      <c r="G188" s="29">
        <v>185</v>
      </c>
      <c r="H188" s="192">
        <f t="shared" ca="1" si="6"/>
        <v>-3.1093010627629959E-2</v>
      </c>
    </row>
    <row r="189" spans="2:8" x14ac:dyDescent="0.3">
      <c r="B189" s="109"/>
      <c r="C189" s="13"/>
      <c r="G189" s="29">
        <v>186</v>
      </c>
      <c r="H189" s="192">
        <f t="shared" ca="1" si="6"/>
        <v>-2.8792164989380201E-2</v>
      </c>
    </row>
    <row r="190" spans="2:8" x14ac:dyDescent="0.3">
      <c r="B190" s="109"/>
      <c r="C190" s="13"/>
      <c r="G190" s="29">
        <v>187</v>
      </c>
      <c r="H190" s="192">
        <f t="shared" ca="1" si="6"/>
        <v>9.4022014932834304E-3</v>
      </c>
    </row>
    <row r="191" spans="2:8" x14ac:dyDescent="0.3">
      <c r="B191" s="109"/>
      <c r="C191" s="13"/>
      <c r="G191" s="29">
        <v>188</v>
      </c>
      <c r="H191" s="192">
        <f t="shared" ca="1" si="6"/>
        <v>-4.1049731409498587E-2</v>
      </c>
    </row>
    <row r="192" spans="2:8" x14ac:dyDescent="0.3">
      <c r="B192" s="109"/>
      <c r="C192" s="13"/>
      <c r="G192" s="29">
        <v>189</v>
      </c>
      <c r="H192" s="192">
        <f t="shared" ca="1" si="6"/>
        <v>3.807613555925439E-2</v>
      </c>
    </row>
    <row r="193" spans="2:8" x14ac:dyDescent="0.3">
      <c r="B193" s="109"/>
      <c r="C193" s="13"/>
      <c r="G193" s="29">
        <v>190</v>
      </c>
      <c r="H193" s="192">
        <f t="shared" ca="1" si="6"/>
        <v>-3.8422696178744484E-2</v>
      </c>
    </row>
    <row r="194" spans="2:8" x14ac:dyDescent="0.3">
      <c r="B194" s="109"/>
      <c r="C194" s="13"/>
      <c r="G194" s="29">
        <v>191</v>
      </c>
      <c r="H194" s="192">
        <f t="shared" ca="1" si="6"/>
        <v>4.9716545054393532E-2</v>
      </c>
    </row>
    <row r="195" spans="2:8" x14ac:dyDescent="0.3">
      <c r="B195" s="109"/>
      <c r="C195" s="13"/>
      <c r="G195" s="29">
        <v>192</v>
      </c>
      <c r="H195" s="192">
        <f t="shared" ca="1" si="6"/>
        <v>1.4640408543401831E-2</v>
      </c>
    </row>
    <row r="196" spans="2:8" x14ac:dyDescent="0.3">
      <c r="B196" s="109"/>
      <c r="C196" s="13"/>
      <c r="G196" s="29">
        <v>193</v>
      </c>
      <c r="H196" s="192">
        <f t="shared" ca="1" si="6"/>
        <v>-1.9139284933716291E-2</v>
      </c>
    </row>
    <row r="197" spans="2:8" x14ac:dyDescent="0.3">
      <c r="B197" s="109"/>
      <c r="C197" s="13"/>
      <c r="G197" s="29">
        <v>194</v>
      </c>
      <c r="H197" s="192">
        <f t="shared" ref="H197:H260" ca="1" si="7">_xlfn.NORM.INV(RAND(),N$6,N$7)</f>
        <v>-3.0324040366625976E-2</v>
      </c>
    </row>
    <row r="198" spans="2:8" x14ac:dyDescent="0.3">
      <c r="B198" s="109"/>
      <c r="C198" s="13"/>
      <c r="G198" s="29">
        <v>195</v>
      </c>
      <c r="H198" s="192">
        <f t="shared" ca="1" si="7"/>
        <v>-2.1565443413684302E-2</v>
      </c>
    </row>
    <row r="199" spans="2:8" x14ac:dyDescent="0.3">
      <c r="B199" s="109"/>
      <c r="C199" s="13"/>
      <c r="G199" s="29">
        <v>196</v>
      </c>
      <c r="H199" s="192">
        <f t="shared" ca="1" si="7"/>
        <v>-1.4085848167228753E-2</v>
      </c>
    </row>
    <row r="200" spans="2:8" x14ac:dyDescent="0.3">
      <c r="B200" s="109"/>
      <c r="C200" s="13"/>
      <c r="G200" s="29">
        <v>197</v>
      </c>
      <c r="H200" s="192">
        <f t="shared" ca="1" si="7"/>
        <v>3.0003191818907825E-2</v>
      </c>
    </row>
    <row r="201" spans="2:8" x14ac:dyDescent="0.3">
      <c r="B201" s="109"/>
      <c r="C201" s="13"/>
      <c r="G201" s="29">
        <v>198</v>
      </c>
      <c r="H201" s="192">
        <f t="shared" ca="1" si="7"/>
        <v>-2.2803670397423304E-2</v>
      </c>
    </row>
    <row r="202" spans="2:8" x14ac:dyDescent="0.3">
      <c r="B202" s="109"/>
      <c r="C202" s="13"/>
      <c r="G202" s="29">
        <v>199</v>
      </c>
      <c r="H202" s="192">
        <f t="shared" ca="1" si="7"/>
        <v>-1.9255149533083459E-2</v>
      </c>
    </row>
    <row r="203" spans="2:8" x14ac:dyDescent="0.3">
      <c r="B203" s="109"/>
      <c r="C203" s="13"/>
      <c r="G203" s="29">
        <v>200</v>
      </c>
      <c r="H203" s="192">
        <f t="shared" ca="1" si="7"/>
        <v>5.5381180069184622E-3</v>
      </c>
    </row>
    <row r="204" spans="2:8" x14ac:dyDescent="0.3">
      <c r="B204" s="109"/>
      <c r="C204" s="13"/>
      <c r="G204" s="29">
        <v>201</v>
      </c>
      <c r="H204" s="192">
        <f t="shared" ca="1" si="7"/>
        <v>2.0701123333001968E-2</v>
      </c>
    </row>
    <row r="205" spans="2:8" x14ac:dyDescent="0.3">
      <c r="B205" s="109"/>
      <c r="C205" s="13"/>
      <c r="G205" s="29">
        <v>202</v>
      </c>
      <c r="H205" s="192">
        <f t="shared" ca="1" si="7"/>
        <v>4.8198422262765772E-2</v>
      </c>
    </row>
    <row r="206" spans="2:8" x14ac:dyDescent="0.3">
      <c r="B206" s="109"/>
      <c r="C206" s="13"/>
      <c r="G206" s="29">
        <v>203</v>
      </c>
      <c r="H206" s="192">
        <f t="shared" ca="1" si="7"/>
        <v>-1.7386335301876669E-2</v>
      </c>
    </row>
    <row r="207" spans="2:8" x14ac:dyDescent="0.3">
      <c r="B207" s="109"/>
      <c r="C207" s="13"/>
      <c r="G207" s="29">
        <v>204</v>
      </c>
      <c r="H207" s="192">
        <f t="shared" ca="1" si="7"/>
        <v>-3.5879653209129669E-2</v>
      </c>
    </row>
    <row r="208" spans="2:8" x14ac:dyDescent="0.3">
      <c r="B208" s="109"/>
      <c r="C208" s="13"/>
      <c r="G208" s="29">
        <v>205</v>
      </c>
      <c r="H208" s="192">
        <f t="shared" ca="1" si="7"/>
        <v>-6.6074019093756873E-3</v>
      </c>
    </row>
    <row r="209" spans="2:8" x14ac:dyDescent="0.3">
      <c r="B209" s="109"/>
      <c r="C209" s="13"/>
      <c r="G209" s="29">
        <v>206</v>
      </c>
      <c r="H209" s="192">
        <f t="shared" ca="1" si="7"/>
        <v>7.2230255522215308E-3</v>
      </c>
    </row>
    <row r="210" spans="2:8" x14ac:dyDescent="0.3">
      <c r="B210" s="109"/>
      <c r="C210" s="13"/>
      <c r="G210" s="29">
        <v>207</v>
      </c>
      <c r="H210" s="192">
        <f t="shared" ca="1" si="7"/>
        <v>5.8947050947778124E-3</v>
      </c>
    </row>
    <row r="211" spans="2:8" x14ac:dyDescent="0.3">
      <c r="B211" s="109"/>
      <c r="C211" s="13"/>
      <c r="G211" s="29">
        <v>208</v>
      </c>
      <c r="H211" s="192">
        <f t="shared" ca="1" si="7"/>
        <v>1.2175484808625856E-2</v>
      </c>
    </row>
    <row r="212" spans="2:8" x14ac:dyDescent="0.3">
      <c r="B212" s="109"/>
      <c r="C212" s="13"/>
      <c r="G212" s="29">
        <v>209</v>
      </c>
      <c r="H212" s="192">
        <f t="shared" ca="1" si="7"/>
        <v>6.5942003783576748E-3</v>
      </c>
    </row>
    <row r="213" spans="2:8" x14ac:dyDescent="0.3">
      <c r="B213" s="109"/>
      <c r="C213" s="13"/>
      <c r="G213" s="29">
        <v>210</v>
      </c>
      <c r="H213" s="192">
        <f t="shared" ca="1" si="7"/>
        <v>3.0203442203343735E-2</v>
      </c>
    </row>
    <row r="214" spans="2:8" x14ac:dyDescent="0.3">
      <c r="B214" s="109"/>
      <c r="C214" s="13"/>
      <c r="G214" s="29">
        <v>211</v>
      </c>
      <c r="H214" s="192">
        <f t="shared" ca="1" si="7"/>
        <v>1.8025634164792373E-2</v>
      </c>
    </row>
    <row r="215" spans="2:8" x14ac:dyDescent="0.3">
      <c r="B215" s="109"/>
      <c r="C215" s="13"/>
      <c r="G215" s="29">
        <v>212</v>
      </c>
      <c r="H215" s="192">
        <f t="shared" ca="1" si="7"/>
        <v>-1.8290041529968554E-3</v>
      </c>
    </row>
    <row r="216" spans="2:8" x14ac:dyDescent="0.3">
      <c r="B216" s="109"/>
      <c r="C216" s="13"/>
      <c r="G216" s="29">
        <v>213</v>
      </c>
      <c r="H216" s="192">
        <f t="shared" ca="1" si="7"/>
        <v>9.0971727879138251E-3</v>
      </c>
    </row>
    <row r="217" spans="2:8" x14ac:dyDescent="0.3">
      <c r="B217" s="109"/>
      <c r="C217" s="13"/>
      <c r="G217" s="29">
        <v>214</v>
      </c>
      <c r="H217" s="192">
        <f t="shared" ca="1" si="7"/>
        <v>1.6872995060710275E-2</v>
      </c>
    </row>
    <row r="218" spans="2:8" x14ac:dyDescent="0.3">
      <c r="B218" s="109"/>
      <c r="C218" s="13"/>
      <c r="G218" s="29">
        <v>215</v>
      </c>
      <c r="H218" s="192">
        <f t="shared" ca="1" si="7"/>
        <v>-3.4231621110495561E-2</v>
      </c>
    </row>
    <row r="219" spans="2:8" x14ac:dyDescent="0.3">
      <c r="B219" s="109"/>
      <c r="C219" s="13"/>
      <c r="G219" s="29">
        <v>216</v>
      </c>
      <c r="H219" s="192">
        <f t="shared" ca="1" si="7"/>
        <v>-1.5756687754424598E-2</v>
      </c>
    </row>
    <row r="220" spans="2:8" x14ac:dyDescent="0.3">
      <c r="B220" s="109"/>
      <c r="C220" s="13"/>
      <c r="G220" s="29">
        <v>217</v>
      </c>
      <c r="H220" s="192">
        <f t="shared" ca="1" si="7"/>
        <v>-4.8284692424345403E-2</v>
      </c>
    </row>
    <row r="221" spans="2:8" x14ac:dyDescent="0.3">
      <c r="B221" s="109"/>
      <c r="C221" s="13"/>
      <c r="G221" s="29">
        <v>218</v>
      </c>
      <c r="H221" s="192">
        <f t="shared" ca="1" si="7"/>
        <v>-1.59047537818751E-2</v>
      </c>
    </row>
    <row r="222" spans="2:8" x14ac:dyDescent="0.3">
      <c r="B222" s="109"/>
      <c r="C222" s="13"/>
      <c r="G222" s="29">
        <v>219</v>
      </c>
      <c r="H222" s="192">
        <f t="shared" ca="1" si="7"/>
        <v>8.524468740996027E-3</v>
      </c>
    </row>
    <row r="223" spans="2:8" x14ac:dyDescent="0.3">
      <c r="B223" s="109"/>
      <c r="C223" s="13"/>
      <c r="G223" s="29">
        <v>220</v>
      </c>
      <c r="H223" s="192">
        <f t="shared" ca="1" si="7"/>
        <v>2.0363175363413224E-2</v>
      </c>
    </row>
    <row r="224" spans="2:8" x14ac:dyDescent="0.3">
      <c r="B224" s="109"/>
      <c r="C224" s="13"/>
      <c r="G224" s="29">
        <v>221</v>
      </c>
      <c r="H224" s="192">
        <f t="shared" ca="1" si="7"/>
        <v>-2.2275581855036142E-2</v>
      </c>
    </row>
    <row r="225" spans="2:8" x14ac:dyDescent="0.3">
      <c r="B225" s="109"/>
      <c r="C225" s="13"/>
      <c r="G225" s="29">
        <v>222</v>
      </c>
      <c r="H225" s="192">
        <f t="shared" ca="1" si="7"/>
        <v>1.0953467157821041E-2</v>
      </c>
    </row>
    <row r="226" spans="2:8" x14ac:dyDescent="0.3">
      <c r="B226" s="109"/>
      <c r="C226" s="13"/>
      <c r="G226" s="29">
        <v>223</v>
      </c>
      <c r="H226" s="192">
        <f t="shared" ca="1" si="7"/>
        <v>-8.1939750649282841E-3</v>
      </c>
    </row>
    <row r="227" spans="2:8" x14ac:dyDescent="0.3">
      <c r="B227" s="109"/>
      <c r="C227" s="13"/>
      <c r="G227" s="29">
        <v>224</v>
      </c>
      <c r="H227" s="192">
        <f t="shared" ca="1" si="7"/>
        <v>4.0299317425357964E-3</v>
      </c>
    </row>
    <row r="228" spans="2:8" x14ac:dyDescent="0.3">
      <c r="B228" s="109"/>
      <c r="C228" s="13"/>
      <c r="G228" s="29">
        <v>225</v>
      </c>
      <c r="H228" s="192">
        <f t="shared" ca="1" si="7"/>
        <v>-2.1207493249963787E-2</v>
      </c>
    </row>
    <row r="229" spans="2:8" x14ac:dyDescent="0.3">
      <c r="B229" s="109"/>
      <c r="C229" s="13"/>
      <c r="G229" s="29">
        <v>226</v>
      </c>
      <c r="H229" s="192">
        <f t="shared" ca="1" si="7"/>
        <v>-1.6837059634462696E-2</v>
      </c>
    </row>
    <row r="230" spans="2:8" x14ac:dyDescent="0.3">
      <c r="B230" s="109"/>
      <c r="C230" s="13"/>
      <c r="G230" s="29">
        <v>227</v>
      </c>
      <c r="H230" s="192">
        <f t="shared" ca="1" si="7"/>
        <v>9.8250249020560461E-3</v>
      </c>
    </row>
    <row r="231" spans="2:8" x14ac:dyDescent="0.3">
      <c r="B231" s="109"/>
      <c r="C231" s="13"/>
      <c r="G231" s="29">
        <v>228</v>
      </c>
      <c r="H231" s="192">
        <f t="shared" ca="1" si="7"/>
        <v>2.2345804662538891E-3</v>
      </c>
    </row>
    <row r="232" spans="2:8" x14ac:dyDescent="0.3">
      <c r="B232" s="109"/>
      <c r="C232" s="13"/>
      <c r="G232" s="29">
        <v>229</v>
      </c>
      <c r="H232" s="192">
        <f t="shared" ca="1" si="7"/>
        <v>4.0582248714956387E-3</v>
      </c>
    </row>
    <row r="233" spans="2:8" x14ac:dyDescent="0.3">
      <c r="B233" s="109"/>
      <c r="C233" s="13"/>
      <c r="G233" s="29">
        <v>230</v>
      </c>
      <c r="H233" s="192">
        <f t="shared" ca="1" si="7"/>
        <v>-1.6950802727217263E-2</v>
      </c>
    </row>
    <row r="234" spans="2:8" x14ac:dyDescent="0.3">
      <c r="B234" s="109"/>
      <c r="C234" s="13"/>
      <c r="G234" s="29">
        <v>231</v>
      </c>
      <c r="H234" s="192">
        <f t="shared" ca="1" si="7"/>
        <v>2.8228880891438889E-2</v>
      </c>
    </row>
    <row r="235" spans="2:8" x14ac:dyDescent="0.3">
      <c r="B235" s="109"/>
      <c r="C235" s="13"/>
      <c r="G235" s="29">
        <v>232</v>
      </c>
      <c r="H235" s="192">
        <f t="shared" ca="1" si="7"/>
        <v>-3.2921178195875166E-2</v>
      </c>
    </row>
    <row r="236" spans="2:8" x14ac:dyDescent="0.3">
      <c r="B236" s="109"/>
      <c r="C236" s="13"/>
      <c r="G236" s="29">
        <v>233</v>
      </c>
      <c r="H236" s="192">
        <f t="shared" ca="1" si="7"/>
        <v>5.2359423236468992E-2</v>
      </c>
    </row>
    <row r="237" spans="2:8" x14ac:dyDescent="0.3">
      <c r="B237" s="109"/>
      <c r="C237" s="13"/>
      <c r="G237" s="29">
        <v>234</v>
      </c>
      <c r="H237" s="192">
        <f t="shared" ca="1" si="7"/>
        <v>-2.9802788593419897E-4</v>
      </c>
    </row>
    <row r="238" spans="2:8" x14ac:dyDescent="0.3">
      <c r="B238" s="109"/>
      <c r="C238" s="13"/>
      <c r="G238" s="29">
        <v>235</v>
      </c>
      <c r="H238" s="192">
        <f t="shared" ca="1" si="7"/>
        <v>3.4503255742492731E-2</v>
      </c>
    </row>
    <row r="239" spans="2:8" x14ac:dyDescent="0.3">
      <c r="B239" s="109"/>
      <c r="C239" s="13"/>
      <c r="G239" s="29">
        <v>236</v>
      </c>
      <c r="H239" s="192">
        <f t="shared" ca="1" si="7"/>
        <v>-5.5128373268880447E-2</v>
      </c>
    </row>
    <row r="240" spans="2:8" x14ac:dyDescent="0.3">
      <c r="B240" s="109"/>
      <c r="C240" s="13"/>
      <c r="G240" s="29">
        <v>237</v>
      </c>
      <c r="H240" s="192">
        <f t="shared" ca="1" si="7"/>
        <v>1.0589939377281617E-3</v>
      </c>
    </row>
    <row r="241" spans="2:8" x14ac:dyDescent="0.3">
      <c r="B241" s="109"/>
      <c r="C241" s="13"/>
      <c r="G241" s="29">
        <v>238</v>
      </c>
      <c r="H241" s="192">
        <f t="shared" ca="1" si="7"/>
        <v>-8.5301683185143168E-3</v>
      </c>
    </row>
    <row r="242" spans="2:8" x14ac:dyDescent="0.3">
      <c r="B242" s="109"/>
      <c r="C242" s="13"/>
      <c r="G242" s="29">
        <v>239</v>
      </c>
      <c r="H242" s="192">
        <f t="shared" ca="1" si="7"/>
        <v>-1.3947514189726446E-3</v>
      </c>
    </row>
    <row r="243" spans="2:8" x14ac:dyDescent="0.3">
      <c r="B243" s="109"/>
      <c r="C243" s="13"/>
      <c r="G243" s="29">
        <v>240</v>
      </c>
      <c r="H243" s="192">
        <f t="shared" ca="1" si="7"/>
        <v>3.6965998569045172E-2</v>
      </c>
    </row>
    <row r="244" spans="2:8" x14ac:dyDescent="0.3">
      <c r="B244" s="109"/>
      <c r="C244" s="13"/>
      <c r="G244" s="29">
        <v>241</v>
      </c>
      <c r="H244" s="192">
        <f t="shared" ca="1" si="7"/>
        <v>4.1088691326235292E-2</v>
      </c>
    </row>
    <row r="245" spans="2:8" x14ac:dyDescent="0.3">
      <c r="B245" s="109"/>
      <c r="C245" s="13"/>
      <c r="G245" s="29">
        <v>242</v>
      </c>
      <c r="H245" s="192">
        <f t="shared" ca="1" si="7"/>
        <v>-1.4986336349706653E-3</v>
      </c>
    </row>
    <row r="246" spans="2:8" x14ac:dyDescent="0.3">
      <c r="B246" s="109"/>
      <c r="C246" s="13"/>
      <c r="G246" s="29">
        <v>243</v>
      </c>
      <c r="H246" s="192">
        <f t="shared" ca="1" si="7"/>
        <v>-2.3156456286863383E-2</v>
      </c>
    </row>
    <row r="247" spans="2:8" x14ac:dyDescent="0.3">
      <c r="B247" s="109"/>
      <c r="C247" s="13"/>
      <c r="G247" s="29">
        <v>244</v>
      </c>
      <c r="H247" s="192">
        <f t="shared" ca="1" si="7"/>
        <v>1.4555063247604397E-2</v>
      </c>
    </row>
    <row r="248" spans="2:8" x14ac:dyDescent="0.3">
      <c r="B248" s="109"/>
      <c r="C248" s="13"/>
      <c r="G248" s="29">
        <v>245</v>
      </c>
      <c r="H248" s="192">
        <f t="shared" ca="1" si="7"/>
        <v>-2.7163473968027815E-2</v>
      </c>
    </row>
    <row r="249" spans="2:8" x14ac:dyDescent="0.3">
      <c r="B249" s="109"/>
      <c r="C249" s="13"/>
      <c r="G249" s="29">
        <v>246</v>
      </c>
      <c r="H249" s="192">
        <f t="shared" ca="1" si="7"/>
        <v>2.5258452000662807E-2</v>
      </c>
    </row>
    <row r="250" spans="2:8" x14ac:dyDescent="0.3">
      <c r="B250" s="109"/>
      <c r="C250" s="13"/>
      <c r="G250" s="29">
        <v>247</v>
      </c>
      <c r="H250" s="192">
        <f t="shared" ca="1" si="7"/>
        <v>7.4097185648699604E-2</v>
      </c>
    </row>
    <row r="251" spans="2:8" x14ac:dyDescent="0.3">
      <c r="B251" s="109"/>
      <c r="C251" s="13"/>
      <c r="G251" s="29">
        <v>248</v>
      </c>
      <c r="H251" s="192">
        <f t="shared" ca="1" si="7"/>
        <v>1.5589284552876332E-2</v>
      </c>
    </row>
    <row r="252" spans="2:8" x14ac:dyDescent="0.3">
      <c r="B252" s="109"/>
      <c r="C252" s="13"/>
      <c r="G252" s="29">
        <v>249</v>
      </c>
      <c r="H252" s="192">
        <f t="shared" ca="1" si="7"/>
        <v>1.5621453368842589E-2</v>
      </c>
    </row>
    <row r="253" spans="2:8" x14ac:dyDescent="0.3">
      <c r="B253" s="109"/>
      <c r="C253" s="13"/>
      <c r="G253" s="29">
        <v>250</v>
      </c>
      <c r="H253" s="192">
        <f t="shared" ca="1" si="7"/>
        <v>5.2402591089975914E-2</v>
      </c>
    </row>
    <row r="254" spans="2:8" x14ac:dyDescent="0.3">
      <c r="B254" s="109"/>
      <c r="C254" s="13"/>
      <c r="G254" s="29">
        <v>251</v>
      </c>
      <c r="H254" s="192">
        <f t="shared" ca="1" si="7"/>
        <v>-1.2971913336740845E-2</v>
      </c>
    </row>
    <row r="255" spans="2:8" x14ac:dyDescent="0.3">
      <c r="B255" s="109"/>
      <c r="C255" s="13"/>
      <c r="G255" s="29">
        <v>252</v>
      </c>
      <c r="H255" s="192">
        <f t="shared" ca="1" si="7"/>
        <v>9.8873315813661333E-3</v>
      </c>
    </row>
    <row r="256" spans="2:8" x14ac:dyDescent="0.3">
      <c r="B256" s="109"/>
      <c r="C256" s="13"/>
      <c r="G256" s="29">
        <v>253</v>
      </c>
      <c r="H256" s="192">
        <f t="shared" ca="1" si="7"/>
        <v>5.6195637835339965E-3</v>
      </c>
    </row>
    <row r="257" spans="2:8" x14ac:dyDescent="0.3">
      <c r="B257" s="109"/>
      <c r="C257" s="13"/>
      <c r="G257" s="29">
        <v>254</v>
      </c>
      <c r="H257" s="192">
        <f t="shared" ca="1" si="7"/>
        <v>-6.0367093534647816E-2</v>
      </c>
    </row>
    <row r="258" spans="2:8" x14ac:dyDescent="0.3">
      <c r="B258" s="109"/>
      <c r="C258" s="13"/>
      <c r="G258" s="29">
        <v>255</v>
      </c>
      <c r="H258" s="192">
        <f t="shared" ca="1" si="7"/>
        <v>4.5481435643159374E-2</v>
      </c>
    </row>
    <row r="259" spans="2:8" x14ac:dyDescent="0.3">
      <c r="B259" s="109"/>
      <c r="C259" s="13"/>
      <c r="G259" s="29">
        <v>256</v>
      </c>
      <c r="H259" s="192">
        <f t="shared" ca="1" si="7"/>
        <v>-1.3315442216073212E-2</v>
      </c>
    </row>
    <row r="260" spans="2:8" x14ac:dyDescent="0.3">
      <c r="B260" s="109"/>
      <c r="C260" s="13"/>
      <c r="G260" s="29">
        <v>257</v>
      </c>
      <c r="H260" s="192">
        <f t="shared" ca="1" si="7"/>
        <v>-1.8176103662641628E-2</v>
      </c>
    </row>
    <row r="261" spans="2:8" x14ac:dyDescent="0.3">
      <c r="B261" s="109"/>
      <c r="C261" s="13"/>
      <c r="G261" s="29">
        <v>258</v>
      </c>
      <c r="H261" s="192">
        <f t="shared" ref="H261:H324" ca="1" si="8">_xlfn.NORM.INV(RAND(),N$6,N$7)</f>
        <v>2.2568542356520817E-2</v>
      </c>
    </row>
    <row r="262" spans="2:8" x14ac:dyDescent="0.3">
      <c r="B262" s="109"/>
      <c r="C262" s="13"/>
      <c r="G262" s="29">
        <v>259</v>
      </c>
      <c r="H262" s="192">
        <f t="shared" ca="1" si="8"/>
        <v>-6.1404445475399076E-3</v>
      </c>
    </row>
    <row r="263" spans="2:8" x14ac:dyDescent="0.3">
      <c r="B263" s="109"/>
      <c r="C263" s="13"/>
      <c r="G263" s="29">
        <v>260</v>
      </c>
      <c r="H263" s="192">
        <f t="shared" ca="1" si="8"/>
        <v>2.5527864356777719E-2</v>
      </c>
    </row>
    <row r="264" spans="2:8" x14ac:dyDescent="0.3">
      <c r="B264" s="109"/>
      <c r="C264" s="13"/>
      <c r="G264" s="29">
        <v>261</v>
      </c>
      <c r="H264" s="192">
        <f t="shared" ca="1" si="8"/>
        <v>1.464167302769351E-2</v>
      </c>
    </row>
    <row r="265" spans="2:8" x14ac:dyDescent="0.3">
      <c r="B265" s="109"/>
      <c r="C265" s="13"/>
      <c r="G265" s="29">
        <v>262</v>
      </c>
      <c r="H265" s="192">
        <f t="shared" ca="1" si="8"/>
        <v>5.2285740410828146E-2</v>
      </c>
    </row>
    <row r="266" spans="2:8" x14ac:dyDescent="0.3">
      <c r="B266" s="109"/>
      <c r="C266" s="13"/>
      <c r="G266" s="29">
        <v>263</v>
      </c>
      <c r="H266" s="192">
        <f t="shared" ca="1" si="8"/>
        <v>4.4383444100225863E-2</v>
      </c>
    </row>
    <row r="267" spans="2:8" x14ac:dyDescent="0.3">
      <c r="B267" s="109"/>
      <c r="C267" s="13"/>
      <c r="G267" s="29">
        <v>264</v>
      </c>
      <c r="H267" s="192">
        <f t="shared" ca="1" si="8"/>
        <v>1.8657167526572014E-2</v>
      </c>
    </row>
    <row r="268" spans="2:8" x14ac:dyDescent="0.3">
      <c r="B268" s="109"/>
      <c r="C268" s="13"/>
      <c r="G268" s="29">
        <v>265</v>
      </c>
      <c r="H268" s="192">
        <f t="shared" ca="1" si="8"/>
        <v>5.0164213342442164E-2</v>
      </c>
    </row>
    <row r="269" spans="2:8" x14ac:dyDescent="0.3">
      <c r="B269" s="109"/>
      <c r="C269" s="13"/>
      <c r="G269" s="29">
        <v>266</v>
      </c>
      <c r="H269" s="192">
        <f t="shared" ca="1" si="8"/>
        <v>-1.1901335188724108E-2</v>
      </c>
    </row>
    <row r="270" spans="2:8" x14ac:dyDescent="0.3">
      <c r="B270" s="109"/>
      <c r="C270" s="13"/>
      <c r="G270" s="29">
        <v>267</v>
      </c>
      <c r="H270" s="192">
        <f t="shared" ca="1" si="8"/>
        <v>-2.1317313021803515E-2</v>
      </c>
    </row>
    <row r="271" spans="2:8" x14ac:dyDescent="0.3">
      <c r="B271" s="109"/>
      <c r="C271" s="13"/>
      <c r="G271" s="29">
        <v>268</v>
      </c>
      <c r="H271" s="192">
        <f t="shared" ca="1" si="8"/>
        <v>-8.4947989140670057E-3</v>
      </c>
    </row>
    <row r="272" spans="2:8" x14ac:dyDescent="0.3">
      <c r="B272" s="109"/>
      <c r="C272" s="13"/>
      <c r="G272" s="29">
        <v>269</v>
      </c>
      <c r="H272" s="192">
        <f t="shared" ca="1" si="8"/>
        <v>3.9633040079936059E-2</v>
      </c>
    </row>
    <row r="273" spans="2:8" x14ac:dyDescent="0.3">
      <c r="B273" s="109"/>
      <c r="C273" s="13"/>
      <c r="G273" s="29">
        <v>270</v>
      </c>
      <c r="H273" s="192">
        <f t="shared" ca="1" si="8"/>
        <v>1.8160744662489157E-2</v>
      </c>
    </row>
    <row r="274" spans="2:8" x14ac:dyDescent="0.3">
      <c r="B274" s="109"/>
      <c r="C274" s="13"/>
      <c r="G274" s="29">
        <v>271</v>
      </c>
      <c r="H274" s="192">
        <f t="shared" ca="1" si="8"/>
        <v>-1.3385067128258047E-2</v>
      </c>
    </row>
    <row r="275" spans="2:8" x14ac:dyDescent="0.3">
      <c r="B275" s="109"/>
      <c r="C275" s="13"/>
      <c r="G275" s="29">
        <v>272</v>
      </c>
      <c r="H275" s="192">
        <f t="shared" ca="1" si="8"/>
        <v>-7.4476994125198658E-3</v>
      </c>
    </row>
    <row r="276" spans="2:8" x14ac:dyDescent="0.3">
      <c r="B276" s="109"/>
      <c r="C276" s="13"/>
      <c r="G276" s="29">
        <v>273</v>
      </c>
      <c r="H276" s="192">
        <f t="shared" ca="1" si="8"/>
        <v>-1.6424459249852234E-3</v>
      </c>
    </row>
    <row r="277" spans="2:8" x14ac:dyDescent="0.3">
      <c r="B277" s="109"/>
      <c r="C277" s="13"/>
      <c r="G277" s="29">
        <v>274</v>
      </c>
      <c r="H277" s="192">
        <f t="shared" ca="1" si="8"/>
        <v>-1.0067314627464572E-2</v>
      </c>
    </row>
    <row r="278" spans="2:8" x14ac:dyDescent="0.3">
      <c r="B278" s="109"/>
      <c r="C278" s="13"/>
      <c r="G278" s="29">
        <v>275</v>
      </c>
      <c r="H278" s="192">
        <f t="shared" ca="1" si="8"/>
        <v>-3.3014271623591301E-2</v>
      </c>
    </row>
    <row r="279" spans="2:8" x14ac:dyDescent="0.3">
      <c r="B279" s="109"/>
      <c r="C279" s="13"/>
      <c r="G279" s="29">
        <v>276</v>
      </c>
      <c r="H279" s="192">
        <f t="shared" ca="1" si="8"/>
        <v>-1.3273175431164852E-2</v>
      </c>
    </row>
    <row r="280" spans="2:8" x14ac:dyDescent="0.3">
      <c r="B280" s="109"/>
      <c r="C280" s="13"/>
      <c r="G280" s="29">
        <v>277</v>
      </c>
      <c r="H280" s="192">
        <f t="shared" ca="1" si="8"/>
        <v>-1.5091062859347523E-2</v>
      </c>
    </row>
    <row r="281" spans="2:8" x14ac:dyDescent="0.3">
      <c r="B281" s="109"/>
      <c r="C281" s="13"/>
      <c r="G281" s="29">
        <v>278</v>
      </c>
      <c r="H281" s="192">
        <f t="shared" ca="1" si="8"/>
        <v>-3.0231266406168664E-2</v>
      </c>
    </row>
    <row r="282" spans="2:8" x14ac:dyDescent="0.3">
      <c r="B282" s="109"/>
      <c r="C282" s="13"/>
      <c r="G282" s="29">
        <v>279</v>
      </c>
      <c r="H282" s="192">
        <f t="shared" ca="1" si="8"/>
        <v>-1.0472718715861052E-2</v>
      </c>
    </row>
    <row r="283" spans="2:8" x14ac:dyDescent="0.3">
      <c r="B283" s="109"/>
      <c r="C283" s="13"/>
      <c r="G283" s="29">
        <v>280</v>
      </c>
      <c r="H283" s="192">
        <f t="shared" ca="1" si="8"/>
        <v>3.0148705562390589E-3</v>
      </c>
    </row>
    <row r="284" spans="2:8" x14ac:dyDescent="0.3">
      <c r="B284" s="109"/>
      <c r="C284" s="13"/>
      <c r="G284" s="29">
        <v>281</v>
      </c>
      <c r="H284" s="192">
        <f t="shared" ca="1" si="8"/>
        <v>-2.5286001614776695E-3</v>
      </c>
    </row>
    <row r="285" spans="2:8" x14ac:dyDescent="0.3">
      <c r="B285" s="109"/>
      <c r="C285" s="13"/>
      <c r="G285" s="29">
        <v>282</v>
      </c>
      <c r="H285" s="192">
        <f t="shared" ca="1" si="8"/>
        <v>3.072685086868413E-3</v>
      </c>
    </row>
    <row r="286" spans="2:8" x14ac:dyDescent="0.3">
      <c r="B286" s="109"/>
      <c r="C286" s="13"/>
      <c r="G286" s="29">
        <v>283</v>
      </c>
      <c r="H286" s="192">
        <f t="shared" ca="1" si="8"/>
        <v>-1.3655659489863536E-2</v>
      </c>
    </row>
    <row r="287" spans="2:8" x14ac:dyDescent="0.3">
      <c r="B287" s="109"/>
      <c r="C287" s="13"/>
      <c r="G287" s="29">
        <v>284</v>
      </c>
      <c r="H287" s="192">
        <f t="shared" ca="1" si="8"/>
        <v>6.7018181771347288E-2</v>
      </c>
    </row>
    <row r="288" spans="2:8" x14ac:dyDescent="0.3">
      <c r="B288" s="109"/>
      <c r="C288" s="13"/>
      <c r="G288" s="29">
        <v>285</v>
      </c>
      <c r="H288" s="192">
        <f t="shared" ca="1" si="8"/>
        <v>4.2077017610153179E-3</v>
      </c>
    </row>
    <row r="289" spans="2:8" x14ac:dyDescent="0.3">
      <c r="B289" s="109"/>
      <c r="C289" s="13"/>
      <c r="G289" s="29">
        <v>286</v>
      </c>
      <c r="H289" s="192">
        <f t="shared" ca="1" si="8"/>
        <v>-4.2334001661696016E-4</v>
      </c>
    </row>
    <row r="290" spans="2:8" x14ac:dyDescent="0.3">
      <c r="B290" s="109"/>
      <c r="C290" s="13"/>
      <c r="G290" s="29">
        <v>287</v>
      </c>
      <c r="H290" s="192">
        <f t="shared" ca="1" si="8"/>
        <v>-3.4704378609227753E-2</v>
      </c>
    </row>
    <row r="291" spans="2:8" x14ac:dyDescent="0.3">
      <c r="B291" s="109"/>
      <c r="C291" s="13"/>
      <c r="G291" s="29">
        <v>288</v>
      </c>
      <c r="H291" s="192">
        <f t="shared" ca="1" si="8"/>
        <v>4.2152656725855879E-2</v>
      </c>
    </row>
    <row r="292" spans="2:8" x14ac:dyDescent="0.3">
      <c r="B292" s="109"/>
      <c r="C292" s="13"/>
      <c r="G292" s="29">
        <v>289</v>
      </c>
      <c r="H292" s="192">
        <f t="shared" ca="1" si="8"/>
        <v>-5.0376015837237855E-3</v>
      </c>
    </row>
    <row r="293" spans="2:8" x14ac:dyDescent="0.3">
      <c r="B293" s="109"/>
      <c r="C293" s="13"/>
      <c r="G293" s="29">
        <v>290</v>
      </c>
      <c r="H293" s="192">
        <f t="shared" ca="1" si="8"/>
        <v>-3.6178717483975859E-2</v>
      </c>
    </row>
    <row r="294" spans="2:8" x14ac:dyDescent="0.3">
      <c r="B294" s="109"/>
      <c r="C294" s="13"/>
      <c r="G294" s="29">
        <v>291</v>
      </c>
      <c r="H294" s="192">
        <f t="shared" ca="1" si="8"/>
        <v>5.6211796094524334E-2</v>
      </c>
    </row>
    <row r="295" spans="2:8" x14ac:dyDescent="0.3">
      <c r="B295" s="109"/>
      <c r="C295" s="13"/>
      <c r="G295" s="29">
        <v>292</v>
      </c>
      <c r="H295" s="192">
        <f t="shared" ca="1" si="8"/>
        <v>-8.1935367682031707E-3</v>
      </c>
    </row>
    <row r="296" spans="2:8" x14ac:dyDescent="0.3">
      <c r="B296" s="109"/>
      <c r="C296" s="13"/>
      <c r="G296" s="29">
        <v>293</v>
      </c>
      <c r="H296" s="192">
        <f t="shared" ca="1" si="8"/>
        <v>4.5205770857353882E-2</v>
      </c>
    </row>
    <row r="297" spans="2:8" x14ac:dyDescent="0.3">
      <c r="B297" s="109"/>
      <c r="C297" s="13"/>
      <c r="G297" s="29">
        <v>294</v>
      </c>
      <c r="H297" s="192">
        <f t="shared" ca="1" si="8"/>
        <v>-7.6325259477696097E-2</v>
      </c>
    </row>
    <row r="298" spans="2:8" x14ac:dyDescent="0.3">
      <c r="B298" s="109"/>
      <c r="C298" s="13"/>
      <c r="G298" s="29">
        <v>295</v>
      </c>
      <c r="H298" s="192">
        <f t="shared" ca="1" si="8"/>
        <v>-3.0736346482060136E-2</v>
      </c>
    </row>
    <row r="299" spans="2:8" x14ac:dyDescent="0.3">
      <c r="B299" s="109"/>
      <c r="C299" s="13"/>
      <c r="G299" s="29">
        <v>296</v>
      </c>
      <c r="H299" s="192">
        <f t="shared" ca="1" si="8"/>
        <v>-2.3388342146114013E-2</v>
      </c>
    </row>
    <row r="300" spans="2:8" x14ac:dyDescent="0.3">
      <c r="B300" s="109"/>
      <c r="C300" s="13"/>
      <c r="G300" s="29">
        <v>297</v>
      </c>
      <c r="H300" s="192">
        <f t="shared" ca="1" si="8"/>
        <v>2.2570012203207025E-2</v>
      </c>
    </row>
    <row r="301" spans="2:8" x14ac:dyDescent="0.3">
      <c r="B301" s="109"/>
      <c r="C301" s="13"/>
      <c r="G301" s="29">
        <v>298</v>
      </c>
      <c r="H301" s="192">
        <f t="shared" ca="1" si="8"/>
        <v>-1.6317100805705299E-2</v>
      </c>
    </row>
    <row r="302" spans="2:8" x14ac:dyDescent="0.3">
      <c r="B302" s="109"/>
      <c r="C302" s="13"/>
      <c r="G302" s="29">
        <v>299</v>
      </c>
      <c r="H302" s="192">
        <f t="shared" ca="1" si="8"/>
        <v>1.8941591119719887E-2</v>
      </c>
    </row>
    <row r="303" spans="2:8" x14ac:dyDescent="0.3">
      <c r="B303" s="109"/>
      <c r="C303" s="13"/>
      <c r="G303" s="29">
        <v>300</v>
      </c>
      <c r="H303" s="192">
        <f t="shared" ca="1" si="8"/>
        <v>1.8800436540285213E-2</v>
      </c>
    </row>
    <row r="304" spans="2:8" x14ac:dyDescent="0.3">
      <c r="B304" s="109"/>
      <c r="C304" s="13"/>
      <c r="G304" s="29">
        <v>301</v>
      </c>
      <c r="H304" s="192">
        <f t="shared" ca="1" si="8"/>
        <v>3.0475613094867942E-2</v>
      </c>
    </row>
    <row r="305" spans="2:8" x14ac:dyDescent="0.3">
      <c r="B305" s="109"/>
      <c r="C305" s="13"/>
      <c r="G305" s="29">
        <v>302</v>
      </c>
      <c r="H305" s="192">
        <f t="shared" ca="1" si="8"/>
        <v>-1.90195922543962E-2</v>
      </c>
    </row>
    <row r="306" spans="2:8" x14ac:dyDescent="0.3">
      <c r="B306" s="109"/>
      <c r="C306" s="13"/>
      <c r="G306" s="29">
        <v>303</v>
      </c>
      <c r="H306" s="192">
        <f t="shared" ca="1" si="8"/>
        <v>-2.2398557197613193E-2</v>
      </c>
    </row>
    <row r="307" spans="2:8" x14ac:dyDescent="0.3">
      <c r="B307" s="109"/>
      <c r="C307" s="13"/>
      <c r="G307" s="29">
        <v>304</v>
      </c>
      <c r="H307" s="192">
        <f t="shared" ca="1" si="8"/>
        <v>-7.8809470089778802E-2</v>
      </c>
    </row>
    <row r="308" spans="2:8" x14ac:dyDescent="0.3">
      <c r="B308" s="109"/>
      <c r="C308" s="13"/>
      <c r="G308" s="29">
        <v>305</v>
      </c>
      <c r="H308" s="192">
        <f t="shared" ca="1" si="8"/>
        <v>-1.234781949703709E-2</v>
      </c>
    </row>
    <row r="309" spans="2:8" x14ac:dyDescent="0.3">
      <c r="B309" s="109"/>
      <c r="C309" s="13"/>
      <c r="G309" s="29">
        <v>306</v>
      </c>
      <c r="H309" s="192">
        <f t="shared" ca="1" si="8"/>
        <v>1.1140063728450549E-2</v>
      </c>
    </row>
    <row r="310" spans="2:8" x14ac:dyDescent="0.3">
      <c r="B310" s="109"/>
      <c r="C310" s="13"/>
      <c r="G310" s="29">
        <v>307</v>
      </c>
      <c r="H310" s="192">
        <f t="shared" ca="1" si="8"/>
        <v>1.6016724106908211E-2</v>
      </c>
    </row>
    <row r="311" spans="2:8" x14ac:dyDescent="0.3">
      <c r="B311" s="109"/>
      <c r="C311" s="13"/>
      <c r="G311" s="29">
        <v>308</v>
      </c>
      <c r="H311" s="192">
        <f t="shared" ca="1" si="8"/>
        <v>9.1120463567718937E-3</v>
      </c>
    </row>
    <row r="312" spans="2:8" x14ac:dyDescent="0.3">
      <c r="B312" s="109"/>
      <c r="C312" s="13"/>
      <c r="G312" s="29">
        <v>309</v>
      </c>
      <c r="H312" s="192">
        <f t="shared" ca="1" si="8"/>
        <v>-5.2351089272717609E-2</v>
      </c>
    </row>
    <row r="313" spans="2:8" x14ac:dyDescent="0.3">
      <c r="B313" s="109"/>
      <c r="C313" s="13"/>
      <c r="G313" s="29">
        <v>310</v>
      </c>
      <c r="H313" s="192">
        <f t="shared" ca="1" si="8"/>
        <v>9.0147911758375297E-3</v>
      </c>
    </row>
    <row r="314" spans="2:8" x14ac:dyDescent="0.3">
      <c r="B314" s="109"/>
      <c r="C314" s="13"/>
      <c r="G314" s="29">
        <v>311</v>
      </c>
      <c r="H314" s="192">
        <f t="shared" ca="1" si="8"/>
        <v>1.1653483161097135E-2</v>
      </c>
    </row>
    <row r="315" spans="2:8" x14ac:dyDescent="0.3">
      <c r="B315" s="109"/>
      <c r="C315" s="13"/>
      <c r="G315" s="29">
        <v>312</v>
      </c>
      <c r="H315" s="192">
        <f t="shared" ca="1" si="8"/>
        <v>-2.8910445978211678E-2</v>
      </c>
    </row>
    <row r="316" spans="2:8" x14ac:dyDescent="0.3">
      <c r="B316" s="109"/>
      <c r="C316" s="13"/>
      <c r="G316" s="29">
        <v>313</v>
      </c>
      <c r="H316" s="192">
        <f t="shared" ca="1" si="8"/>
        <v>6.6354439567212721E-3</v>
      </c>
    </row>
    <row r="317" spans="2:8" x14ac:dyDescent="0.3">
      <c r="B317" s="109"/>
      <c r="C317" s="13"/>
      <c r="G317" s="29">
        <v>314</v>
      </c>
      <c r="H317" s="192">
        <f t="shared" ca="1" si="8"/>
        <v>1.4234841749300993E-4</v>
      </c>
    </row>
    <row r="318" spans="2:8" x14ac:dyDescent="0.3">
      <c r="B318" s="109"/>
      <c r="C318" s="13"/>
      <c r="G318" s="29">
        <v>315</v>
      </c>
      <c r="H318" s="192">
        <f t="shared" ca="1" si="8"/>
        <v>4.300447496753184E-2</v>
      </c>
    </row>
    <row r="319" spans="2:8" x14ac:dyDescent="0.3">
      <c r="B319" s="109"/>
      <c r="C319" s="13"/>
      <c r="G319" s="29">
        <v>316</v>
      </c>
      <c r="H319" s="192">
        <f t="shared" ca="1" si="8"/>
        <v>4.1307083151409282E-2</v>
      </c>
    </row>
    <row r="320" spans="2:8" x14ac:dyDescent="0.3">
      <c r="B320" s="109"/>
      <c r="C320" s="13"/>
      <c r="G320" s="29">
        <v>317</v>
      </c>
      <c r="H320" s="192">
        <f t="shared" ca="1" si="8"/>
        <v>1.8510399918462758E-2</v>
      </c>
    </row>
    <row r="321" spans="2:8" x14ac:dyDescent="0.3">
      <c r="B321" s="109"/>
      <c r="C321" s="13"/>
      <c r="G321" s="29">
        <v>318</v>
      </c>
      <c r="H321" s="192">
        <f t="shared" ca="1" si="8"/>
        <v>1.8188675896536593E-2</v>
      </c>
    </row>
    <row r="322" spans="2:8" x14ac:dyDescent="0.3">
      <c r="B322" s="109"/>
      <c r="C322" s="13"/>
      <c r="G322" s="29">
        <v>319</v>
      </c>
      <c r="H322" s="192">
        <f t="shared" ca="1" si="8"/>
        <v>-5.9618586745612641E-3</v>
      </c>
    </row>
    <row r="323" spans="2:8" x14ac:dyDescent="0.3">
      <c r="B323" s="109"/>
      <c r="C323" s="13"/>
      <c r="G323" s="29">
        <v>320</v>
      </c>
      <c r="H323" s="192">
        <f t="shared" ca="1" si="8"/>
        <v>1.2550192500634971E-2</v>
      </c>
    </row>
    <row r="324" spans="2:8" x14ac:dyDescent="0.3">
      <c r="B324" s="109"/>
      <c r="C324" s="13"/>
      <c r="G324" s="29">
        <v>321</v>
      </c>
      <c r="H324" s="192">
        <f t="shared" ca="1" si="8"/>
        <v>-9.4989245611453929E-3</v>
      </c>
    </row>
    <row r="325" spans="2:8" x14ac:dyDescent="0.3">
      <c r="B325" s="109"/>
      <c r="C325" s="13"/>
      <c r="G325" s="29">
        <v>322</v>
      </c>
      <c r="H325" s="192">
        <f t="shared" ref="H325:H388" ca="1" si="9">_xlfn.NORM.INV(RAND(),N$6,N$7)</f>
        <v>-5.3447294354335158E-2</v>
      </c>
    </row>
    <row r="326" spans="2:8" x14ac:dyDescent="0.3">
      <c r="B326" s="109"/>
      <c r="C326" s="13"/>
      <c r="G326" s="29">
        <v>323</v>
      </c>
      <c r="H326" s="192">
        <f t="shared" ca="1" si="9"/>
        <v>-2.8326691394420362E-2</v>
      </c>
    </row>
    <row r="327" spans="2:8" x14ac:dyDescent="0.3">
      <c r="B327" s="109"/>
      <c r="C327" s="13"/>
      <c r="G327" s="29">
        <v>324</v>
      </c>
      <c r="H327" s="192">
        <f t="shared" ca="1" si="9"/>
        <v>5.7606823199773784E-3</v>
      </c>
    </row>
    <row r="328" spans="2:8" x14ac:dyDescent="0.3">
      <c r="B328" s="109"/>
      <c r="C328" s="13"/>
      <c r="G328" s="29">
        <v>325</v>
      </c>
      <c r="H328" s="192">
        <f t="shared" ca="1" si="9"/>
        <v>2.1063392665126825E-2</v>
      </c>
    </row>
    <row r="329" spans="2:8" x14ac:dyDescent="0.3">
      <c r="B329" s="109"/>
      <c r="C329" s="13"/>
      <c r="G329" s="29">
        <v>326</v>
      </c>
      <c r="H329" s="192">
        <f t="shared" ca="1" si="9"/>
        <v>-1.0612708438267076E-2</v>
      </c>
    </row>
    <row r="330" spans="2:8" x14ac:dyDescent="0.3">
      <c r="B330" s="109"/>
      <c r="C330" s="13"/>
      <c r="G330" s="29">
        <v>327</v>
      </c>
      <c r="H330" s="192">
        <f t="shared" ca="1" si="9"/>
        <v>-1.4651597529575632E-3</v>
      </c>
    </row>
    <row r="331" spans="2:8" x14ac:dyDescent="0.3">
      <c r="B331" s="109"/>
      <c r="C331" s="13"/>
      <c r="G331" s="29">
        <v>328</v>
      </c>
      <c r="H331" s="192">
        <f t="shared" ca="1" si="9"/>
        <v>-4.6054162897068863E-3</v>
      </c>
    </row>
    <row r="332" spans="2:8" x14ac:dyDescent="0.3">
      <c r="B332" s="109"/>
      <c r="C332" s="13"/>
      <c r="G332" s="29">
        <v>329</v>
      </c>
      <c r="H332" s="192">
        <f t="shared" ca="1" si="9"/>
        <v>-3.0155957164377863E-2</v>
      </c>
    </row>
    <row r="333" spans="2:8" x14ac:dyDescent="0.3">
      <c r="B333" s="109"/>
      <c r="C333" s="13"/>
      <c r="G333" s="29">
        <v>330</v>
      </c>
      <c r="H333" s="192">
        <f t="shared" ca="1" si="9"/>
        <v>-1.9927579368591557E-2</v>
      </c>
    </row>
    <row r="334" spans="2:8" x14ac:dyDescent="0.3">
      <c r="B334" s="109"/>
      <c r="C334" s="13"/>
      <c r="G334" s="29">
        <v>331</v>
      </c>
      <c r="H334" s="192">
        <f t="shared" ca="1" si="9"/>
        <v>6.6417574913744781E-2</v>
      </c>
    </row>
    <row r="335" spans="2:8" x14ac:dyDescent="0.3">
      <c r="B335" s="109"/>
      <c r="C335" s="13"/>
      <c r="G335" s="29">
        <v>332</v>
      </c>
      <c r="H335" s="192">
        <f t="shared" ca="1" si="9"/>
        <v>6.2438315193623584E-2</v>
      </c>
    </row>
    <row r="336" spans="2:8" x14ac:dyDescent="0.3">
      <c r="B336" s="109"/>
      <c r="C336" s="13"/>
      <c r="G336" s="29">
        <v>333</v>
      </c>
      <c r="H336" s="192">
        <f t="shared" ca="1" si="9"/>
        <v>6.2994058791064914E-2</v>
      </c>
    </row>
    <row r="337" spans="2:8" x14ac:dyDescent="0.3">
      <c r="B337" s="109"/>
      <c r="C337" s="13"/>
      <c r="G337" s="29">
        <v>334</v>
      </c>
      <c r="H337" s="192">
        <f t="shared" ca="1" si="9"/>
        <v>-6.3231868359960107E-4</v>
      </c>
    </row>
    <row r="338" spans="2:8" x14ac:dyDescent="0.3">
      <c r="B338" s="109"/>
      <c r="C338" s="13"/>
      <c r="G338" s="29">
        <v>335</v>
      </c>
      <c r="H338" s="192">
        <f t="shared" ca="1" si="9"/>
        <v>8.0206440832404184E-3</v>
      </c>
    </row>
    <row r="339" spans="2:8" x14ac:dyDescent="0.3">
      <c r="B339" s="109"/>
      <c r="C339" s="13"/>
      <c r="G339" s="29">
        <v>336</v>
      </c>
      <c r="H339" s="192">
        <f t="shared" ca="1" si="9"/>
        <v>-1.9574030480538497E-2</v>
      </c>
    </row>
    <row r="340" spans="2:8" x14ac:dyDescent="0.3">
      <c r="B340" s="109"/>
      <c r="C340" s="13"/>
      <c r="G340" s="29">
        <v>337</v>
      </c>
      <c r="H340" s="192">
        <f t="shared" ca="1" si="9"/>
        <v>-1.0143515007187664E-2</v>
      </c>
    </row>
    <row r="341" spans="2:8" x14ac:dyDescent="0.3">
      <c r="B341" s="109"/>
      <c r="C341" s="13"/>
      <c r="G341" s="29">
        <v>338</v>
      </c>
      <c r="H341" s="192">
        <f t="shared" ca="1" si="9"/>
        <v>-2.0367178683851694E-2</v>
      </c>
    </row>
    <row r="342" spans="2:8" x14ac:dyDescent="0.3">
      <c r="B342" s="109"/>
      <c r="C342" s="13"/>
      <c r="G342" s="29">
        <v>339</v>
      </c>
      <c r="H342" s="192">
        <f t="shared" ca="1" si="9"/>
        <v>2.6563471567567633E-2</v>
      </c>
    </row>
    <row r="343" spans="2:8" x14ac:dyDescent="0.3">
      <c r="B343" s="109"/>
      <c r="C343" s="13"/>
      <c r="G343" s="29">
        <v>340</v>
      </c>
      <c r="H343" s="192">
        <f t="shared" ca="1" si="9"/>
        <v>-9.1428508136375299E-3</v>
      </c>
    </row>
    <row r="344" spans="2:8" x14ac:dyDescent="0.3">
      <c r="B344" s="109"/>
      <c r="C344" s="13"/>
      <c r="G344" s="29">
        <v>341</v>
      </c>
      <c r="H344" s="192">
        <f t="shared" ca="1" si="9"/>
        <v>4.3572916141067237E-2</v>
      </c>
    </row>
    <row r="345" spans="2:8" x14ac:dyDescent="0.3">
      <c r="B345" s="109"/>
      <c r="C345" s="13"/>
      <c r="G345" s="29">
        <v>342</v>
      </c>
      <c r="H345" s="192">
        <f t="shared" ca="1" si="9"/>
        <v>6.0807502875559243E-2</v>
      </c>
    </row>
    <row r="346" spans="2:8" x14ac:dyDescent="0.3">
      <c r="B346" s="109"/>
      <c r="C346" s="13"/>
      <c r="G346" s="29">
        <v>343</v>
      </c>
      <c r="H346" s="192">
        <f t="shared" ca="1" si="9"/>
        <v>3.3840828895194151E-2</v>
      </c>
    </row>
    <row r="347" spans="2:8" x14ac:dyDescent="0.3">
      <c r="B347" s="109"/>
      <c r="C347" s="13"/>
      <c r="G347" s="29">
        <v>344</v>
      </c>
      <c r="H347" s="192">
        <f t="shared" ca="1" si="9"/>
        <v>-1.475177886217563E-2</v>
      </c>
    </row>
    <row r="348" spans="2:8" x14ac:dyDescent="0.3">
      <c r="B348" s="109"/>
      <c r="C348" s="13"/>
      <c r="G348" s="29">
        <v>345</v>
      </c>
      <c r="H348" s="192">
        <f t="shared" ca="1" si="9"/>
        <v>-2.6030413535412425E-2</v>
      </c>
    </row>
    <row r="349" spans="2:8" x14ac:dyDescent="0.3">
      <c r="B349" s="109"/>
      <c r="C349" s="13"/>
      <c r="G349" s="29">
        <v>346</v>
      </c>
      <c r="H349" s="192">
        <f t="shared" ca="1" si="9"/>
        <v>3.59716800711593E-2</v>
      </c>
    </row>
    <row r="350" spans="2:8" x14ac:dyDescent="0.3">
      <c r="B350" s="109"/>
      <c r="C350" s="13"/>
      <c r="G350" s="29">
        <v>347</v>
      </c>
      <c r="H350" s="192">
        <f t="shared" ca="1" si="9"/>
        <v>4.0557563737774915E-2</v>
      </c>
    </row>
    <row r="351" spans="2:8" x14ac:dyDescent="0.3">
      <c r="B351" s="109"/>
      <c r="C351" s="13"/>
      <c r="G351" s="29">
        <v>348</v>
      </c>
      <c r="H351" s="192">
        <f t="shared" ca="1" si="9"/>
        <v>-3.527399065241596E-2</v>
      </c>
    </row>
    <row r="352" spans="2:8" x14ac:dyDescent="0.3">
      <c r="B352" s="109"/>
      <c r="C352" s="13"/>
      <c r="G352" s="29">
        <v>349</v>
      </c>
      <c r="H352" s="192">
        <f t="shared" ca="1" si="9"/>
        <v>1.455747075841902E-2</v>
      </c>
    </row>
    <row r="353" spans="2:8" x14ac:dyDescent="0.3">
      <c r="B353" s="109"/>
      <c r="C353" s="13"/>
      <c r="G353" s="29">
        <v>350</v>
      </c>
      <c r="H353" s="192">
        <f t="shared" ca="1" si="9"/>
        <v>-3.0094479233626178E-2</v>
      </c>
    </row>
    <row r="354" spans="2:8" x14ac:dyDescent="0.3">
      <c r="B354" s="109"/>
      <c r="C354" s="13"/>
      <c r="G354" s="29">
        <v>351</v>
      </c>
      <c r="H354" s="192">
        <f t="shared" ca="1" si="9"/>
        <v>-2.8249019188117754E-2</v>
      </c>
    </row>
    <row r="355" spans="2:8" x14ac:dyDescent="0.3">
      <c r="B355" s="109"/>
      <c r="C355" s="13"/>
      <c r="G355" s="29">
        <v>352</v>
      </c>
      <c r="H355" s="192">
        <f t="shared" ca="1" si="9"/>
        <v>2.2293569536158409E-2</v>
      </c>
    </row>
    <row r="356" spans="2:8" x14ac:dyDescent="0.3">
      <c r="B356" s="109"/>
      <c r="C356" s="13"/>
      <c r="G356" s="29">
        <v>353</v>
      </c>
      <c r="H356" s="192">
        <f t="shared" ca="1" si="9"/>
        <v>-1.0928465449296858E-2</v>
      </c>
    </row>
    <row r="357" spans="2:8" x14ac:dyDescent="0.3">
      <c r="B357" s="109"/>
      <c r="C357" s="13"/>
      <c r="G357" s="29">
        <v>354</v>
      </c>
      <c r="H357" s="192">
        <f t="shared" ca="1" si="9"/>
        <v>-4.1220563286327956E-2</v>
      </c>
    </row>
    <row r="358" spans="2:8" x14ac:dyDescent="0.3">
      <c r="B358" s="109"/>
      <c r="C358" s="13"/>
      <c r="G358" s="29">
        <v>355</v>
      </c>
      <c r="H358" s="192">
        <f t="shared" ca="1" si="9"/>
        <v>-7.9683667159772931E-2</v>
      </c>
    </row>
    <row r="359" spans="2:8" x14ac:dyDescent="0.3">
      <c r="B359" s="109"/>
      <c r="C359" s="13"/>
      <c r="G359" s="29">
        <v>356</v>
      </c>
      <c r="H359" s="192">
        <f t="shared" ca="1" si="9"/>
        <v>-9.3586225848936444E-3</v>
      </c>
    </row>
    <row r="360" spans="2:8" x14ac:dyDescent="0.3">
      <c r="B360" s="109"/>
      <c r="C360" s="13"/>
      <c r="G360" s="29">
        <v>357</v>
      </c>
      <c r="H360" s="192">
        <f t="shared" ca="1" si="9"/>
        <v>-2.1632276704201113E-2</v>
      </c>
    </row>
    <row r="361" spans="2:8" x14ac:dyDescent="0.3">
      <c r="B361" s="109"/>
      <c r="C361" s="13"/>
      <c r="G361" s="29">
        <v>358</v>
      </c>
      <c r="H361" s="192">
        <f t="shared" ca="1" si="9"/>
        <v>-7.4707130056129488E-3</v>
      </c>
    </row>
    <row r="362" spans="2:8" x14ac:dyDescent="0.3">
      <c r="B362" s="109"/>
      <c r="C362" s="13"/>
      <c r="G362" s="29">
        <v>359</v>
      </c>
      <c r="H362" s="192">
        <f t="shared" ca="1" si="9"/>
        <v>-1.4299834410829488E-2</v>
      </c>
    </row>
    <row r="363" spans="2:8" x14ac:dyDescent="0.3">
      <c r="B363" s="109"/>
      <c r="C363" s="13"/>
      <c r="G363" s="29">
        <v>360</v>
      </c>
      <c r="H363" s="192">
        <f t="shared" ca="1" si="9"/>
        <v>1.8636430080608928E-2</v>
      </c>
    </row>
    <row r="364" spans="2:8" x14ac:dyDescent="0.3">
      <c r="B364" s="109"/>
      <c r="C364" s="13"/>
      <c r="G364" s="29">
        <v>361</v>
      </c>
      <c r="H364" s="192">
        <f t="shared" ca="1" si="9"/>
        <v>1.4116009138268933E-2</v>
      </c>
    </row>
    <row r="365" spans="2:8" x14ac:dyDescent="0.3">
      <c r="B365" s="109"/>
      <c r="C365" s="13"/>
      <c r="G365" s="29">
        <v>362</v>
      </c>
      <c r="H365" s="192">
        <f t="shared" ca="1" si="9"/>
        <v>-5.5698633612359195E-2</v>
      </c>
    </row>
    <row r="366" spans="2:8" x14ac:dyDescent="0.3">
      <c r="B366" s="109"/>
      <c r="C366" s="13"/>
      <c r="G366" s="29">
        <v>363</v>
      </c>
      <c r="H366" s="192">
        <f t="shared" ca="1" si="9"/>
        <v>2.2661865719721397E-2</v>
      </c>
    </row>
    <row r="367" spans="2:8" x14ac:dyDescent="0.3">
      <c r="B367" s="109"/>
      <c r="C367" s="13"/>
      <c r="G367" s="29">
        <v>364</v>
      </c>
      <c r="H367" s="192">
        <f t="shared" ca="1" si="9"/>
        <v>6.4013048733905899E-3</v>
      </c>
    </row>
    <row r="368" spans="2:8" x14ac:dyDescent="0.3">
      <c r="B368" s="109"/>
      <c r="C368" s="13"/>
      <c r="G368" s="29">
        <v>365</v>
      </c>
      <c r="H368" s="192">
        <f t="shared" ca="1" si="9"/>
        <v>7.4343124527488993E-3</v>
      </c>
    </row>
    <row r="369" spans="2:8" x14ac:dyDescent="0.3">
      <c r="B369" s="109"/>
      <c r="C369" s="13"/>
      <c r="G369" s="29">
        <v>366</v>
      </c>
      <c r="H369" s="192">
        <f t="shared" ca="1" si="9"/>
        <v>-5.3743515910123739E-2</v>
      </c>
    </row>
    <row r="370" spans="2:8" x14ac:dyDescent="0.3">
      <c r="B370" s="109"/>
      <c r="C370" s="13"/>
      <c r="G370" s="29">
        <v>367</v>
      </c>
      <c r="H370" s="192">
        <f t="shared" ca="1" si="9"/>
        <v>5.3583874383187208E-3</v>
      </c>
    </row>
    <row r="371" spans="2:8" x14ac:dyDescent="0.3">
      <c r="B371" s="109"/>
      <c r="C371" s="13"/>
      <c r="G371" s="29">
        <v>368</v>
      </c>
      <c r="H371" s="192">
        <f t="shared" ca="1" si="9"/>
        <v>-2.3585284870087497E-2</v>
      </c>
    </row>
    <row r="372" spans="2:8" x14ac:dyDescent="0.3">
      <c r="B372" s="109"/>
      <c r="C372" s="13"/>
      <c r="G372" s="29">
        <v>369</v>
      </c>
      <c r="H372" s="192">
        <f t="shared" ca="1" si="9"/>
        <v>-3.2550607480512792E-2</v>
      </c>
    </row>
    <row r="373" spans="2:8" x14ac:dyDescent="0.3">
      <c r="B373" s="109"/>
      <c r="C373" s="13"/>
      <c r="G373" s="29">
        <v>370</v>
      </c>
      <c r="H373" s="192">
        <f t="shared" ca="1" si="9"/>
        <v>-6.5373425676803584E-2</v>
      </c>
    </row>
    <row r="374" spans="2:8" x14ac:dyDescent="0.3">
      <c r="B374" s="109"/>
      <c r="C374" s="13"/>
      <c r="G374" s="29">
        <v>371</v>
      </c>
      <c r="H374" s="192">
        <f t="shared" ca="1" si="9"/>
        <v>-2.3570283036636438E-2</v>
      </c>
    </row>
    <row r="375" spans="2:8" x14ac:dyDescent="0.3">
      <c r="B375" s="109"/>
      <c r="C375" s="13"/>
      <c r="G375" s="29">
        <v>372</v>
      </c>
      <c r="H375" s="192">
        <f t="shared" ca="1" si="9"/>
        <v>-3.4039415885757741E-2</v>
      </c>
    </row>
    <row r="376" spans="2:8" x14ac:dyDescent="0.3">
      <c r="B376" s="109"/>
      <c r="C376" s="13"/>
      <c r="G376" s="29">
        <v>373</v>
      </c>
      <c r="H376" s="192">
        <f t="shared" ca="1" si="9"/>
        <v>-8.3546489974324818E-4</v>
      </c>
    </row>
    <row r="377" spans="2:8" x14ac:dyDescent="0.3">
      <c r="B377" s="109"/>
      <c r="C377" s="13"/>
      <c r="G377" s="29">
        <v>374</v>
      </c>
      <c r="H377" s="192">
        <f t="shared" ca="1" si="9"/>
        <v>-3.0634682576777903E-2</v>
      </c>
    </row>
    <row r="378" spans="2:8" x14ac:dyDescent="0.3">
      <c r="B378" s="109"/>
      <c r="C378" s="13"/>
      <c r="G378" s="29">
        <v>375</v>
      </c>
      <c r="H378" s="192">
        <f t="shared" ca="1" si="9"/>
        <v>-4.1830639005027773E-3</v>
      </c>
    </row>
    <row r="379" spans="2:8" x14ac:dyDescent="0.3">
      <c r="B379" s="109"/>
      <c r="C379" s="13"/>
      <c r="G379" s="29">
        <v>376</v>
      </c>
      <c r="H379" s="192">
        <f t="shared" ca="1" si="9"/>
        <v>4.8870026530182867E-2</v>
      </c>
    </row>
    <row r="380" spans="2:8" x14ac:dyDescent="0.3">
      <c r="B380" s="109"/>
      <c r="C380" s="13"/>
      <c r="G380" s="29">
        <v>377</v>
      </c>
      <c r="H380" s="192">
        <f t="shared" ca="1" si="9"/>
        <v>-8.6513276394633333E-3</v>
      </c>
    </row>
    <row r="381" spans="2:8" x14ac:dyDescent="0.3">
      <c r="B381" s="109"/>
      <c r="C381" s="13"/>
      <c r="G381" s="29">
        <v>378</v>
      </c>
      <c r="H381" s="192">
        <f t="shared" ca="1" si="9"/>
        <v>3.7950710467482426E-2</v>
      </c>
    </row>
    <row r="382" spans="2:8" x14ac:dyDescent="0.3">
      <c r="B382" s="109"/>
      <c r="C382" s="13"/>
      <c r="G382" s="29">
        <v>379</v>
      </c>
      <c r="H382" s="192">
        <f t="shared" ca="1" si="9"/>
        <v>-2.1997220939589814E-4</v>
      </c>
    </row>
    <row r="383" spans="2:8" x14ac:dyDescent="0.3">
      <c r="B383" s="109"/>
      <c r="C383" s="13"/>
      <c r="G383" s="29">
        <v>380</v>
      </c>
      <c r="H383" s="192">
        <f t="shared" ca="1" si="9"/>
        <v>3.8674201382339776E-2</v>
      </c>
    </row>
    <row r="384" spans="2:8" x14ac:dyDescent="0.3">
      <c r="B384" s="109"/>
      <c r="C384" s="13"/>
      <c r="G384" s="29">
        <v>381</v>
      </c>
      <c r="H384" s="192">
        <f t="shared" ca="1" si="9"/>
        <v>3.640582398765386E-3</v>
      </c>
    </row>
    <row r="385" spans="2:8" x14ac:dyDescent="0.3">
      <c r="B385" s="109"/>
      <c r="C385" s="13"/>
      <c r="G385" s="29">
        <v>382</v>
      </c>
      <c r="H385" s="192">
        <f t="shared" ca="1" si="9"/>
        <v>-2.3175897694088763E-2</v>
      </c>
    </row>
    <row r="386" spans="2:8" x14ac:dyDescent="0.3">
      <c r="B386" s="109"/>
      <c r="C386" s="13"/>
      <c r="G386" s="29">
        <v>383</v>
      </c>
      <c r="H386" s="192">
        <f t="shared" ca="1" si="9"/>
        <v>1.3059499192487866E-2</v>
      </c>
    </row>
    <row r="387" spans="2:8" x14ac:dyDescent="0.3">
      <c r="B387" s="109"/>
      <c r="C387" s="13"/>
      <c r="G387" s="29">
        <v>384</v>
      </c>
      <c r="H387" s="192">
        <f t="shared" ca="1" si="9"/>
        <v>-2.1395607821440468E-2</v>
      </c>
    </row>
    <row r="388" spans="2:8" x14ac:dyDescent="0.3">
      <c r="B388" s="109"/>
      <c r="C388" s="13"/>
      <c r="G388" s="29">
        <v>385</v>
      </c>
      <c r="H388" s="192">
        <f t="shared" ca="1" si="9"/>
        <v>-6.1092192366383408E-3</v>
      </c>
    </row>
    <row r="389" spans="2:8" x14ac:dyDescent="0.3">
      <c r="B389" s="109"/>
      <c r="C389" s="13"/>
      <c r="G389" s="29">
        <v>386</v>
      </c>
      <c r="H389" s="192">
        <f t="shared" ref="H389:H452" ca="1" si="10">_xlfn.NORM.INV(RAND(),N$6,N$7)</f>
        <v>4.6541466811374312E-2</v>
      </c>
    </row>
    <row r="390" spans="2:8" x14ac:dyDescent="0.3">
      <c r="B390" s="109"/>
      <c r="C390" s="13"/>
      <c r="G390" s="29">
        <v>387</v>
      </c>
      <c r="H390" s="192">
        <f t="shared" ca="1" si="10"/>
        <v>-2.2778264133405755E-2</v>
      </c>
    </row>
    <row r="391" spans="2:8" x14ac:dyDescent="0.3">
      <c r="B391" s="109"/>
      <c r="C391" s="13"/>
      <c r="G391" s="29">
        <v>388</v>
      </c>
      <c r="H391" s="192">
        <f t="shared" ca="1" si="10"/>
        <v>-1.6169658260708618E-2</v>
      </c>
    </row>
    <row r="392" spans="2:8" x14ac:dyDescent="0.3">
      <c r="B392" s="109"/>
      <c r="C392" s="13"/>
      <c r="G392" s="29">
        <v>389</v>
      </c>
      <c r="H392" s="192">
        <f t="shared" ca="1" si="10"/>
        <v>6.5468782873508609E-3</v>
      </c>
    </row>
    <row r="393" spans="2:8" x14ac:dyDescent="0.3">
      <c r="B393" s="109"/>
      <c r="C393" s="13"/>
      <c r="G393" s="29">
        <v>390</v>
      </c>
      <c r="H393" s="192">
        <f t="shared" ca="1" si="10"/>
        <v>-1.6302988434328098E-3</v>
      </c>
    </row>
    <row r="394" spans="2:8" x14ac:dyDescent="0.3">
      <c r="B394" s="109"/>
      <c r="C394" s="13"/>
      <c r="G394" s="29">
        <v>391</v>
      </c>
      <c r="H394" s="192">
        <f t="shared" ca="1" si="10"/>
        <v>-2.0843165610853868E-2</v>
      </c>
    </row>
    <row r="395" spans="2:8" x14ac:dyDescent="0.3">
      <c r="B395" s="109"/>
      <c r="C395" s="13"/>
      <c r="G395" s="29">
        <v>392</v>
      </c>
      <c r="H395" s="192">
        <f t="shared" ca="1" si="10"/>
        <v>-2.648597823406423E-2</v>
      </c>
    </row>
    <row r="396" spans="2:8" x14ac:dyDescent="0.3">
      <c r="B396" s="109"/>
      <c r="C396" s="13"/>
      <c r="G396" s="29">
        <v>393</v>
      </c>
      <c r="H396" s="192">
        <f t="shared" ca="1" si="10"/>
        <v>2.3848074090943919E-2</v>
      </c>
    </row>
    <row r="397" spans="2:8" x14ac:dyDescent="0.3">
      <c r="B397" s="109"/>
      <c r="C397" s="13"/>
      <c r="G397" s="29">
        <v>394</v>
      </c>
      <c r="H397" s="192">
        <f t="shared" ca="1" si="10"/>
        <v>1.3716361745328195E-2</v>
      </c>
    </row>
    <row r="398" spans="2:8" x14ac:dyDescent="0.3">
      <c r="B398" s="109"/>
      <c r="C398" s="13"/>
      <c r="G398" s="29">
        <v>395</v>
      </c>
      <c r="H398" s="192">
        <f t="shared" ca="1" si="10"/>
        <v>4.7896151356705573E-2</v>
      </c>
    </row>
    <row r="399" spans="2:8" x14ac:dyDescent="0.3">
      <c r="B399" s="109"/>
      <c r="C399" s="13"/>
      <c r="G399" s="29">
        <v>396</v>
      </c>
      <c r="H399" s="192">
        <f t="shared" ca="1" si="10"/>
        <v>2.9321532220553989E-2</v>
      </c>
    </row>
    <row r="400" spans="2:8" x14ac:dyDescent="0.3">
      <c r="B400" s="109"/>
      <c r="C400" s="13"/>
      <c r="G400" s="29">
        <v>397</v>
      </c>
      <c r="H400" s="192">
        <f t="shared" ca="1" si="10"/>
        <v>-7.6317257471826532E-3</v>
      </c>
    </row>
    <row r="401" spans="2:8" x14ac:dyDescent="0.3">
      <c r="B401" s="109"/>
      <c r="C401" s="13"/>
      <c r="G401" s="29">
        <v>398</v>
      </c>
      <c r="H401" s="192">
        <f t="shared" ca="1" si="10"/>
        <v>3.8465695682686776E-2</v>
      </c>
    </row>
    <row r="402" spans="2:8" x14ac:dyDescent="0.3">
      <c r="B402" s="109"/>
      <c r="C402" s="13"/>
      <c r="G402" s="29">
        <v>399</v>
      </c>
      <c r="H402" s="192">
        <f t="shared" ca="1" si="10"/>
        <v>7.2429888047174486E-3</v>
      </c>
    </row>
    <row r="403" spans="2:8" x14ac:dyDescent="0.3">
      <c r="B403" s="109"/>
      <c r="C403" s="13"/>
      <c r="G403" s="29">
        <v>400</v>
      </c>
      <c r="H403" s="192">
        <f t="shared" ca="1" si="10"/>
        <v>5.3342430910607586E-2</v>
      </c>
    </row>
    <row r="404" spans="2:8" x14ac:dyDescent="0.3">
      <c r="B404" s="109"/>
      <c r="C404" s="13"/>
      <c r="G404" s="29">
        <v>401</v>
      </c>
      <c r="H404" s="192">
        <f t="shared" ca="1" si="10"/>
        <v>3.5737661540573675E-3</v>
      </c>
    </row>
    <row r="405" spans="2:8" x14ac:dyDescent="0.3">
      <c r="B405" s="109"/>
      <c r="C405" s="13"/>
      <c r="G405" s="29">
        <v>402</v>
      </c>
      <c r="H405" s="192">
        <f t="shared" ca="1" si="10"/>
        <v>-4.178309157084293E-2</v>
      </c>
    </row>
    <row r="406" spans="2:8" x14ac:dyDescent="0.3">
      <c r="B406" s="109"/>
      <c r="C406" s="13"/>
      <c r="G406" s="29">
        <v>403</v>
      </c>
      <c r="H406" s="192">
        <f t="shared" ca="1" si="10"/>
        <v>2.8576537545774144E-3</v>
      </c>
    </row>
    <row r="407" spans="2:8" x14ac:dyDescent="0.3">
      <c r="B407" s="109"/>
      <c r="C407" s="13"/>
      <c r="G407" s="29">
        <v>404</v>
      </c>
      <c r="H407" s="192">
        <f t="shared" ca="1" si="10"/>
        <v>6.473947452901971E-3</v>
      </c>
    </row>
    <row r="408" spans="2:8" x14ac:dyDescent="0.3">
      <c r="B408" s="109"/>
      <c r="C408" s="13"/>
      <c r="G408" s="29">
        <v>405</v>
      </c>
      <c r="H408" s="192">
        <f t="shared" ca="1" si="10"/>
        <v>-1.9286226134960355E-2</v>
      </c>
    </row>
    <row r="409" spans="2:8" x14ac:dyDescent="0.3">
      <c r="B409" s="109"/>
      <c r="C409" s="13"/>
      <c r="G409" s="29">
        <v>406</v>
      </c>
      <c r="H409" s="192">
        <f t="shared" ca="1" si="10"/>
        <v>-3.4949177095173783E-2</v>
      </c>
    </row>
    <row r="410" spans="2:8" x14ac:dyDescent="0.3">
      <c r="B410" s="109"/>
      <c r="C410" s="13"/>
      <c r="G410" s="29">
        <v>407</v>
      </c>
      <c r="H410" s="192">
        <f t="shared" ca="1" si="10"/>
        <v>-3.492922309725259E-2</v>
      </c>
    </row>
    <row r="411" spans="2:8" x14ac:dyDescent="0.3">
      <c r="B411" s="109"/>
      <c r="C411" s="13"/>
      <c r="G411" s="29">
        <v>408</v>
      </c>
      <c r="H411" s="192">
        <f t="shared" ca="1" si="10"/>
        <v>6.9320061516198357E-3</v>
      </c>
    </row>
    <row r="412" spans="2:8" x14ac:dyDescent="0.3">
      <c r="B412" s="109"/>
      <c r="C412" s="13"/>
      <c r="G412" s="29">
        <v>409</v>
      </c>
      <c r="H412" s="192">
        <f t="shared" ca="1" si="10"/>
        <v>6.9331444527235132E-4</v>
      </c>
    </row>
    <row r="413" spans="2:8" x14ac:dyDescent="0.3">
      <c r="B413" s="109"/>
      <c r="C413" s="13"/>
      <c r="G413" s="29">
        <v>410</v>
      </c>
      <c r="H413" s="192">
        <f t="shared" ca="1" si="10"/>
        <v>1.9633859046549379E-2</v>
      </c>
    </row>
    <row r="414" spans="2:8" x14ac:dyDescent="0.3">
      <c r="B414" s="109"/>
      <c r="C414" s="13"/>
      <c r="G414" s="29">
        <v>411</v>
      </c>
      <c r="H414" s="192">
        <f t="shared" ca="1" si="10"/>
        <v>8.2137680779212851E-4</v>
      </c>
    </row>
    <row r="415" spans="2:8" x14ac:dyDescent="0.3">
      <c r="B415" s="109"/>
      <c r="C415" s="13"/>
      <c r="G415" s="29">
        <v>412</v>
      </c>
      <c r="H415" s="192">
        <f t="shared" ca="1" si="10"/>
        <v>-2.0929226091241235E-2</v>
      </c>
    </row>
    <row r="416" spans="2:8" x14ac:dyDescent="0.3">
      <c r="B416" s="109"/>
      <c r="C416" s="13"/>
      <c r="G416" s="29">
        <v>413</v>
      </c>
      <c r="H416" s="192">
        <f t="shared" ca="1" si="10"/>
        <v>-4.2380364684689892E-2</v>
      </c>
    </row>
    <row r="417" spans="2:8" x14ac:dyDescent="0.3">
      <c r="B417" s="109"/>
      <c r="C417" s="13"/>
      <c r="G417" s="29">
        <v>414</v>
      </c>
      <c r="H417" s="192">
        <f t="shared" ca="1" si="10"/>
        <v>9.5050693056069717E-3</v>
      </c>
    </row>
    <row r="418" spans="2:8" x14ac:dyDescent="0.3">
      <c r="B418" s="109"/>
      <c r="C418" s="13"/>
      <c r="G418" s="29">
        <v>415</v>
      </c>
      <c r="H418" s="192">
        <f t="shared" ca="1" si="10"/>
        <v>-2.3239650525195332E-2</v>
      </c>
    </row>
    <row r="419" spans="2:8" x14ac:dyDescent="0.3">
      <c r="B419" s="109"/>
      <c r="C419" s="13"/>
      <c r="G419" s="29">
        <v>416</v>
      </c>
      <c r="H419" s="192">
        <f t="shared" ca="1" si="10"/>
        <v>4.2910734033894088E-2</v>
      </c>
    </row>
    <row r="420" spans="2:8" x14ac:dyDescent="0.3">
      <c r="B420" s="109"/>
      <c r="C420" s="13"/>
      <c r="G420" s="29">
        <v>417</v>
      </c>
      <c r="H420" s="192">
        <f t="shared" ca="1" si="10"/>
        <v>-2.2398905881526657E-2</v>
      </c>
    </row>
    <row r="421" spans="2:8" x14ac:dyDescent="0.3">
      <c r="B421" s="109"/>
      <c r="C421" s="13"/>
      <c r="G421" s="29">
        <v>418</v>
      </c>
      <c r="H421" s="192">
        <f t="shared" ca="1" si="10"/>
        <v>1.1089126284988114E-2</v>
      </c>
    </row>
    <row r="422" spans="2:8" x14ac:dyDescent="0.3">
      <c r="B422" s="109"/>
      <c r="C422" s="13"/>
      <c r="G422" s="29">
        <v>419</v>
      </c>
      <c r="H422" s="192">
        <f t="shared" ca="1" si="10"/>
        <v>-9.1910353033760692E-3</v>
      </c>
    </row>
    <row r="423" spans="2:8" x14ac:dyDescent="0.3">
      <c r="B423" s="109"/>
      <c r="C423" s="13"/>
      <c r="G423" s="29">
        <v>420</v>
      </c>
      <c r="H423" s="192">
        <f t="shared" ca="1" si="10"/>
        <v>3.1158114624941509E-2</v>
      </c>
    </row>
    <row r="424" spans="2:8" x14ac:dyDescent="0.3">
      <c r="B424" s="109"/>
      <c r="C424" s="13"/>
      <c r="G424" s="29">
        <v>421</v>
      </c>
      <c r="H424" s="192">
        <f t="shared" ca="1" si="10"/>
        <v>-4.2893611826524984E-3</v>
      </c>
    </row>
    <row r="425" spans="2:8" x14ac:dyDescent="0.3">
      <c r="B425" s="109"/>
      <c r="C425" s="13"/>
      <c r="G425" s="29">
        <v>422</v>
      </c>
      <c r="H425" s="192">
        <f t="shared" ca="1" si="10"/>
        <v>4.4303615875054637E-2</v>
      </c>
    </row>
    <row r="426" spans="2:8" x14ac:dyDescent="0.3">
      <c r="B426" s="109"/>
      <c r="C426" s="13"/>
      <c r="G426" s="29">
        <v>423</v>
      </c>
      <c r="H426" s="192">
        <f t="shared" ca="1" si="10"/>
        <v>-2.0498495789079203E-2</v>
      </c>
    </row>
    <row r="427" spans="2:8" x14ac:dyDescent="0.3">
      <c r="B427" s="109"/>
      <c r="C427" s="13"/>
      <c r="G427" s="29">
        <v>424</v>
      </c>
      <c r="H427" s="192">
        <f t="shared" ca="1" si="10"/>
        <v>1.6638237966391477E-2</v>
      </c>
    </row>
    <row r="428" spans="2:8" x14ac:dyDescent="0.3">
      <c r="B428" s="109"/>
      <c r="C428" s="13"/>
      <c r="G428" s="29">
        <v>425</v>
      </c>
      <c r="H428" s="192">
        <f t="shared" ca="1" si="10"/>
        <v>-1.3995220475097528E-2</v>
      </c>
    </row>
    <row r="429" spans="2:8" x14ac:dyDescent="0.3">
      <c r="B429" s="109"/>
      <c r="C429" s="13"/>
      <c r="G429" s="29">
        <v>426</v>
      </c>
      <c r="H429" s="192">
        <f t="shared" ca="1" si="10"/>
        <v>-2.3884827592457265E-2</v>
      </c>
    </row>
    <row r="430" spans="2:8" x14ac:dyDescent="0.3">
      <c r="B430" s="109"/>
      <c r="C430" s="13"/>
      <c r="G430" s="29">
        <v>427</v>
      </c>
      <c r="H430" s="192">
        <f t="shared" ca="1" si="10"/>
        <v>3.5451846718513175E-2</v>
      </c>
    </row>
    <row r="431" spans="2:8" x14ac:dyDescent="0.3">
      <c r="B431" s="109"/>
      <c r="C431" s="13"/>
      <c r="G431" s="29">
        <v>428</v>
      </c>
      <c r="H431" s="192">
        <f t="shared" ca="1" si="10"/>
        <v>-1.9847771039952895E-2</v>
      </c>
    </row>
    <row r="432" spans="2:8" x14ac:dyDescent="0.3">
      <c r="B432" s="109"/>
      <c r="C432" s="13"/>
      <c r="G432" s="29">
        <v>429</v>
      </c>
      <c r="H432" s="192">
        <f t="shared" ca="1" si="10"/>
        <v>1.1786135164408006E-2</v>
      </c>
    </row>
    <row r="433" spans="2:8" x14ac:dyDescent="0.3">
      <c r="B433" s="109"/>
      <c r="C433" s="13"/>
      <c r="G433" s="29">
        <v>430</v>
      </c>
      <c r="H433" s="192">
        <f t="shared" ca="1" si="10"/>
        <v>-3.2344263242573688E-2</v>
      </c>
    </row>
    <row r="434" spans="2:8" x14ac:dyDescent="0.3">
      <c r="B434" s="109"/>
      <c r="C434" s="13"/>
      <c r="G434" s="29">
        <v>431</v>
      </c>
      <c r="H434" s="192">
        <f t="shared" ca="1" si="10"/>
        <v>2.7140180097134539E-3</v>
      </c>
    </row>
    <row r="435" spans="2:8" x14ac:dyDescent="0.3">
      <c r="B435" s="109"/>
      <c r="C435" s="13"/>
      <c r="G435" s="29">
        <v>432</v>
      </c>
      <c r="H435" s="192">
        <f t="shared" ca="1" si="10"/>
        <v>-8.7102132756880918E-2</v>
      </c>
    </row>
    <row r="436" spans="2:8" x14ac:dyDescent="0.3">
      <c r="B436" s="109"/>
      <c r="C436" s="13"/>
      <c r="G436" s="29">
        <v>433</v>
      </c>
      <c r="H436" s="192">
        <f t="shared" ca="1" si="10"/>
        <v>-6.3051393126569877E-2</v>
      </c>
    </row>
    <row r="437" spans="2:8" x14ac:dyDescent="0.3">
      <c r="B437" s="109"/>
      <c r="C437" s="13"/>
      <c r="G437" s="29">
        <v>434</v>
      </c>
      <c r="H437" s="192">
        <f t="shared" ca="1" si="10"/>
        <v>5.6831877266248332E-2</v>
      </c>
    </row>
    <row r="438" spans="2:8" x14ac:dyDescent="0.3">
      <c r="B438" s="109"/>
      <c r="C438" s="13"/>
      <c r="G438" s="29">
        <v>435</v>
      </c>
      <c r="H438" s="192">
        <f t="shared" ca="1" si="10"/>
        <v>-7.331909625969784E-3</v>
      </c>
    </row>
    <row r="439" spans="2:8" x14ac:dyDescent="0.3">
      <c r="B439" s="109"/>
      <c r="C439" s="13"/>
      <c r="G439" s="29">
        <v>436</v>
      </c>
      <c r="H439" s="192">
        <f t="shared" ca="1" si="10"/>
        <v>-3.4235844479644312E-2</v>
      </c>
    </row>
    <row r="440" spans="2:8" x14ac:dyDescent="0.3">
      <c r="B440" s="109"/>
      <c r="C440" s="13"/>
      <c r="G440" s="29">
        <v>437</v>
      </c>
      <c r="H440" s="192">
        <f t="shared" ca="1" si="10"/>
        <v>4.2529255263592573E-2</v>
      </c>
    </row>
    <row r="441" spans="2:8" x14ac:dyDescent="0.3">
      <c r="B441" s="109"/>
      <c r="C441" s="13"/>
      <c r="G441" s="29">
        <v>438</v>
      </c>
      <c r="H441" s="192">
        <f t="shared" ca="1" si="10"/>
        <v>5.7666652768482131E-2</v>
      </c>
    </row>
    <row r="442" spans="2:8" x14ac:dyDescent="0.3">
      <c r="B442" s="109"/>
      <c r="C442" s="13"/>
      <c r="G442" s="29">
        <v>439</v>
      </c>
      <c r="H442" s="192">
        <f t="shared" ca="1" si="10"/>
        <v>2.0958656374182472E-2</v>
      </c>
    </row>
    <row r="443" spans="2:8" x14ac:dyDescent="0.3">
      <c r="B443" s="109"/>
      <c r="C443" s="13"/>
      <c r="G443" s="29">
        <v>440</v>
      </c>
      <c r="H443" s="192">
        <f t="shared" ca="1" si="10"/>
        <v>2.7440927222246812E-2</v>
      </c>
    </row>
    <row r="444" spans="2:8" x14ac:dyDescent="0.3">
      <c r="B444" s="109"/>
      <c r="C444" s="13"/>
      <c r="G444" s="29">
        <v>441</v>
      </c>
      <c r="H444" s="192">
        <f t="shared" ca="1" si="10"/>
        <v>4.0722140398086835E-3</v>
      </c>
    </row>
    <row r="445" spans="2:8" x14ac:dyDescent="0.3">
      <c r="B445" s="109"/>
      <c r="C445" s="13"/>
      <c r="G445" s="29">
        <v>442</v>
      </c>
      <c r="H445" s="192">
        <f t="shared" ca="1" si="10"/>
        <v>-2.0620156815501257E-2</v>
      </c>
    </row>
    <row r="446" spans="2:8" x14ac:dyDescent="0.3">
      <c r="B446" s="109"/>
      <c r="C446" s="13"/>
      <c r="G446" s="29">
        <v>443</v>
      </c>
      <c r="H446" s="192">
        <f t="shared" ca="1" si="10"/>
        <v>5.0827359283624543E-2</v>
      </c>
    </row>
    <row r="447" spans="2:8" x14ac:dyDescent="0.3">
      <c r="B447" s="109"/>
      <c r="C447" s="13"/>
      <c r="G447" s="29">
        <v>444</v>
      </c>
      <c r="H447" s="192">
        <f t="shared" ca="1" si="10"/>
        <v>1.2285320772920821E-3</v>
      </c>
    </row>
    <row r="448" spans="2:8" x14ac:dyDescent="0.3">
      <c r="B448" s="109"/>
      <c r="C448" s="13"/>
      <c r="G448" s="29">
        <v>445</v>
      </c>
      <c r="H448" s="192">
        <f t="shared" ca="1" si="10"/>
        <v>2.4591018053525471E-2</v>
      </c>
    </row>
    <row r="449" spans="2:8" x14ac:dyDescent="0.3">
      <c r="B449" s="109"/>
      <c r="C449" s="13"/>
      <c r="G449" s="29">
        <v>446</v>
      </c>
      <c r="H449" s="192">
        <f t="shared" ca="1" si="10"/>
        <v>1.5575436771276378E-2</v>
      </c>
    </row>
    <row r="450" spans="2:8" x14ac:dyDescent="0.3">
      <c r="B450" s="109"/>
      <c r="C450" s="13"/>
      <c r="G450" s="29">
        <v>447</v>
      </c>
      <c r="H450" s="192">
        <f t="shared" ca="1" si="10"/>
        <v>9.5795013416927189E-4</v>
      </c>
    </row>
    <row r="451" spans="2:8" x14ac:dyDescent="0.3">
      <c r="B451" s="109"/>
      <c r="C451" s="13"/>
      <c r="G451" s="29">
        <v>448</v>
      </c>
      <c r="H451" s="192">
        <f t="shared" ca="1" si="10"/>
        <v>-1.6525122865363746E-2</v>
      </c>
    </row>
    <row r="452" spans="2:8" x14ac:dyDescent="0.3">
      <c r="B452" s="109"/>
      <c r="C452" s="13"/>
      <c r="G452" s="29">
        <v>449</v>
      </c>
      <c r="H452" s="192">
        <f t="shared" ca="1" si="10"/>
        <v>1.0200526080386137E-2</v>
      </c>
    </row>
    <row r="453" spans="2:8" x14ac:dyDescent="0.3">
      <c r="B453" s="109"/>
      <c r="C453" s="13"/>
      <c r="G453" s="29">
        <v>450</v>
      </c>
      <c r="H453" s="192">
        <f t="shared" ref="H453:H516" ca="1" si="11">_xlfn.NORM.INV(RAND(),N$6,N$7)</f>
        <v>2.1386975842869915E-2</v>
      </c>
    </row>
    <row r="454" spans="2:8" x14ac:dyDescent="0.3">
      <c r="B454" s="109"/>
      <c r="C454" s="13"/>
      <c r="G454" s="29">
        <v>451</v>
      </c>
      <c r="H454" s="192">
        <f t="shared" ca="1" si="11"/>
        <v>4.8272347273289553E-4</v>
      </c>
    </row>
    <row r="455" spans="2:8" x14ac:dyDescent="0.3">
      <c r="B455" s="109"/>
      <c r="C455" s="13"/>
      <c r="G455" s="29">
        <v>452</v>
      </c>
      <c r="H455" s="192">
        <f t="shared" ca="1" si="11"/>
        <v>-1.5439607701007231E-2</v>
      </c>
    </row>
    <row r="456" spans="2:8" x14ac:dyDescent="0.3">
      <c r="B456" s="109"/>
      <c r="C456" s="13"/>
      <c r="G456" s="29">
        <v>453</v>
      </c>
      <c r="H456" s="192">
        <f t="shared" ca="1" si="11"/>
        <v>-2.3295003718885439E-2</v>
      </c>
    </row>
    <row r="457" spans="2:8" x14ac:dyDescent="0.3">
      <c r="B457" s="109"/>
      <c r="C457" s="13"/>
      <c r="G457" s="29">
        <v>454</v>
      </c>
      <c r="H457" s="192">
        <f t="shared" ca="1" si="11"/>
        <v>1.2668591601908419E-2</v>
      </c>
    </row>
    <row r="458" spans="2:8" x14ac:dyDescent="0.3">
      <c r="B458" s="109"/>
      <c r="C458" s="13"/>
      <c r="G458" s="29">
        <v>455</v>
      </c>
      <c r="H458" s="192">
        <f t="shared" ca="1" si="11"/>
        <v>1.4859105454529802E-2</v>
      </c>
    </row>
    <row r="459" spans="2:8" x14ac:dyDescent="0.3">
      <c r="B459" s="109"/>
      <c r="C459" s="13"/>
      <c r="G459" s="29">
        <v>456</v>
      </c>
      <c r="H459" s="192">
        <f t="shared" ca="1" si="11"/>
        <v>-4.4202908615648226E-2</v>
      </c>
    </row>
    <row r="460" spans="2:8" x14ac:dyDescent="0.3">
      <c r="B460" s="109"/>
      <c r="C460" s="13"/>
      <c r="G460" s="29">
        <v>457</v>
      </c>
      <c r="H460" s="192">
        <f t="shared" ca="1" si="11"/>
        <v>6.5649861222593253E-2</v>
      </c>
    </row>
    <row r="461" spans="2:8" x14ac:dyDescent="0.3">
      <c r="B461" s="109"/>
      <c r="C461" s="13"/>
      <c r="G461" s="29">
        <v>458</v>
      </c>
      <c r="H461" s="192">
        <f t="shared" ca="1" si="11"/>
        <v>4.8194654758150886E-4</v>
      </c>
    </row>
    <row r="462" spans="2:8" x14ac:dyDescent="0.3">
      <c r="B462" s="109"/>
      <c r="C462" s="13"/>
      <c r="G462" s="29">
        <v>459</v>
      </c>
      <c r="H462" s="192">
        <f t="shared" ca="1" si="11"/>
        <v>-2.4954735982918343E-2</v>
      </c>
    </row>
    <row r="463" spans="2:8" x14ac:dyDescent="0.3">
      <c r="B463" s="109"/>
      <c r="C463" s="13"/>
      <c r="G463" s="29">
        <v>460</v>
      </c>
      <c r="H463" s="192">
        <f t="shared" ca="1" si="11"/>
        <v>-4.3561800034512864E-3</v>
      </c>
    </row>
    <row r="464" spans="2:8" x14ac:dyDescent="0.3">
      <c r="B464" s="109"/>
      <c r="C464" s="13"/>
      <c r="G464" s="29">
        <v>461</v>
      </c>
      <c r="H464" s="192">
        <f t="shared" ca="1" si="11"/>
        <v>9.535121391382172E-3</v>
      </c>
    </row>
    <row r="465" spans="2:8" x14ac:dyDescent="0.3">
      <c r="B465" s="109"/>
      <c r="C465" s="13"/>
      <c r="G465" s="29">
        <v>462</v>
      </c>
      <c r="H465" s="192">
        <f t="shared" ca="1" si="11"/>
        <v>7.2676400545646667E-3</v>
      </c>
    </row>
    <row r="466" spans="2:8" x14ac:dyDescent="0.3">
      <c r="B466" s="109"/>
      <c r="C466" s="13"/>
      <c r="G466" s="29">
        <v>463</v>
      </c>
      <c r="H466" s="192">
        <f t="shared" ca="1" si="11"/>
        <v>1.1027006384066984E-2</v>
      </c>
    </row>
    <row r="467" spans="2:8" x14ac:dyDescent="0.3">
      <c r="B467" s="109"/>
      <c r="C467" s="13"/>
      <c r="G467" s="29">
        <v>464</v>
      </c>
      <c r="H467" s="192">
        <f t="shared" ca="1" si="11"/>
        <v>-1.2657151201155308E-2</v>
      </c>
    </row>
    <row r="468" spans="2:8" x14ac:dyDescent="0.3">
      <c r="B468" s="109"/>
      <c r="C468" s="13"/>
      <c r="G468" s="29">
        <v>465</v>
      </c>
      <c r="H468" s="192">
        <f t="shared" ca="1" si="11"/>
        <v>3.2080141165664974E-2</v>
      </c>
    </row>
    <row r="469" spans="2:8" x14ac:dyDescent="0.3">
      <c r="B469" s="109"/>
      <c r="C469" s="13"/>
      <c r="G469" s="29">
        <v>466</v>
      </c>
      <c r="H469" s="192">
        <f t="shared" ca="1" si="11"/>
        <v>-2.2357551780685408E-2</v>
      </c>
    </row>
    <row r="470" spans="2:8" x14ac:dyDescent="0.3">
      <c r="B470" s="109"/>
      <c r="C470" s="13"/>
      <c r="G470" s="29">
        <v>467</v>
      </c>
      <c r="H470" s="192">
        <f t="shared" ca="1" si="11"/>
        <v>2.7925018004228759E-2</v>
      </c>
    </row>
    <row r="471" spans="2:8" x14ac:dyDescent="0.3">
      <c r="B471" s="109"/>
      <c r="C471" s="13"/>
      <c r="G471" s="29">
        <v>468</v>
      </c>
      <c r="H471" s="192">
        <f t="shared" ca="1" si="11"/>
        <v>9.5387928529402886E-3</v>
      </c>
    </row>
    <row r="472" spans="2:8" x14ac:dyDescent="0.3">
      <c r="B472" s="109"/>
      <c r="C472" s="13"/>
      <c r="G472" s="29">
        <v>469</v>
      </c>
      <c r="H472" s="192">
        <f t="shared" ca="1" si="11"/>
        <v>7.5106671095605593E-2</v>
      </c>
    </row>
    <row r="473" spans="2:8" x14ac:dyDescent="0.3">
      <c r="B473" s="109"/>
      <c r="C473" s="13"/>
      <c r="G473" s="29">
        <v>470</v>
      </c>
      <c r="H473" s="192">
        <f t="shared" ca="1" si="11"/>
        <v>-1.7107012511447833E-2</v>
      </c>
    </row>
    <row r="474" spans="2:8" x14ac:dyDescent="0.3">
      <c r="B474" s="109"/>
      <c r="C474" s="13"/>
      <c r="G474" s="29">
        <v>471</v>
      </c>
      <c r="H474" s="192">
        <f t="shared" ca="1" si="11"/>
        <v>4.2426499094210188E-3</v>
      </c>
    </row>
    <row r="475" spans="2:8" x14ac:dyDescent="0.3">
      <c r="B475" s="109"/>
      <c r="C475" s="13"/>
      <c r="G475" s="29">
        <v>472</v>
      </c>
      <c r="H475" s="192">
        <f t="shared" ca="1" si="11"/>
        <v>-2.0832665684432393E-2</v>
      </c>
    </row>
    <row r="476" spans="2:8" x14ac:dyDescent="0.3">
      <c r="B476" s="109"/>
      <c r="C476" s="13"/>
      <c r="G476" s="29">
        <v>473</v>
      </c>
      <c r="H476" s="192">
        <f t="shared" ca="1" si="11"/>
        <v>5.228614277690005E-3</v>
      </c>
    </row>
    <row r="477" spans="2:8" x14ac:dyDescent="0.3">
      <c r="B477" s="109"/>
      <c r="C477" s="13"/>
      <c r="G477" s="29">
        <v>474</v>
      </c>
      <c r="H477" s="192">
        <f t="shared" ca="1" si="11"/>
        <v>-2.3671932879389963E-2</v>
      </c>
    </row>
    <row r="478" spans="2:8" x14ac:dyDescent="0.3">
      <c r="B478" s="109"/>
      <c r="C478" s="13"/>
      <c r="G478" s="29">
        <v>475</v>
      </c>
      <c r="H478" s="192">
        <f t="shared" ca="1" si="11"/>
        <v>-6.6220847817614559E-2</v>
      </c>
    </row>
    <row r="479" spans="2:8" x14ac:dyDescent="0.3">
      <c r="B479" s="109"/>
      <c r="C479" s="13"/>
      <c r="G479" s="29">
        <v>476</v>
      </c>
      <c r="H479" s="192">
        <f t="shared" ca="1" si="11"/>
        <v>-2.3887176874724862E-2</v>
      </c>
    </row>
    <row r="480" spans="2:8" x14ac:dyDescent="0.3">
      <c r="B480" s="109"/>
      <c r="C480" s="13"/>
      <c r="G480" s="29">
        <v>477</v>
      </c>
      <c r="H480" s="192">
        <f t="shared" ca="1" si="11"/>
        <v>1.2130186414288943E-2</v>
      </c>
    </row>
    <row r="481" spans="2:8" x14ac:dyDescent="0.3">
      <c r="B481" s="109"/>
      <c r="C481" s="13"/>
      <c r="G481" s="29">
        <v>478</v>
      </c>
      <c r="H481" s="192">
        <f t="shared" ca="1" si="11"/>
        <v>9.337008902852351E-3</v>
      </c>
    </row>
    <row r="482" spans="2:8" x14ac:dyDescent="0.3">
      <c r="B482" s="109"/>
      <c r="C482" s="13"/>
      <c r="G482" s="29">
        <v>479</v>
      </c>
      <c r="H482" s="192">
        <f t="shared" ca="1" si="11"/>
        <v>5.4792575457362151E-2</v>
      </c>
    </row>
    <row r="483" spans="2:8" x14ac:dyDescent="0.3">
      <c r="B483" s="109"/>
      <c r="C483" s="13"/>
      <c r="G483" s="29">
        <v>480</v>
      </c>
      <c r="H483" s="192">
        <f t="shared" ca="1" si="11"/>
        <v>-1.5258101741757414E-2</v>
      </c>
    </row>
    <row r="484" spans="2:8" x14ac:dyDescent="0.3">
      <c r="B484" s="109"/>
      <c r="C484" s="13"/>
      <c r="G484" s="29">
        <v>481</v>
      </c>
      <c r="H484" s="192">
        <f t="shared" ca="1" si="11"/>
        <v>3.6200392906545066E-2</v>
      </c>
    </row>
    <row r="485" spans="2:8" x14ac:dyDescent="0.3">
      <c r="B485" s="109"/>
      <c r="C485" s="13"/>
      <c r="G485" s="29">
        <v>482</v>
      </c>
      <c r="H485" s="192">
        <f t="shared" ca="1" si="11"/>
        <v>1.313831898961302E-2</v>
      </c>
    </row>
    <row r="486" spans="2:8" x14ac:dyDescent="0.3">
      <c r="B486" s="109"/>
      <c r="C486" s="13"/>
      <c r="G486" s="29">
        <v>483</v>
      </c>
      <c r="H486" s="192">
        <f t="shared" ca="1" si="11"/>
        <v>-1.7982086605270505E-2</v>
      </c>
    </row>
    <row r="487" spans="2:8" x14ac:dyDescent="0.3">
      <c r="B487" s="109"/>
      <c r="C487" s="13"/>
      <c r="G487" s="29">
        <v>484</v>
      </c>
      <c r="H487" s="192">
        <f t="shared" ca="1" si="11"/>
        <v>-1.2629150758375252E-2</v>
      </c>
    </row>
    <row r="488" spans="2:8" x14ac:dyDescent="0.3">
      <c r="B488" s="109"/>
      <c r="C488" s="13"/>
      <c r="G488" s="29">
        <v>485</v>
      </c>
      <c r="H488" s="192">
        <f t="shared" ca="1" si="11"/>
        <v>-6.7192371740447107E-2</v>
      </c>
    </row>
    <row r="489" spans="2:8" x14ac:dyDescent="0.3">
      <c r="B489" s="109"/>
      <c r="C489" s="13"/>
      <c r="G489" s="29">
        <v>486</v>
      </c>
      <c r="H489" s="192">
        <f t="shared" ca="1" si="11"/>
        <v>4.1182951827699557E-2</v>
      </c>
    </row>
    <row r="490" spans="2:8" x14ac:dyDescent="0.3">
      <c r="B490" s="109"/>
      <c r="C490" s="13"/>
      <c r="G490" s="29">
        <v>487</v>
      </c>
      <c r="H490" s="192">
        <f t="shared" ca="1" si="11"/>
        <v>3.2382934932560864E-2</v>
      </c>
    </row>
    <row r="491" spans="2:8" x14ac:dyDescent="0.3">
      <c r="B491" s="109"/>
      <c r="C491" s="13"/>
      <c r="G491" s="29">
        <v>488</v>
      </c>
      <c r="H491" s="192">
        <f t="shared" ca="1" si="11"/>
        <v>-6.2005462221231517E-2</v>
      </c>
    </row>
    <row r="492" spans="2:8" x14ac:dyDescent="0.3">
      <c r="B492" s="109"/>
      <c r="C492" s="13"/>
      <c r="G492" s="29">
        <v>489</v>
      </c>
      <c r="H492" s="192">
        <f t="shared" ca="1" si="11"/>
        <v>1.9733155772807879E-2</v>
      </c>
    </row>
    <row r="493" spans="2:8" x14ac:dyDescent="0.3">
      <c r="B493" s="109"/>
      <c r="C493" s="13"/>
      <c r="G493" s="29">
        <v>490</v>
      </c>
      <c r="H493" s="192">
        <f t="shared" ca="1" si="11"/>
        <v>2.0900315555073275E-2</v>
      </c>
    </row>
    <row r="494" spans="2:8" x14ac:dyDescent="0.3">
      <c r="B494" s="109"/>
      <c r="C494" s="13"/>
      <c r="G494" s="29">
        <v>491</v>
      </c>
      <c r="H494" s="192">
        <f t="shared" ca="1" si="11"/>
        <v>2.0951591644431947E-2</v>
      </c>
    </row>
    <row r="495" spans="2:8" x14ac:dyDescent="0.3">
      <c r="B495" s="109"/>
      <c r="C495" s="13"/>
      <c r="G495" s="29">
        <v>492</v>
      </c>
      <c r="H495" s="192">
        <f t="shared" ca="1" si="11"/>
        <v>3.377087031332928E-3</v>
      </c>
    </row>
    <row r="496" spans="2:8" x14ac:dyDescent="0.3">
      <c r="B496" s="109"/>
      <c r="C496" s="13"/>
      <c r="G496" s="29">
        <v>493</v>
      </c>
      <c r="H496" s="192">
        <f t="shared" ca="1" si="11"/>
        <v>2.0404189157132775E-2</v>
      </c>
    </row>
    <row r="497" spans="2:8" x14ac:dyDescent="0.3">
      <c r="B497" s="109"/>
      <c r="C497" s="13"/>
      <c r="G497" s="29">
        <v>494</v>
      </c>
      <c r="H497" s="192">
        <f t="shared" ca="1" si="11"/>
        <v>-5.0374228633681621E-2</v>
      </c>
    </row>
    <row r="498" spans="2:8" x14ac:dyDescent="0.3">
      <c r="B498" s="109"/>
      <c r="C498" s="13"/>
      <c r="G498" s="29">
        <v>495</v>
      </c>
      <c r="H498" s="192">
        <f t="shared" ca="1" si="11"/>
        <v>-1.9024279086115189E-2</v>
      </c>
    </row>
    <row r="499" spans="2:8" x14ac:dyDescent="0.3">
      <c r="B499" s="109"/>
      <c r="C499" s="13"/>
      <c r="G499" s="29">
        <v>496</v>
      </c>
      <c r="H499" s="192">
        <f t="shared" ca="1" si="11"/>
        <v>1.431912376216094E-2</v>
      </c>
    </row>
    <row r="500" spans="2:8" x14ac:dyDescent="0.3">
      <c r="B500" s="109"/>
      <c r="C500" s="13"/>
      <c r="G500" s="29">
        <v>497</v>
      </c>
      <c r="H500" s="192">
        <f t="shared" ca="1" si="11"/>
        <v>2.9299746057378562E-2</v>
      </c>
    </row>
    <row r="501" spans="2:8" x14ac:dyDescent="0.3">
      <c r="B501" s="109"/>
      <c r="C501" s="13"/>
      <c r="G501" s="29">
        <v>498</v>
      </c>
      <c r="H501" s="192">
        <f t="shared" ca="1" si="11"/>
        <v>3.5687236092985367E-2</v>
      </c>
    </row>
    <row r="502" spans="2:8" x14ac:dyDescent="0.3">
      <c r="B502" s="109"/>
      <c r="C502" s="13"/>
      <c r="G502" s="29">
        <v>499</v>
      </c>
      <c r="H502" s="192">
        <f t="shared" ca="1" si="11"/>
        <v>-1.5089691843310346E-2</v>
      </c>
    </row>
    <row r="503" spans="2:8" x14ac:dyDescent="0.3">
      <c r="B503" s="109"/>
      <c r="C503" s="13"/>
      <c r="G503" s="29">
        <v>500</v>
      </c>
      <c r="H503" s="192">
        <f t="shared" ca="1" si="11"/>
        <v>-3.6860485923474622E-2</v>
      </c>
    </row>
    <row r="504" spans="2:8" x14ac:dyDescent="0.3">
      <c r="B504" s="109"/>
      <c r="C504" s="13"/>
      <c r="G504" s="29">
        <v>501</v>
      </c>
      <c r="H504" s="192">
        <f t="shared" ca="1" si="11"/>
        <v>3.9391191991444341E-3</v>
      </c>
    </row>
    <row r="505" spans="2:8" x14ac:dyDescent="0.3">
      <c r="B505" s="109"/>
      <c r="C505" s="13"/>
      <c r="G505" s="29">
        <v>502</v>
      </c>
      <c r="H505" s="192">
        <f t="shared" ca="1" si="11"/>
        <v>7.9000027481518475E-3</v>
      </c>
    </row>
    <row r="506" spans="2:8" x14ac:dyDescent="0.3">
      <c r="B506" s="109"/>
      <c r="C506" s="13"/>
      <c r="G506" s="29">
        <v>503</v>
      </c>
      <c r="H506" s="192">
        <f t="shared" ca="1" si="11"/>
        <v>-2.5140659645146524E-3</v>
      </c>
    </row>
    <row r="507" spans="2:8" x14ac:dyDescent="0.3">
      <c r="B507" s="109"/>
      <c r="C507" s="13"/>
      <c r="G507" s="29">
        <v>504</v>
      </c>
      <c r="H507" s="192">
        <f t="shared" ca="1" si="11"/>
        <v>-5.6560112457588144E-2</v>
      </c>
    </row>
    <row r="508" spans="2:8" x14ac:dyDescent="0.3">
      <c r="B508" s="109"/>
      <c r="C508" s="13"/>
      <c r="G508" s="29">
        <v>505</v>
      </c>
      <c r="H508" s="192">
        <f t="shared" ca="1" si="11"/>
        <v>-9.2890226620986685E-3</v>
      </c>
    </row>
    <row r="509" spans="2:8" x14ac:dyDescent="0.3">
      <c r="B509" s="109"/>
      <c r="C509" s="13"/>
      <c r="G509" s="29">
        <v>506</v>
      </c>
      <c r="H509" s="192">
        <f t="shared" ca="1" si="11"/>
        <v>-1.1218921879830927E-2</v>
      </c>
    </row>
    <row r="510" spans="2:8" x14ac:dyDescent="0.3">
      <c r="B510" s="109"/>
      <c r="C510" s="13"/>
      <c r="G510" s="29">
        <v>507</v>
      </c>
      <c r="H510" s="192">
        <f t="shared" ca="1" si="11"/>
        <v>2.5251488757257058E-2</v>
      </c>
    </row>
    <row r="511" spans="2:8" x14ac:dyDescent="0.3">
      <c r="B511" s="109"/>
      <c r="C511" s="13"/>
      <c r="G511" s="29">
        <v>508</v>
      </c>
      <c r="H511" s="192">
        <f t="shared" ca="1" si="11"/>
        <v>5.3437179500419298E-2</v>
      </c>
    </row>
    <row r="512" spans="2:8" x14ac:dyDescent="0.3">
      <c r="B512" s="109"/>
      <c r="C512" s="13"/>
      <c r="G512" s="29">
        <v>509</v>
      </c>
      <c r="H512" s="192">
        <f t="shared" ca="1" si="11"/>
        <v>3.9810728160155767E-2</v>
      </c>
    </row>
    <row r="513" spans="2:8" x14ac:dyDescent="0.3">
      <c r="B513" s="109"/>
      <c r="C513" s="13"/>
      <c r="G513" s="29">
        <v>510</v>
      </c>
      <c r="H513" s="192">
        <f t="shared" ca="1" si="11"/>
        <v>6.9828879517853434E-3</v>
      </c>
    </row>
    <row r="514" spans="2:8" x14ac:dyDescent="0.3">
      <c r="B514" s="109"/>
      <c r="C514" s="13"/>
      <c r="G514" s="29">
        <v>511</v>
      </c>
      <c r="H514" s="192">
        <f t="shared" ca="1" si="11"/>
        <v>1.6496110303622077E-2</v>
      </c>
    </row>
    <row r="515" spans="2:8" x14ac:dyDescent="0.3">
      <c r="B515" s="109"/>
      <c r="C515" s="13"/>
      <c r="G515" s="29">
        <v>512</v>
      </c>
      <c r="H515" s="192">
        <f t="shared" ca="1" si="11"/>
        <v>-2.760656536267795E-2</v>
      </c>
    </row>
    <row r="516" spans="2:8" x14ac:dyDescent="0.3">
      <c r="B516" s="109"/>
      <c r="C516" s="13"/>
      <c r="G516" s="29">
        <v>513</v>
      </c>
      <c r="H516" s="192">
        <f t="shared" ca="1" si="11"/>
        <v>2.8578873291154546E-2</v>
      </c>
    </row>
    <row r="517" spans="2:8" x14ac:dyDescent="0.3">
      <c r="B517" s="109"/>
      <c r="C517" s="13"/>
      <c r="G517" s="29">
        <v>514</v>
      </c>
      <c r="H517" s="192">
        <f t="shared" ref="H517:H580" ca="1" si="12">_xlfn.NORM.INV(RAND(),N$6,N$7)</f>
        <v>-5.5783794971078413E-4</v>
      </c>
    </row>
    <row r="518" spans="2:8" x14ac:dyDescent="0.3">
      <c r="B518" s="109"/>
      <c r="C518" s="13"/>
      <c r="G518" s="29">
        <v>515</v>
      </c>
      <c r="H518" s="192">
        <f t="shared" ca="1" si="12"/>
        <v>-2.3664740690632225E-2</v>
      </c>
    </row>
    <row r="519" spans="2:8" x14ac:dyDescent="0.3">
      <c r="B519" s="109"/>
      <c r="C519" s="13"/>
      <c r="G519" s="29">
        <v>516</v>
      </c>
      <c r="H519" s="192">
        <f t="shared" ca="1" si="12"/>
        <v>-2.6336974423272853E-2</v>
      </c>
    </row>
    <row r="520" spans="2:8" x14ac:dyDescent="0.3">
      <c r="B520" s="109"/>
      <c r="C520" s="13"/>
      <c r="G520" s="29">
        <v>517</v>
      </c>
      <c r="H520" s="192">
        <f t="shared" ca="1" si="12"/>
        <v>-3.4164554458867069E-2</v>
      </c>
    </row>
    <row r="521" spans="2:8" x14ac:dyDescent="0.3">
      <c r="B521" s="109"/>
      <c r="C521" s="13"/>
      <c r="G521" s="29">
        <v>518</v>
      </c>
      <c r="H521" s="192">
        <f t="shared" ca="1" si="12"/>
        <v>-4.0013048309414163E-2</v>
      </c>
    </row>
    <row r="522" spans="2:8" x14ac:dyDescent="0.3">
      <c r="B522" s="109"/>
      <c r="C522" s="13"/>
      <c r="G522" s="29">
        <v>519</v>
      </c>
      <c r="H522" s="192">
        <f t="shared" ca="1" si="12"/>
        <v>7.4987769669238896E-2</v>
      </c>
    </row>
    <row r="523" spans="2:8" x14ac:dyDescent="0.3">
      <c r="B523" s="109"/>
      <c r="C523" s="13"/>
      <c r="G523" s="29">
        <v>520</v>
      </c>
      <c r="H523" s="192">
        <f t="shared" ca="1" si="12"/>
        <v>1.8766980216040285E-2</v>
      </c>
    </row>
    <row r="524" spans="2:8" x14ac:dyDescent="0.3">
      <c r="B524" s="109"/>
      <c r="C524" s="13"/>
      <c r="G524" s="29">
        <v>521</v>
      </c>
      <c r="H524" s="192">
        <f t="shared" ca="1" si="12"/>
        <v>-5.258128396524598E-2</v>
      </c>
    </row>
    <row r="525" spans="2:8" x14ac:dyDescent="0.3">
      <c r="B525" s="109"/>
      <c r="C525" s="13"/>
      <c r="G525" s="29">
        <v>522</v>
      </c>
      <c r="H525" s="192">
        <f t="shared" ca="1" si="12"/>
        <v>4.6191745053940581E-2</v>
      </c>
    </row>
    <row r="526" spans="2:8" x14ac:dyDescent="0.3">
      <c r="B526" s="109"/>
      <c r="C526" s="13"/>
      <c r="G526" s="29">
        <v>523</v>
      </c>
      <c r="H526" s="192">
        <f t="shared" ca="1" si="12"/>
        <v>-6.0992238257329155E-2</v>
      </c>
    </row>
    <row r="527" spans="2:8" x14ac:dyDescent="0.3">
      <c r="B527" s="109"/>
      <c r="C527" s="13"/>
      <c r="G527" s="29">
        <v>524</v>
      </c>
      <c r="H527" s="192">
        <f t="shared" ca="1" si="12"/>
        <v>2.8763992351192914E-2</v>
      </c>
    </row>
    <row r="528" spans="2:8" x14ac:dyDescent="0.3">
      <c r="B528" s="109"/>
      <c r="C528" s="13"/>
      <c r="G528" s="29">
        <v>525</v>
      </c>
      <c r="H528" s="192">
        <f t="shared" ca="1" si="12"/>
        <v>3.3083659978411302E-3</v>
      </c>
    </row>
    <row r="529" spans="2:8" x14ac:dyDescent="0.3">
      <c r="B529" s="109"/>
      <c r="C529" s="13"/>
      <c r="G529" s="29">
        <v>526</v>
      </c>
      <c r="H529" s="192">
        <f t="shared" ca="1" si="12"/>
        <v>7.8310390446798758E-3</v>
      </c>
    </row>
    <row r="530" spans="2:8" x14ac:dyDescent="0.3">
      <c r="B530" s="109"/>
      <c r="C530" s="13"/>
      <c r="G530" s="29">
        <v>527</v>
      </c>
      <c r="H530" s="192">
        <f t="shared" ca="1" si="12"/>
        <v>-1.5668323336601512E-2</v>
      </c>
    </row>
    <row r="531" spans="2:8" x14ac:dyDescent="0.3">
      <c r="B531" s="109"/>
      <c r="C531" s="13"/>
      <c r="G531" s="29">
        <v>528</v>
      </c>
      <c r="H531" s="192">
        <f t="shared" ca="1" si="12"/>
        <v>3.0082187934978188E-2</v>
      </c>
    </row>
    <row r="532" spans="2:8" x14ac:dyDescent="0.3">
      <c r="B532" s="109"/>
      <c r="C532" s="13"/>
      <c r="G532" s="29">
        <v>529</v>
      </c>
      <c r="H532" s="192">
        <f t="shared" ca="1" si="12"/>
        <v>4.4488665043178402E-2</v>
      </c>
    </row>
    <row r="533" spans="2:8" x14ac:dyDescent="0.3">
      <c r="B533" s="109"/>
      <c r="C533" s="13"/>
      <c r="G533" s="29">
        <v>530</v>
      </c>
      <c r="H533" s="192">
        <f t="shared" ca="1" si="12"/>
        <v>3.9955650405473615E-2</v>
      </c>
    </row>
    <row r="534" spans="2:8" x14ac:dyDescent="0.3">
      <c r="B534" s="109"/>
      <c r="C534" s="13"/>
      <c r="G534" s="29">
        <v>531</v>
      </c>
      <c r="H534" s="192">
        <f t="shared" ca="1" si="12"/>
        <v>2.7672340695998977E-2</v>
      </c>
    </row>
    <row r="535" spans="2:8" x14ac:dyDescent="0.3">
      <c r="B535" s="109"/>
      <c r="C535" s="13"/>
      <c r="G535" s="29">
        <v>532</v>
      </c>
      <c r="H535" s="192">
        <f t="shared" ca="1" si="12"/>
        <v>2.1511066710825918E-2</v>
      </c>
    </row>
    <row r="536" spans="2:8" x14ac:dyDescent="0.3">
      <c r="B536" s="109"/>
      <c r="C536" s="13"/>
      <c r="G536" s="29">
        <v>533</v>
      </c>
      <c r="H536" s="192">
        <f t="shared" ca="1" si="12"/>
        <v>-1.48846260027288E-2</v>
      </c>
    </row>
    <row r="537" spans="2:8" x14ac:dyDescent="0.3">
      <c r="B537" s="109"/>
      <c r="C537" s="13"/>
      <c r="G537" s="29">
        <v>534</v>
      </c>
      <c r="H537" s="192">
        <f t="shared" ca="1" si="12"/>
        <v>-2.5726933714924445E-3</v>
      </c>
    </row>
    <row r="538" spans="2:8" x14ac:dyDescent="0.3">
      <c r="B538" s="109"/>
      <c r="C538" s="13"/>
      <c r="G538" s="29">
        <v>535</v>
      </c>
      <c r="H538" s="192">
        <f t="shared" ca="1" si="12"/>
        <v>2.1486373483508649E-2</v>
      </c>
    </row>
    <row r="539" spans="2:8" x14ac:dyDescent="0.3">
      <c r="B539" s="109"/>
      <c r="C539" s="13"/>
      <c r="G539" s="29">
        <v>536</v>
      </c>
      <c r="H539" s="192">
        <f t="shared" ca="1" si="12"/>
        <v>-5.1513809103702251E-3</v>
      </c>
    </row>
    <row r="540" spans="2:8" x14ac:dyDescent="0.3">
      <c r="B540" s="109"/>
      <c r="C540" s="13"/>
      <c r="G540" s="29">
        <v>537</v>
      </c>
      <c r="H540" s="192">
        <f t="shared" ca="1" si="12"/>
        <v>6.5809754496061731E-2</v>
      </c>
    </row>
    <row r="541" spans="2:8" x14ac:dyDescent="0.3">
      <c r="B541" s="109"/>
      <c r="C541" s="13"/>
      <c r="G541" s="29">
        <v>538</v>
      </c>
      <c r="H541" s="192">
        <f t="shared" ca="1" si="12"/>
        <v>3.1504916890482133E-2</v>
      </c>
    </row>
    <row r="542" spans="2:8" x14ac:dyDescent="0.3">
      <c r="B542" s="109"/>
      <c r="C542" s="13"/>
      <c r="G542" s="29">
        <v>539</v>
      </c>
      <c r="H542" s="192">
        <f t="shared" ca="1" si="12"/>
        <v>3.4540274863298352E-2</v>
      </c>
    </row>
    <row r="543" spans="2:8" x14ac:dyDescent="0.3">
      <c r="B543" s="109"/>
      <c r="C543" s="13"/>
      <c r="G543" s="29">
        <v>540</v>
      </c>
      <c r="H543" s="192">
        <f t="shared" ca="1" si="12"/>
        <v>4.3729504492780347E-2</v>
      </c>
    </row>
    <row r="544" spans="2:8" x14ac:dyDescent="0.3">
      <c r="B544" s="109"/>
      <c r="C544" s="13"/>
      <c r="G544" s="29">
        <v>541</v>
      </c>
      <c r="H544" s="192">
        <f t="shared" ca="1" si="12"/>
        <v>-1.7738907035524817E-2</v>
      </c>
    </row>
    <row r="545" spans="2:8" x14ac:dyDescent="0.3">
      <c r="B545" s="109"/>
      <c r="C545" s="13"/>
      <c r="G545" s="29">
        <v>542</v>
      </c>
      <c r="H545" s="192">
        <f t="shared" ca="1" si="12"/>
        <v>-4.0886218702535879E-2</v>
      </c>
    </row>
    <row r="546" spans="2:8" x14ac:dyDescent="0.3">
      <c r="B546" s="109"/>
      <c r="C546" s="13"/>
      <c r="G546" s="29">
        <v>543</v>
      </c>
      <c r="H546" s="192">
        <f t="shared" ca="1" si="12"/>
        <v>1.2004211555835401E-4</v>
      </c>
    </row>
    <row r="547" spans="2:8" x14ac:dyDescent="0.3">
      <c r="B547" s="109"/>
      <c r="C547" s="13"/>
      <c r="G547" s="29">
        <v>544</v>
      </c>
      <c r="H547" s="192">
        <f t="shared" ca="1" si="12"/>
        <v>4.2793722629654619E-3</v>
      </c>
    </row>
    <row r="548" spans="2:8" x14ac:dyDescent="0.3">
      <c r="B548" s="109"/>
      <c r="C548" s="13"/>
      <c r="G548" s="29">
        <v>545</v>
      </c>
      <c r="H548" s="192">
        <f t="shared" ca="1" si="12"/>
        <v>-2.2517912733978993E-2</v>
      </c>
    </row>
    <row r="549" spans="2:8" x14ac:dyDescent="0.3">
      <c r="B549" s="109"/>
      <c r="C549" s="13"/>
      <c r="G549" s="29">
        <v>546</v>
      </c>
      <c r="H549" s="192">
        <f t="shared" ca="1" si="12"/>
        <v>5.7404686433943015E-4</v>
      </c>
    </row>
    <row r="550" spans="2:8" x14ac:dyDescent="0.3">
      <c r="B550" s="109"/>
      <c r="C550" s="13"/>
      <c r="G550" s="29">
        <v>547</v>
      </c>
      <c r="H550" s="192">
        <f t="shared" ca="1" si="12"/>
        <v>1.6707825105424364E-3</v>
      </c>
    </row>
    <row r="551" spans="2:8" x14ac:dyDescent="0.3">
      <c r="B551" s="109"/>
      <c r="C551" s="13"/>
      <c r="G551" s="29">
        <v>548</v>
      </c>
      <c r="H551" s="192">
        <f t="shared" ca="1" si="12"/>
        <v>-2.7777659125668148E-3</v>
      </c>
    </row>
    <row r="552" spans="2:8" x14ac:dyDescent="0.3">
      <c r="B552" s="109"/>
      <c r="C552" s="13"/>
      <c r="G552" s="29">
        <v>549</v>
      </c>
      <c r="H552" s="192">
        <f t="shared" ca="1" si="12"/>
        <v>-2.5020781066312052E-2</v>
      </c>
    </row>
    <row r="553" spans="2:8" x14ac:dyDescent="0.3">
      <c r="B553" s="109"/>
      <c r="C553" s="13"/>
      <c r="G553" s="29">
        <v>550</v>
      </c>
      <c r="H553" s="192">
        <f t="shared" ca="1" si="12"/>
        <v>3.6752422812282894E-2</v>
      </c>
    </row>
    <row r="554" spans="2:8" x14ac:dyDescent="0.3">
      <c r="B554" s="109"/>
      <c r="C554" s="13"/>
      <c r="G554" s="29">
        <v>551</v>
      </c>
      <c r="H554" s="192">
        <f t="shared" ca="1" si="12"/>
        <v>-5.4879155135751277E-2</v>
      </c>
    </row>
    <row r="555" spans="2:8" x14ac:dyDescent="0.3">
      <c r="B555" s="109"/>
      <c r="C555" s="13"/>
      <c r="G555" s="29">
        <v>552</v>
      </c>
      <c r="H555" s="192">
        <f t="shared" ca="1" si="12"/>
        <v>-3.702062332950893E-2</v>
      </c>
    </row>
    <row r="556" spans="2:8" x14ac:dyDescent="0.3">
      <c r="B556" s="109"/>
      <c r="C556" s="13"/>
      <c r="G556" s="29">
        <v>553</v>
      </c>
      <c r="H556" s="192">
        <f t="shared" ca="1" si="12"/>
        <v>4.402629192720512E-2</v>
      </c>
    </row>
    <row r="557" spans="2:8" x14ac:dyDescent="0.3">
      <c r="B557" s="109"/>
      <c r="C557" s="13"/>
      <c r="G557" s="29">
        <v>554</v>
      </c>
      <c r="H557" s="192">
        <f t="shared" ca="1" si="12"/>
        <v>-2.3575770302427281E-2</v>
      </c>
    </row>
    <row r="558" spans="2:8" x14ac:dyDescent="0.3">
      <c r="B558" s="109"/>
      <c r="C558" s="13"/>
      <c r="G558" s="29">
        <v>555</v>
      </c>
      <c r="H558" s="192">
        <f t="shared" ca="1" si="12"/>
        <v>4.493570357930865E-2</v>
      </c>
    </row>
    <row r="559" spans="2:8" x14ac:dyDescent="0.3">
      <c r="B559" s="109"/>
      <c r="C559" s="13"/>
      <c r="G559" s="29">
        <v>556</v>
      </c>
      <c r="H559" s="192">
        <f t="shared" ca="1" si="12"/>
        <v>-9.1111771048274399E-3</v>
      </c>
    </row>
    <row r="560" spans="2:8" x14ac:dyDescent="0.3">
      <c r="B560" s="109"/>
      <c r="C560" s="13"/>
      <c r="G560" s="29">
        <v>557</v>
      </c>
      <c r="H560" s="192">
        <f t="shared" ca="1" si="12"/>
        <v>4.0259045364405992E-2</v>
      </c>
    </row>
    <row r="561" spans="2:8" x14ac:dyDescent="0.3">
      <c r="B561" s="109"/>
      <c r="C561" s="13"/>
      <c r="G561" s="29">
        <v>558</v>
      </c>
      <c r="H561" s="192">
        <f t="shared" ca="1" si="12"/>
        <v>1.054036211028119E-2</v>
      </c>
    </row>
    <row r="562" spans="2:8" x14ac:dyDescent="0.3">
      <c r="B562" s="109"/>
      <c r="C562" s="13"/>
      <c r="G562" s="29">
        <v>559</v>
      </c>
      <c r="H562" s="192">
        <f t="shared" ca="1" si="12"/>
        <v>-2.3230755530608539E-4</v>
      </c>
    </row>
    <row r="563" spans="2:8" x14ac:dyDescent="0.3">
      <c r="B563" s="109"/>
      <c r="C563" s="13"/>
      <c r="G563" s="29">
        <v>560</v>
      </c>
      <c r="H563" s="192">
        <f t="shared" ca="1" si="12"/>
        <v>-5.1444296732703221E-3</v>
      </c>
    </row>
    <row r="564" spans="2:8" x14ac:dyDescent="0.3">
      <c r="B564" s="109"/>
      <c r="C564" s="13"/>
      <c r="G564" s="29">
        <v>561</v>
      </c>
      <c r="H564" s="192">
        <f t="shared" ca="1" si="12"/>
        <v>-8.2199292645409184E-4</v>
      </c>
    </row>
    <row r="565" spans="2:8" x14ac:dyDescent="0.3">
      <c r="B565" s="109"/>
      <c r="C565" s="13"/>
      <c r="G565" s="29">
        <v>562</v>
      </c>
      <c r="H565" s="192">
        <f t="shared" ca="1" si="12"/>
        <v>6.7807858668511734E-3</v>
      </c>
    </row>
    <row r="566" spans="2:8" x14ac:dyDescent="0.3">
      <c r="B566" s="109"/>
      <c r="C566" s="13"/>
      <c r="G566" s="29">
        <v>563</v>
      </c>
      <c r="H566" s="192">
        <f t="shared" ca="1" si="12"/>
        <v>2.4839858882611081E-2</v>
      </c>
    </row>
    <row r="567" spans="2:8" x14ac:dyDescent="0.3">
      <c r="B567" s="109"/>
      <c r="C567" s="13"/>
      <c r="G567" s="29">
        <v>564</v>
      </c>
      <c r="H567" s="192">
        <f t="shared" ca="1" si="12"/>
        <v>-2.5069821831722662E-2</v>
      </c>
    </row>
    <row r="568" spans="2:8" x14ac:dyDescent="0.3">
      <c r="B568" s="109"/>
      <c r="C568" s="13"/>
      <c r="G568" s="29">
        <v>565</v>
      </c>
      <c r="H568" s="192">
        <f t="shared" ca="1" si="12"/>
        <v>-2.356357393459128E-2</v>
      </c>
    </row>
    <row r="569" spans="2:8" x14ac:dyDescent="0.3">
      <c r="B569" s="109"/>
      <c r="C569" s="13"/>
      <c r="G569" s="29">
        <v>566</v>
      </c>
      <c r="H569" s="192">
        <f t="shared" ca="1" si="12"/>
        <v>-5.3149632973923062E-2</v>
      </c>
    </row>
    <row r="570" spans="2:8" x14ac:dyDescent="0.3">
      <c r="B570" s="109"/>
      <c r="C570" s="13"/>
      <c r="G570" s="29">
        <v>567</v>
      </c>
      <c r="H570" s="192">
        <f t="shared" ca="1" si="12"/>
        <v>3.7544958379207106E-2</v>
      </c>
    </row>
    <row r="571" spans="2:8" x14ac:dyDescent="0.3">
      <c r="B571" s="109"/>
      <c r="C571" s="13"/>
      <c r="G571" s="29">
        <v>568</v>
      </c>
      <c r="H571" s="192">
        <f t="shared" ca="1" si="12"/>
        <v>8.5461257248705541E-3</v>
      </c>
    </row>
    <row r="572" spans="2:8" x14ac:dyDescent="0.3">
      <c r="B572" s="109"/>
      <c r="C572" s="13"/>
      <c r="G572" s="29">
        <v>569</v>
      </c>
      <c r="H572" s="192">
        <f t="shared" ca="1" si="12"/>
        <v>4.3956563163021913E-2</v>
      </c>
    </row>
    <row r="573" spans="2:8" x14ac:dyDescent="0.3">
      <c r="B573" s="109"/>
      <c r="C573" s="13"/>
      <c r="G573" s="29">
        <v>570</v>
      </c>
      <c r="H573" s="192">
        <f t="shared" ca="1" si="12"/>
        <v>3.8327978620619416E-2</v>
      </c>
    </row>
    <row r="574" spans="2:8" x14ac:dyDescent="0.3">
      <c r="B574" s="109"/>
      <c r="C574" s="13"/>
      <c r="G574" s="29">
        <v>571</v>
      </c>
      <c r="H574" s="192">
        <f t="shared" ca="1" si="12"/>
        <v>5.7720193678931679E-3</v>
      </c>
    </row>
    <row r="575" spans="2:8" x14ac:dyDescent="0.3">
      <c r="B575" s="109"/>
      <c r="C575" s="13"/>
      <c r="G575" s="29">
        <v>572</v>
      </c>
      <c r="H575" s="192">
        <f t="shared" ca="1" si="12"/>
        <v>-2.8447169931526111E-2</v>
      </c>
    </row>
    <row r="576" spans="2:8" x14ac:dyDescent="0.3">
      <c r="B576" s="109"/>
      <c r="C576" s="13"/>
      <c r="G576" s="29">
        <v>573</v>
      </c>
      <c r="H576" s="192">
        <f t="shared" ca="1" si="12"/>
        <v>1.297984052243762E-2</v>
      </c>
    </row>
    <row r="577" spans="2:8" x14ac:dyDescent="0.3">
      <c r="B577" s="109"/>
      <c r="C577" s="13"/>
      <c r="G577" s="29">
        <v>574</v>
      </c>
      <c r="H577" s="192">
        <f t="shared" ca="1" si="12"/>
        <v>1.0528683869812192E-2</v>
      </c>
    </row>
    <row r="578" spans="2:8" x14ac:dyDescent="0.3">
      <c r="B578" s="109"/>
      <c r="C578" s="13"/>
      <c r="G578" s="29">
        <v>575</v>
      </c>
      <c r="H578" s="192">
        <f t="shared" ca="1" si="12"/>
        <v>6.928946563060448E-2</v>
      </c>
    </row>
    <row r="579" spans="2:8" x14ac:dyDescent="0.3">
      <c r="B579" s="109"/>
      <c r="C579" s="13"/>
      <c r="G579" s="29">
        <v>576</v>
      </c>
      <c r="H579" s="192">
        <f t="shared" ca="1" si="12"/>
        <v>-1.3118976885076509E-3</v>
      </c>
    </row>
    <row r="580" spans="2:8" x14ac:dyDescent="0.3">
      <c r="B580" s="109"/>
      <c r="C580" s="13"/>
      <c r="G580" s="29">
        <v>577</v>
      </c>
      <c r="H580" s="192">
        <f t="shared" ca="1" si="12"/>
        <v>-8.6521706915387436E-3</v>
      </c>
    </row>
    <row r="581" spans="2:8" x14ac:dyDescent="0.3">
      <c r="B581" s="109"/>
      <c r="C581" s="13"/>
      <c r="G581" s="29">
        <v>578</v>
      </c>
      <c r="H581" s="192">
        <f t="shared" ref="H581:H644" ca="1" si="13">_xlfn.NORM.INV(RAND(),N$6,N$7)</f>
        <v>-7.150637747417735E-3</v>
      </c>
    </row>
    <row r="582" spans="2:8" x14ac:dyDescent="0.3">
      <c r="B582" s="109"/>
      <c r="C582" s="13"/>
      <c r="G582" s="29">
        <v>579</v>
      </c>
      <c r="H582" s="192">
        <f t="shared" ca="1" si="13"/>
        <v>4.5626968246413331E-2</v>
      </c>
    </row>
    <row r="583" spans="2:8" x14ac:dyDescent="0.3">
      <c r="B583" s="109"/>
      <c r="C583" s="13"/>
      <c r="G583" s="29">
        <v>580</v>
      </c>
      <c r="H583" s="192">
        <f t="shared" ca="1" si="13"/>
        <v>2.0660264574629054E-2</v>
      </c>
    </row>
    <row r="584" spans="2:8" x14ac:dyDescent="0.3">
      <c r="B584" s="109"/>
      <c r="C584" s="13"/>
      <c r="G584" s="29">
        <v>581</v>
      </c>
      <c r="H584" s="192">
        <f t="shared" ca="1" si="13"/>
        <v>5.8687942930097953E-3</v>
      </c>
    </row>
    <row r="585" spans="2:8" x14ac:dyDescent="0.3">
      <c r="B585" s="109"/>
      <c r="C585" s="13"/>
      <c r="G585" s="29">
        <v>582</v>
      </c>
      <c r="H585" s="192">
        <f t="shared" ca="1" si="13"/>
        <v>-2.8160091212911655E-2</v>
      </c>
    </row>
    <row r="586" spans="2:8" x14ac:dyDescent="0.3">
      <c r="B586" s="109"/>
      <c r="C586" s="13"/>
      <c r="G586" s="29">
        <v>583</v>
      </c>
      <c r="H586" s="192">
        <f t="shared" ca="1" si="13"/>
        <v>-3.1271209005734515E-3</v>
      </c>
    </row>
    <row r="587" spans="2:8" x14ac:dyDescent="0.3">
      <c r="B587" s="109"/>
      <c r="C587" s="13"/>
      <c r="G587" s="29">
        <v>584</v>
      </c>
      <c r="H587" s="192">
        <f t="shared" ca="1" si="13"/>
        <v>2.4198870805789189E-3</v>
      </c>
    </row>
    <row r="588" spans="2:8" x14ac:dyDescent="0.3">
      <c r="B588" s="109"/>
      <c r="C588" s="13"/>
      <c r="G588" s="29">
        <v>585</v>
      </c>
      <c r="H588" s="192">
        <f t="shared" ca="1" si="13"/>
        <v>-9.7813675216451984E-3</v>
      </c>
    </row>
    <row r="589" spans="2:8" x14ac:dyDescent="0.3">
      <c r="B589" s="109"/>
      <c r="C589" s="13"/>
      <c r="G589" s="29">
        <v>586</v>
      </c>
      <c r="H589" s="192">
        <f t="shared" ca="1" si="13"/>
        <v>2.8345053786744959E-2</v>
      </c>
    </row>
    <row r="590" spans="2:8" x14ac:dyDescent="0.3">
      <c r="B590" s="109"/>
      <c r="C590" s="13"/>
      <c r="G590" s="29">
        <v>587</v>
      </c>
      <c r="H590" s="192">
        <f t="shared" ca="1" si="13"/>
        <v>5.3524653627509029E-2</v>
      </c>
    </row>
    <row r="591" spans="2:8" x14ac:dyDescent="0.3">
      <c r="B591" s="109"/>
      <c r="C591" s="13"/>
      <c r="G591" s="29">
        <v>588</v>
      </c>
      <c r="H591" s="192">
        <f t="shared" ca="1" si="13"/>
        <v>2.9949027357773144E-2</v>
      </c>
    </row>
    <row r="592" spans="2:8" x14ac:dyDescent="0.3">
      <c r="B592" s="109"/>
      <c r="C592" s="13"/>
      <c r="G592" s="29">
        <v>589</v>
      </c>
      <c r="H592" s="192">
        <f t="shared" ca="1" si="13"/>
        <v>2.1018916409986623E-2</v>
      </c>
    </row>
    <row r="593" spans="2:8" x14ac:dyDescent="0.3">
      <c r="B593" s="109"/>
      <c r="C593" s="13"/>
      <c r="G593" s="29">
        <v>590</v>
      </c>
      <c r="H593" s="192">
        <f t="shared" ca="1" si="13"/>
        <v>5.3646791033536464E-2</v>
      </c>
    </row>
    <row r="594" spans="2:8" x14ac:dyDescent="0.3">
      <c r="B594" s="109"/>
      <c r="C594" s="13"/>
      <c r="G594" s="29">
        <v>591</v>
      </c>
      <c r="H594" s="192">
        <f t="shared" ca="1" si="13"/>
        <v>5.6916784009372862E-2</v>
      </c>
    </row>
    <row r="595" spans="2:8" x14ac:dyDescent="0.3">
      <c r="B595" s="109"/>
      <c r="C595" s="13"/>
      <c r="G595" s="29">
        <v>592</v>
      </c>
      <c r="H595" s="192">
        <f t="shared" ca="1" si="13"/>
        <v>1.0729523874133274E-2</v>
      </c>
    </row>
    <row r="596" spans="2:8" x14ac:dyDescent="0.3">
      <c r="B596" s="109"/>
      <c r="C596" s="13"/>
      <c r="G596" s="29">
        <v>593</v>
      </c>
      <c r="H596" s="192">
        <f t="shared" ca="1" si="13"/>
        <v>8.0165149681586129E-3</v>
      </c>
    </row>
    <row r="597" spans="2:8" x14ac:dyDescent="0.3">
      <c r="B597" s="109"/>
      <c r="C597" s="13"/>
      <c r="G597" s="29">
        <v>594</v>
      </c>
      <c r="H597" s="192">
        <f t="shared" ca="1" si="13"/>
        <v>-1.9989723852718366E-2</v>
      </c>
    </row>
    <row r="598" spans="2:8" x14ac:dyDescent="0.3">
      <c r="B598" s="109"/>
      <c r="C598" s="13"/>
      <c r="G598" s="29">
        <v>595</v>
      </c>
      <c r="H598" s="192">
        <f t="shared" ca="1" si="13"/>
        <v>-3.1698645244595924E-2</v>
      </c>
    </row>
    <row r="599" spans="2:8" x14ac:dyDescent="0.3">
      <c r="B599" s="109"/>
      <c r="C599" s="13"/>
      <c r="G599" s="29">
        <v>596</v>
      </c>
      <c r="H599" s="192">
        <f t="shared" ca="1" si="13"/>
        <v>-2.437401223195557E-2</v>
      </c>
    </row>
    <row r="600" spans="2:8" x14ac:dyDescent="0.3">
      <c r="B600" s="109"/>
      <c r="C600" s="13"/>
      <c r="G600" s="29">
        <v>597</v>
      </c>
      <c r="H600" s="192">
        <f t="shared" ca="1" si="13"/>
        <v>1.7932805917448058E-2</v>
      </c>
    </row>
    <row r="601" spans="2:8" x14ac:dyDescent="0.3">
      <c r="B601" s="109"/>
      <c r="C601" s="13"/>
      <c r="G601" s="29">
        <v>598</v>
      </c>
      <c r="H601" s="192">
        <f t="shared" ca="1" si="13"/>
        <v>-1.610438739977502E-2</v>
      </c>
    </row>
    <row r="602" spans="2:8" x14ac:dyDescent="0.3">
      <c r="B602" s="109"/>
      <c r="C602" s="13"/>
      <c r="G602" s="29">
        <v>599</v>
      </c>
      <c r="H602" s="192">
        <f t="shared" ca="1" si="13"/>
        <v>-2.7726392235691365E-2</v>
      </c>
    </row>
    <row r="603" spans="2:8" x14ac:dyDescent="0.3">
      <c r="B603" s="109"/>
      <c r="C603" s="13"/>
      <c r="G603" s="29">
        <v>600</v>
      </c>
      <c r="H603" s="192">
        <f t="shared" ca="1" si="13"/>
        <v>3.8750652263333338E-2</v>
      </c>
    </row>
    <row r="604" spans="2:8" x14ac:dyDescent="0.3">
      <c r="B604" s="109"/>
      <c r="C604" s="13"/>
      <c r="G604" s="29">
        <v>601</v>
      </c>
      <c r="H604" s="192">
        <f t="shared" ca="1" si="13"/>
        <v>-6.1877636837920549E-3</v>
      </c>
    </row>
    <row r="605" spans="2:8" x14ac:dyDescent="0.3">
      <c r="B605" s="109"/>
      <c r="C605" s="13"/>
      <c r="G605" s="29">
        <v>602</v>
      </c>
      <c r="H605" s="192">
        <f t="shared" ca="1" si="13"/>
        <v>2.0440839248785789E-2</v>
      </c>
    </row>
    <row r="606" spans="2:8" x14ac:dyDescent="0.3">
      <c r="B606" s="109"/>
      <c r="C606" s="13"/>
      <c r="G606" s="29">
        <v>603</v>
      </c>
      <c r="H606" s="192">
        <f t="shared" ca="1" si="13"/>
        <v>-2.5611213477199624E-2</v>
      </c>
    </row>
    <row r="607" spans="2:8" x14ac:dyDescent="0.3">
      <c r="B607" s="109"/>
      <c r="C607" s="13"/>
      <c r="G607" s="29">
        <v>604</v>
      </c>
      <c r="H607" s="192">
        <f t="shared" ca="1" si="13"/>
        <v>1.1932390151258233E-2</v>
      </c>
    </row>
    <row r="608" spans="2:8" x14ac:dyDescent="0.3">
      <c r="B608" s="109"/>
      <c r="C608" s="13"/>
      <c r="G608" s="29">
        <v>605</v>
      </c>
      <c r="H608" s="192">
        <f t="shared" ca="1" si="13"/>
        <v>-1.8018178416726448E-2</v>
      </c>
    </row>
    <row r="609" spans="2:8" x14ac:dyDescent="0.3">
      <c r="B609" s="109"/>
      <c r="C609" s="13"/>
      <c r="G609" s="29">
        <v>606</v>
      </c>
      <c r="H609" s="192">
        <f t="shared" ca="1" si="13"/>
        <v>1.5227436823709261E-2</v>
      </c>
    </row>
    <row r="610" spans="2:8" x14ac:dyDescent="0.3">
      <c r="B610" s="109"/>
      <c r="C610" s="13"/>
      <c r="G610" s="29">
        <v>607</v>
      </c>
      <c r="H610" s="192">
        <f t="shared" ca="1" si="13"/>
        <v>-1.8393834474688373E-2</v>
      </c>
    </row>
    <row r="611" spans="2:8" x14ac:dyDescent="0.3">
      <c r="B611" s="109"/>
      <c r="C611" s="13"/>
      <c r="G611" s="29">
        <v>608</v>
      </c>
      <c r="H611" s="192">
        <f t="shared" ca="1" si="13"/>
        <v>1.6592330113300597E-2</v>
      </c>
    </row>
    <row r="612" spans="2:8" x14ac:dyDescent="0.3">
      <c r="B612" s="109"/>
      <c r="C612" s="13"/>
      <c r="G612" s="29">
        <v>609</v>
      </c>
      <c r="H612" s="192">
        <f t="shared" ca="1" si="13"/>
        <v>5.9343568564262546E-3</v>
      </c>
    </row>
    <row r="613" spans="2:8" x14ac:dyDescent="0.3">
      <c r="B613" s="109"/>
      <c r="C613" s="13"/>
      <c r="G613" s="29">
        <v>610</v>
      </c>
      <c r="H613" s="192">
        <f t="shared" ca="1" si="13"/>
        <v>-3.5473515810145136E-2</v>
      </c>
    </row>
    <row r="614" spans="2:8" x14ac:dyDescent="0.3">
      <c r="B614" s="109"/>
      <c r="C614" s="13"/>
      <c r="G614" s="29">
        <v>611</v>
      </c>
      <c r="H614" s="192">
        <f t="shared" ca="1" si="13"/>
        <v>-6.7097102513225787E-2</v>
      </c>
    </row>
    <row r="615" spans="2:8" x14ac:dyDescent="0.3">
      <c r="B615" s="109"/>
      <c r="C615" s="13"/>
      <c r="G615" s="29">
        <v>612</v>
      </c>
      <c r="H615" s="192">
        <f t="shared" ca="1" si="13"/>
        <v>-1.3983227403924348E-2</v>
      </c>
    </row>
    <row r="616" spans="2:8" x14ac:dyDescent="0.3">
      <c r="B616" s="109"/>
      <c r="C616" s="13"/>
      <c r="G616" s="29">
        <v>613</v>
      </c>
      <c r="H616" s="192">
        <f t="shared" ca="1" si="13"/>
        <v>-4.0167910927839313E-2</v>
      </c>
    </row>
    <row r="617" spans="2:8" x14ac:dyDescent="0.3">
      <c r="B617" s="109"/>
      <c r="C617" s="13"/>
      <c r="G617" s="29">
        <v>614</v>
      </c>
      <c r="H617" s="192">
        <f t="shared" ca="1" si="13"/>
        <v>-3.50174263939177E-3</v>
      </c>
    </row>
    <row r="618" spans="2:8" x14ac:dyDescent="0.3">
      <c r="B618" s="109"/>
      <c r="C618" s="13"/>
      <c r="G618" s="29">
        <v>615</v>
      </c>
      <c r="H618" s="192">
        <f t="shared" ca="1" si="13"/>
        <v>-1.9436966192054015E-2</v>
      </c>
    </row>
    <row r="619" spans="2:8" x14ac:dyDescent="0.3">
      <c r="B619" s="109"/>
      <c r="C619" s="13"/>
      <c r="G619" s="29">
        <v>616</v>
      </c>
      <c r="H619" s="192">
        <f t="shared" ca="1" si="13"/>
        <v>3.4956655893331034E-3</v>
      </c>
    </row>
    <row r="620" spans="2:8" x14ac:dyDescent="0.3">
      <c r="B620" s="109"/>
      <c r="C620" s="13"/>
      <c r="G620" s="29">
        <v>617</v>
      </c>
      <c r="H620" s="192">
        <f t="shared" ca="1" si="13"/>
        <v>-9.0797562394794203E-3</v>
      </c>
    </row>
    <row r="621" spans="2:8" x14ac:dyDescent="0.3">
      <c r="B621" s="109"/>
      <c r="C621" s="13"/>
      <c r="G621" s="29">
        <v>618</v>
      </c>
      <c r="H621" s="192">
        <f t="shared" ca="1" si="13"/>
        <v>-2.1806003831996525E-2</v>
      </c>
    </row>
    <row r="622" spans="2:8" x14ac:dyDescent="0.3">
      <c r="B622" s="109"/>
      <c r="C622" s="13"/>
      <c r="G622" s="29">
        <v>619</v>
      </c>
      <c r="H622" s="192">
        <f t="shared" ca="1" si="13"/>
        <v>-1.9470871016202312E-3</v>
      </c>
    </row>
    <row r="623" spans="2:8" x14ac:dyDescent="0.3">
      <c r="B623" s="109"/>
      <c r="C623" s="13"/>
      <c r="G623" s="29">
        <v>620</v>
      </c>
      <c r="H623" s="192">
        <f t="shared" ca="1" si="13"/>
        <v>5.1668182687563464E-2</v>
      </c>
    </row>
    <row r="624" spans="2:8" x14ac:dyDescent="0.3">
      <c r="B624" s="109"/>
      <c r="C624" s="13"/>
      <c r="G624" s="29">
        <v>621</v>
      </c>
      <c r="H624" s="192">
        <f t="shared" ca="1" si="13"/>
        <v>4.3798509726700862E-3</v>
      </c>
    </row>
    <row r="625" spans="2:8" x14ac:dyDescent="0.3">
      <c r="B625" s="109"/>
      <c r="C625" s="13"/>
      <c r="G625" s="29">
        <v>622</v>
      </c>
      <c r="H625" s="192">
        <f t="shared" ca="1" si="13"/>
        <v>1.061524243008723E-2</v>
      </c>
    </row>
    <row r="626" spans="2:8" x14ac:dyDescent="0.3">
      <c r="B626" s="109"/>
      <c r="C626" s="13"/>
      <c r="G626" s="29">
        <v>623</v>
      </c>
      <c r="H626" s="192">
        <f t="shared" ca="1" si="13"/>
        <v>-2.4929320050618764E-2</v>
      </c>
    </row>
    <row r="627" spans="2:8" x14ac:dyDescent="0.3">
      <c r="B627" s="109"/>
      <c r="C627" s="13"/>
      <c r="G627" s="29">
        <v>624</v>
      </c>
      <c r="H627" s="192">
        <f t="shared" ca="1" si="13"/>
        <v>-3.4813730471634594E-2</v>
      </c>
    </row>
    <row r="628" spans="2:8" x14ac:dyDescent="0.3">
      <c r="B628" s="109"/>
      <c r="C628" s="13"/>
      <c r="G628" s="29">
        <v>625</v>
      </c>
      <c r="H628" s="192">
        <f t="shared" ca="1" si="13"/>
        <v>-1.2466941606920159E-2</v>
      </c>
    </row>
    <row r="629" spans="2:8" x14ac:dyDescent="0.3">
      <c r="B629" s="109"/>
      <c r="C629" s="13"/>
      <c r="G629" s="29">
        <v>626</v>
      </c>
      <c r="H629" s="192">
        <f t="shared" ca="1" si="13"/>
        <v>-2.6080850493878972E-2</v>
      </c>
    </row>
    <row r="630" spans="2:8" x14ac:dyDescent="0.3">
      <c r="B630" s="109"/>
      <c r="C630" s="13"/>
      <c r="G630" s="29">
        <v>627</v>
      </c>
      <c r="H630" s="192">
        <f t="shared" ca="1" si="13"/>
        <v>-2.42097565040739E-2</v>
      </c>
    </row>
    <row r="631" spans="2:8" x14ac:dyDescent="0.3">
      <c r="B631" s="109"/>
      <c r="C631" s="13"/>
      <c r="G631" s="29">
        <v>628</v>
      </c>
      <c r="H631" s="192">
        <f t="shared" ca="1" si="13"/>
        <v>3.8418679513133151E-2</v>
      </c>
    </row>
    <row r="632" spans="2:8" x14ac:dyDescent="0.3">
      <c r="B632" s="109"/>
      <c r="C632" s="13"/>
      <c r="G632" s="29">
        <v>629</v>
      </c>
      <c r="H632" s="192">
        <f t="shared" ca="1" si="13"/>
        <v>1.5785983101934985E-2</v>
      </c>
    </row>
    <row r="633" spans="2:8" x14ac:dyDescent="0.3">
      <c r="B633" s="109"/>
      <c r="C633" s="13"/>
      <c r="G633" s="29">
        <v>630</v>
      </c>
      <c r="H633" s="192">
        <f t="shared" ca="1" si="13"/>
        <v>-3.9325355966447371E-3</v>
      </c>
    </row>
    <row r="634" spans="2:8" x14ac:dyDescent="0.3">
      <c r="B634" s="109"/>
      <c r="C634" s="13"/>
      <c r="G634" s="29">
        <v>631</v>
      </c>
      <c r="H634" s="192">
        <f t="shared" ca="1" si="13"/>
        <v>-1.7741472660497585E-2</v>
      </c>
    </row>
    <row r="635" spans="2:8" x14ac:dyDescent="0.3">
      <c r="B635" s="109"/>
      <c r="C635" s="13"/>
      <c r="G635" s="29">
        <v>632</v>
      </c>
      <c r="H635" s="192">
        <f t="shared" ca="1" si="13"/>
        <v>-4.7968115115089902E-2</v>
      </c>
    </row>
    <row r="636" spans="2:8" x14ac:dyDescent="0.3">
      <c r="B636" s="109"/>
      <c r="C636" s="13"/>
      <c r="G636" s="29">
        <v>633</v>
      </c>
      <c r="H636" s="192">
        <f t="shared" ca="1" si="13"/>
        <v>-4.8447947979267734E-2</v>
      </c>
    </row>
    <row r="637" spans="2:8" x14ac:dyDescent="0.3">
      <c r="B637" s="109"/>
      <c r="C637" s="13"/>
      <c r="G637" s="29">
        <v>634</v>
      </c>
      <c r="H637" s="192">
        <f t="shared" ca="1" si="13"/>
        <v>-5.2296996632995203E-3</v>
      </c>
    </row>
    <row r="638" spans="2:8" x14ac:dyDescent="0.3">
      <c r="B638" s="109"/>
      <c r="C638" s="13"/>
      <c r="G638" s="29">
        <v>635</v>
      </c>
      <c r="H638" s="192">
        <f t="shared" ca="1" si="13"/>
        <v>-8.0191488070134008E-3</v>
      </c>
    </row>
    <row r="639" spans="2:8" x14ac:dyDescent="0.3">
      <c r="B639" s="109"/>
      <c r="C639" s="13"/>
      <c r="G639" s="29">
        <v>636</v>
      </c>
      <c r="H639" s="192">
        <f t="shared" ca="1" si="13"/>
        <v>1.2290683137978068E-2</v>
      </c>
    </row>
    <row r="640" spans="2:8" x14ac:dyDescent="0.3">
      <c r="B640" s="109"/>
      <c r="C640" s="13"/>
      <c r="G640" s="29">
        <v>637</v>
      </c>
      <c r="H640" s="192">
        <f t="shared" ca="1" si="13"/>
        <v>9.6868943546341481E-3</v>
      </c>
    </row>
    <row r="641" spans="2:8" x14ac:dyDescent="0.3">
      <c r="B641" s="109"/>
      <c r="C641" s="13"/>
      <c r="G641" s="29">
        <v>638</v>
      </c>
      <c r="H641" s="192">
        <f t="shared" ca="1" si="13"/>
        <v>-7.6540361476151973E-3</v>
      </c>
    </row>
    <row r="642" spans="2:8" x14ac:dyDescent="0.3">
      <c r="B642" s="109"/>
      <c r="C642" s="13"/>
      <c r="G642" s="29">
        <v>639</v>
      </c>
      <c r="H642" s="192">
        <f t="shared" ca="1" si="13"/>
        <v>8.5857189543707187E-3</v>
      </c>
    </row>
    <row r="643" spans="2:8" x14ac:dyDescent="0.3">
      <c r="B643" s="109"/>
      <c r="C643" s="13"/>
      <c r="G643" s="29">
        <v>640</v>
      </c>
      <c r="H643" s="192">
        <f t="shared" ca="1" si="13"/>
        <v>-1.8322471987500668E-2</v>
      </c>
    </row>
    <row r="644" spans="2:8" x14ac:dyDescent="0.3">
      <c r="B644" s="109"/>
      <c r="C644" s="13"/>
      <c r="G644" s="29">
        <v>641</v>
      </c>
      <c r="H644" s="192">
        <f t="shared" ca="1" si="13"/>
        <v>5.6508405828855177E-2</v>
      </c>
    </row>
    <row r="645" spans="2:8" x14ac:dyDescent="0.3">
      <c r="B645" s="109"/>
      <c r="C645" s="13"/>
      <c r="G645" s="29">
        <v>642</v>
      </c>
      <c r="H645" s="192">
        <f t="shared" ref="H645:H708" ca="1" si="14">_xlfn.NORM.INV(RAND(),N$6,N$7)</f>
        <v>-1.9302308407128252E-2</v>
      </c>
    </row>
    <row r="646" spans="2:8" x14ac:dyDescent="0.3">
      <c r="B646" s="109"/>
      <c r="C646" s="13"/>
      <c r="G646" s="29">
        <v>643</v>
      </c>
      <c r="H646" s="192">
        <f t="shared" ca="1" si="14"/>
        <v>-7.375030489864892E-3</v>
      </c>
    </row>
    <row r="647" spans="2:8" x14ac:dyDescent="0.3">
      <c r="B647" s="109"/>
      <c r="C647" s="13"/>
      <c r="G647" s="29">
        <v>644</v>
      </c>
      <c r="H647" s="192">
        <f t="shared" ca="1" si="14"/>
        <v>2.3492285235382658E-4</v>
      </c>
    </row>
    <row r="648" spans="2:8" x14ac:dyDescent="0.3">
      <c r="B648" s="109"/>
      <c r="C648" s="13"/>
      <c r="G648" s="29">
        <v>645</v>
      </c>
      <c r="H648" s="192">
        <f t="shared" ca="1" si="14"/>
        <v>-3.5952936795185422E-2</v>
      </c>
    </row>
    <row r="649" spans="2:8" x14ac:dyDescent="0.3">
      <c r="B649" s="109"/>
      <c r="C649" s="13"/>
      <c r="G649" s="29">
        <v>646</v>
      </c>
      <c r="H649" s="192">
        <f t="shared" ca="1" si="14"/>
        <v>-8.7240147844122803E-3</v>
      </c>
    </row>
    <row r="650" spans="2:8" x14ac:dyDescent="0.3">
      <c r="B650" s="109"/>
      <c r="C650" s="13"/>
      <c r="G650" s="29">
        <v>647</v>
      </c>
      <c r="H650" s="192">
        <f t="shared" ca="1" si="14"/>
        <v>-7.3866055355080338E-3</v>
      </c>
    </row>
    <row r="651" spans="2:8" x14ac:dyDescent="0.3">
      <c r="B651" s="109"/>
      <c r="C651" s="13"/>
      <c r="G651" s="29">
        <v>648</v>
      </c>
      <c r="H651" s="192">
        <f t="shared" ca="1" si="14"/>
        <v>1.4461395707749184E-2</v>
      </c>
    </row>
    <row r="652" spans="2:8" x14ac:dyDescent="0.3">
      <c r="B652" s="109"/>
      <c r="C652" s="13"/>
      <c r="G652" s="29">
        <v>649</v>
      </c>
      <c r="H652" s="192">
        <f t="shared" ca="1" si="14"/>
        <v>-6.6493069697109747E-2</v>
      </c>
    </row>
    <row r="653" spans="2:8" x14ac:dyDescent="0.3">
      <c r="B653" s="109"/>
      <c r="C653" s="13"/>
      <c r="G653" s="29">
        <v>650</v>
      </c>
      <c r="H653" s="192">
        <f t="shared" ca="1" si="14"/>
        <v>-8.1192234134263071E-3</v>
      </c>
    </row>
    <row r="654" spans="2:8" x14ac:dyDescent="0.3">
      <c r="B654" s="109"/>
      <c r="C654" s="13"/>
      <c r="G654" s="29">
        <v>651</v>
      </c>
      <c r="H654" s="192">
        <f t="shared" ca="1" si="14"/>
        <v>-2.6610300865338828E-2</v>
      </c>
    </row>
    <row r="655" spans="2:8" x14ac:dyDescent="0.3">
      <c r="B655" s="109"/>
      <c r="C655" s="13"/>
      <c r="G655" s="29">
        <v>652</v>
      </c>
      <c r="H655" s="192">
        <f t="shared" ca="1" si="14"/>
        <v>-1.641558918789715E-2</v>
      </c>
    </row>
    <row r="656" spans="2:8" x14ac:dyDescent="0.3">
      <c r="B656" s="109"/>
      <c r="C656" s="13"/>
      <c r="G656" s="29">
        <v>653</v>
      </c>
      <c r="H656" s="192">
        <f t="shared" ca="1" si="14"/>
        <v>-2.9023631471063824E-5</v>
      </c>
    </row>
    <row r="657" spans="2:8" x14ac:dyDescent="0.3">
      <c r="B657" s="109"/>
      <c r="C657" s="13"/>
      <c r="G657" s="29">
        <v>654</v>
      </c>
      <c r="H657" s="192">
        <f t="shared" ca="1" si="14"/>
        <v>-1.6581495887777482E-2</v>
      </c>
    </row>
    <row r="658" spans="2:8" x14ac:dyDescent="0.3">
      <c r="B658" s="109"/>
      <c r="C658" s="13"/>
      <c r="G658" s="29">
        <v>655</v>
      </c>
      <c r="H658" s="192">
        <f t="shared" ca="1" si="14"/>
        <v>3.6389306817340476E-2</v>
      </c>
    </row>
    <row r="659" spans="2:8" x14ac:dyDescent="0.3">
      <c r="B659" s="109"/>
      <c r="C659" s="13"/>
      <c r="G659" s="29">
        <v>656</v>
      </c>
      <c r="H659" s="192">
        <f t="shared" ca="1" si="14"/>
        <v>-3.7021595212946387E-2</v>
      </c>
    </row>
    <row r="660" spans="2:8" x14ac:dyDescent="0.3">
      <c r="B660" s="109"/>
      <c r="C660" s="13"/>
      <c r="G660" s="29">
        <v>657</v>
      </c>
      <c r="H660" s="192">
        <f t="shared" ca="1" si="14"/>
        <v>-1.0203437906708987E-3</v>
      </c>
    </row>
    <row r="661" spans="2:8" x14ac:dyDescent="0.3">
      <c r="B661" s="109"/>
      <c r="C661" s="13"/>
      <c r="G661" s="29">
        <v>658</v>
      </c>
      <c r="H661" s="192">
        <f t="shared" ca="1" si="14"/>
        <v>-1.9919094704500803E-2</v>
      </c>
    </row>
    <row r="662" spans="2:8" x14ac:dyDescent="0.3">
      <c r="B662" s="109"/>
      <c r="C662" s="13"/>
      <c r="G662" s="29">
        <v>659</v>
      </c>
      <c r="H662" s="192">
        <f t="shared" ca="1" si="14"/>
        <v>7.9394544001155764E-3</v>
      </c>
    </row>
    <row r="663" spans="2:8" x14ac:dyDescent="0.3">
      <c r="B663" s="109"/>
      <c r="C663" s="13"/>
      <c r="G663" s="29">
        <v>660</v>
      </c>
      <c r="H663" s="192">
        <f t="shared" ca="1" si="14"/>
        <v>-2.5467259258896154E-2</v>
      </c>
    </row>
    <row r="664" spans="2:8" x14ac:dyDescent="0.3">
      <c r="B664" s="109"/>
      <c r="C664" s="13"/>
      <c r="G664" s="29">
        <v>661</v>
      </c>
      <c r="H664" s="192">
        <f t="shared" ca="1" si="14"/>
        <v>3.6970314722220135E-2</v>
      </c>
    </row>
    <row r="665" spans="2:8" x14ac:dyDescent="0.3">
      <c r="B665" s="109"/>
      <c r="C665" s="13"/>
      <c r="G665" s="29">
        <v>662</v>
      </c>
      <c r="H665" s="192">
        <f t="shared" ca="1" si="14"/>
        <v>1.9142255139181325E-3</v>
      </c>
    </row>
    <row r="666" spans="2:8" x14ac:dyDescent="0.3">
      <c r="B666" s="109"/>
      <c r="C666" s="13"/>
      <c r="G666" s="29">
        <v>663</v>
      </c>
      <c r="H666" s="192">
        <f t="shared" ca="1" si="14"/>
        <v>1.3559562289794203E-2</v>
      </c>
    </row>
    <row r="667" spans="2:8" x14ac:dyDescent="0.3">
      <c r="B667" s="109"/>
      <c r="C667" s="13"/>
      <c r="G667" s="29">
        <v>664</v>
      </c>
      <c r="H667" s="192">
        <f t="shared" ca="1" si="14"/>
        <v>6.0530674930774984E-2</v>
      </c>
    </row>
    <row r="668" spans="2:8" x14ac:dyDescent="0.3">
      <c r="B668" s="109"/>
      <c r="C668" s="13"/>
      <c r="G668" s="29">
        <v>665</v>
      </c>
      <c r="H668" s="192">
        <f t="shared" ca="1" si="14"/>
        <v>-5.7399746220749517E-2</v>
      </c>
    </row>
    <row r="669" spans="2:8" x14ac:dyDescent="0.3">
      <c r="B669" s="109"/>
      <c r="C669" s="13"/>
      <c r="G669" s="29">
        <v>666</v>
      </c>
      <c r="H669" s="192">
        <f t="shared" ca="1" si="14"/>
        <v>1.0086213271374522E-2</v>
      </c>
    </row>
    <row r="670" spans="2:8" x14ac:dyDescent="0.3">
      <c r="B670" s="109"/>
      <c r="C670" s="13"/>
      <c r="G670" s="29">
        <v>667</v>
      </c>
      <c r="H670" s="192">
        <f t="shared" ca="1" si="14"/>
        <v>1.1368579655355927E-3</v>
      </c>
    </row>
    <row r="671" spans="2:8" x14ac:dyDescent="0.3">
      <c r="B671" s="109"/>
      <c r="C671" s="13"/>
      <c r="G671" s="29">
        <v>668</v>
      </c>
      <c r="H671" s="192">
        <f t="shared" ca="1" si="14"/>
        <v>-3.9243103886828661E-2</v>
      </c>
    </row>
    <row r="672" spans="2:8" x14ac:dyDescent="0.3">
      <c r="B672" s="109"/>
      <c r="C672" s="13"/>
      <c r="G672" s="29">
        <v>669</v>
      </c>
      <c r="H672" s="192">
        <f t="shared" ca="1" si="14"/>
        <v>5.7797935066724059E-2</v>
      </c>
    </row>
    <row r="673" spans="2:8" x14ac:dyDescent="0.3">
      <c r="B673" s="109"/>
      <c r="C673" s="13"/>
      <c r="G673" s="29">
        <v>670</v>
      </c>
      <c r="H673" s="192">
        <f t="shared" ca="1" si="14"/>
        <v>-5.3279456963997805E-3</v>
      </c>
    </row>
    <row r="674" spans="2:8" x14ac:dyDescent="0.3">
      <c r="B674" s="109"/>
      <c r="C674" s="13"/>
      <c r="G674" s="29">
        <v>671</v>
      </c>
      <c r="H674" s="192">
        <f t="shared" ca="1" si="14"/>
        <v>-5.3232709115369212E-3</v>
      </c>
    </row>
    <row r="675" spans="2:8" x14ac:dyDescent="0.3">
      <c r="B675" s="109"/>
      <c r="C675" s="13"/>
      <c r="G675" s="29">
        <v>672</v>
      </c>
      <c r="H675" s="192">
        <f t="shared" ca="1" si="14"/>
        <v>-3.8307550741387506E-3</v>
      </c>
    </row>
    <row r="676" spans="2:8" x14ac:dyDescent="0.3">
      <c r="B676" s="109"/>
      <c r="C676" s="13"/>
      <c r="G676" s="29">
        <v>673</v>
      </c>
      <c r="H676" s="192">
        <f t="shared" ca="1" si="14"/>
        <v>4.3165901161247175E-2</v>
      </c>
    </row>
    <row r="677" spans="2:8" x14ac:dyDescent="0.3">
      <c r="B677" s="109"/>
      <c r="C677" s="13"/>
      <c r="G677" s="29">
        <v>674</v>
      </c>
      <c r="H677" s="192">
        <f t="shared" ca="1" si="14"/>
        <v>-2.4319261779141108E-2</v>
      </c>
    </row>
    <row r="678" spans="2:8" x14ac:dyDescent="0.3">
      <c r="B678" s="109"/>
      <c r="C678" s="13"/>
      <c r="G678" s="29">
        <v>675</v>
      </c>
      <c r="H678" s="192">
        <f t="shared" ca="1" si="14"/>
        <v>7.5286201901946003E-3</v>
      </c>
    </row>
    <row r="679" spans="2:8" x14ac:dyDescent="0.3">
      <c r="B679" s="109"/>
      <c r="C679" s="13"/>
      <c r="G679" s="29">
        <v>676</v>
      </c>
      <c r="H679" s="192">
        <f t="shared" ca="1" si="14"/>
        <v>3.1838883490595472E-2</v>
      </c>
    </row>
    <row r="680" spans="2:8" x14ac:dyDescent="0.3">
      <c r="B680" s="109"/>
      <c r="C680" s="13"/>
      <c r="G680" s="29">
        <v>677</v>
      </c>
      <c r="H680" s="192">
        <f t="shared" ca="1" si="14"/>
        <v>6.8079134162909061E-4</v>
      </c>
    </row>
    <row r="681" spans="2:8" x14ac:dyDescent="0.3">
      <c r="B681" s="109"/>
      <c r="C681" s="13"/>
      <c r="G681" s="29">
        <v>678</v>
      </c>
      <c r="H681" s="192">
        <f t="shared" ca="1" si="14"/>
        <v>-1.769044029074247E-2</v>
      </c>
    </row>
    <row r="682" spans="2:8" x14ac:dyDescent="0.3">
      <c r="B682" s="109"/>
      <c r="C682" s="13"/>
      <c r="G682" s="29">
        <v>679</v>
      </c>
      <c r="H682" s="192">
        <f t="shared" ca="1" si="14"/>
        <v>-6.5052872377159884E-2</v>
      </c>
    </row>
    <row r="683" spans="2:8" x14ac:dyDescent="0.3">
      <c r="B683" s="109"/>
      <c r="C683" s="13"/>
      <c r="G683" s="29">
        <v>680</v>
      </c>
      <c r="H683" s="192">
        <f t="shared" ca="1" si="14"/>
        <v>-1.7214504230985861E-2</v>
      </c>
    </row>
    <row r="684" spans="2:8" x14ac:dyDescent="0.3">
      <c r="B684" s="109"/>
      <c r="C684" s="13"/>
      <c r="G684" s="29">
        <v>681</v>
      </c>
      <c r="H684" s="192">
        <f t="shared" ca="1" si="14"/>
        <v>1.4193782317558374E-2</v>
      </c>
    </row>
    <row r="685" spans="2:8" x14ac:dyDescent="0.3">
      <c r="B685" s="109"/>
      <c r="C685" s="13"/>
      <c r="G685" s="29">
        <v>682</v>
      </c>
      <c r="H685" s="192">
        <f t="shared" ca="1" si="14"/>
        <v>7.2431580987183525E-3</v>
      </c>
    </row>
    <row r="686" spans="2:8" x14ac:dyDescent="0.3">
      <c r="B686" s="109"/>
      <c r="C686" s="13"/>
      <c r="G686" s="29">
        <v>683</v>
      </c>
      <c r="H686" s="192">
        <f t="shared" ca="1" si="14"/>
        <v>-6.6756633119581313E-2</v>
      </c>
    </row>
    <row r="687" spans="2:8" x14ac:dyDescent="0.3">
      <c r="B687" s="109"/>
      <c r="C687" s="13"/>
      <c r="G687" s="29">
        <v>684</v>
      </c>
      <c r="H687" s="192">
        <f t="shared" ca="1" si="14"/>
        <v>-4.7182512367314487E-2</v>
      </c>
    </row>
    <row r="688" spans="2:8" x14ac:dyDescent="0.3">
      <c r="B688" s="109"/>
      <c r="C688" s="13"/>
      <c r="G688" s="29">
        <v>685</v>
      </c>
      <c r="H688" s="192">
        <f t="shared" ca="1" si="14"/>
        <v>7.6334133164096167E-3</v>
      </c>
    </row>
    <row r="689" spans="2:8" x14ac:dyDescent="0.3">
      <c r="B689" s="109"/>
      <c r="C689" s="13"/>
      <c r="G689" s="29">
        <v>686</v>
      </c>
      <c r="H689" s="192">
        <f t="shared" ca="1" si="14"/>
        <v>-1.3802699470581938E-2</v>
      </c>
    </row>
    <row r="690" spans="2:8" x14ac:dyDescent="0.3">
      <c r="B690" s="109"/>
      <c r="C690" s="13"/>
      <c r="G690" s="29">
        <v>687</v>
      </c>
      <c r="H690" s="192">
        <f t="shared" ca="1" si="14"/>
        <v>2.3822179007262904E-2</v>
      </c>
    </row>
    <row r="691" spans="2:8" x14ac:dyDescent="0.3">
      <c r="B691" s="109"/>
      <c r="C691" s="13"/>
      <c r="G691" s="29">
        <v>688</v>
      </c>
      <c r="H691" s="192">
        <f t="shared" ca="1" si="14"/>
        <v>-2.4487634973148209E-2</v>
      </c>
    </row>
    <row r="692" spans="2:8" x14ac:dyDescent="0.3">
      <c r="B692" s="109"/>
      <c r="C692" s="13"/>
      <c r="G692" s="29">
        <v>689</v>
      </c>
      <c r="H692" s="192">
        <f t="shared" ca="1" si="14"/>
        <v>-1.9749597845404587E-2</v>
      </c>
    </row>
    <row r="693" spans="2:8" x14ac:dyDescent="0.3">
      <c r="B693" s="109"/>
      <c r="C693" s="13"/>
      <c r="G693" s="29">
        <v>690</v>
      </c>
      <c r="H693" s="192">
        <f t="shared" ca="1" si="14"/>
        <v>-6.0318875508120866E-2</v>
      </c>
    </row>
    <row r="694" spans="2:8" x14ac:dyDescent="0.3">
      <c r="B694" s="109"/>
      <c r="C694" s="13"/>
      <c r="G694" s="29">
        <v>691</v>
      </c>
      <c r="H694" s="192">
        <f t="shared" ca="1" si="14"/>
        <v>6.7112945745985272E-3</v>
      </c>
    </row>
    <row r="695" spans="2:8" x14ac:dyDescent="0.3">
      <c r="B695" s="109"/>
      <c r="C695" s="13"/>
      <c r="G695" s="29">
        <v>692</v>
      </c>
      <c r="H695" s="192">
        <f t="shared" ca="1" si="14"/>
        <v>-2.1442560818665145E-2</v>
      </c>
    </row>
    <row r="696" spans="2:8" x14ac:dyDescent="0.3">
      <c r="B696" s="109"/>
      <c r="C696" s="13"/>
      <c r="G696" s="29">
        <v>693</v>
      </c>
      <c r="H696" s="192">
        <f t="shared" ca="1" si="14"/>
        <v>4.8253522057746551E-2</v>
      </c>
    </row>
    <row r="697" spans="2:8" x14ac:dyDescent="0.3">
      <c r="B697" s="109"/>
      <c r="C697" s="13"/>
      <c r="G697" s="29">
        <v>694</v>
      </c>
      <c r="H697" s="192">
        <f t="shared" ca="1" si="14"/>
        <v>-2.2879944886162233E-2</v>
      </c>
    </row>
    <row r="698" spans="2:8" x14ac:dyDescent="0.3">
      <c r="B698" s="109"/>
      <c r="C698" s="13"/>
      <c r="G698" s="29">
        <v>695</v>
      </c>
      <c r="H698" s="192">
        <f t="shared" ca="1" si="14"/>
        <v>4.363653223412825E-2</v>
      </c>
    </row>
    <row r="699" spans="2:8" x14ac:dyDescent="0.3">
      <c r="B699" s="109"/>
      <c r="C699" s="13"/>
      <c r="G699" s="29">
        <v>696</v>
      </c>
      <c r="H699" s="192">
        <f t="shared" ca="1" si="14"/>
        <v>5.4230220616107631E-4</v>
      </c>
    </row>
    <row r="700" spans="2:8" x14ac:dyDescent="0.3">
      <c r="B700" s="109"/>
      <c r="C700" s="13"/>
      <c r="G700" s="29">
        <v>697</v>
      </c>
      <c r="H700" s="192">
        <f t="shared" ca="1" si="14"/>
        <v>-5.8945608780229801E-2</v>
      </c>
    </row>
    <row r="701" spans="2:8" x14ac:dyDescent="0.3">
      <c r="B701" s="109"/>
      <c r="C701" s="13"/>
      <c r="G701" s="29">
        <v>698</v>
      </c>
      <c r="H701" s="192">
        <f t="shared" ca="1" si="14"/>
        <v>-5.4712071391155942E-2</v>
      </c>
    </row>
    <row r="702" spans="2:8" x14ac:dyDescent="0.3">
      <c r="B702" s="109"/>
      <c r="C702" s="13"/>
      <c r="G702" s="29">
        <v>699</v>
      </c>
      <c r="H702" s="192">
        <f t="shared" ca="1" si="14"/>
        <v>-2.5724387656846323E-3</v>
      </c>
    </row>
    <row r="703" spans="2:8" x14ac:dyDescent="0.3">
      <c r="B703" s="109"/>
      <c r="C703" s="13"/>
      <c r="G703" s="29">
        <v>700</v>
      </c>
      <c r="H703" s="192">
        <f t="shared" ca="1" si="14"/>
        <v>2.6497425414971489E-2</v>
      </c>
    </row>
    <row r="704" spans="2:8" x14ac:dyDescent="0.3">
      <c r="B704" s="109"/>
      <c r="C704" s="13"/>
      <c r="G704" s="29">
        <v>701</v>
      </c>
      <c r="H704" s="192">
        <f t="shared" ca="1" si="14"/>
        <v>-8.7931809841698908E-3</v>
      </c>
    </row>
    <row r="705" spans="2:8" x14ac:dyDescent="0.3">
      <c r="B705" s="109"/>
      <c r="C705" s="13"/>
      <c r="G705" s="29">
        <v>702</v>
      </c>
      <c r="H705" s="192">
        <f t="shared" ca="1" si="14"/>
        <v>-3.0047881551399997E-2</v>
      </c>
    </row>
    <row r="706" spans="2:8" x14ac:dyDescent="0.3">
      <c r="B706" s="109"/>
      <c r="C706" s="13"/>
      <c r="G706" s="29">
        <v>703</v>
      </c>
      <c r="H706" s="192">
        <f t="shared" ca="1" si="14"/>
        <v>-8.6110294672093297E-4</v>
      </c>
    </row>
    <row r="707" spans="2:8" x14ac:dyDescent="0.3">
      <c r="B707" s="109"/>
      <c r="C707" s="13"/>
      <c r="G707" s="29">
        <v>704</v>
      </c>
      <c r="H707" s="192">
        <f t="shared" ca="1" si="14"/>
        <v>9.9514157658764498E-4</v>
      </c>
    </row>
    <row r="708" spans="2:8" x14ac:dyDescent="0.3">
      <c r="B708" s="109"/>
      <c r="C708" s="13"/>
      <c r="G708" s="29">
        <v>705</v>
      </c>
      <c r="H708" s="192">
        <f t="shared" ca="1" si="14"/>
        <v>-2.9752967892140755E-2</v>
      </c>
    </row>
    <row r="709" spans="2:8" x14ac:dyDescent="0.3">
      <c r="B709" s="109"/>
      <c r="C709" s="13"/>
      <c r="G709" s="29">
        <v>706</v>
      </c>
      <c r="H709" s="192">
        <f t="shared" ref="H709:H772" ca="1" si="15">_xlfn.NORM.INV(RAND(),N$6,N$7)</f>
        <v>6.082727283754902E-3</v>
      </c>
    </row>
    <row r="710" spans="2:8" x14ac:dyDescent="0.3">
      <c r="B710" s="109"/>
      <c r="C710" s="13"/>
      <c r="G710" s="29">
        <v>707</v>
      </c>
      <c r="H710" s="192">
        <f t="shared" ca="1" si="15"/>
        <v>2.8857909743007079E-3</v>
      </c>
    </row>
    <row r="711" spans="2:8" x14ac:dyDescent="0.3">
      <c r="B711" s="109"/>
      <c r="C711" s="13"/>
      <c r="G711" s="29">
        <v>708</v>
      </c>
      <c r="H711" s="192">
        <f t="shared" ca="1" si="15"/>
        <v>-1.6121122924498316E-2</v>
      </c>
    </row>
    <row r="712" spans="2:8" x14ac:dyDescent="0.3">
      <c r="B712" s="109"/>
      <c r="C712" s="13"/>
      <c r="G712" s="29">
        <v>709</v>
      </c>
      <c r="H712" s="192">
        <f t="shared" ca="1" si="15"/>
        <v>1.6133787076444941E-2</v>
      </c>
    </row>
    <row r="713" spans="2:8" x14ac:dyDescent="0.3">
      <c r="B713" s="109"/>
      <c r="C713" s="13"/>
      <c r="G713" s="29">
        <v>710</v>
      </c>
      <c r="H713" s="192">
        <f t="shared" ca="1" si="15"/>
        <v>-3.9187040250470116E-2</v>
      </c>
    </row>
    <row r="714" spans="2:8" x14ac:dyDescent="0.3">
      <c r="B714" s="109"/>
      <c r="C714" s="13"/>
      <c r="G714" s="29">
        <v>711</v>
      </c>
      <c r="H714" s="192">
        <f t="shared" ca="1" si="15"/>
        <v>-4.0732184354427436E-2</v>
      </c>
    </row>
    <row r="715" spans="2:8" x14ac:dyDescent="0.3">
      <c r="B715" s="109"/>
      <c r="C715" s="13"/>
      <c r="G715" s="29">
        <v>712</v>
      </c>
      <c r="H715" s="192">
        <f t="shared" ca="1" si="15"/>
        <v>2.3176013045435356E-2</v>
      </c>
    </row>
    <row r="716" spans="2:8" x14ac:dyDescent="0.3">
      <c r="B716" s="109"/>
      <c r="C716" s="13"/>
      <c r="G716" s="29">
        <v>713</v>
      </c>
      <c r="H716" s="192">
        <f t="shared" ca="1" si="15"/>
        <v>4.2442875368573336E-2</v>
      </c>
    </row>
    <row r="717" spans="2:8" x14ac:dyDescent="0.3">
      <c r="B717" s="109"/>
      <c r="C717" s="13"/>
      <c r="G717" s="29">
        <v>714</v>
      </c>
      <c r="H717" s="192">
        <f t="shared" ca="1" si="15"/>
        <v>1.5416531874673147E-2</v>
      </c>
    </row>
    <row r="718" spans="2:8" x14ac:dyDescent="0.3">
      <c r="B718" s="109"/>
      <c r="C718" s="13"/>
      <c r="G718" s="29">
        <v>715</v>
      </c>
      <c r="H718" s="192">
        <f t="shared" ca="1" si="15"/>
        <v>1.3367171265848953E-2</v>
      </c>
    </row>
    <row r="719" spans="2:8" x14ac:dyDescent="0.3">
      <c r="B719" s="109"/>
      <c r="C719" s="13"/>
      <c r="G719" s="29">
        <v>716</v>
      </c>
      <c r="H719" s="192">
        <f t="shared" ca="1" si="15"/>
        <v>-1.7068378059253361E-3</v>
      </c>
    </row>
    <row r="720" spans="2:8" x14ac:dyDescent="0.3">
      <c r="B720" s="109"/>
      <c r="C720" s="13"/>
      <c r="G720" s="29">
        <v>717</v>
      </c>
      <c r="H720" s="192">
        <f t="shared" ca="1" si="15"/>
        <v>8.3508559305361489E-3</v>
      </c>
    </row>
    <row r="721" spans="2:8" x14ac:dyDescent="0.3">
      <c r="B721" s="109"/>
      <c r="C721" s="13"/>
      <c r="G721" s="29">
        <v>718</v>
      </c>
      <c r="H721" s="192">
        <f t="shared" ca="1" si="15"/>
        <v>4.9655856171276894E-2</v>
      </c>
    </row>
    <row r="722" spans="2:8" x14ac:dyDescent="0.3">
      <c r="B722" s="109"/>
      <c r="C722" s="13"/>
      <c r="G722" s="29">
        <v>719</v>
      </c>
      <c r="H722" s="192">
        <f t="shared" ca="1" si="15"/>
        <v>-8.2375644379185375E-3</v>
      </c>
    </row>
    <row r="723" spans="2:8" x14ac:dyDescent="0.3">
      <c r="B723" s="109"/>
      <c r="C723" s="13"/>
      <c r="G723" s="29">
        <v>720</v>
      </c>
      <c r="H723" s="192">
        <f t="shared" ca="1" si="15"/>
        <v>-5.8495852511138563E-3</v>
      </c>
    </row>
    <row r="724" spans="2:8" x14ac:dyDescent="0.3">
      <c r="B724" s="109"/>
      <c r="C724" s="13"/>
      <c r="G724" s="29">
        <v>721</v>
      </c>
      <c r="H724" s="192">
        <f t="shared" ca="1" si="15"/>
        <v>4.0050457881294729E-2</v>
      </c>
    </row>
    <row r="725" spans="2:8" x14ac:dyDescent="0.3">
      <c r="B725" s="109"/>
      <c r="C725" s="13"/>
      <c r="G725" s="29">
        <v>722</v>
      </c>
      <c r="H725" s="192">
        <f t="shared" ca="1" si="15"/>
        <v>7.2787183323668028E-2</v>
      </c>
    </row>
    <row r="726" spans="2:8" x14ac:dyDescent="0.3">
      <c r="B726" s="109"/>
      <c r="C726" s="13"/>
      <c r="G726" s="29">
        <v>723</v>
      </c>
      <c r="H726" s="192">
        <f t="shared" ca="1" si="15"/>
        <v>-6.2341258678718864E-3</v>
      </c>
    </row>
    <row r="727" spans="2:8" x14ac:dyDescent="0.3">
      <c r="B727" s="109"/>
      <c r="C727" s="13"/>
      <c r="G727" s="29">
        <v>724</v>
      </c>
      <c r="H727" s="192">
        <f t="shared" ca="1" si="15"/>
        <v>-1.8105209222670698E-2</v>
      </c>
    </row>
    <row r="728" spans="2:8" x14ac:dyDescent="0.3">
      <c r="B728" s="109"/>
      <c r="C728" s="13"/>
      <c r="G728" s="29">
        <v>725</v>
      </c>
      <c r="H728" s="192">
        <f t="shared" ca="1" si="15"/>
        <v>-1.7876740575077148E-2</v>
      </c>
    </row>
    <row r="729" spans="2:8" x14ac:dyDescent="0.3">
      <c r="B729" s="109"/>
      <c r="C729" s="13"/>
      <c r="G729" s="29">
        <v>726</v>
      </c>
      <c r="H729" s="192">
        <f t="shared" ca="1" si="15"/>
        <v>-5.9901072641333618E-2</v>
      </c>
    </row>
    <row r="730" spans="2:8" x14ac:dyDescent="0.3">
      <c r="B730" s="109"/>
      <c r="C730" s="13"/>
      <c r="G730" s="29">
        <v>727</v>
      </c>
      <c r="H730" s="192">
        <f t="shared" ca="1" si="15"/>
        <v>-4.8740770068601252E-2</v>
      </c>
    </row>
    <row r="731" spans="2:8" x14ac:dyDescent="0.3">
      <c r="B731" s="109"/>
      <c r="C731" s="13"/>
      <c r="G731" s="29">
        <v>728</v>
      </c>
      <c r="H731" s="192">
        <f t="shared" ca="1" si="15"/>
        <v>-8.2967200843944815E-3</v>
      </c>
    </row>
    <row r="732" spans="2:8" x14ac:dyDescent="0.3">
      <c r="B732" s="109"/>
      <c r="C732" s="13"/>
      <c r="G732" s="29">
        <v>729</v>
      </c>
      <c r="H732" s="192">
        <f t="shared" ca="1" si="15"/>
        <v>2.7799020685638321E-2</v>
      </c>
    </row>
    <row r="733" spans="2:8" x14ac:dyDescent="0.3">
      <c r="B733" s="109"/>
      <c r="C733" s="13"/>
      <c r="G733" s="29">
        <v>730</v>
      </c>
      <c r="H733" s="192">
        <f t="shared" ca="1" si="15"/>
        <v>2.5393380406488374E-2</v>
      </c>
    </row>
    <row r="734" spans="2:8" x14ac:dyDescent="0.3">
      <c r="B734" s="109"/>
      <c r="C734" s="13"/>
      <c r="G734" s="29">
        <v>731</v>
      </c>
      <c r="H734" s="192">
        <f t="shared" ca="1" si="15"/>
        <v>-1.4596326940905598E-2</v>
      </c>
    </row>
    <row r="735" spans="2:8" x14ac:dyDescent="0.3">
      <c r="B735" s="109"/>
      <c r="C735" s="13"/>
      <c r="G735" s="29">
        <v>732</v>
      </c>
      <c r="H735" s="192">
        <f t="shared" ca="1" si="15"/>
        <v>-1.4567217466387771E-2</v>
      </c>
    </row>
    <row r="736" spans="2:8" x14ac:dyDescent="0.3">
      <c r="B736" s="109"/>
      <c r="C736" s="13"/>
      <c r="G736" s="29">
        <v>733</v>
      </c>
      <c r="H736" s="192">
        <f t="shared" ca="1" si="15"/>
        <v>1.3250621342383641E-2</v>
      </c>
    </row>
    <row r="737" spans="2:8" x14ac:dyDescent="0.3">
      <c r="B737" s="109"/>
      <c r="C737" s="13"/>
      <c r="G737" s="29">
        <v>734</v>
      </c>
      <c r="H737" s="192">
        <f t="shared" ca="1" si="15"/>
        <v>-1.4552697590892647E-2</v>
      </c>
    </row>
    <row r="738" spans="2:8" x14ac:dyDescent="0.3">
      <c r="B738" s="109"/>
      <c r="C738" s="13"/>
      <c r="G738" s="29">
        <v>735</v>
      </c>
      <c r="H738" s="192">
        <f t="shared" ca="1" si="15"/>
        <v>-3.1190845889297911E-2</v>
      </c>
    </row>
    <row r="739" spans="2:8" x14ac:dyDescent="0.3">
      <c r="B739" s="109"/>
      <c r="C739" s="13"/>
      <c r="G739" s="29">
        <v>736</v>
      </c>
      <c r="H739" s="192">
        <f t="shared" ca="1" si="15"/>
        <v>-3.5864596521566608E-2</v>
      </c>
    </row>
    <row r="740" spans="2:8" x14ac:dyDescent="0.3">
      <c r="B740" s="109"/>
      <c r="C740" s="13"/>
      <c r="G740" s="29">
        <v>737</v>
      </c>
      <c r="H740" s="192">
        <f t="shared" ca="1" si="15"/>
        <v>-3.3218376276731756E-2</v>
      </c>
    </row>
    <row r="741" spans="2:8" x14ac:dyDescent="0.3">
      <c r="B741" s="109"/>
      <c r="C741" s="13"/>
      <c r="G741" s="29">
        <v>738</v>
      </c>
      <c r="H741" s="192">
        <f t="shared" ca="1" si="15"/>
        <v>-3.4680137291429602E-2</v>
      </c>
    </row>
    <row r="742" spans="2:8" x14ac:dyDescent="0.3">
      <c r="B742" s="109"/>
      <c r="C742" s="13"/>
      <c r="G742" s="29">
        <v>739</v>
      </c>
      <c r="H742" s="192">
        <f t="shared" ca="1" si="15"/>
        <v>6.1912682529340086E-3</v>
      </c>
    </row>
    <row r="743" spans="2:8" x14ac:dyDescent="0.3">
      <c r="B743" s="109"/>
      <c r="C743" s="13"/>
      <c r="G743" s="29">
        <v>740</v>
      </c>
      <c r="H743" s="192">
        <f t="shared" ca="1" si="15"/>
        <v>-1.8031511277730776E-2</v>
      </c>
    </row>
    <row r="744" spans="2:8" x14ac:dyDescent="0.3">
      <c r="B744" s="109"/>
      <c r="C744" s="13"/>
      <c r="G744" s="29">
        <v>741</v>
      </c>
      <c r="H744" s="192">
        <f t="shared" ca="1" si="15"/>
        <v>-1.1882854277863366E-2</v>
      </c>
    </row>
    <row r="745" spans="2:8" x14ac:dyDescent="0.3">
      <c r="B745" s="109"/>
      <c r="C745" s="13"/>
      <c r="G745" s="29">
        <v>742</v>
      </c>
      <c r="H745" s="192">
        <f t="shared" ca="1" si="15"/>
        <v>-1.5868677501944281E-3</v>
      </c>
    </row>
    <row r="746" spans="2:8" x14ac:dyDescent="0.3">
      <c r="B746" s="109"/>
      <c r="C746" s="13"/>
      <c r="G746" s="29">
        <v>743</v>
      </c>
      <c r="H746" s="192">
        <f t="shared" ca="1" si="15"/>
        <v>3.2327219217074018E-3</v>
      </c>
    </row>
    <row r="747" spans="2:8" x14ac:dyDescent="0.3">
      <c r="B747" s="109"/>
      <c r="C747" s="13"/>
      <c r="G747" s="29">
        <v>744</v>
      </c>
      <c r="H747" s="192">
        <f t="shared" ca="1" si="15"/>
        <v>3.882989270428705E-2</v>
      </c>
    </row>
    <row r="748" spans="2:8" x14ac:dyDescent="0.3">
      <c r="B748" s="109"/>
      <c r="C748" s="13"/>
      <c r="G748" s="29">
        <v>745</v>
      </c>
      <c r="H748" s="192">
        <f t="shared" ca="1" si="15"/>
        <v>6.4642639245116353E-3</v>
      </c>
    </row>
    <row r="749" spans="2:8" x14ac:dyDescent="0.3">
      <c r="B749" s="109"/>
      <c r="C749" s="13"/>
      <c r="G749" s="29">
        <v>746</v>
      </c>
      <c r="H749" s="192">
        <f t="shared" ca="1" si="15"/>
        <v>-1.7806857285108554E-2</v>
      </c>
    </row>
    <row r="750" spans="2:8" x14ac:dyDescent="0.3">
      <c r="B750" s="109"/>
      <c r="C750" s="13"/>
      <c r="G750" s="29">
        <v>747</v>
      </c>
      <c r="H750" s="192">
        <f t="shared" ca="1" si="15"/>
        <v>4.6878751556738395E-4</v>
      </c>
    </row>
    <row r="751" spans="2:8" x14ac:dyDescent="0.3">
      <c r="B751" s="109"/>
      <c r="C751" s="13"/>
      <c r="G751" s="29">
        <v>748</v>
      </c>
      <c r="H751" s="192">
        <f t="shared" ca="1" si="15"/>
        <v>-4.1742590483191851E-3</v>
      </c>
    </row>
    <row r="752" spans="2:8" x14ac:dyDescent="0.3">
      <c r="B752" s="109"/>
      <c r="C752" s="13"/>
      <c r="G752" s="29">
        <v>749</v>
      </c>
      <c r="H752" s="192">
        <f t="shared" ca="1" si="15"/>
        <v>8.5452477576882079E-3</v>
      </c>
    </row>
    <row r="753" spans="2:8" x14ac:dyDescent="0.3">
      <c r="B753" s="109"/>
      <c r="C753" s="13"/>
      <c r="G753" s="29">
        <v>750</v>
      </c>
      <c r="H753" s="192">
        <f t="shared" ca="1" si="15"/>
        <v>-2.2225761032231835E-2</v>
      </c>
    </row>
    <row r="754" spans="2:8" x14ac:dyDescent="0.3">
      <c r="B754" s="109"/>
      <c r="C754" s="13"/>
      <c r="G754" s="29">
        <v>751</v>
      </c>
      <c r="H754" s="192">
        <f t="shared" ca="1" si="15"/>
        <v>5.4041732500501854E-3</v>
      </c>
    </row>
    <row r="755" spans="2:8" x14ac:dyDescent="0.3">
      <c r="B755" s="109"/>
      <c r="C755" s="13"/>
      <c r="G755" s="29">
        <v>752</v>
      </c>
      <c r="H755" s="192">
        <f t="shared" ca="1" si="15"/>
        <v>-6.9749217157700346E-3</v>
      </c>
    </row>
    <row r="756" spans="2:8" x14ac:dyDescent="0.3">
      <c r="B756" s="109"/>
      <c r="C756" s="13"/>
      <c r="G756" s="29">
        <v>753</v>
      </c>
      <c r="H756" s="192">
        <f t="shared" ca="1" si="15"/>
        <v>3.6033423801718256E-2</v>
      </c>
    </row>
    <row r="757" spans="2:8" x14ac:dyDescent="0.3">
      <c r="B757" s="109"/>
      <c r="C757" s="13"/>
      <c r="G757" s="29">
        <v>754</v>
      </c>
      <c r="H757" s="192">
        <f t="shared" ca="1" si="15"/>
        <v>1.942452761646131E-2</v>
      </c>
    </row>
    <row r="758" spans="2:8" x14ac:dyDescent="0.3">
      <c r="B758" s="109"/>
      <c r="C758" s="13"/>
      <c r="G758" s="29">
        <v>755</v>
      </c>
      <c r="H758" s="192">
        <f t="shared" ca="1" si="15"/>
        <v>-1.606868606583246E-2</v>
      </c>
    </row>
    <row r="759" spans="2:8" x14ac:dyDescent="0.3">
      <c r="B759" s="109"/>
      <c r="C759" s="13"/>
      <c r="G759" s="29">
        <v>756</v>
      </c>
      <c r="H759" s="192">
        <f t="shared" ca="1" si="15"/>
        <v>9.9684654995087479E-4</v>
      </c>
    </row>
    <row r="760" spans="2:8" x14ac:dyDescent="0.3">
      <c r="B760" s="109"/>
      <c r="C760" s="13"/>
      <c r="G760" s="29">
        <v>757</v>
      </c>
      <c r="H760" s="192">
        <f t="shared" ca="1" si="15"/>
        <v>2.4046937322166929E-2</v>
      </c>
    </row>
    <row r="761" spans="2:8" x14ac:dyDescent="0.3">
      <c r="B761" s="109"/>
      <c r="C761" s="13"/>
      <c r="G761" s="29">
        <v>758</v>
      </c>
      <c r="H761" s="192">
        <f t="shared" ca="1" si="15"/>
        <v>-6.3885102877015848E-2</v>
      </c>
    </row>
    <row r="762" spans="2:8" x14ac:dyDescent="0.3">
      <c r="B762" s="109"/>
      <c r="C762" s="13"/>
      <c r="G762" s="29">
        <v>759</v>
      </c>
      <c r="H762" s="192">
        <f t="shared" ca="1" si="15"/>
        <v>-3.3229814705045352E-2</v>
      </c>
    </row>
    <row r="763" spans="2:8" x14ac:dyDescent="0.3">
      <c r="B763" s="109"/>
      <c r="C763" s="13"/>
      <c r="G763" s="29">
        <v>760</v>
      </c>
      <c r="H763" s="192">
        <f t="shared" ca="1" si="15"/>
        <v>-1.5264767608044941E-2</v>
      </c>
    </row>
    <row r="764" spans="2:8" x14ac:dyDescent="0.3">
      <c r="B764" s="109"/>
      <c r="C764" s="13"/>
      <c r="G764" s="29">
        <v>761</v>
      </c>
      <c r="H764" s="192">
        <f t="shared" ca="1" si="15"/>
        <v>-2.2602827984517949E-3</v>
      </c>
    </row>
    <row r="765" spans="2:8" x14ac:dyDescent="0.3">
      <c r="B765" s="109"/>
      <c r="C765" s="13"/>
      <c r="G765" s="29">
        <v>762</v>
      </c>
      <c r="H765" s="192">
        <f t="shared" ca="1" si="15"/>
        <v>1.9608494420045249E-2</v>
      </c>
    </row>
    <row r="766" spans="2:8" x14ac:dyDescent="0.3">
      <c r="B766" s="109"/>
      <c r="C766" s="13"/>
      <c r="G766" s="29">
        <v>763</v>
      </c>
      <c r="H766" s="192">
        <f t="shared" ca="1" si="15"/>
        <v>1.1069992983943056E-2</v>
      </c>
    </row>
    <row r="767" spans="2:8" x14ac:dyDescent="0.3">
      <c r="B767" s="109"/>
      <c r="C767" s="13"/>
      <c r="G767" s="29">
        <v>764</v>
      </c>
      <c r="H767" s="192">
        <f t="shared" ca="1" si="15"/>
        <v>-4.3944393597204055E-2</v>
      </c>
    </row>
    <row r="768" spans="2:8" x14ac:dyDescent="0.3">
      <c r="B768" s="109"/>
      <c r="C768" s="13"/>
      <c r="G768" s="29">
        <v>765</v>
      </c>
      <c r="H768" s="192">
        <f t="shared" ca="1" si="15"/>
        <v>5.7496876059276638E-3</v>
      </c>
    </row>
    <row r="769" spans="2:8" x14ac:dyDescent="0.3">
      <c r="B769" s="109"/>
      <c r="C769" s="13"/>
      <c r="G769" s="29">
        <v>766</v>
      </c>
      <c r="H769" s="192">
        <f t="shared" ca="1" si="15"/>
        <v>-1.7495360943837357E-2</v>
      </c>
    </row>
    <row r="770" spans="2:8" x14ac:dyDescent="0.3">
      <c r="B770" s="109"/>
      <c r="C770" s="13"/>
      <c r="G770" s="29">
        <v>767</v>
      </c>
      <c r="H770" s="192">
        <f t="shared" ca="1" si="15"/>
        <v>1.6103863060538785E-2</v>
      </c>
    </row>
    <row r="771" spans="2:8" x14ac:dyDescent="0.3">
      <c r="B771" s="109"/>
      <c r="C771" s="13"/>
      <c r="G771" s="29">
        <v>768</v>
      </c>
      <c r="H771" s="192">
        <f t="shared" ca="1" si="15"/>
        <v>-6.8162651484267478E-2</v>
      </c>
    </row>
    <row r="772" spans="2:8" x14ac:dyDescent="0.3">
      <c r="B772" s="109"/>
      <c r="C772" s="13"/>
      <c r="G772" s="29">
        <v>769</v>
      </c>
      <c r="H772" s="192">
        <f t="shared" ca="1" si="15"/>
        <v>-7.4378012858548883E-3</v>
      </c>
    </row>
    <row r="773" spans="2:8" x14ac:dyDescent="0.3">
      <c r="B773" s="109"/>
      <c r="C773" s="13"/>
      <c r="G773" s="29">
        <v>770</v>
      </c>
      <c r="H773" s="192">
        <f t="shared" ref="H773:H836" ca="1" si="16">_xlfn.NORM.INV(RAND(),N$6,N$7)</f>
        <v>1.1847933755429545E-2</v>
      </c>
    </row>
    <row r="774" spans="2:8" x14ac:dyDescent="0.3">
      <c r="B774" s="109"/>
      <c r="C774" s="13"/>
      <c r="G774" s="29">
        <v>771</v>
      </c>
      <c r="H774" s="192">
        <f t="shared" ca="1" si="16"/>
        <v>-6.9724107966128053E-3</v>
      </c>
    </row>
    <row r="775" spans="2:8" x14ac:dyDescent="0.3">
      <c r="B775" s="109"/>
      <c r="C775" s="13"/>
      <c r="G775" s="29">
        <v>772</v>
      </c>
      <c r="H775" s="192">
        <f t="shared" ca="1" si="16"/>
        <v>1.8113189884017125E-2</v>
      </c>
    </row>
    <row r="776" spans="2:8" x14ac:dyDescent="0.3">
      <c r="B776" s="109"/>
      <c r="C776" s="13"/>
      <c r="G776" s="29">
        <v>773</v>
      </c>
      <c r="H776" s="192">
        <f t="shared" ca="1" si="16"/>
        <v>2.0672853873260205E-2</v>
      </c>
    </row>
    <row r="777" spans="2:8" x14ac:dyDescent="0.3">
      <c r="B777" s="109"/>
      <c r="C777" s="13"/>
      <c r="G777" s="29">
        <v>774</v>
      </c>
      <c r="H777" s="192">
        <f t="shared" ca="1" si="16"/>
        <v>-2.1691937327380596E-2</v>
      </c>
    </row>
    <row r="778" spans="2:8" x14ac:dyDescent="0.3">
      <c r="B778" s="109"/>
      <c r="C778" s="13"/>
      <c r="G778" s="29">
        <v>775</v>
      </c>
      <c r="H778" s="192">
        <f t="shared" ca="1" si="16"/>
        <v>3.616310145544236E-2</v>
      </c>
    </row>
    <row r="779" spans="2:8" x14ac:dyDescent="0.3">
      <c r="B779" s="109"/>
      <c r="C779" s="13"/>
      <c r="G779" s="29">
        <v>776</v>
      </c>
      <c r="H779" s="192">
        <f t="shared" ca="1" si="16"/>
        <v>2.4956049955562696E-2</v>
      </c>
    </row>
    <row r="780" spans="2:8" x14ac:dyDescent="0.3">
      <c r="B780" s="109"/>
      <c r="C780" s="13"/>
      <c r="G780" s="29">
        <v>777</v>
      </c>
      <c r="H780" s="192">
        <f t="shared" ca="1" si="16"/>
        <v>-5.3424654224200639E-2</v>
      </c>
    </row>
    <row r="781" spans="2:8" x14ac:dyDescent="0.3">
      <c r="B781" s="109"/>
      <c r="C781" s="13"/>
      <c r="G781" s="29">
        <v>778</v>
      </c>
      <c r="H781" s="192">
        <f t="shared" ca="1" si="16"/>
        <v>3.5406541631147988E-2</v>
      </c>
    </row>
    <row r="782" spans="2:8" x14ac:dyDescent="0.3">
      <c r="B782" s="109"/>
      <c r="C782" s="13"/>
      <c r="G782" s="29">
        <v>779</v>
      </c>
      <c r="H782" s="192">
        <f t="shared" ca="1" si="16"/>
        <v>-5.1898812428802288E-2</v>
      </c>
    </row>
    <row r="783" spans="2:8" x14ac:dyDescent="0.3">
      <c r="B783" s="109"/>
      <c r="C783" s="13"/>
      <c r="G783" s="29">
        <v>780</v>
      </c>
      <c r="H783" s="192">
        <f t="shared" ca="1" si="16"/>
        <v>-7.8681894336989674E-2</v>
      </c>
    </row>
    <row r="784" spans="2:8" x14ac:dyDescent="0.3">
      <c r="B784" s="109"/>
      <c r="C784" s="13"/>
      <c r="G784" s="29">
        <v>781</v>
      </c>
      <c r="H784" s="192">
        <f t="shared" ca="1" si="16"/>
        <v>-1.4820762097674653E-2</v>
      </c>
    </row>
    <row r="785" spans="2:8" x14ac:dyDescent="0.3">
      <c r="B785" s="109"/>
      <c r="C785" s="13"/>
      <c r="G785" s="29">
        <v>782</v>
      </c>
      <c r="H785" s="192">
        <f t="shared" ca="1" si="16"/>
        <v>7.3879259033547877E-3</v>
      </c>
    </row>
    <row r="786" spans="2:8" x14ac:dyDescent="0.3">
      <c r="B786" s="109"/>
      <c r="C786" s="13"/>
      <c r="G786" s="29">
        <v>783</v>
      </c>
      <c r="H786" s="192">
        <f t="shared" ca="1" si="16"/>
        <v>-2.9663694973070306E-2</v>
      </c>
    </row>
    <row r="787" spans="2:8" x14ac:dyDescent="0.3">
      <c r="B787" s="109"/>
      <c r="C787" s="13"/>
      <c r="G787" s="29">
        <v>784</v>
      </c>
      <c r="H787" s="192">
        <f t="shared" ca="1" si="16"/>
        <v>-3.0943142803525328E-3</v>
      </c>
    </row>
    <row r="788" spans="2:8" x14ac:dyDescent="0.3">
      <c r="B788" s="109"/>
      <c r="C788" s="13"/>
      <c r="G788" s="29">
        <v>785</v>
      </c>
      <c r="H788" s="192">
        <f t="shared" ca="1" si="16"/>
        <v>-4.0846213731320635E-3</v>
      </c>
    </row>
    <row r="789" spans="2:8" x14ac:dyDescent="0.3">
      <c r="B789" s="109"/>
      <c r="C789" s="13"/>
      <c r="G789" s="29">
        <v>786</v>
      </c>
      <c r="H789" s="192">
        <f t="shared" ca="1" si="16"/>
        <v>4.7879784417742328E-2</v>
      </c>
    </row>
    <row r="790" spans="2:8" x14ac:dyDescent="0.3">
      <c r="B790" s="109"/>
      <c r="C790" s="13"/>
      <c r="G790" s="29">
        <v>787</v>
      </c>
      <c r="H790" s="192">
        <f t="shared" ca="1" si="16"/>
        <v>2.2605465804095524E-3</v>
      </c>
    </row>
    <row r="791" spans="2:8" x14ac:dyDescent="0.3">
      <c r="B791" s="109"/>
      <c r="C791" s="13"/>
      <c r="G791" s="29">
        <v>788</v>
      </c>
      <c r="H791" s="192">
        <f t="shared" ca="1" si="16"/>
        <v>1.5742727152759265E-2</v>
      </c>
    </row>
    <row r="792" spans="2:8" x14ac:dyDescent="0.3">
      <c r="B792" s="109"/>
      <c r="C792" s="13"/>
      <c r="G792" s="29">
        <v>789</v>
      </c>
      <c r="H792" s="192">
        <f t="shared" ca="1" si="16"/>
        <v>1.0144291323624049E-2</v>
      </c>
    </row>
    <row r="793" spans="2:8" x14ac:dyDescent="0.3">
      <c r="B793" s="109"/>
      <c r="C793" s="13"/>
      <c r="G793" s="29">
        <v>790</v>
      </c>
      <c r="H793" s="192">
        <f t="shared" ca="1" si="16"/>
        <v>-1.9623532741627391E-2</v>
      </c>
    </row>
    <row r="794" spans="2:8" x14ac:dyDescent="0.3">
      <c r="B794" s="109"/>
      <c r="C794" s="13"/>
      <c r="G794" s="29">
        <v>791</v>
      </c>
      <c r="H794" s="192">
        <f t="shared" ca="1" si="16"/>
        <v>-1.0912413784541136E-2</v>
      </c>
    </row>
    <row r="795" spans="2:8" x14ac:dyDescent="0.3">
      <c r="B795" s="109"/>
      <c r="C795" s="13"/>
      <c r="G795" s="29">
        <v>792</v>
      </c>
      <c r="H795" s="192">
        <f t="shared" ca="1" si="16"/>
        <v>-1.6092610703439199E-2</v>
      </c>
    </row>
    <row r="796" spans="2:8" x14ac:dyDescent="0.3">
      <c r="B796" s="109"/>
      <c r="C796" s="13"/>
      <c r="G796" s="29">
        <v>793</v>
      </c>
      <c r="H796" s="192">
        <f t="shared" ca="1" si="16"/>
        <v>2.6024832007223622E-2</v>
      </c>
    </row>
    <row r="797" spans="2:8" x14ac:dyDescent="0.3">
      <c r="B797" s="109"/>
      <c r="C797" s="13"/>
      <c r="G797" s="29">
        <v>794</v>
      </c>
      <c r="H797" s="192">
        <f t="shared" ca="1" si="16"/>
        <v>8.1280262541971474E-2</v>
      </c>
    </row>
    <row r="798" spans="2:8" x14ac:dyDescent="0.3">
      <c r="B798" s="109"/>
      <c r="C798" s="13"/>
      <c r="G798" s="29">
        <v>795</v>
      </c>
      <c r="H798" s="192">
        <f t="shared" ca="1" si="16"/>
        <v>1.1673610539178848E-2</v>
      </c>
    </row>
    <row r="799" spans="2:8" x14ac:dyDescent="0.3">
      <c r="B799" s="109"/>
      <c r="C799" s="13"/>
      <c r="G799" s="29">
        <v>796</v>
      </c>
      <c r="H799" s="192">
        <f t="shared" ca="1" si="16"/>
        <v>-2.6630590018562602E-2</v>
      </c>
    </row>
    <row r="800" spans="2:8" x14ac:dyDescent="0.3">
      <c r="B800" s="109"/>
      <c r="C800" s="13"/>
      <c r="G800" s="29">
        <v>797</v>
      </c>
      <c r="H800" s="192">
        <f t="shared" ca="1" si="16"/>
        <v>-2.4350718124655057E-2</v>
      </c>
    </row>
    <row r="801" spans="2:8" x14ac:dyDescent="0.3">
      <c r="B801" s="109"/>
      <c r="C801" s="13"/>
      <c r="G801" s="29">
        <v>798</v>
      </c>
      <c r="H801" s="192">
        <f t="shared" ca="1" si="16"/>
        <v>-1.1672938865480183E-2</v>
      </c>
    </row>
    <row r="802" spans="2:8" x14ac:dyDescent="0.3">
      <c r="B802" s="109"/>
      <c r="C802" s="13"/>
      <c r="G802" s="29">
        <v>799</v>
      </c>
      <c r="H802" s="192">
        <f t="shared" ca="1" si="16"/>
        <v>-2.4688721306048388E-2</v>
      </c>
    </row>
    <row r="803" spans="2:8" x14ac:dyDescent="0.3">
      <c r="B803" s="109"/>
      <c r="C803" s="13"/>
      <c r="G803" s="29">
        <v>800</v>
      </c>
      <c r="H803" s="192">
        <f t="shared" ca="1" si="16"/>
        <v>2.2658710502845167E-2</v>
      </c>
    </row>
    <row r="804" spans="2:8" x14ac:dyDescent="0.3">
      <c r="B804" s="109"/>
      <c r="C804" s="13"/>
      <c r="G804" s="29">
        <v>801</v>
      </c>
      <c r="H804" s="192">
        <f t="shared" ca="1" si="16"/>
        <v>-2.7602238126991706E-3</v>
      </c>
    </row>
    <row r="805" spans="2:8" x14ac:dyDescent="0.3">
      <c r="B805" s="109"/>
      <c r="C805" s="13"/>
      <c r="G805" s="29">
        <v>802</v>
      </c>
      <c r="H805" s="192">
        <f t="shared" ca="1" si="16"/>
        <v>-4.1007520018936816E-2</v>
      </c>
    </row>
    <row r="806" spans="2:8" x14ac:dyDescent="0.3">
      <c r="B806" s="109"/>
      <c r="C806" s="13"/>
      <c r="G806" s="29">
        <v>803</v>
      </c>
      <c r="H806" s="192">
        <f t="shared" ca="1" si="16"/>
        <v>1.5477997236566031E-2</v>
      </c>
    </row>
    <row r="807" spans="2:8" x14ac:dyDescent="0.3">
      <c r="B807" s="109"/>
      <c r="C807" s="13"/>
      <c r="G807" s="29">
        <v>804</v>
      </c>
      <c r="H807" s="192">
        <f t="shared" ca="1" si="16"/>
        <v>7.890962282133266E-3</v>
      </c>
    </row>
    <row r="808" spans="2:8" x14ac:dyDescent="0.3">
      <c r="B808" s="109"/>
      <c r="C808" s="13"/>
      <c r="G808" s="29">
        <v>805</v>
      </c>
      <c r="H808" s="192">
        <f t="shared" ca="1" si="16"/>
        <v>5.6047705677558287E-3</v>
      </c>
    </row>
    <row r="809" spans="2:8" x14ac:dyDescent="0.3">
      <c r="B809" s="109"/>
      <c r="C809" s="13"/>
      <c r="G809" s="29">
        <v>806</v>
      </c>
      <c r="H809" s="192">
        <f t="shared" ca="1" si="16"/>
        <v>-1.4427475219344255E-2</v>
      </c>
    </row>
    <row r="810" spans="2:8" x14ac:dyDescent="0.3">
      <c r="B810" s="109"/>
      <c r="C810" s="13"/>
      <c r="G810" s="29">
        <v>807</v>
      </c>
      <c r="H810" s="192">
        <f t="shared" ca="1" si="16"/>
        <v>1.7247054449199557E-2</v>
      </c>
    </row>
    <row r="811" spans="2:8" x14ac:dyDescent="0.3">
      <c r="B811" s="109"/>
      <c r="C811" s="13"/>
      <c r="G811" s="29">
        <v>808</v>
      </c>
      <c r="H811" s="192">
        <f t="shared" ca="1" si="16"/>
        <v>3.4640078543167196E-3</v>
      </c>
    </row>
    <row r="812" spans="2:8" x14ac:dyDescent="0.3">
      <c r="B812" s="109"/>
      <c r="C812" s="13"/>
      <c r="G812" s="29">
        <v>809</v>
      </c>
      <c r="H812" s="192">
        <f t="shared" ca="1" si="16"/>
        <v>1.9040279417273476E-2</v>
      </c>
    </row>
    <row r="813" spans="2:8" x14ac:dyDescent="0.3">
      <c r="B813" s="109"/>
      <c r="C813" s="13"/>
      <c r="G813" s="29">
        <v>810</v>
      </c>
      <c r="H813" s="192">
        <f t="shared" ca="1" si="16"/>
        <v>-4.0483591486099009E-3</v>
      </c>
    </row>
    <row r="814" spans="2:8" x14ac:dyDescent="0.3">
      <c r="B814" s="109"/>
      <c r="C814" s="13"/>
      <c r="G814" s="29">
        <v>811</v>
      </c>
      <c r="H814" s="192">
        <f t="shared" ca="1" si="16"/>
        <v>2.6789725901110065E-2</v>
      </c>
    </row>
    <row r="815" spans="2:8" x14ac:dyDescent="0.3">
      <c r="B815" s="109"/>
      <c r="C815" s="13"/>
      <c r="G815" s="29">
        <v>812</v>
      </c>
      <c r="H815" s="192">
        <f t="shared" ca="1" si="16"/>
        <v>-4.2400424542116871E-2</v>
      </c>
    </row>
    <row r="816" spans="2:8" x14ac:dyDescent="0.3">
      <c r="B816" s="109"/>
      <c r="C816" s="13"/>
      <c r="G816" s="29">
        <v>813</v>
      </c>
      <c r="H816" s="192">
        <f t="shared" ca="1" si="16"/>
        <v>-4.7541169647452136E-4</v>
      </c>
    </row>
    <row r="817" spans="2:8" x14ac:dyDescent="0.3">
      <c r="B817" s="109"/>
      <c r="C817" s="13"/>
      <c r="G817" s="29">
        <v>814</v>
      </c>
      <c r="H817" s="192">
        <f t="shared" ca="1" si="16"/>
        <v>-3.5788043538728637E-2</v>
      </c>
    </row>
    <row r="818" spans="2:8" x14ac:dyDescent="0.3">
      <c r="B818" s="109"/>
      <c r="C818" s="13"/>
      <c r="G818" s="29">
        <v>815</v>
      </c>
      <c r="H818" s="192">
        <f t="shared" ca="1" si="16"/>
        <v>-2.3813556375087367E-2</v>
      </c>
    </row>
    <row r="819" spans="2:8" x14ac:dyDescent="0.3">
      <c r="B819" s="109"/>
      <c r="C819" s="13"/>
      <c r="G819" s="29">
        <v>816</v>
      </c>
      <c r="H819" s="192">
        <f t="shared" ca="1" si="16"/>
        <v>-9.3314021178512053E-3</v>
      </c>
    </row>
    <row r="820" spans="2:8" x14ac:dyDescent="0.3">
      <c r="B820" s="109"/>
      <c r="C820" s="13"/>
      <c r="G820" s="29">
        <v>817</v>
      </c>
      <c r="H820" s="192">
        <f t="shared" ca="1" si="16"/>
        <v>3.377879599096161E-3</v>
      </c>
    </row>
    <row r="821" spans="2:8" x14ac:dyDescent="0.3">
      <c r="B821" s="109"/>
      <c r="C821" s="13"/>
      <c r="G821" s="29">
        <v>818</v>
      </c>
      <c r="H821" s="192">
        <f t="shared" ca="1" si="16"/>
        <v>-1.9184909282253595E-2</v>
      </c>
    </row>
    <row r="822" spans="2:8" x14ac:dyDescent="0.3">
      <c r="B822" s="109"/>
      <c r="C822" s="13"/>
      <c r="G822" s="29">
        <v>819</v>
      </c>
      <c r="H822" s="192">
        <f t="shared" ca="1" si="16"/>
        <v>2.0091664198961051E-2</v>
      </c>
    </row>
    <row r="823" spans="2:8" x14ac:dyDescent="0.3">
      <c r="B823" s="109"/>
      <c r="C823" s="13"/>
      <c r="G823" s="29">
        <v>820</v>
      </c>
      <c r="H823" s="192">
        <f t="shared" ca="1" si="16"/>
        <v>3.9961773423754891E-3</v>
      </c>
    </row>
    <row r="824" spans="2:8" x14ac:dyDescent="0.3">
      <c r="B824" s="109"/>
      <c r="C824" s="13"/>
      <c r="G824" s="29">
        <v>821</v>
      </c>
      <c r="H824" s="192">
        <f t="shared" ca="1" si="16"/>
        <v>-2.2494532472588744E-2</v>
      </c>
    </row>
    <row r="825" spans="2:8" x14ac:dyDescent="0.3">
      <c r="B825" s="109"/>
      <c r="C825" s="13"/>
      <c r="G825" s="29">
        <v>822</v>
      </c>
      <c r="H825" s="192">
        <f t="shared" ca="1" si="16"/>
        <v>-2.7402269021171302E-3</v>
      </c>
    </row>
    <row r="826" spans="2:8" x14ac:dyDescent="0.3">
      <c r="B826" s="109"/>
      <c r="C826" s="13"/>
      <c r="G826" s="29">
        <v>823</v>
      </c>
      <c r="H826" s="192">
        <f t="shared" ca="1" si="16"/>
        <v>1.7451558994385257E-2</v>
      </c>
    </row>
    <row r="827" spans="2:8" x14ac:dyDescent="0.3">
      <c r="B827" s="109"/>
      <c r="C827" s="13"/>
      <c r="G827" s="29">
        <v>824</v>
      </c>
      <c r="H827" s="192">
        <f t="shared" ca="1" si="16"/>
        <v>4.9623717360452395E-2</v>
      </c>
    </row>
    <row r="828" spans="2:8" x14ac:dyDescent="0.3">
      <c r="B828" s="109"/>
      <c r="C828" s="13"/>
      <c r="G828" s="29">
        <v>825</v>
      </c>
      <c r="H828" s="192">
        <f t="shared" ca="1" si="16"/>
        <v>-2.9053127586025285E-2</v>
      </c>
    </row>
    <row r="829" spans="2:8" x14ac:dyDescent="0.3">
      <c r="B829" s="109"/>
      <c r="C829" s="13"/>
      <c r="G829" s="29">
        <v>826</v>
      </c>
      <c r="H829" s="192">
        <f t="shared" ca="1" si="16"/>
        <v>1.3906660331972306E-3</v>
      </c>
    </row>
    <row r="830" spans="2:8" x14ac:dyDescent="0.3">
      <c r="B830" s="109"/>
      <c r="C830" s="13"/>
      <c r="G830" s="29">
        <v>827</v>
      </c>
      <c r="H830" s="192">
        <f t="shared" ca="1" si="16"/>
        <v>6.3629729295389931E-2</v>
      </c>
    </row>
    <row r="831" spans="2:8" x14ac:dyDescent="0.3">
      <c r="B831" s="109"/>
      <c r="C831" s="13"/>
      <c r="G831" s="29">
        <v>828</v>
      </c>
      <c r="H831" s="192">
        <f t="shared" ca="1" si="16"/>
        <v>5.8763708769210814E-4</v>
      </c>
    </row>
    <row r="832" spans="2:8" x14ac:dyDescent="0.3">
      <c r="B832" s="109"/>
      <c r="C832" s="13"/>
      <c r="G832" s="29">
        <v>829</v>
      </c>
      <c r="H832" s="192">
        <f t="shared" ca="1" si="16"/>
        <v>-1.4362594964778595E-2</v>
      </c>
    </row>
    <row r="833" spans="2:8" x14ac:dyDescent="0.3">
      <c r="B833" s="109"/>
      <c r="C833" s="13"/>
      <c r="G833" s="29">
        <v>830</v>
      </c>
      <c r="H833" s="192">
        <f t="shared" ca="1" si="16"/>
        <v>4.515142307139227E-2</v>
      </c>
    </row>
    <row r="834" spans="2:8" x14ac:dyDescent="0.3">
      <c r="B834" s="109"/>
      <c r="C834" s="13"/>
      <c r="G834" s="29">
        <v>831</v>
      </c>
      <c r="H834" s="192">
        <f t="shared" ca="1" si="16"/>
        <v>7.9605956351966149E-3</v>
      </c>
    </row>
    <row r="835" spans="2:8" x14ac:dyDescent="0.3">
      <c r="B835" s="109"/>
      <c r="C835" s="13"/>
      <c r="G835" s="29">
        <v>832</v>
      </c>
      <c r="H835" s="192">
        <f t="shared" ca="1" si="16"/>
        <v>4.6152420671554464E-2</v>
      </c>
    </row>
    <row r="836" spans="2:8" x14ac:dyDescent="0.3">
      <c r="B836" s="109"/>
      <c r="C836" s="13"/>
      <c r="G836" s="29">
        <v>833</v>
      </c>
      <c r="H836" s="192">
        <f t="shared" ca="1" si="16"/>
        <v>-3.4159659050281663E-2</v>
      </c>
    </row>
    <row r="837" spans="2:8" x14ac:dyDescent="0.3">
      <c r="B837" s="109"/>
      <c r="C837" s="13"/>
      <c r="G837" s="29">
        <v>834</v>
      </c>
      <c r="H837" s="192">
        <f t="shared" ref="H837:H900" ca="1" si="17">_xlfn.NORM.INV(RAND(),N$6,N$7)</f>
        <v>-4.1307529266757625E-2</v>
      </c>
    </row>
    <row r="838" spans="2:8" x14ac:dyDescent="0.3">
      <c r="B838" s="109"/>
      <c r="C838" s="13"/>
      <c r="G838" s="29">
        <v>835</v>
      </c>
      <c r="H838" s="192">
        <f t="shared" ca="1" si="17"/>
        <v>-2.3294126704642603E-2</v>
      </c>
    </row>
    <row r="839" spans="2:8" x14ac:dyDescent="0.3">
      <c r="B839" s="109"/>
      <c r="C839" s="13"/>
      <c r="G839" s="29">
        <v>836</v>
      </c>
      <c r="H839" s="192">
        <f t="shared" ca="1" si="17"/>
        <v>3.7755391500061061E-2</v>
      </c>
    </row>
    <row r="840" spans="2:8" x14ac:dyDescent="0.3">
      <c r="B840" s="109"/>
      <c r="C840" s="13"/>
      <c r="G840" s="29">
        <v>837</v>
      </c>
      <c r="H840" s="192">
        <f t="shared" ca="1" si="17"/>
        <v>2.6583522362136992E-2</v>
      </c>
    </row>
    <row r="841" spans="2:8" x14ac:dyDescent="0.3">
      <c r="B841" s="109"/>
      <c r="C841" s="13"/>
      <c r="G841" s="29">
        <v>838</v>
      </c>
      <c r="H841" s="192">
        <f t="shared" ca="1" si="17"/>
        <v>1.640969097016327E-2</v>
      </c>
    </row>
    <row r="842" spans="2:8" x14ac:dyDescent="0.3">
      <c r="B842" s="109"/>
      <c r="C842" s="13"/>
      <c r="G842" s="29">
        <v>839</v>
      </c>
      <c r="H842" s="192">
        <f t="shared" ca="1" si="17"/>
        <v>-9.8430411918937807E-3</v>
      </c>
    </row>
    <row r="843" spans="2:8" x14ac:dyDescent="0.3">
      <c r="B843" s="109"/>
      <c r="C843" s="13"/>
      <c r="G843" s="29">
        <v>840</v>
      </c>
      <c r="H843" s="192">
        <f t="shared" ca="1" si="17"/>
        <v>-1.9818473369206797E-2</v>
      </c>
    </row>
    <row r="844" spans="2:8" x14ac:dyDescent="0.3">
      <c r="B844" s="109"/>
      <c r="C844" s="13"/>
      <c r="G844" s="29">
        <v>841</v>
      </c>
      <c r="H844" s="192">
        <f t="shared" ca="1" si="17"/>
        <v>2.4074683991677656E-2</v>
      </c>
    </row>
    <row r="845" spans="2:8" x14ac:dyDescent="0.3">
      <c r="B845" s="109"/>
      <c r="C845" s="13"/>
      <c r="G845" s="29">
        <v>842</v>
      </c>
      <c r="H845" s="192">
        <f t="shared" ca="1" si="17"/>
        <v>4.7625264725087206E-2</v>
      </c>
    </row>
    <row r="846" spans="2:8" x14ac:dyDescent="0.3">
      <c r="B846" s="109"/>
      <c r="C846" s="13"/>
      <c r="G846" s="29">
        <v>843</v>
      </c>
      <c r="H846" s="192">
        <f t="shared" ca="1" si="17"/>
        <v>3.4990951040322765E-2</v>
      </c>
    </row>
    <row r="847" spans="2:8" x14ac:dyDescent="0.3">
      <c r="B847" s="109"/>
      <c r="C847" s="13"/>
      <c r="G847" s="29">
        <v>844</v>
      </c>
      <c r="H847" s="192">
        <f t="shared" ca="1" si="17"/>
        <v>4.013129296243613E-2</v>
      </c>
    </row>
    <row r="848" spans="2:8" x14ac:dyDescent="0.3">
      <c r="B848" s="109"/>
      <c r="C848" s="13"/>
      <c r="G848" s="29">
        <v>845</v>
      </c>
      <c r="H848" s="192">
        <f t="shared" ca="1" si="17"/>
        <v>1.6296456108495359E-2</v>
      </c>
    </row>
    <row r="849" spans="2:8" x14ac:dyDescent="0.3">
      <c r="B849" s="109"/>
      <c r="C849" s="13"/>
      <c r="G849" s="29">
        <v>846</v>
      </c>
      <c r="H849" s="192">
        <f t="shared" ca="1" si="17"/>
        <v>-4.0793195060353699E-2</v>
      </c>
    </row>
    <row r="850" spans="2:8" x14ac:dyDescent="0.3">
      <c r="B850" s="109"/>
      <c r="C850" s="13"/>
      <c r="G850" s="29">
        <v>847</v>
      </c>
      <c r="H850" s="192">
        <f t="shared" ca="1" si="17"/>
        <v>-7.8983878656973562E-4</v>
      </c>
    </row>
    <row r="851" spans="2:8" x14ac:dyDescent="0.3">
      <c r="B851" s="109"/>
      <c r="C851" s="13"/>
      <c r="G851" s="29">
        <v>848</v>
      </c>
      <c r="H851" s="192">
        <f t="shared" ca="1" si="17"/>
        <v>-2.5614609645472377E-2</v>
      </c>
    </row>
    <row r="852" spans="2:8" x14ac:dyDescent="0.3">
      <c r="B852" s="109"/>
      <c r="C852" s="13"/>
      <c r="G852" s="29">
        <v>849</v>
      </c>
      <c r="H852" s="192">
        <f t="shared" ca="1" si="17"/>
        <v>-1.2092523593472907E-3</v>
      </c>
    </row>
    <row r="853" spans="2:8" x14ac:dyDescent="0.3">
      <c r="B853" s="109"/>
      <c r="C853" s="13"/>
      <c r="G853" s="29">
        <v>850</v>
      </c>
      <c r="H853" s="192">
        <f t="shared" ca="1" si="17"/>
        <v>2.2970326404002317E-2</v>
      </c>
    </row>
    <row r="854" spans="2:8" x14ac:dyDescent="0.3">
      <c r="B854" s="109"/>
      <c r="C854" s="13"/>
      <c r="G854" s="29">
        <v>851</v>
      </c>
      <c r="H854" s="192">
        <f t="shared" ca="1" si="17"/>
        <v>-1.8718685084423266E-2</v>
      </c>
    </row>
    <row r="855" spans="2:8" x14ac:dyDescent="0.3">
      <c r="B855" s="109"/>
      <c r="C855" s="13"/>
      <c r="G855" s="29">
        <v>852</v>
      </c>
      <c r="H855" s="192">
        <f t="shared" ca="1" si="17"/>
        <v>-1.4612749950528765E-2</v>
      </c>
    </row>
    <row r="856" spans="2:8" x14ac:dyDescent="0.3">
      <c r="B856" s="109"/>
      <c r="C856" s="13"/>
      <c r="G856" s="29">
        <v>853</v>
      </c>
      <c r="H856" s="192">
        <f t="shared" ca="1" si="17"/>
        <v>-3.1162617499481592E-2</v>
      </c>
    </row>
    <row r="857" spans="2:8" x14ac:dyDescent="0.3">
      <c r="B857" s="109"/>
      <c r="C857" s="13"/>
      <c r="G857" s="29">
        <v>854</v>
      </c>
      <c r="H857" s="192">
        <f t="shared" ca="1" si="17"/>
        <v>-4.4182352841221711E-2</v>
      </c>
    </row>
    <row r="858" spans="2:8" x14ac:dyDescent="0.3">
      <c r="B858" s="109"/>
      <c r="C858" s="13"/>
      <c r="G858" s="29">
        <v>855</v>
      </c>
      <c r="H858" s="192">
        <f t="shared" ca="1" si="17"/>
        <v>-3.5426904457151548E-2</v>
      </c>
    </row>
    <row r="859" spans="2:8" x14ac:dyDescent="0.3">
      <c r="B859" s="109"/>
      <c r="C859" s="13"/>
      <c r="G859" s="29">
        <v>856</v>
      </c>
      <c r="H859" s="192">
        <f t="shared" ca="1" si="17"/>
        <v>-1.2521921390969195E-2</v>
      </c>
    </row>
    <row r="860" spans="2:8" x14ac:dyDescent="0.3">
      <c r="B860" s="109"/>
      <c r="C860" s="13"/>
      <c r="G860" s="29">
        <v>857</v>
      </c>
      <c r="H860" s="192">
        <f t="shared" ca="1" si="17"/>
        <v>2.4738344206216886E-2</v>
      </c>
    </row>
    <row r="861" spans="2:8" x14ac:dyDescent="0.3">
      <c r="B861" s="109"/>
      <c r="C861" s="13"/>
      <c r="G861" s="29">
        <v>858</v>
      </c>
      <c r="H861" s="192">
        <f t="shared" ca="1" si="17"/>
        <v>1.4417814855861726E-2</v>
      </c>
    </row>
    <row r="862" spans="2:8" x14ac:dyDescent="0.3">
      <c r="B862" s="109"/>
      <c r="C862" s="13"/>
      <c r="G862" s="29">
        <v>859</v>
      </c>
      <c r="H862" s="192">
        <f t="shared" ca="1" si="17"/>
        <v>1.4722272200866095E-3</v>
      </c>
    </row>
    <row r="863" spans="2:8" x14ac:dyDescent="0.3">
      <c r="B863" s="109"/>
      <c r="C863" s="13"/>
      <c r="G863" s="29">
        <v>860</v>
      </c>
      <c r="H863" s="192">
        <f t="shared" ca="1" si="17"/>
        <v>2.8267371328856133E-2</v>
      </c>
    </row>
    <row r="864" spans="2:8" x14ac:dyDescent="0.3">
      <c r="B864" s="109"/>
      <c r="C864" s="13"/>
      <c r="G864" s="29">
        <v>861</v>
      </c>
      <c r="H864" s="192">
        <f t="shared" ca="1" si="17"/>
        <v>6.4206590685504897E-2</v>
      </c>
    </row>
    <row r="865" spans="2:8" x14ac:dyDescent="0.3">
      <c r="B865" s="109"/>
      <c r="C865" s="13"/>
      <c r="G865" s="29">
        <v>862</v>
      </c>
      <c r="H865" s="192">
        <f t="shared" ca="1" si="17"/>
        <v>5.7422177602350702E-3</v>
      </c>
    </row>
    <row r="866" spans="2:8" x14ac:dyDescent="0.3">
      <c r="B866" s="109"/>
      <c r="C866" s="13"/>
      <c r="G866" s="29">
        <v>863</v>
      </c>
      <c r="H866" s="192">
        <f t="shared" ca="1" si="17"/>
        <v>5.4182406009925209E-2</v>
      </c>
    </row>
    <row r="867" spans="2:8" x14ac:dyDescent="0.3">
      <c r="B867" s="109"/>
      <c r="C867" s="13"/>
      <c r="G867" s="29">
        <v>864</v>
      </c>
      <c r="H867" s="192">
        <f t="shared" ca="1" si="17"/>
        <v>-1.4315753410762518E-2</v>
      </c>
    </row>
    <row r="868" spans="2:8" x14ac:dyDescent="0.3">
      <c r="B868" s="109"/>
      <c r="C868" s="13"/>
      <c r="G868" s="29">
        <v>865</v>
      </c>
      <c r="H868" s="192">
        <f t="shared" ca="1" si="17"/>
        <v>-2.1272216891555874E-2</v>
      </c>
    </row>
    <row r="869" spans="2:8" x14ac:dyDescent="0.3">
      <c r="B869" s="109"/>
      <c r="C869" s="13"/>
      <c r="G869" s="29">
        <v>866</v>
      </c>
      <c r="H869" s="192">
        <f t="shared" ca="1" si="17"/>
        <v>-2.6946706733107371E-2</v>
      </c>
    </row>
    <row r="870" spans="2:8" x14ac:dyDescent="0.3">
      <c r="B870" s="109"/>
      <c r="C870" s="13"/>
      <c r="G870" s="29">
        <v>867</v>
      </c>
      <c r="H870" s="192">
        <f t="shared" ca="1" si="17"/>
        <v>-1.5397046407268659E-2</v>
      </c>
    </row>
    <row r="871" spans="2:8" x14ac:dyDescent="0.3">
      <c r="B871" s="109"/>
      <c r="C871" s="13"/>
      <c r="G871" s="29">
        <v>868</v>
      </c>
      <c r="H871" s="192">
        <f t="shared" ca="1" si="17"/>
        <v>-4.458561072340108E-2</v>
      </c>
    </row>
    <row r="872" spans="2:8" x14ac:dyDescent="0.3">
      <c r="B872" s="109"/>
      <c r="C872" s="13"/>
      <c r="G872" s="29">
        <v>869</v>
      </c>
      <c r="H872" s="192">
        <f t="shared" ca="1" si="17"/>
        <v>-3.5721982496561187E-2</v>
      </c>
    </row>
    <row r="873" spans="2:8" x14ac:dyDescent="0.3">
      <c r="B873" s="109"/>
      <c r="C873" s="13"/>
      <c r="G873" s="29">
        <v>870</v>
      </c>
      <c r="H873" s="192">
        <f t="shared" ca="1" si="17"/>
        <v>-4.1399155605086946E-2</v>
      </c>
    </row>
    <row r="874" spans="2:8" x14ac:dyDescent="0.3">
      <c r="B874" s="109"/>
      <c r="C874" s="13"/>
      <c r="G874" s="29">
        <v>871</v>
      </c>
      <c r="H874" s="192">
        <f t="shared" ca="1" si="17"/>
        <v>2.4736658271764769E-2</v>
      </c>
    </row>
    <row r="875" spans="2:8" x14ac:dyDescent="0.3">
      <c r="B875" s="109"/>
      <c r="C875" s="13"/>
      <c r="G875" s="29">
        <v>872</v>
      </c>
      <c r="H875" s="192">
        <f t="shared" ca="1" si="17"/>
        <v>-1.5794364412626723E-3</v>
      </c>
    </row>
    <row r="876" spans="2:8" x14ac:dyDescent="0.3">
      <c r="B876" s="109"/>
      <c r="C876" s="13"/>
      <c r="G876" s="29">
        <v>873</v>
      </c>
      <c r="H876" s="192">
        <f t="shared" ca="1" si="17"/>
        <v>2.1381103999012541E-2</v>
      </c>
    </row>
    <row r="877" spans="2:8" x14ac:dyDescent="0.3">
      <c r="B877" s="109"/>
      <c r="C877" s="13"/>
      <c r="G877" s="29">
        <v>874</v>
      </c>
      <c r="H877" s="192">
        <f t="shared" ca="1" si="17"/>
        <v>1.6450065088133462E-2</v>
      </c>
    </row>
    <row r="878" spans="2:8" x14ac:dyDescent="0.3">
      <c r="B878" s="109"/>
      <c r="C878" s="13"/>
      <c r="G878" s="29">
        <v>875</v>
      </c>
      <c r="H878" s="192">
        <f t="shared" ca="1" si="17"/>
        <v>4.4673267857330296E-3</v>
      </c>
    </row>
    <row r="879" spans="2:8" x14ac:dyDescent="0.3">
      <c r="B879" s="109"/>
      <c r="C879" s="13"/>
      <c r="G879" s="29">
        <v>876</v>
      </c>
      <c r="H879" s="192">
        <f t="shared" ca="1" si="17"/>
        <v>-9.257332521339097E-2</v>
      </c>
    </row>
    <row r="880" spans="2:8" x14ac:dyDescent="0.3">
      <c r="B880" s="109"/>
      <c r="C880" s="13"/>
      <c r="G880" s="29">
        <v>877</v>
      </c>
      <c r="H880" s="192">
        <f t="shared" ca="1" si="17"/>
        <v>-5.5930888361349823E-2</v>
      </c>
    </row>
    <row r="881" spans="2:8" x14ac:dyDescent="0.3">
      <c r="B881" s="109"/>
      <c r="C881" s="13"/>
      <c r="G881" s="29">
        <v>878</v>
      </c>
      <c r="H881" s="192">
        <f t="shared" ca="1" si="17"/>
        <v>6.9779363935504445E-3</v>
      </c>
    </row>
    <row r="882" spans="2:8" x14ac:dyDescent="0.3">
      <c r="B882" s="109"/>
      <c r="C882" s="13"/>
      <c r="G882" s="29">
        <v>879</v>
      </c>
      <c r="H882" s="192">
        <f t="shared" ca="1" si="17"/>
        <v>-3.5207244982333589E-3</v>
      </c>
    </row>
    <row r="883" spans="2:8" x14ac:dyDescent="0.3">
      <c r="B883" s="109"/>
      <c r="C883" s="13"/>
      <c r="G883" s="29">
        <v>880</v>
      </c>
      <c r="H883" s="192">
        <f t="shared" ca="1" si="17"/>
        <v>4.4419632905665232E-4</v>
      </c>
    </row>
    <row r="884" spans="2:8" x14ac:dyDescent="0.3">
      <c r="B884" s="109"/>
      <c r="C884" s="13"/>
      <c r="G884" s="29">
        <v>881</v>
      </c>
      <c r="H884" s="192">
        <f t="shared" ca="1" si="17"/>
        <v>2.7563286427947132E-2</v>
      </c>
    </row>
    <row r="885" spans="2:8" x14ac:dyDescent="0.3">
      <c r="B885" s="109"/>
      <c r="C885" s="13"/>
      <c r="G885" s="29">
        <v>882</v>
      </c>
      <c r="H885" s="192">
        <f t="shared" ca="1" si="17"/>
        <v>-3.8051607868138507E-2</v>
      </c>
    </row>
    <row r="886" spans="2:8" x14ac:dyDescent="0.3">
      <c r="B886" s="109"/>
      <c r="C886" s="13"/>
      <c r="G886" s="29">
        <v>883</v>
      </c>
      <c r="H886" s="192">
        <f t="shared" ca="1" si="17"/>
        <v>-3.6828628047262009E-2</v>
      </c>
    </row>
    <row r="887" spans="2:8" x14ac:dyDescent="0.3">
      <c r="B887" s="109"/>
      <c r="C887" s="13"/>
      <c r="G887" s="29">
        <v>884</v>
      </c>
      <c r="H887" s="192">
        <f t="shared" ca="1" si="17"/>
        <v>3.2927391441176144E-3</v>
      </c>
    </row>
    <row r="888" spans="2:8" x14ac:dyDescent="0.3">
      <c r="B888" s="109"/>
      <c r="C888" s="13"/>
      <c r="G888" s="29">
        <v>885</v>
      </c>
      <c r="H888" s="192">
        <f t="shared" ca="1" si="17"/>
        <v>-3.9761408342376861E-2</v>
      </c>
    </row>
    <row r="889" spans="2:8" x14ac:dyDescent="0.3">
      <c r="B889" s="109"/>
      <c r="C889" s="13"/>
      <c r="G889" s="29">
        <v>886</v>
      </c>
      <c r="H889" s="192">
        <f t="shared" ca="1" si="17"/>
        <v>4.9252857589411232E-2</v>
      </c>
    </row>
    <row r="890" spans="2:8" x14ac:dyDescent="0.3">
      <c r="B890" s="109"/>
      <c r="C890" s="13"/>
      <c r="G890" s="29">
        <v>887</v>
      </c>
      <c r="H890" s="192">
        <f t="shared" ca="1" si="17"/>
        <v>2.1389070259761795E-2</v>
      </c>
    </row>
    <row r="891" spans="2:8" x14ac:dyDescent="0.3">
      <c r="B891" s="109"/>
      <c r="C891" s="13"/>
      <c r="G891" s="29">
        <v>888</v>
      </c>
      <c r="H891" s="192">
        <f t="shared" ca="1" si="17"/>
        <v>-2.5350405418439241E-2</v>
      </c>
    </row>
    <row r="892" spans="2:8" x14ac:dyDescent="0.3">
      <c r="B892" s="109"/>
      <c r="C892" s="13"/>
      <c r="G892" s="29">
        <v>889</v>
      </c>
      <c r="H892" s="192">
        <f t="shared" ca="1" si="17"/>
        <v>-1.6932601930921061E-2</v>
      </c>
    </row>
    <row r="893" spans="2:8" x14ac:dyDescent="0.3">
      <c r="B893" s="109"/>
      <c r="C893" s="13"/>
      <c r="G893" s="29">
        <v>890</v>
      </c>
      <c r="H893" s="192">
        <f t="shared" ca="1" si="17"/>
        <v>2.6669515233928503E-2</v>
      </c>
    </row>
    <row r="894" spans="2:8" x14ac:dyDescent="0.3">
      <c r="B894" s="109"/>
      <c r="C894" s="13"/>
      <c r="G894" s="29">
        <v>891</v>
      </c>
      <c r="H894" s="192">
        <f t="shared" ca="1" si="17"/>
        <v>2.3895899872824554E-2</v>
      </c>
    </row>
    <row r="895" spans="2:8" x14ac:dyDescent="0.3">
      <c r="B895" s="109"/>
      <c r="C895" s="13"/>
      <c r="G895" s="29">
        <v>892</v>
      </c>
      <c r="H895" s="192">
        <f t="shared" ca="1" si="17"/>
        <v>3.4358071883623872E-2</v>
      </c>
    </row>
    <row r="896" spans="2:8" x14ac:dyDescent="0.3">
      <c r="B896" s="109"/>
      <c r="C896" s="13"/>
      <c r="G896" s="29">
        <v>893</v>
      </c>
      <c r="H896" s="192">
        <f t="shared" ca="1" si="17"/>
        <v>3.5805390289474822E-3</v>
      </c>
    </row>
    <row r="897" spans="2:8" x14ac:dyDescent="0.3">
      <c r="B897" s="109"/>
      <c r="C897" s="13"/>
      <c r="G897" s="29">
        <v>894</v>
      </c>
      <c r="H897" s="192">
        <f t="shared" ca="1" si="17"/>
        <v>2.3262921141730063E-3</v>
      </c>
    </row>
    <row r="898" spans="2:8" x14ac:dyDescent="0.3">
      <c r="B898" s="109"/>
      <c r="C898" s="13"/>
      <c r="G898" s="29">
        <v>895</v>
      </c>
      <c r="H898" s="192">
        <f t="shared" ca="1" si="17"/>
        <v>1.2569137611500697E-2</v>
      </c>
    </row>
    <row r="899" spans="2:8" x14ac:dyDescent="0.3">
      <c r="B899" s="109"/>
      <c r="C899" s="13"/>
      <c r="G899" s="29">
        <v>896</v>
      </c>
      <c r="H899" s="192">
        <f t="shared" ca="1" si="17"/>
        <v>-3.4446858269695395E-2</v>
      </c>
    </row>
    <row r="900" spans="2:8" x14ac:dyDescent="0.3">
      <c r="B900" s="109"/>
      <c r="C900" s="13"/>
      <c r="G900" s="29">
        <v>897</v>
      </c>
      <c r="H900" s="192">
        <f t="shared" ca="1" si="17"/>
        <v>3.3131558100178878E-2</v>
      </c>
    </row>
    <row r="901" spans="2:8" x14ac:dyDescent="0.3">
      <c r="B901" s="109"/>
      <c r="C901" s="13"/>
      <c r="G901" s="29">
        <v>898</v>
      </c>
      <c r="H901" s="192">
        <f t="shared" ref="H901:H964" ca="1" si="18">_xlfn.NORM.INV(RAND(),N$6,N$7)</f>
        <v>-5.2041748989538672E-2</v>
      </c>
    </row>
    <row r="902" spans="2:8" x14ac:dyDescent="0.3">
      <c r="B902" s="109"/>
      <c r="C902" s="13"/>
      <c r="G902" s="29">
        <v>899</v>
      </c>
      <c r="H902" s="192">
        <f t="shared" ca="1" si="18"/>
        <v>-3.1450398524025328E-2</v>
      </c>
    </row>
    <row r="903" spans="2:8" x14ac:dyDescent="0.3">
      <c r="B903" s="109"/>
      <c r="C903" s="13"/>
      <c r="G903" s="29">
        <v>900</v>
      </c>
      <c r="H903" s="192">
        <f t="shared" ca="1" si="18"/>
        <v>-2.9947654772250316E-3</v>
      </c>
    </row>
    <row r="904" spans="2:8" x14ac:dyDescent="0.3">
      <c r="B904" s="109"/>
      <c r="C904" s="13"/>
      <c r="G904" s="29">
        <v>901</v>
      </c>
      <c r="H904" s="192">
        <f t="shared" ca="1" si="18"/>
        <v>6.3573014940686932E-3</v>
      </c>
    </row>
    <row r="905" spans="2:8" x14ac:dyDescent="0.3">
      <c r="B905" s="109"/>
      <c r="C905" s="13"/>
      <c r="G905" s="29">
        <v>902</v>
      </c>
      <c r="H905" s="192">
        <f t="shared" ca="1" si="18"/>
        <v>-1.8763201184939828E-2</v>
      </c>
    </row>
    <row r="906" spans="2:8" x14ac:dyDescent="0.3">
      <c r="B906" s="109"/>
      <c r="C906" s="13"/>
      <c r="G906" s="29">
        <v>903</v>
      </c>
      <c r="H906" s="192">
        <f t="shared" ca="1" si="18"/>
        <v>1.9375197643049156E-2</v>
      </c>
    </row>
    <row r="907" spans="2:8" x14ac:dyDescent="0.3">
      <c r="B907" s="109"/>
      <c r="C907" s="13"/>
      <c r="G907" s="29">
        <v>904</v>
      </c>
      <c r="H907" s="192">
        <f t="shared" ca="1" si="18"/>
        <v>1.3620494240891991E-2</v>
      </c>
    </row>
    <row r="908" spans="2:8" x14ac:dyDescent="0.3">
      <c r="B908" s="109"/>
      <c r="C908" s="13"/>
      <c r="G908" s="29">
        <v>905</v>
      </c>
      <c r="H908" s="192">
        <f t="shared" ca="1" si="18"/>
        <v>-4.0407246636319383E-3</v>
      </c>
    </row>
    <row r="909" spans="2:8" x14ac:dyDescent="0.3">
      <c r="B909" s="109"/>
      <c r="C909" s="13"/>
      <c r="G909" s="29">
        <v>906</v>
      </c>
      <c r="H909" s="192">
        <f t="shared" ca="1" si="18"/>
        <v>3.6997375962356444E-2</v>
      </c>
    </row>
    <row r="910" spans="2:8" x14ac:dyDescent="0.3">
      <c r="B910" s="109"/>
      <c r="C910" s="13"/>
      <c r="G910" s="29">
        <v>907</v>
      </c>
      <c r="H910" s="192">
        <f t="shared" ca="1" si="18"/>
        <v>-4.4864416869394207E-2</v>
      </c>
    </row>
    <row r="911" spans="2:8" x14ac:dyDescent="0.3">
      <c r="B911" s="109"/>
      <c r="C911" s="13"/>
      <c r="G911" s="29">
        <v>908</v>
      </c>
      <c r="H911" s="192">
        <f t="shared" ca="1" si="18"/>
        <v>-7.6837334374257826E-2</v>
      </c>
    </row>
    <row r="912" spans="2:8" x14ac:dyDescent="0.3">
      <c r="B912" s="109"/>
      <c r="C912" s="13"/>
      <c r="G912" s="29">
        <v>909</v>
      </c>
      <c r="H912" s="192">
        <f t="shared" ca="1" si="18"/>
        <v>6.3415676269685788E-3</v>
      </c>
    </row>
    <row r="913" spans="2:8" x14ac:dyDescent="0.3">
      <c r="B913" s="109"/>
      <c r="C913" s="13"/>
      <c r="G913" s="29">
        <v>910</v>
      </c>
      <c r="H913" s="192">
        <f t="shared" ca="1" si="18"/>
        <v>4.0084298959080729E-2</v>
      </c>
    </row>
    <row r="914" spans="2:8" x14ac:dyDescent="0.3">
      <c r="B914" s="109"/>
      <c r="C914" s="13"/>
      <c r="G914" s="29">
        <v>911</v>
      </c>
      <c r="H914" s="192">
        <f t="shared" ca="1" si="18"/>
        <v>-3.5333074278828834E-2</v>
      </c>
    </row>
    <row r="915" spans="2:8" x14ac:dyDescent="0.3">
      <c r="B915" s="109"/>
      <c r="C915" s="13"/>
      <c r="G915" s="29">
        <v>912</v>
      </c>
      <c r="H915" s="192">
        <f t="shared" ca="1" si="18"/>
        <v>-4.148203717306187E-2</v>
      </c>
    </row>
    <row r="916" spans="2:8" x14ac:dyDescent="0.3">
      <c r="B916" s="109"/>
      <c r="C916" s="13"/>
      <c r="G916" s="29">
        <v>913</v>
      </c>
      <c r="H916" s="192">
        <f t="shared" ca="1" si="18"/>
        <v>7.0943090965773545E-2</v>
      </c>
    </row>
    <row r="917" spans="2:8" x14ac:dyDescent="0.3">
      <c r="B917" s="109"/>
      <c r="C917" s="13"/>
      <c r="G917" s="29">
        <v>914</v>
      </c>
      <c r="H917" s="192">
        <f t="shared" ca="1" si="18"/>
        <v>3.4102950895149246E-2</v>
      </c>
    </row>
    <row r="918" spans="2:8" x14ac:dyDescent="0.3">
      <c r="B918" s="109"/>
      <c r="C918" s="13"/>
      <c r="G918" s="29">
        <v>915</v>
      </c>
      <c r="H918" s="192">
        <f t="shared" ca="1" si="18"/>
        <v>-9.6683488068287152E-3</v>
      </c>
    </row>
    <row r="919" spans="2:8" x14ac:dyDescent="0.3">
      <c r="B919" s="109"/>
      <c r="C919" s="13"/>
      <c r="G919" s="29">
        <v>916</v>
      </c>
      <c r="H919" s="192">
        <f t="shared" ca="1" si="18"/>
        <v>-3.4534488640486798E-2</v>
      </c>
    </row>
    <row r="920" spans="2:8" x14ac:dyDescent="0.3">
      <c r="B920" s="109"/>
      <c r="C920" s="13"/>
      <c r="G920" s="29">
        <v>917</v>
      </c>
      <c r="H920" s="192">
        <f t="shared" ca="1" si="18"/>
        <v>-5.6266161870313003E-3</v>
      </c>
    </row>
    <row r="921" spans="2:8" x14ac:dyDescent="0.3">
      <c r="B921" s="109"/>
      <c r="C921" s="13"/>
      <c r="G921" s="29">
        <v>918</v>
      </c>
      <c r="H921" s="192">
        <f t="shared" ca="1" si="18"/>
        <v>3.881315235355546E-3</v>
      </c>
    </row>
    <row r="922" spans="2:8" x14ac:dyDescent="0.3">
      <c r="B922" s="109"/>
      <c r="C922" s="13"/>
      <c r="G922" s="29">
        <v>919</v>
      </c>
      <c r="H922" s="192">
        <f t="shared" ca="1" si="18"/>
        <v>-1.595879860591885E-2</v>
      </c>
    </row>
    <row r="923" spans="2:8" x14ac:dyDescent="0.3">
      <c r="B923" s="109"/>
      <c r="C923" s="13"/>
      <c r="G923" s="29">
        <v>920</v>
      </c>
      <c r="H923" s="192">
        <f t="shared" ca="1" si="18"/>
        <v>2.1193739273546824E-2</v>
      </c>
    </row>
    <row r="924" spans="2:8" x14ac:dyDescent="0.3">
      <c r="B924" s="109"/>
      <c r="C924" s="13"/>
      <c r="G924" s="29">
        <v>921</v>
      </c>
      <c r="H924" s="192">
        <f t="shared" ca="1" si="18"/>
        <v>-4.5173194992911905E-3</v>
      </c>
    </row>
    <row r="925" spans="2:8" x14ac:dyDescent="0.3">
      <c r="B925" s="109"/>
      <c r="C925" s="13"/>
      <c r="G925" s="29">
        <v>922</v>
      </c>
      <c r="H925" s="192">
        <f t="shared" ca="1" si="18"/>
        <v>2.650770130968914E-2</v>
      </c>
    </row>
    <row r="926" spans="2:8" x14ac:dyDescent="0.3">
      <c r="B926" s="109"/>
      <c r="C926" s="13"/>
      <c r="G926" s="29">
        <v>923</v>
      </c>
      <c r="H926" s="192">
        <f t="shared" ca="1" si="18"/>
        <v>1.4718641452124722E-2</v>
      </c>
    </row>
    <row r="927" spans="2:8" x14ac:dyDescent="0.3">
      <c r="B927" s="109"/>
      <c r="C927" s="13"/>
      <c r="G927" s="29">
        <v>924</v>
      </c>
      <c r="H927" s="192">
        <f t="shared" ca="1" si="18"/>
        <v>6.1091130819077508E-2</v>
      </c>
    </row>
    <row r="928" spans="2:8" x14ac:dyDescent="0.3">
      <c r="B928" s="109"/>
      <c r="C928" s="13"/>
      <c r="G928" s="29">
        <v>925</v>
      </c>
      <c r="H928" s="192">
        <f t="shared" ca="1" si="18"/>
        <v>-2.3940071612650191E-2</v>
      </c>
    </row>
    <row r="929" spans="2:8" x14ac:dyDescent="0.3">
      <c r="B929" s="109"/>
      <c r="C929" s="13"/>
      <c r="G929" s="29">
        <v>926</v>
      </c>
      <c r="H929" s="192">
        <f t="shared" ca="1" si="18"/>
        <v>4.0435264014557493E-2</v>
      </c>
    </row>
    <row r="930" spans="2:8" x14ac:dyDescent="0.3">
      <c r="B930" s="109"/>
      <c r="C930" s="13"/>
      <c r="G930" s="29">
        <v>927</v>
      </c>
      <c r="H930" s="192">
        <f t="shared" ca="1" si="18"/>
        <v>-1.0828860596101971E-2</v>
      </c>
    </row>
    <row r="931" spans="2:8" x14ac:dyDescent="0.3">
      <c r="B931" s="109"/>
      <c r="C931" s="13"/>
      <c r="G931" s="29">
        <v>928</v>
      </c>
      <c r="H931" s="192">
        <f t="shared" ca="1" si="18"/>
        <v>-8.4824111994237505E-3</v>
      </c>
    </row>
    <row r="932" spans="2:8" x14ac:dyDescent="0.3">
      <c r="B932" s="109"/>
      <c r="C932" s="13"/>
      <c r="G932" s="29">
        <v>929</v>
      </c>
      <c r="H932" s="192">
        <f t="shared" ca="1" si="18"/>
        <v>3.7586559003405698E-2</v>
      </c>
    </row>
    <row r="933" spans="2:8" x14ac:dyDescent="0.3">
      <c r="B933" s="109"/>
      <c r="C933" s="13"/>
      <c r="G933" s="29">
        <v>930</v>
      </c>
      <c r="H933" s="192">
        <f t="shared" ca="1" si="18"/>
        <v>1.9830601097160363E-2</v>
      </c>
    </row>
    <row r="934" spans="2:8" x14ac:dyDescent="0.3">
      <c r="B934" s="109"/>
      <c r="C934" s="13"/>
      <c r="G934" s="29">
        <v>931</v>
      </c>
      <c r="H934" s="192">
        <f t="shared" ca="1" si="18"/>
        <v>2.1786491730175571E-2</v>
      </c>
    </row>
    <row r="935" spans="2:8" x14ac:dyDescent="0.3">
      <c r="B935" s="109"/>
      <c r="C935" s="13"/>
      <c r="G935" s="29">
        <v>932</v>
      </c>
      <c r="H935" s="192">
        <f t="shared" ca="1" si="18"/>
        <v>1.487107089924514E-2</v>
      </c>
    </row>
    <row r="936" spans="2:8" x14ac:dyDescent="0.3">
      <c r="B936" s="109"/>
      <c r="C936" s="13"/>
      <c r="G936" s="29">
        <v>933</v>
      </c>
      <c r="H936" s="192">
        <f t="shared" ca="1" si="18"/>
        <v>-1.4592996881685151E-2</v>
      </c>
    </row>
    <row r="937" spans="2:8" x14ac:dyDescent="0.3">
      <c r="B937" s="109"/>
      <c r="C937" s="13"/>
      <c r="G937" s="29">
        <v>934</v>
      </c>
      <c r="H937" s="192">
        <f t="shared" ca="1" si="18"/>
        <v>6.8053395725378954E-2</v>
      </c>
    </row>
    <row r="938" spans="2:8" x14ac:dyDescent="0.3">
      <c r="B938" s="109"/>
      <c r="C938" s="13"/>
      <c r="G938" s="29">
        <v>935</v>
      </c>
      <c r="H938" s="192">
        <f t="shared" ca="1" si="18"/>
        <v>2.1786532668499971E-2</v>
      </c>
    </row>
    <row r="939" spans="2:8" x14ac:dyDescent="0.3">
      <c r="B939" s="109"/>
      <c r="C939" s="13"/>
      <c r="G939" s="29">
        <v>936</v>
      </c>
      <c r="H939" s="192">
        <f t="shared" ca="1" si="18"/>
        <v>5.0542501331344289E-2</v>
      </c>
    </row>
    <row r="940" spans="2:8" x14ac:dyDescent="0.3">
      <c r="B940" s="109"/>
      <c r="C940" s="13"/>
      <c r="G940" s="29">
        <v>937</v>
      </c>
      <c r="H940" s="192">
        <f t="shared" ca="1" si="18"/>
        <v>-1.0880392718946735E-2</v>
      </c>
    </row>
    <row r="941" spans="2:8" x14ac:dyDescent="0.3">
      <c r="B941" s="109"/>
      <c r="C941" s="13"/>
      <c r="G941" s="29">
        <v>938</v>
      </c>
      <c r="H941" s="192">
        <f t="shared" ca="1" si="18"/>
        <v>-3.0889943277855245E-2</v>
      </c>
    </row>
    <row r="942" spans="2:8" x14ac:dyDescent="0.3">
      <c r="B942" s="109"/>
      <c r="C942" s="13"/>
      <c r="G942" s="29">
        <v>939</v>
      </c>
      <c r="H942" s="192">
        <f t="shared" ca="1" si="18"/>
        <v>2.7721759038671759E-2</v>
      </c>
    </row>
    <row r="943" spans="2:8" x14ac:dyDescent="0.3">
      <c r="B943" s="109"/>
      <c r="C943" s="13"/>
      <c r="G943" s="29">
        <v>940</v>
      </c>
      <c r="H943" s="192">
        <f t="shared" ca="1" si="18"/>
        <v>1.7525923898114769E-2</v>
      </c>
    </row>
    <row r="944" spans="2:8" x14ac:dyDescent="0.3">
      <c r="B944" s="109"/>
      <c r="C944" s="13"/>
      <c r="G944" s="29">
        <v>941</v>
      </c>
      <c r="H944" s="192">
        <f t="shared" ca="1" si="18"/>
        <v>-6.161053170524932E-2</v>
      </c>
    </row>
    <row r="945" spans="2:8" x14ac:dyDescent="0.3">
      <c r="B945" s="109"/>
      <c r="C945" s="13"/>
      <c r="G945" s="29">
        <v>942</v>
      </c>
      <c r="H945" s="192">
        <f t="shared" ca="1" si="18"/>
        <v>-1.7721451992087012E-2</v>
      </c>
    </row>
    <row r="946" spans="2:8" x14ac:dyDescent="0.3">
      <c r="B946" s="109"/>
      <c r="C946" s="13"/>
      <c r="G946" s="29">
        <v>943</v>
      </c>
      <c r="H946" s="192">
        <f t="shared" ca="1" si="18"/>
        <v>-6.0993218861221899E-3</v>
      </c>
    </row>
    <row r="947" spans="2:8" x14ac:dyDescent="0.3">
      <c r="B947" s="109"/>
      <c r="C947" s="13"/>
      <c r="G947" s="29">
        <v>944</v>
      </c>
      <c r="H947" s="192">
        <f t="shared" ca="1" si="18"/>
        <v>3.3779868969821554E-2</v>
      </c>
    </row>
    <row r="948" spans="2:8" x14ac:dyDescent="0.3">
      <c r="B948" s="109"/>
      <c r="C948" s="13"/>
      <c r="G948" s="29">
        <v>945</v>
      </c>
      <c r="H948" s="192">
        <f t="shared" ca="1" si="18"/>
        <v>5.0316794771775898E-2</v>
      </c>
    </row>
    <row r="949" spans="2:8" x14ac:dyDescent="0.3">
      <c r="B949" s="109"/>
      <c r="C949" s="13"/>
      <c r="G949" s="29">
        <v>946</v>
      </c>
      <c r="H949" s="192">
        <f t="shared" ca="1" si="18"/>
        <v>4.0497936875460022E-3</v>
      </c>
    </row>
    <row r="950" spans="2:8" x14ac:dyDescent="0.3">
      <c r="B950" s="109"/>
      <c r="C950" s="13"/>
      <c r="G950" s="29">
        <v>947</v>
      </c>
      <c r="H950" s="192">
        <f t="shared" ca="1" si="18"/>
        <v>-1.3779676063248727E-2</v>
      </c>
    </row>
    <row r="951" spans="2:8" x14ac:dyDescent="0.3">
      <c r="B951" s="109"/>
      <c r="C951" s="13"/>
      <c r="G951" s="29">
        <v>948</v>
      </c>
      <c r="H951" s="192">
        <f t="shared" ca="1" si="18"/>
        <v>2.5128470966745486E-2</v>
      </c>
    </row>
    <row r="952" spans="2:8" x14ac:dyDescent="0.3">
      <c r="B952" s="109"/>
      <c r="C952" s="13"/>
      <c r="G952" s="29">
        <v>949</v>
      </c>
      <c r="H952" s="192">
        <f t="shared" ca="1" si="18"/>
        <v>2.0655477816521682E-2</v>
      </c>
    </row>
    <row r="953" spans="2:8" x14ac:dyDescent="0.3">
      <c r="B953" s="109"/>
      <c r="C953" s="13"/>
      <c r="G953" s="29">
        <v>950</v>
      </c>
      <c r="H953" s="192">
        <f t="shared" ca="1" si="18"/>
        <v>-1.8757978053032458E-2</v>
      </c>
    </row>
    <row r="954" spans="2:8" x14ac:dyDescent="0.3">
      <c r="B954" s="109"/>
      <c r="C954" s="13"/>
      <c r="G954" s="29">
        <v>951</v>
      </c>
      <c r="H954" s="192">
        <f t="shared" ca="1" si="18"/>
        <v>1.6222406720397951E-2</v>
      </c>
    </row>
    <row r="955" spans="2:8" x14ac:dyDescent="0.3">
      <c r="B955" s="109"/>
      <c r="C955" s="13"/>
      <c r="G955" s="29">
        <v>952</v>
      </c>
      <c r="H955" s="192">
        <f t="shared" ca="1" si="18"/>
        <v>6.578551502241016E-2</v>
      </c>
    </row>
    <row r="956" spans="2:8" x14ac:dyDescent="0.3">
      <c r="B956" s="109"/>
      <c r="C956" s="13"/>
      <c r="G956" s="29">
        <v>953</v>
      </c>
      <c r="H956" s="192">
        <f t="shared" ca="1" si="18"/>
        <v>4.9552997226751286E-2</v>
      </c>
    </row>
    <row r="957" spans="2:8" x14ac:dyDescent="0.3">
      <c r="B957" s="109"/>
      <c r="C957" s="13"/>
      <c r="G957" s="29">
        <v>954</v>
      </c>
      <c r="H957" s="192">
        <f t="shared" ca="1" si="18"/>
        <v>3.5633656962302029E-2</v>
      </c>
    </row>
    <row r="958" spans="2:8" x14ac:dyDescent="0.3">
      <c r="B958" s="109"/>
      <c r="C958" s="13"/>
      <c r="G958" s="29">
        <v>955</v>
      </c>
      <c r="H958" s="192">
        <f t="shared" ca="1" si="18"/>
        <v>-2.139615336369732E-2</v>
      </c>
    </row>
    <row r="959" spans="2:8" x14ac:dyDescent="0.3">
      <c r="B959" s="109"/>
      <c r="C959" s="13"/>
      <c r="G959" s="29">
        <v>956</v>
      </c>
      <c r="H959" s="192">
        <f t="shared" ca="1" si="18"/>
        <v>-6.7183351489956605E-2</v>
      </c>
    </row>
    <row r="960" spans="2:8" x14ac:dyDescent="0.3">
      <c r="B960" s="109"/>
      <c r="C960" s="13"/>
      <c r="G960" s="29">
        <v>957</v>
      </c>
      <c r="H960" s="192">
        <f t="shared" ca="1" si="18"/>
        <v>3.6616175560776669E-2</v>
      </c>
    </row>
    <row r="961" spans="2:8" x14ac:dyDescent="0.3">
      <c r="B961" s="109"/>
      <c r="C961" s="13"/>
      <c r="G961" s="29">
        <v>958</v>
      </c>
      <c r="H961" s="192">
        <f t="shared" ca="1" si="18"/>
        <v>1.8649169585339291E-2</v>
      </c>
    </row>
    <row r="962" spans="2:8" x14ac:dyDescent="0.3">
      <c r="B962" s="109"/>
      <c r="C962" s="13"/>
      <c r="G962" s="29">
        <v>959</v>
      </c>
      <c r="H962" s="192">
        <f t="shared" ca="1" si="18"/>
        <v>-1.8591184598609176E-2</v>
      </c>
    </row>
    <row r="963" spans="2:8" x14ac:dyDescent="0.3">
      <c r="B963" s="109"/>
      <c r="C963" s="13"/>
      <c r="G963" s="29">
        <v>960</v>
      </c>
      <c r="H963" s="192">
        <f t="shared" ca="1" si="18"/>
        <v>-1.5343606107683394E-2</v>
      </c>
    </row>
    <row r="964" spans="2:8" x14ac:dyDescent="0.3">
      <c r="B964" s="109"/>
      <c r="C964" s="13"/>
      <c r="G964" s="29">
        <v>961</v>
      </c>
      <c r="H964" s="192">
        <f t="shared" ca="1" si="18"/>
        <v>0.1079177777427287</v>
      </c>
    </row>
    <row r="965" spans="2:8" x14ac:dyDescent="0.3">
      <c r="B965" s="109"/>
      <c r="C965" s="13"/>
      <c r="G965" s="29">
        <v>962</v>
      </c>
      <c r="H965" s="192">
        <f t="shared" ref="H965:H1028" ca="1" si="19">_xlfn.NORM.INV(RAND(),N$6,N$7)</f>
        <v>1.8217018173601333E-2</v>
      </c>
    </row>
    <row r="966" spans="2:8" x14ac:dyDescent="0.3">
      <c r="B966" s="109"/>
      <c r="C966" s="13"/>
      <c r="G966" s="29">
        <v>963</v>
      </c>
      <c r="H966" s="192">
        <f t="shared" ca="1" si="19"/>
        <v>-4.0208854050780805E-2</v>
      </c>
    </row>
    <row r="967" spans="2:8" x14ac:dyDescent="0.3">
      <c r="B967" s="109"/>
      <c r="C967" s="13"/>
      <c r="G967" s="29">
        <v>964</v>
      </c>
      <c r="H967" s="192">
        <f t="shared" ca="1" si="19"/>
        <v>1.5153300344047875E-2</v>
      </c>
    </row>
    <row r="968" spans="2:8" x14ac:dyDescent="0.3">
      <c r="B968" s="109"/>
      <c r="C968" s="13"/>
      <c r="G968" s="29">
        <v>965</v>
      </c>
      <c r="H968" s="192">
        <f t="shared" ca="1" si="19"/>
        <v>-1.2805773890651095E-3</v>
      </c>
    </row>
    <row r="969" spans="2:8" x14ac:dyDescent="0.3">
      <c r="B969" s="109"/>
      <c r="C969" s="13"/>
      <c r="G969" s="29">
        <v>966</v>
      </c>
      <c r="H969" s="192">
        <f t="shared" ca="1" si="19"/>
        <v>3.3380407141756607E-2</v>
      </c>
    </row>
    <row r="970" spans="2:8" x14ac:dyDescent="0.3">
      <c r="B970" s="109"/>
      <c r="C970" s="13"/>
      <c r="G970" s="29">
        <v>967</v>
      </c>
      <c r="H970" s="192">
        <f t="shared" ca="1" si="19"/>
        <v>-1.8282243649625964E-2</v>
      </c>
    </row>
    <row r="971" spans="2:8" x14ac:dyDescent="0.3">
      <c r="B971" s="109"/>
      <c r="C971" s="13"/>
      <c r="G971" s="29">
        <v>968</v>
      </c>
      <c r="H971" s="192">
        <f t="shared" ca="1" si="19"/>
        <v>-2.222467512862622E-2</v>
      </c>
    </row>
    <row r="972" spans="2:8" x14ac:dyDescent="0.3">
      <c r="B972" s="109"/>
      <c r="C972" s="13"/>
      <c r="G972" s="29">
        <v>969</v>
      </c>
      <c r="H972" s="192">
        <f t="shared" ca="1" si="19"/>
        <v>2.2652816192132563E-2</v>
      </c>
    </row>
    <row r="973" spans="2:8" x14ac:dyDescent="0.3">
      <c r="B973" s="109"/>
      <c r="C973" s="13"/>
      <c r="G973" s="29">
        <v>970</v>
      </c>
      <c r="H973" s="192">
        <f t="shared" ca="1" si="19"/>
        <v>2.9189425678274955E-2</v>
      </c>
    </row>
    <row r="974" spans="2:8" x14ac:dyDescent="0.3">
      <c r="B974" s="109"/>
      <c r="C974" s="13"/>
      <c r="G974" s="29">
        <v>971</v>
      </c>
      <c r="H974" s="192">
        <f t="shared" ca="1" si="19"/>
        <v>-2.3301955831143611E-2</v>
      </c>
    </row>
    <row r="975" spans="2:8" x14ac:dyDescent="0.3">
      <c r="B975" s="109"/>
      <c r="C975" s="13"/>
      <c r="G975" s="29">
        <v>972</v>
      </c>
      <c r="H975" s="192">
        <f t="shared" ca="1" si="19"/>
        <v>-6.2029352637339831E-3</v>
      </c>
    </row>
    <row r="976" spans="2:8" x14ac:dyDescent="0.3">
      <c r="B976" s="109"/>
      <c r="C976" s="13"/>
      <c r="G976" s="29">
        <v>973</v>
      </c>
      <c r="H976" s="192">
        <f t="shared" ca="1" si="19"/>
        <v>-3.3638843783678846E-2</v>
      </c>
    </row>
    <row r="977" spans="2:8" x14ac:dyDescent="0.3">
      <c r="B977" s="109"/>
      <c r="C977" s="13"/>
      <c r="G977" s="29">
        <v>974</v>
      </c>
      <c r="H977" s="192">
        <f t="shared" ca="1" si="19"/>
        <v>-9.5191966370429357E-2</v>
      </c>
    </row>
    <row r="978" spans="2:8" x14ac:dyDescent="0.3">
      <c r="B978" s="109"/>
      <c r="C978" s="13"/>
      <c r="G978" s="29">
        <v>975</v>
      </c>
      <c r="H978" s="192">
        <f t="shared" ca="1" si="19"/>
        <v>1.3904441712079893E-2</v>
      </c>
    </row>
    <row r="979" spans="2:8" x14ac:dyDescent="0.3">
      <c r="B979" s="109"/>
      <c r="C979" s="13"/>
      <c r="G979" s="29">
        <v>976</v>
      </c>
      <c r="H979" s="192">
        <f t="shared" ca="1" si="19"/>
        <v>2.189366377077143E-2</v>
      </c>
    </row>
    <row r="980" spans="2:8" x14ac:dyDescent="0.3">
      <c r="B980" s="109"/>
      <c r="C980" s="13"/>
      <c r="G980" s="29">
        <v>977</v>
      </c>
      <c r="H980" s="192">
        <f t="shared" ca="1" si="19"/>
        <v>5.6403753464776439E-3</v>
      </c>
    </row>
    <row r="981" spans="2:8" x14ac:dyDescent="0.3">
      <c r="B981" s="109"/>
      <c r="C981" s="13"/>
      <c r="G981" s="29">
        <v>978</v>
      </c>
      <c r="H981" s="192">
        <f t="shared" ca="1" si="19"/>
        <v>-2.7668314004848649E-3</v>
      </c>
    </row>
    <row r="982" spans="2:8" x14ac:dyDescent="0.3">
      <c r="B982" s="109"/>
      <c r="C982" s="13"/>
      <c r="G982" s="29">
        <v>979</v>
      </c>
      <c r="H982" s="192">
        <f t="shared" ca="1" si="19"/>
        <v>-7.003233565230773E-3</v>
      </c>
    </row>
    <row r="983" spans="2:8" x14ac:dyDescent="0.3">
      <c r="B983" s="109"/>
      <c r="C983" s="13"/>
      <c r="G983" s="29">
        <v>980</v>
      </c>
      <c r="H983" s="192">
        <f t="shared" ca="1" si="19"/>
        <v>2.6089397982165228E-2</v>
      </c>
    </row>
    <row r="984" spans="2:8" x14ac:dyDescent="0.3">
      <c r="B984" s="109"/>
      <c r="C984" s="13"/>
      <c r="G984" s="29">
        <v>981</v>
      </c>
      <c r="H984" s="192">
        <f t="shared" ca="1" si="19"/>
        <v>2.7156670526000081E-2</v>
      </c>
    </row>
    <row r="985" spans="2:8" x14ac:dyDescent="0.3">
      <c r="B985" s="109"/>
      <c r="C985" s="13"/>
      <c r="G985" s="29">
        <v>982</v>
      </c>
      <c r="H985" s="192">
        <f t="shared" ca="1" si="19"/>
        <v>-2.158386394662818E-2</v>
      </c>
    </row>
    <row r="986" spans="2:8" x14ac:dyDescent="0.3">
      <c r="B986" s="109"/>
      <c r="C986" s="13"/>
      <c r="G986" s="29">
        <v>983</v>
      </c>
      <c r="H986" s="192">
        <f t="shared" ca="1" si="19"/>
        <v>-1.377299516354869E-2</v>
      </c>
    </row>
    <row r="987" spans="2:8" x14ac:dyDescent="0.3">
      <c r="B987" s="109"/>
      <c r="C987" s="13"/>
      <c r="G987" s="29">
        <v>984</v>
      </c>
      <c r="H987" s="192">
        <f t="shared" ca="1" si="19"/>
        <v>-5.6613624361527816E-2</v>
      </c>
    </row>
    <row r="988" spans="2:8" x14ac:dyDescent="0.3">
      <c r="B988" s="109"/>
      <c r="C988" s="13"/>
      <c r="G988" s="29">
        <v>985</v>
      </c>
      <c r="H988" s="192">
        <f t="shared" ca="1" si="19"/>
        <v>4.7043086998182229E-2</v>
      </c>
    </row>
    <row r="989" spans="2:8" x14ac:dyDescent="0.3">
      <c r="B989" s="109"/>
      <c r="C989" s="13"/>
      <c r="G989" s="29">
        <v>986</v>
      </c>
      <c r="H989" s="192">
        <f t="shared" ca="1" si="19"/>
        <v>-1.4664332951024081E-2</v>
      </c>
    </row>
    <row r="990" spans="2:8" x14ac:dyDescent="0.3">
      <c r="B990" s="109"/>
      <c r="C990" s="13"/>
      <c r="G990" s="29">
        <v>987</v>
      </c>
      <c r="H990" s="192">
        <f t="shared" ca="1" si="19"/>
        <v>-1.486083250997039E-2</v>
      </c>
    </row>
    <row r="991" spans="2:8" x14ac:dyDescent="0.3">
      <c r="B991" s="109"/>
      <c r="C991" s="13"/>
      <c r="G991" s="29">
        <v>988</v>
      </c>
      <c r="H991" s="192">
        <f t="shared" ca="1" si="19"/>
        <v>-3.3070398966166994E-2</v>
      </c>
    </row>
    <row r="992" spans="2:8" x14ac:dyDescent="0.3">
      <c r="B992" s="109"/>
      <c r="C992" s="13"/>
      <c r="G992" s="29">
        <v>989</v>
      </c>
      <c r="H992" s="192">
        <f t="shared" ca="1" si="19"/>
        <v>-2.2880423637670025E-2</v>
      </c>
    </row>
    <row r="993" spans="2:8" x14ac:dyDescent="0.3">
      <c r="B993" s="109"/>
      <c r="C993" s="13"/>
      <c r="G993" s="29">
        <v>990</v>
      </c>
      <c r="H993" s="192">
        <f t="shared" ca="1" si="19"/>
        <v>-1.8949959878387785E-2</v>
      </c>
    </row>
    <row r="994" spans="2:8" x14ac:dyDescent="0.3">
      <c r="B994" s="109"/>
      <c r="C994" s="13"/>
      <c r="G994" s="29">
        <v>991</v>
      </c>
      <c r="H994" s="192">
        <f t="shared" ca="1" si="19"/>
        <v>4.4743982301621285E-2</v>
      </c>
    </row>
    <row r="995" spans="2:8" x14ac:dyDescent="0.3">
      <c r="B995" s="109"/>
      <c r="C995" s="13"/>
      <c r="G995" s="29">
        <v>992</v>
      </c>
      <c r="H995" s="192">
        <f t="shared" ca="1" si="19"/>
        <v>-1.2556000965313406E-3</v>
      </c>
    </row>
    <row r="996" spans="2:8" x14ac:dyDescent="0.3">
      <c r="B996" s="109"/>
      <c r="C996" s="13"/>
      <c r="G996" s="29">
        <v>993</v>
      </c>
      <c r="H996" s="192">
        <f t="shared" ca="1" si="19"/>
        <v>2.0017498096841755E-2</v>
      </c>
    </row>
    <row r="997" spans="2:8" x14ac:dyDescent="0.3">
      <c r="B997" s="109"/>
      <c r="C997" s="13"/>
      <c r="G997" s="29">
        <v>994</v>
      </c>
      <c r="H997" s="192">
        <f t="shared" ca="1" si="19"/>
        <v>-6.3748713430145112E-2</v>
      </c>
    </row>
    <row r="998" spans="2:8" x14ac:dyDescent="0.3">
      <c r="B998" s="109"/>
      <c r="C998" s="13"/>
      <c r="G998" s="29">
        <v>995</v>
      </c>
      <c r="H998" s="192">
        <f t="shared" ca="1" si="19"/>
        <v>-1.7107875858755402E-3</v>
      </c>
    </row>
    <row r="999" spans="2:8" x14ac:dyDescent="0.3">
      <c r="B999" s="109"/>
      <c r="C999" s="13"/>
      <c r="G999" s="29">
        <v>996</v>
      </c>
      <c r="H999" s="192">
        <f t="shared" ca="1" si="19"/>
        <v>-2.4901843359043507E-2</v>
      </c>
    </row>
    <row r="1000" spans="2:8" x14ac:dyDescent="0.3">
      <c r="B1000" s="109"/>
      <c r="C1000" s="13"/>
      <c r="G1000" s="29">
        <v>997</v>
      </c>
      <c r="H1000" s="192">
        <f t="shared" ca="1" si="19"/>
        <v>-3.9598781021440023E-2</v>
      </c>
    </row>
    <row r="1001" spans="2:8" x14ac:dyDescent="0.3">
      <c r="B1001" s="109"/>
      <c r="C1001" s="13"/>
      <c r="G1001" s="29">
        <v>998</v>
      </c>
      <c r="H1001" s="192">
        <f t="shared" ca="1" si="19"/>
        <v>-8.0304454797490682E-2</v>
      </c>
    </row>
    <row r="1002" spans="2:8" x14ac:dyDescent="0.3">
      <c r="B1002" s="109"/>
      <c r="C1002" s="13"/>
      <c r="G1002" s="29">
        <v>999</v>
      </c>
      <c r="H1002" s="192">
        <f t="shared" ca="1" si="19"/>
        <v>4.8593561057944774E-2</v>
      </c>
    </row>
    <row r="1003" spans="2:8" x14ac:dyDescent="0.3">
      <c r="B1003" s="109"/>
      <c r="C1003" s="13"/>
      <c r="G1003" s="29">
        <v>1000</v>
      </c>
      <c r="H1003" s="192">
        <f t="shared" ca="1" si="19"/>
        <v>3.818006365609726E-2</v>
      </c>
    </row>
    <row r="1004" spans="2:8" x14ac:dyDescent="0.3">
      <c r="B1004" s="109"/>
      <c r="C1004" s="13"/>
      <c r="G1004" s="29">
        <v>1001</v>
      </c>
      <c r="H1004" s="192">
        <f t="shared" ca="1" si="19"/>
        <v>-8.3279313783566147E-4</v>
      </c>
    </row>
    <row r="1005" spans="2:8" x14ac:dyDescent="0.3">
      <c r="B1005" s="109"/>
      <c r="C1005" s="13"/>
      <c r="G1005" s="29">
        <v>1002</v>
      </c>
      <c r="H1005" s="192">
        <f t="shared" ca="1" si="19"/>
        <v>9.6802572407932927E-3</v>
      </c>
    </row>
    <row r="1006" spans="2:8" x14ac:dyDescent="0.3">
      <c r="B1006" s="109"/>
      <c r="C1006" s="13"/>
      <c r="G1006" s="29">
        <v>1003</v>
      </c>
      <c r="H1006" s="192">
        <f t="shared" ca="1" si="19"/>
        <v>2.8072150326094423E-2</v>
      </c>
    </row>
    <row r="1007" spans="2:8" x14ac:dyDescent="0.3">
      <c r="B1007" s="109"/>
      <c r="C1007" s="13"/>
      <c r="G1007" s="29">
        <v>1004</v>
      </c>
      <c r="H1007" s="192">
        <f t="shared" ca="1" si="19"/>
        <v>-4.0625094647941659E-2</v>
      </c>
    </row>
    <row r="1008" spans="2:8" x14ac:dyDescent="0.3">
      <c r="B1008" s="109"/>
      <c r="C1008" s="13"/>
      <c r="G1008" s="29">
        <v>1005</v>
      </c>
      <c r="H1008" s="192">
        <f t="shared" ca="1" si="19"/>
        <v>4.5233323059091751E-2</v>
      </c>
    </row>
    <row r="1009" spans="2:8" x14ac:dyDescent="0.3">
      <c r="B1009" s="109"/>
      <c r="C1009" s="13"/>
      <c r="G1009" s="29">
        <v>1006</v>
      </c>
      <c r="H1009" s="192">
        <f t="shared" ca="1" si="19"/>
        <v>-8.4314934747010389E-3</v>
      </c>
    </row>
    <row r="1010" spans="2:8" x14ac:dyDescent="0.3">
      <c r="B1010" s="109"/>
      <c r="C1010" s="13"/>
      <c r="G1010" s="29">
        <v>1007</v>
      </c>
      <c r="H1010" s="192">
        <f t="shared" ca="1" si="19"/>
        <v>3.3647299086004528E-2</v>
      </c>
    </row>
    <row r="1011" spans="2:8" x14ac:dyDescent="0.3">
      <c r="B1011" s="109"/>
      <c r="C1011" s="13"/>
      <c r="G1011" s="29">
        <v>1008</v>
      </c>
      <c r="H1011" s="192">
        <f t="shared" ca="1" si="19"/>
        <v>-1.5101533433359935E-2</v>
      </c>
    </row>
    <row r="1012" spans="2:8" x14ac:dyDescent="0.3">
      <c r="B1012" s="109"/>
      <c r="C1012" s="13"/>
      <c r="G1012" s="29">
        <v>1009</v>
      </c>
      <c r="H1012" s="192">
        <f t="shared" ca="1" si="19"/>
        <v>-1.3153383461585766E-2</v>
      </c>
    </row>
    <row r="1013" spans="2:8" x14ac:dyDescent="0.3">
      <c r="B1013" s="109"/>
      <c r="C1013" s="13"/>
      <c r="G1013" s="29">
        <v>1010</v>
      </c>
      <c r="H1013" s="192">
        <f t="shared" ca="1" si="19"/>
        <v>-4.5526904844237714E-2</v>
      </c>
    </row>
    <row r="1014" spans="2:8" x14ac:dyDescent="0.3">
      <c r="B1014" s="109"/>
      <c r="C1014" s="13"/>
      <c r="G1014" s="29">
        <v>1011</v>
      </c>
      <c r="H1014" s="192">
        <f t="shared" ca="1" si="19"/>
        <v>-4.8148416523646434E-4</v>
      </c>
    </row>
    <row r="1015" spans="2:8" x14ac:dyDescent="0.3">
      <c r="B1015" s="109"/>
      <c r="C1015" s="13"/>
      <c r="G1015" s="29">
        <v>1012</v>
      </c>
      <c r="H1015" s="192">
        <f t="shared" ca="1" si="19"/>
        <v>4.8196623503518306E-3</v>
      </c>
    </row>
    <row r="1016" spans="2:8" x14ac:dyDescent="0.3">
      <c r="B1016" s="109"/>
      <c r="C1016" s="13"/>
      <c r="G1016" s="29">
        <v>1013</v>
      </c>
      <c r="H1016" s="192">
        <f t="shared" ca="1" si="19"/>
        <v>3.1359376486999969E-2</v>
      </c>
    </row>
    <row r="1017" spans="2:8" x14ac:dyDescent="0.3">
      <c r="B1017" s="109"/>
      <c r="C1017" s="13"/>
      <c r="G1017" s="29">
        <v>1014</v>
      </c>
      <c r="H1017" s="192">
        <f t="shared" ca="1" si="19"/>
        <v>-3.2089300285598275E-2</v>
      </c>
    </row>
    <row r="1018" spans="2:8" x14ac:dyDescent="0.3">
      <c r="B1018" s="109"/>
      <c r="C1018" s="13"/>
      <c r="G1018" s="29">
        <v>1015</v>
      </c>
      <c r="H1018" s="192">
        <f t="shared" ca="1" si="19"/>
        <v>1.0183968643413829E-2</v>
      </c>
    </row>
    <row r="1019" spans="2:8" x14ac:dyDescent="0.3">
      <c r="B1019" s="109"/>
      <c r="C1019" s="13"/>
      <c r="G1019" s="29">
        <v>1016</v>
      </c>
      <c r="H1019" s="192">
        <f t="shared" ca="1" si="19"/>
        <v>-2.0034869991728824E-2</v>
      </c>
    </row>
    <row r="1020" spans="2:8" x14ac:dyDescent="0.3">
      <c r="B1020" s="109"/>
      <c r="C1020" s="13"/>
      <c r="G1020" s="29">
        <v>1017</v>
      </c>
      <c r="H1020" s="192">
        <f t="shared" ca="1" si="19"/>
        <v>9.4142125477569265E-3</v>
      </c>
    </row>
    <row r="1021" spans="2:8" x14ac:dyDescent="0.3">
      <c r="B1021" s="109"/>
      <c r="C1021" s="13"/>
      <c r="G1021" s="29">
        <v>1018</v>
      </c>
      <c r="H1021" s="192">
        <f t="shared" ca="1" si="19"/>
        <v>4.9110871189450109E-2</v>
      </c>
    </row>
    <row r="1022" spans="2:8" x14ac:dyDescent="0.3">
      <c r="B1022" s="109"/>
      <c r="C1022" s="13"/>
      <c r="G1022" s="29">
        <v>1019</v>
      </c>
      <c r="H1022" s="192">
        <f t="shared" ca="1" si="19"/>
        <v>3.3028148782914241E-2</v>
      </c>
    </row>
    <row r="1023" spans="2:8" x14ac:dyDescent="0.3">
      <c r="B1023" s="109"/>
      <c r="C1023" s="13"/>
      <c r="G1023" s="29">
        <v>1020</v>
      </c>
      <c r="H1023" s="192">
        <f t="shared" ca="1" si="19"/>
        <v>7.3150995296417248E-3</v>
      </c>
    </row>
    <row r="1024" spans="2:8" x14ac:dyDescent="0.3">
      <c r="B1024" s="109"/>
      <c r="C1024" s="13"/>
      <c r="G1024" s="29">
        <v>1021</v>
      </c>
      <c r="H1024" s="192">
        <f t="shared" ca="1" si="19"/>
        <v>-6.8184691652520236E-3</v>
      </c>
    </row>
    <row r="1025" spans="2:8" x14ac:dyDescent="0.3">
      <c r="B1025" s="109"/>
      <c r="C1025" s="13"/>
      <c r="G1025" s="29">
        <v>1022</v>
      </c>
      <c r="H1025" s="192">
        <f t="shared" ca="1" si="19"/>
        <v>3.588035070252487E-2</v>
      </c>
    </row>
    <row r="1026" spans="2:8" x14ac:dyDescent="0.3">
      <c r="B1026" s="109"/>
      <c r="C1026" s="13"/>
      <c r="G1026" s="29">
        <v>1023</v>
      </c>
      <c r="H1026" s="192">
        <f t="shared" ca="1" si="19"/>
        <v>-2.514692687930923E-2</v>
      </c>
    </row>
    <row r="1027" spans="2:8" x14ac:dyDescent="0.3">
      <c r="B1027" s="109"/>
      <c r="C1027" s="13"/>
      <c r="G1027" s="29">
        <v>1024</v>
      </c>
      <c r="H1027" s="192">
        <f t="shared" ca="1" si="19"/>
        <v>8.5238901070480121E-3</v>
      </c>
    </row>
    <row r="1028" spans="2:8" x14ac:dyDescent="0.3">
      <c r="B1028" s="109"/>
      <c r="C1028" s="13"/>
      <c r="G1028" s="29">
        <v>1025</v>
      </c>
      <c r="H1028" s="192">
        <f t="shared" ca="1" si="19"/>
        <v>-1.9968022125447859E-2</v>
      </c>
    </row>
    <row r="1029" spans="2:8" x14ac:dyDescent="0.3">
      <c r="B1029" s="109"/>
      <c r="C1029" s="13"/>
      <c r="G1029" s="29">
        <v>1026</v>
      </c>
      <c r="H1029" s="192">
        <f t="shared" ref="H1029:H1092" ca="1" si="20">_xlfn.NORM.INV(RAND(),N$6,N$7)</f>
        <v>2.0509432483618337E-2</v>
      </c>
    </row>
    <row r="1030" spans="2:8" x14ac:dyDescent="0.3">
      <c r="B1030" s="109"/>
      <c r="C1030" s="13"/>
      <c r="G1030" s="29">
        <v>1027</v>
      </c>
      <c r="H1030" s="192">
        <f t="shared" ca="1" si="20"/>
        <v>1.3254870386195616E-2</v>
      </c>
    </row>
    <row r="1031" spans="2:8" x14ac:dyDescent="0.3">
      <c r="B1031" s="109"/>
      <c r="C1031" s="13"/>
      <c r="G1031" s="29">
        <v>1028</v>
      </c>
      <c r="H1031" s="192">
        <f t="shared" ca="1" si="20"/>
        <v>3.9653251476161437E-2</v>
      </c>
    </row>
    <row r="1032" spans="2:8" x14ac:dyDescent="0.3">
      <c r="B1032" s="109"/>
      <c r="C1032" s="13"/>
      <c r="G1032" s="29">
        <v>1029</v>
      </c>
      <c r="H1032" s="192">
        <f t="shared" ca="1" si="20"/>
        <v>-1.2529769894262908E-2</v>
      </c>
    </row>
    <row r="1033" spans="2:8" x14ac:dyDescent="0.3">
      <c r="B1033" s="109"/>
      <c r="C1033" s="13"/>
      <c r="G1033" s="29">
        <v>1030</v>
      </c>
      <c r="H1033" s="192">
        <f t="shared" ca="1" si="20"/>
        <v>1.6526894868280174E-2</v>
      </c>
    </row>
    <row r="1034" spans="2:8" x14ac:dyDescent="0.3">
      <c r="B1034" s="109"/>
      <c r="C1034" s="13"/>
      <c r="G1034" s="29">
        <v>1031</v>
      </c>
      <c r="H1034" s="192">
        <f t="shared" ca="1" si="20"/>
        <v>2.6588299546094891E-2</v>
      </c>
    </row>
    <row r="1035" spans="2:8" x14ac:dyDescent="0.3">
      <c r="B1035" s="109"/>
      <c r="C1035" s="13"/>
      <c r="G1035" s="29">
        <v>1032</v>
      </c>
      <c r="H1035" s="192">
        <f t="shared" ca="1" si="20"/>
        <v>7.340592115721075E-3</v>
      </c>
    </row>
    <row r="1036" spans="2:8" x14ac:dyDescent="0.3">
      <c r="B1036" s="109"/>
      <c r="C1036" s="13"/>
      <c r="G1036" s="29">
        <v>1033</v>
      </c>
      <c r="H1036" s="192">
        <f t="shared" ca="1" si="20"/>
        <v>4.9400198421044976E-2</v>
      </c>
    </row>
    <row r="1037" spans="2:8" x14ac:dyDescent="0.3">
      <c r="B1037" s="109"/>
      <c r="C1037" s="13"/>
      <c r="G1037" s="29">
        <v>1034</v>
      </c>
      <c r="H1037" s="192">
        <f t="shared" ca="1" si="20"/>
        <v>-3.516826398487552E-2</v>
      </c>
    </row>
    <row r="1038" spans="2:8" x14ac:dyDescent="0.3">
      <c r="B1038" s="109"/>
      <c r="C1038" s="13"/>
      <c r="G1038" s="29">
        <v>1035</v>
      </c>
      <c r="H1038" s="192">
        <f t="shared" ca="1" si="20"/>
        <v>3.4217030942278841E-2</v>
      </c>
    </row>
    <row r="1039" spans="2:8" x14ac:dyDescent="0.3">
      <c r="B1039" s="109"/>
      <c r="C1039" s="13"/>
      <c r="G1039" s="29">
        <v>1036</v>
      </c>
      <c r="H1039" s="192">
        <f t="shared" ca="1" si="20"/>
        <v>-7.6475332631390286E-3</v>
      </c>
    </row>
    <row r="1040" spans="2:8" x14ac:dyDescent="0.3">
      <c r="B1040" s="109"/>
      <c r="C1040" s="13"/>
      <c r="G1040" s="29">
        <v>1037</v>
      </c>
      <c r="H1040" s="192">
        <f t="shared" ca="1" si="20"/>
        <v>1.0207240362684935E-2</v>
      </c>
    </row>
    <row r="1041" spans="2:8" x14ac:dyDescent="0.3">
      <c r="B1041" s="109"/>
      <c r="C1041" s="13"/>
      <c r="G1041" s="29">
        <v>1038</v>
      </c>
      <c r="H1041" s="192">
        <f t="shared" ca="1" si="20"/>
        <v>3.4093810929553654E-4</v>
      </c>
    </row>
    <row r="1042" spans="2:8" x14ac:dyDescent="0.3">
      <c r="B1042" s="109"/>
      <c r="C1042" s="13"/>
      <c r="G1042" s="29">
        <v>1039</v>
      </c>
      <c r="H1042" s="192">
        <f t="shared" ca="1" si="20"/>
        <v>-1.5391599279652102E-2</v>
      </c>
    </row>
    <row r="1043" spans="2:8" x14ac:dyDescent="0.3">
      <c r="B1043" s="109"/>
      <c r="C1043" s="13"/>
      <c r="G1043" s="29">
        <v>1040</v>
      </c>
      <c r="H1043" s="192">
        <f t="shared" ca="1" si="20"/>
        <v>-8.4552492085967611E-3</v>
      </c>
    </row>
    <row r="1044" spans="2:8" x14ac:dyDescent="0.3">
      <c r="B1044" s="109"/>
      <c r="C1044" s="13"/>
      <c r="G1044" s="29">
        <v>1041</v>
      </c>
      <c r="H1044" s="192">
        <f t="shared" ca="1" si="20"/>
        <v>-7.2906909142569833E-3</v>
      </c>
    </row>
    <row r="1045" spans="2:8" x14ac:dyDescent="0.3">
      <c r="B1045" s="109"/>
      <c r="C1045" s="13"/>
      <c r="G1045" s="29">
        <v>1042</v>
      </c>
      <c r="H1045" s="192">
        <f t="shared" ca="1" si="20"/>
        <v>-4.5112807779110344E-2</v>
      </c>
    </row>
    <row r="1046" spans="2:8" x14ac:dyDescent="0.3">
      <c r="B1046" s="109"/>
      <c r="C1046" s="13"/>
      <c r="G1046" s="29">
        <v>1043</v>
      </c>
      <c r="H1046" s="192">
        <f t="shared" ca="1" si="20"/>
        <v>1.9731673160430167E-2</v>
      </c>
    </row>
    <row r="1047" spans="2:8" x14ac:dyDescent="0.3">
      <c r="B1047" s="109"/>
      <c r="C1047" s="13"/>
      <c r="G1047" s="29">
        <v>1044</v>
      </c>
      <c r="H1047" s="192">
        <f t="shared" ca="1" si="20"/>
        <v>-2.9507393490375799E-2</v>
      </c>
    </row>
    <row r="1048" spans="2:8" x14ac:dyDescent="0.3">
      <c r="B1048" s="109"/>
      <c r="C1048" s="13"/>
      <c r="G1048" s="29">
        <v>1045</v>
      </c>
      <c r="H1048" s="192">
        <f t="shared" ca="1" si="20"/>
        <v>4.5848713606964926E-3</v>
      </c>
    </row>
    <row r="1049" spans="2:8" x14ac:dyDescent="0.3">
      <c r="B1049" s="109"/>
      <c r="C1049" s="13"/>
      <c r="G1049" s="29">
        <v>1046</v>
      </c>
      <c r="H1049" s="192">
        <f t="shared" ca="1" si="20"/>
        <v>-2.4877926931836637E-2</v>
      </c>
    </row>
    <row r="1050" spans="2:8" x14ac:dyDescent="0.3">
      <c r="B1050" s="109"/>
      <c r="C1050" s="13"/>
      <c r="G1050" s="29">
        <v>1047</v>
      </c>
      <c r="H1050" s="192">
        <f t="shared" ca="1" si="20"/>
        <v>-4.1155460121195878E-2</v>
      </c>
    </row>
    <row r="1051" spans="2:8" x14ac:dyDescent="0.3">
      <c r="B1051" s="109"/>
      <c r="C1051" s="13"/>
      <c r="G1051" s="29">
        <v>1048</v>
      </c>
      <c r="H1051" s="192">
        <f t="shared" ca="1" si="20"/>
        <v>2.7270180069814857E-2</v>
      </c>
    </row>
    <row r="1052" spans="2:8" x14ac:dyDescent="0.3">
      <c r="B1052" s="109"/>
      <c r="C1052" s="13"/>
      <c r="G1052" s="29">
        <v>1049</v>
      </c>
      <c r="H1052" s="192">
        <f t="shared" ca="1" si="20"/>
        <v>-1.3945293299771875E-2</v>
      </c>
    </row>
    <row r="1053" spans="2:8" x14ac:dyDescent="0.3">
      <c r="B1053" s="109"/>
      <c r="C1053" s="13"/>
      <c r="G1053" s="29">
        <v>1050</v>
      </c>
      <c r="H1053" s="192">
        <f t="shared" ca="1" si="20"/>
        <v>-3.5588313586397183E-3</v>
      </c>
    </row>
    <row r="1054" spans="2:8" x14ac:dyDescent="0.3">
      <c r="B1054" s="109"/>
      <c r="C1054" s="13"/>
      <c r="G1054" s="29">
        <v>1051</v>
      </c>
      <c r="H1054" s="192">
        <f t="shared" ca="1" si="20"/>
        <v>1.5079117786412032E-2</v>
      </c>
    </row>
    <row r="1055" spans="2:8" x14ac:dyDescent="0.3">
      <c r="B1055" s="109"/>
      <c r="C1055" s="13"/>
      <c r="G1055" s="29">
        <v>1052</v>
      </c>
      <c r="H1055" s="192">
        <f t="shared" ca="1" si="20"/>
        <v>-3.8402544427927815E-2</v>
      </c>
    </row>
    <row r="1056" spans="2:8" x14ac:dyDescent="0.3">
      <c r="B1056" s="109"/>
      <c r="C1056" s="13"/>
      <c r="G1056" s="29">
        <v>1053</v>
      </c>
      <c r="H1056" s="192">
        <f t="shared" ca="1" si="20"/>
        <v>-2.5759758837942189E-2</v>
      </c>
    </row>
    <row r="1057" spans="2:8" x14ac:dyDescent="0.3">
      <c r="B1057" s="109"/>
      <c r="C1057" s="13"/>
      <c r="G1057" s="29">
        <v>1054</v>
      </c>
      <c r="H1057" s="192">
        <f t="shared" ca="1" si="20"/>
        <v>7.0727463510617886E-3</v>
      </c>
    </row>
    <row r="1058" spans="2:8" x14ac:dyDescent="0.3">
      <c r="B1058" s="109"/>
      <c r="C1058" s="13"/>
      <c r="G1058" s="29">
        <v>1055</v>
      </c>
      <c r="H1058" s="192">
        <f t="shared" ca="1" si="20"/>
        <v>-5.046446069329652E-2</v>
      </c>
    </row>
    <row r="1059" spans="2:8" x14ac:dyDescent="0.3">
      <c r="B1059" s="109"/>
      <c r="C1059" s="13"/>
      <c r="G1059" s="29">
        <v>1056</v>
      </c>
      <c r="H1059" s="192">
        <f t="shared" ca="1" si="20"/>
        <v>2.0966444868690218E-2</v>
      </c>
    </row>
    <row r="1060" spans="2:8" x14ac:dyDescent="0.3">
      <c r="B1060" s="109"/>
      <c r="C1060" s="13"/>
      <c r="G1060" s="29">
        <v>1057</v>
      </c>
      <c r="H1060" s="192">
        <f t="shared" ca="1" si="20"/>
        <v>4.444951755771448E-2</v>
      </c>
    </row>
    <row r="1061" spans="2:8" x14ac:dyDescent="0.3">
      <c r="B1061" s="109"/>
      <c r="C1061" s="13"/>
      <c r="G1061" s="29">
        <v>1058</v>
      </c>
      <c r="H1061" s="192">
        <f t="shared" ca="1" si="20"/>
        <v>7.1813627602470955E-3</v>
      </c>
    </row>
    <row r="1062" spans="2:8" x14ac:dyDescent="0.3">
      <c r="B1062" s="109"/>
      <c r="C1062" s="13"/>
      <c r="G1062" s="29">
        <v>1059</v>
      </c>
      <c r="H1062" s="192">
        <f t="shared" ca="1" si="20"/>
        <v>9.1032957040429168E-3</v>
      </c>
    </row>
    <row r="1063" spans="2:8" x14ac:dyDescent="0.3">
      <c r="B1063" s="109"/>
      <c r="C1063" s="13"/>
      <c r="G1063" s="29">
        <v>1060</v>
      </c>
      <c r="H1063" s="192">
        <f t="shared" ca="1" si="20"/>
        <v>3.1993621179875656E-2</v>
      </c>
    </row>
    <row r="1064" spans="2:8" x14ac:dyDescent="0.3">
      <c r="B1064" s="109"/>
      <c r="C1064" s="13"/>
      <c r="G1064" s="29">
        <v>1061</v>
      </c>
      <c r="H1064" s="192">
        <f t="shared" ca="1" si="20"/>
        <v>-3.3226969806572769E-2</v>
      </c>
    </row>
    <row r="1065" spans="2:8" x14ac:dyDescent="0.3">
      <c r="B1065" s="109"/>
      <c r="C1065" s="13"/>
      <c r="G1065" s="29">
        <v>1062</v>
      </c>
      <c r="H1065" s="192">
        <f t="shared" ca="1" si="20"/>
        <v>2.2249725266629751E-2</v>
      </c>
    </row>
    <row r="1066" spans="2:8" x14ac:dyDescent="0.3">
      <c r="B1066" s="109"/>
      <c r="C1066" s="13"/>
      <c r="G1066" s="29">
        <v>1063</v>
      </c>
      <c r="H1066" s="192">
        <f t="shared" ca="1" si="20"/>
        <v>-1.863836663650071E-2</v>
      </c>
    </row>
    <row r="1067" spans="2:8" x14ac:dyDescent="0.3">
      <c r="B1067" s="109"/>
      <c r="C1067" s="13"/>
      <c r="G1067" s="29">
        <v>1064</v>
      </c>
      <c r="H1067" s="192">
        <f t="shared" ca="1" si="20"/>
        <v>-5.5974178285422976E-3</v>
      </c>
    </row>
    <row r="1068" spans="2:8" x14ac:dyDescent="0.3">
      <c r="B1068" s="109"/>
      <c r="C1068" s="13"/>
      <c r="G1068" s="29">
        <v>1065</v>
      </c>
      <c r="H1068" s="192">
        <f t="shared" ca="1" si="20"/>
        <v>-7.5426497168662211E-3</v>
      </c>
    </row>
    <row r="1069" spans="2:8" x14ac:dyDescent="0.3">
      <c r="B1069" s="109"/>
      <c r="C1069" s="13"/>
      <c r="G1069" s="29">
        <v>1066</v>
      </c>
      <c r="H1069" s="192">
        <f t="shared" ca="1" si="20"/>
        <v>-7.3098192113326835E-3</v>
      </c>
    </row>
    <row r="1070" spans="2:8" x14ac:dyDescent="0.3">
      <c r="B1070" s="109"/>
      <c r="C1070" s="13"/>
      <c r="G1070" s="29">
        <v>1067</v>
      </c>
      <c r="H1070" s="192">
        <f t="shared" ca="1" si="20"/>
        <v>-3.838286015123011E-2</v>
      </c>
    </row>
    <row r="1071" spans="2:8" x14ac:dyDescent="0.3">
      <c r="B1071" s="109"/>
      <c r="C1071" s="13"/>
      <c r="G1071" s="29">
        <v>1068</v>
      </c>
      <c r="H1071" s="192">
        <f t="shared" ca="1" si="20"/>
        <v>-2.290327250535715E-3</v>
      </c>
    </row>
    <row r="1072" spans="2:8" x14ac:dyDescent="0.3">
      <c r="B1072" s="109"/>
      <c r="C1072" s="13"/>
      <c r="G1072" s="29">
        <v>1069</v>
      </c>
      <c r="H1072" s="192">
        <f t="shared" ca="1" si="20"/>
        <v>-6.2664127774461761E-4</v>
      </c>
    </row>
    <row r="1073" spans="2:8" x14ac:dyDescent="0.3">
      <c r="B1073" s="109"/>
      <c r="C1073" s="13"/>
      <c r="G1073" s="29">
        <v>1070</v>
      </c>
      <c r="H1073" s="192">
        <f t="shared" ca="1" si="20"/>
        <v>-1.2615721505080073E-2</v>
      </c>
    </row>
    <row r="1074" spans="2:8" x14ac:dyDescent="0.3">
      <c r="B1074" s="109"/>
      <c r="C1074" s="13"/>
      <c r="G1074" s="29">
        <v>1071</v>
      </c>
      <c r="H1074" s="192">
        <f t="shared" ca="1" si="20"/>
        <v>-6.5064666809881867E-3</v>
      </c>
    </row>
    <row r="1075" spans="2:8" x14ac:dyDescent="0.3">
      <c r="B1075" s="109"/>
      <c r="C1075" s="13"/>
      <c r="G1075" s="29">
        <v>1072</v>
      </c>
      <c r="H1075" s="192">
        <f t="shared" ca="1" si="20"/>
        <v>-1.2809723707975357E-2</v>
      </c>
    </row>
    <row r="1076" spans="2:8" x14ac:dyDescent="0.3">
      <c r="B1076" s="109"/>
      <c r="C1076" s="13"/>
      <c r="G1076" s="29">
        <v>1073</v>
      </c>
      <c r="H1076" s="192">
        <f t="shared" ca="1" si="20"/>
        <v>-3.6737909795290673E-2</v>
      </c>
    </row>
    <row r="1077" spans="2:8" x14ac:dyDescent="0.3">
      <c r="B1077" s="109"/>
      <c r="C1077" s="13"/>
      <c r="G1077" s="29">
        <v>1074</v>
      </c>
      <c r="H1077" s="192">
        <f t="shared" ca="1" si="20"/>
        <v>-1.7540224162535957E-2</v>
      </c>
    </row>
    <row r="1078" spans="2:8" x14ac:dyDescent="0.3">
      <c r="B1078" s="109"/>
      <c r="C1078" s="13"/>
      <c r="G1078" s="29">
        <v>1075</v>
      </c>
      <c r="H1078" s="192">
        <f t="shared" ca="1" si="20"/>
        <v>4.0323339289001815E-2</v>
      </c>
    </row>
    <row r="1079" spans="2:8" x14ac:dyDescent="0.3">
      <c r="B1079" s="109"/>
      <c r="C1079" s="13"/>
      <c r="G1079" s="29">
        <v>1076</v>
      </c>
      <c r="H1079" s="192">
        <f t="shared" ca="1" si="20"/>
        <v>5.2204788703969239E-2</v>
      </c>
    </row>
    <row r="1080" spans="2:8" x14ac:dyDescent="0.3">
      <c r="B1080" s="109"/>
      <c r="C1080" s="13"/>
      <c r="G1080" s="29">
        <v>1077</v>
      </c>
      <c r="H1080" s="192">
        <f t="shared" ca="1" si="20"/>
        <v>2.8037247976302946E-2</v>
      </c>
    </row>
    <row r="1081" spans="2:8" x14ac:dyDescent="0.3">
      <c r="B1081" s="109"/>
      <c r="C1081" s="13"/>
      <c r="G1081" s="29">
        <v>1078</v>
      </c>
      <c r="H1081" s="192">
        <f t="shared" ca="1" si="20"/>
        <v>-1.2841792093440468E-2</v>
      </c>
    </row>
    <row r="1082" spans="2:8" x14ac:dyDescent="0.3">
      <c r="B1082" s="109"/>
      <c r="C1082" s="13"/>
      <c r="G1082" s="29">
        <v>1079</v>
      </c>
      <c r="H1082" s="192">
        <f t="shared" ca="1" si="20"/>
        <v>-1.9410395580085095E-2</v>
      </c>
    </row>
    <row r="1083" spans="2:8" x14ac:dyDescent="0.3">
      <c r="B1083" s="109"/>
      <c r="C1083" s="13"/>
      <c r="G1083" s="29">
        <v>1080</v>
      </c>
      <c r="H1083" s="192">
        <f t="shared" ca="1" si="20"/>
        <v>-1.0119655852294339E-2</v>
      </c>
    </row>
    <row r="1084" spans="2:8" x14ac:dyDescent="0.3">
      <c r="B1084" s="109"/>
      <c r="C1084" s="13"/>
      <c r="G1084" s="29">
        <v>1081</v>
      </c>
      <c r="H1084" s="192">
        <f t="shared" ca="1" si="20"/>
        <v>-1.3411223419179618E-2</v>
      </c>
    </row>
    <row r="1085" spans="2:8" x14ac:dyDescent="0.3">
      <c r="B1085" s="109"/>
      <c r="C1085" s="13"/>
      <c r="G1085" s="29">
        <v>1082</v>
      </c>
      <c r="H1085" s="192">
        <f t="shared" ca="1" si="20"/>
        <v>-2.9527690652511936E-2</v>
      </c>
    </row>
    <row r="1086" spans="2:8" x14ac:dyDescent="0.3">
      <c r="B1086" s="109"/>
      <c r="C1086" s="13"/>
      <c r="G1086" s="29">
        <v>1083</v>
      </c>
      <c r="H1086" s="192">
        <f t="shared" ca="1" si="20"/>
        <v>-3.1393495346924143E-2</v>
      </c>
    </row>
    <row r="1087" spans="2:8" x14ac:dyDescent="0.3">
      <c r="B1087" s="109"/>
      <c r="C1087" s="13"/>
      <c r="G1087" s="29">
        <v>1084</v>
      </c>
      <c r="H1087" s="192">
        <f t="shared" ca="1" si="20"/>
        <v>3.9855615761288281E-3</v>
      </c>
    </row>
    <row r="1088" spans="2:8" x14ac:dyDescent="0.3">
      <c r="B1088" s="109"/>
      <c r="C1088" s="13"/>
      <c r="G1088" s="29">
        <v>1085</v>
      </c>
      <c r="H1088" s="192">
        <f t="shared" ca="1" si="20"/>
        <v>6.6071005031896213E-3</v>
      </c>
    </row>
    <row r="1089" spans="2:8" x14ac:dyDescent="0.3">
      <c r="B1089" s="109"/>
      <c r="C1089" s="13"/>
      <c r="G1089" s="29">
        <v>1086</v>
      </c>
      <c r="H1089" s="192">
        <f t="shared" ca="1" si="20"/>
        <v>6.1074684824517216E-2</v>
      </c>
    </row>
    <row r="1090" spans="2:8" x14ac:dyDescent="0.3">
      <c r="B1090" s="109"/>
      <c r="C1090" s="13"/>
      <c r="G1090" s="29">
        <v>1087</v>
      </c>
      <c r="H1090" s="192">
        <f t="shared" ca="1" si="20"/>
        <v>-3.0523886269394871E-2</v>
      </c>
    </row>
    <row r="1091" spans="2:8" x14ac:dyDescent="0.3">
      <c r="B1091" s="109"/>
      <c r="C1091" s="13"/>
      <c r="G1091" s="29">
        <v>1088</v>
      </c>
      <c r="H1091" s="192">
        <f t="shared" ca="1" si="20"/>
        <v>1.9547764824218567E-2</v>
      </c>
    </row>
    <row r="1092" spans="2:8" x14ac:dyDescent="0.3">
      <c r="B1092" s="109"/>
      <c r="C1092" s="13"/>
      <c r="G1092" s="29">
        <v>1089</v>
      </c>
      <c r="H1092" s="192">
        <f t="shared" ca="1" si="20"/>
        <v>6.9646830005977309E-2</v>
      </c>
    </row>
    <row r="1093" spans="2:8" x14ac:dyDescent="0.3">
      <c r="B1093" s="109"/>
      <c r="C1093" s="13"/>
      <c r="G1093" s="29">
        <v>1090</v>
      </c>
      <c r="H1093" s="192">
        <f t="shared" ref="H1093:H1156" ca="1" si="21">_xlfn.NORM.INV(RAND(),N$6,N$7)</f>
        <v>1.7533523612747293E-2</v>
      </c>
    </row>
    <row r="1094" spans="2:8" x14ac:dyDescent="0.3">
      <c r="B1094" s="109"/>
      <c r="C1094" s="13"/>
      <c r="G1094" s="29">
        <v>1091</v>
      </c>
      <c r="H1094" s="192">
        <f t="shared" ca="1" si="21"/>
        <v>1.4193606175661542E-2</v>
      </c>
    </row>
    <row r="1095" spans="2:8" x14ac:dyDescent="0.3">
      <c r="B1095" s="109"/>
      <c r="C1095" s="13"/>
      <c r="G1095" s="29">
        <v>1092</v>
      </c>
      <c r="H1095" s="192">
        <f t="shared" ca="1" si="21"/>
        <v>6.8007776130833046E-3</v>
      </c>
    </row>
    <row r="1096" spans="2:8" x14ac:dyDescent="0.3">
      <c r="B1096" s="109"/>
      <c r="C1096" s="13"/>
      <c r="G1096" s="29">
        <v>1093</v>
      </c>
      <c r="H1096" s="192">
        <f t="shared" ca="1" si="21"/>
        <v>-3.5567768204439215E-2</v>
      </c>
    </row>
    <row r="1097" spans="2:8" x14ac:dyDescent="0.3">
      <c r="B1097" s="109"/>
      <c r="C1097" s="13"/>
      <c r="G1097" s="29">
        <v>1094</v>
      </c>
      <c r="H1097" s="192">
        <f t="shared" ca="1" si="21"/>
        <v>-9.7469785474771243E-3</v>
      </c>
    </row>
    <row r="1098" spans="2:8" x14ac:dyDescent="0.3">
      <c r="B1098" s="109"/>
      <c r="C1098" s="13"/>
      <c r="G1098" s="29">
        <v>1095</v>
      </c>
      <c r="H1098" s="192">
        <f t="shared" ca="1" si="21"/>
        <v>3.2941338568633988E-2</v>
      </c>
    </row>
    <row r="1099" spans="2:8" x14ac:dyDescent="0.3">
      <c r="B1099" s="109"/>
      <c r="C1099" s="13"/>
      <c r="G1099" s="29">
        <v>1096</v>
      </c>
      <c r="H1099" s="192">
        <f t="shared" ca="1" si="21"/>
        <v>-3.6090253392259276E-2</v>
      </c>
    </row>
    <row r="1100" spans="2:8" x14ac:dyDescent="0.3">
      <c r="B1100" s="109"/>
      <c r="C1100" s="13"/>
      <c r="G1100" s="29">
        <v>1097</v>
      </c>
      <c r="H1100" s="192">
        <f t="shared" ca="1" si="21"/>
        <v>3.3589642132035788E-3</v>
      </c>
    </row>
    <row r="1101" spans="2:8" x14ac:dyDescent="0.3">
      <c r="B1101" s="109"/>
      <c r="C1101" s="13"/>
      <c r="G1101" s="29">
        <v>1098</v>
      </c>
      <c r="H1101" s="192">
        <f t="shared" ca="1" si="21"/>
        <v>-2.0588473614719618E-2</v>
      </c>
    </row>
    <row r="1102" spans="2:8" x14ac:dyDescent="0.3">
      <c r="B1102" s="109"/>
      <c r="C1102" s="13"/>
      <c r="G1102" s="29">
        <v>1099</v>
      </c>
      <c r="H1102" s="192">
        <f t="shared" ca="1" si="21"/>
        <v>2.6046664586852272E-3</v>
      </c>
    </row>
    <row r="1103" spans="2:8" x14ac:dyDescent="0.3">
      <c r="B1103" s="109"/>
      <c r="C1103" s="13"/>
      <c r="G1103" s="29">
        <v>1100</v>
      </c>
      <c r="H1103" s="192">
        <f t="shared" ca="1" si="21"/>
        <v>8.4416318014433403E-3</v>
      </c>
    </row>
    <row r="1104" spans="2:8" x14ac:dyDescent="0.3">
      <c r="B1104" s="109"/>
      <c r="C1104" s="13"/>
      <c r="G1104" s="29">
        <v>1101</v>
      </c>
      <c r="H1104" s="192">
        <f t="shared" ca="1" si="21"/>
        <v>3.3507191556085995E-2</v>
      </c>
    </row>
    <row r="1105" spans="2:8" x14ac:dyDescent="0.3">
      <c r="B1105" s="109"/>
      <c r="C1105" s="13"/>
      <c r="G1105" s="29">
        <v>1102</v>
      </c>
      <c r="H1105" s="192">
        <f t="shared" ca="1" si="21"/>
        <v>5.4656137825557553E-2</v>
      </c>
    </row>
    <row r="1106" spans="2:8" x14ac:dyDescent="0.3">
      <c r="B1106" s="109"/>
      <c r="C1106" s="13"/>
      <c r="G1106" s="29">
        <v>1103</v>
      </c>
      <c r="H1106" s="192">
        <f t="shared" ca="1" si="21"/>
        <v>4.0970390314115701E-2</v>
      </c>
    </row>
    <row r="1107" spans="2:8" x14ac:dyDescent="0.3">
      <c r="B1107" s="109"/>
      <c r="C1107" s="13"/>
      <c r="G1107" s="29">
        <v>1104</v>
      </c>
      <c r="H1107" s="192">
        <f t="shared" ca="1" si="21"/>
        <v>-5.334212274344604E-2</v>
      </c>
    </row>
    <row r="1108" spans="2:8" x14ac:dyDescent="0.3">
      <c r="B1108" s="109"/>
      <c r="C1108" s="13"/>
      <c r="G1108" s="29">
        <v>1105</v>
      </c>
      <c r="H1108" s="192">
        <f t="shared" ca="1" si="21"/>
        <v>-2.4992961775474843E-3</v>
      </c>
    </row>
    <row r="1109" spans="2:8" x14ac:dyDescent="0.3">
      <c r="B1109" s="109"/>
      <c r="C1109" s="13"/>
      <c r="G1109" s="29">
        <v>1106</v>
      </c>
      <c r="H1109" s="192">
        <f t="shared" ca="1" si="21"/>
        <v>-1.152876899261277E-2</v>
      </c>
    </row>
    <row r="1110" spans="2:8" x14ac:dyDescent="0.3">
      <c r="B1110" s="109"/>
      <c r="C1110" s="13"/>
      <c r="G1110" s="29">
        <v>1107</v>
      </c>
      <c r="H1110" s="192">
        <f t="shared" ca="1" si="21"/>
        <v>-9.171045833686069E-3</v>
      </c>
    </row>
    <row r="1111" spans="2:8" x14ac:dyDescent="0.3">
      <c r="B1111" s="109"/>
      <c r="C1111" s="13"/>
      <c r="G1111" s="29">
        <v>1108</v>
      </c>
      <c r="H1111" s="192">
        <f t="shared" ca="1" si="21"/>
        <v>5.0267564783879351E-2</v>
      </c>
    </row>
    <row r="1112" spans="2:8" x14ac:dyDescent="0.3">
      <c r="B1112" s="109"/>
      <c r="C1112" s="13"/>
      <c r="G1112" s="29">
        <v>1109</v>
      </c>
      <c r="H1112" s="192">
        <f t="shared" ca="1" si="21"/>
        <v>-3.3312759853297166E-2</v>
      </c>
    </row>
    <row r="1113" spans="2:8" x14ac:dyDescent="0.3">
      <c r="B1113" s="109"/>
      <c r="C1113" s="13"/>
      <c r="G1113" s="29">
        <v>1110</v>
      </c>
      <c r="H1113" s="192">
        <f t="shared" ca="1" si="21"/>
        <v>-1.1362404138407309E-2</v>
      </c>
    </row>
    <row r="1114" spans="2:8" x14ac:dyDescent="0.3">
      <c r="B1114" s="109"/>
      <c r="C1114" s="13"/>
      <c r="G1114" s="29">
        <v>1111</v>
      </c>
      <c r="H1114" s="192">
        <f t="shared" ca="1" si="21"/>
        <v>-2.4956420724413508E-2</v>
      </c>
    </row>
    <row r="1115" spans="2:8" x14ac:dyDescent="0.3">
      <c r="B1115" s="109"/>
      <c r="C1115" s="13"/>
      <c r="G1115" s="29">
        <v>1112</v>
      </c>
      <c r="H1115" s="192">
        <f t="shared" ca="1" si="21"/>
        <v>3.005381550078633E-2</v>
      </c>
    </row>
    <row r="1116" spans="2:8" x14ac:dyDescent="0.3">
      <c r="B1116" s="109"/>
      <c r="C1116" s="13"/>
      <c r="G1116" s="29">
        <v>1113</v>
      </c>
      <c r="H1116" s="192">
        <f t="shared" ca="1" si="21"/>
        <v>-5.7631250097010525E-3</v>
      </c>
    </row>
    <row r="1117" spans="2:8" x14ac:dyDescent="0.3">
      <c r="B1117" s="109"/>
      <c r="C1117" s="13"/>
      <c r="G1117" s="29">
        <v>1114</v>
      </c>
      <c r="H1117" s="192">
        <f t="shared" ca="1" si="21"/>
        <v>-8.1355945447929272E-3</v>
      </c>
    </row>
    <row r="1118" spans="2:8" x14ac:dyDescent="0.3">
      <c r="B1118" s="109"/>
      <c r="C1118" s="13"/>
      <c r="G1118" s="29">
        <v>1115</v>
      </c>
      <c r="H1118" s="192">
        <f t="shared" ca="1" si="21"/>
        <v>-3.3078750716684362E-2</v>
      </c>
    </row>
    <row r="1119" spans="2:8" x14ac:dyDescent="0.3">
      <c r="B1119" s="109"/>
      <c r="C1119" s="13"/>
      <c r="G1119" s="29">
        <v>1116</v>
      </c>
      <c r="H1119" s="192">
        <f t="shared" ca="1" si="21"/>
        <v>-3.7635516005802686E-2</v>
      </c>
    </row>
    <row r="1120" spans="2:8" x14ac:dyDescent="0.3">
      <c r="B1120" s="109"/>
      <c r="C1120" s="13"/>
      <c r="G1120" s="29">
        <v>1117</v>
      </c>
      <c r="H1120" s="192">
        <f t="shared" ca="1" si="21"/>
        <v>7.4036676821862865E-2</v>
      </c>
    </row>
    <row r="1121" spans="2:8" x14ac:dyDescent="0.3">
      <c r="B1121" s="109"/>
      <c r="C1121" s="13"/>
      <c r="G1121" s="29">
        <v>1118</v>
      </c>
      <c r="H1121" s="192">
        <f t="shared" ca="1" si="21"/>
        <v>-3.9347381933281848E-2</v>
      </c>
    </row>
    <row r="1122" spans="2:8" x14ac:dyDescent="0.3">
      <c r="B1122" s="109"/>
      <c r="C1122" s="13"/>
      <c r="G1122" s="29">
        <v>1119</v>
      </c>
      <c r="H1122" s="192">
        <f t="shared" ca="1" si="21"/>
        <v>-9.8671785855522463E-3</v>
      </c>
    </row>
    <row r="1123" spans="2:8" x14ac:dyDescent="0.3">
      <c r="B1123" s="109"/>
      <c r="C1123" s="13"/>
      <c r="G1123" s="29">
        <v>1120</v>
      </c>
      <c r="H1123" s="192">
        <f t="shared" ca="1" si="21"/>
        <v>4.713260974678346E-2</v>
      </c>
    </row>
    <row r="1124" spans="2:8" x14ac:dyDescent="0.3">
      <c r="B1124" s="109"/>
      <c r="C1124" s="13"/>
      <c r="G1124" s="29">
        <v>1121</v>
      </c>
      <c r="H1124" s="192">
        <f t="shared" ca="1" si="21"/>
        <v>2.0577895496544648E-2</v>
      </c>
    </row>
    <row r="1125" spans="2:8" x14ac:dyDescent="0.3">
      <c r="B1125" s="109"/>
      <c r="C1125" s="13"/>
      <c r="G1125" s="29">
        <v>1122</v>
      </c>
      <c r="H1125" s="192">
        <f t="shared" ca="1" si="21"/>
        <v>-8.0902728478044993E-3</v>
      </c>
    </row>
    <row r="1126" spans="2:8" x14ac:dyDescent="0.3">
      <c r="B1126" s="109"/>
      <c r="C1126" s="13"/>
      <c r="G1126" s="29">
        <v>1123</v>
      </c>
      <c r="H1126" s="192">
        <f t="shared" ca="1" si="21"/>
        <v>-6.3063414056782896E-2</v>
      </c>
    </row>
    <row r="1127" spans="2:8" x14ac:dyDescent="0.3">
      <c r="B1127" s="109"/>
      <c r="C1127" s="13"/>
      <c r="G1127" s="29">
        <v>1124</v>
      </c>
      <c r="H1127" s="192">
        <f t="shared" ca="1" si="21"/>
        <v>1.4917166041945215E-2</v>
      </c>
    </row>
    <row r="1128" spans="2:8" x14ac:dyDescent="0.3">
      <c r="B1128" s="109"/>
      <c r="C1128" s="13"/>
      <c r="G1128" s="29">
        <v>1125</v>
      </c>
      <c r="H1128" s="192">
        <f t="shared" ca="1" si="21"/>
        <v>-3.285709420396548E-2</v>
      </c>
    </row>
    <row r="1129" spans="2:8" x14ac:dyDescent="0.3">
      <c r="B1129" s="109"/>
      <c r="C1129" s="13"/>
      <c r="G1129" s="29">
        <v>1126</v>
      </c>
      <c r="H1129" s="192">
        <f t="shared" ca="1" si="21"/>
        <v>3.1071926320590155E-2</v>
      </c>
    </row>
    <row r="1130" spans="2:8" x14ac:dyDescent="0.3">
      <c r="B1130" s="109"/>
      <c r="C1130" s="13"/>
      <c r="G1130" s="29">
        <v>1127</v>
      </c>
      <c r="H1130" s="192">
        <f t="shared" ca="1" si="21"/>
        <v>2.6810600383193817E-2</v>
      </c>
    </row>
    <row r="1131" spans="2:8" x14ac:dyDescent="0.3">
      <c r="B1131" s="109"/>
      <c r="C1131" s="13"/>
      <c r="G1131" s="29">
        <v>1128</v>
      </c>
      <c r="H1131" s="192">
        <f t="shared" ca="1" si="21"/>
        <v>-1.7345935528573168E-2</v>
      </c>
    </row>
    <row r="1132" spans="2:8" x14ac:dyDescent="0.3">
      <c r="B1132" s="109"/>
      <c r="C1132" s="13"/>
      <c r="G1132" s="29">
        <v>1129</v>
      </c>
      <c r="H1132" s="192">
        <f t="shared" ca="1" si="21"/>
        <v>-1.0821048464921429E-2</v>
      </c>
    </row>
    <row r="1133" spans="2:8" x14ac:dyDescent="0.3">
      <c r="B1133" s="109"/>
      <c r="C1133" s="13"/>
      <c r="G1133" s="29">
        <v>1130</v>
      </c>
      <c r="H1133" s="192">
        <f t="shared" ca="1" si="21"/>
        <v>2.6207383189189189E-2</v>
      </c>
    </row>
    <row r="1134" spans="2:8" x14ac:dyDescent="0.3">
      <c r="B1134" s="109"/>
      <c r="C1134" s="13"/>
      <c r="G1134" s="29">
        <v>1131</v>
      </c>
      <c r="H1134" s="192">
        <f t="shared" ca="1" si="21"/>
        <v>3.8505118206442633E-4</v>
      </c>
    </row>
    <row r="1135" spans="2:8" x14ac:dyDescent="0.3">
      <c r="B1135" s="109"/>
      <c r="C1135" s="13"/>
      <c r="G1135" s="29">
        <v>1132</v>
      </c>
      <c r="H1135" s="192">
        <f t="shared" ca="1" si="21"/>
        <v>-2.2265679223682801E-2</v>
      </c>
    </row>
    <row r="1136" spans="2:8" x14ac:dyDescent="0.3">
      <c r="B1136" s="109"/>
      <c r="C1136" s="13"/>
      <c r="G1136" s="29">
        <v>1133</v>
      </c>
      <c r="H1136" s="192">
        <f t="shared" ca="1" si="21"/>
        <v>2.1367910152704006E-2</v>
      </c>
    </row>
    <row r="1137" spans="2:8" x14ac:dyDescent="0.3">
      <c r="B1137" s="109"/>
      <c r="C1137" s="13"/>
      <c r="G1137" s="29">
        <v>1134</v>
      </c>
      <c r="H1137" s="192">
        <f t="shared" ca="1" si="21"/>
        <v>-1.8010774938015315E-2</v>
      </c>
    </row>
    <row r="1138" spans="2:8" x14ac:dyDescent="0.3">
      <c r="B1138" s="109"/>
      <c r="C1138" s="13"/>
      <c r="G1138" s="29">
        <v>1135</v>
      </c>
      <c r="H1138" s="192">
        <f t="shared" ca="1" si="21"/>
        <v>-4.2109607746067659E-2</v>
      </c>
    </row>
    <row r="1139" spans="2:8" x14ac:dyDescent="0.3">
      <c r="B1139" s="109"/>
      <c r="C1139" s="13"/>
      <c r="G1139" s="29">
        <v>1136</v>
      </c>
      <c r="H1139" s="192">
        <f t="shared" ca="1" si="21"/>
        <v>-2.0642019966835415E-2</v>
      </c>
    </row>
    <row r="1140" spans="2:8" x14ac:dyDescent="0.3">
      <c r="B1140" s="109"/>
      <c r="C1140" s="13"/>
      <c r="G1140" s="29">
        <v>1137</v>
      </c>
      <c r="H1140" s="192">
        <f t="shared" ca="1" si="21"/>
        <v>-1.8977956568659263E-2</v>
      </c>
    </row>
    <row r="1141" spans="2:8" x14ac:dyDescent="0.3">
      <c r="B1141" s="109"/>
      <c r="C1141" s="13"/>
      <c r="G1141" s="29">
        <v>1138</v>
      </c>
      <c r="H1141" s="192">
        <f t="shared" ca="1" si="21"/>
        <v>6.6382338252831796E-2</v>
      </c>
    </row>
    <row r="1142" spans="2:8" x14ac:dyDescent="0.3">
      <c r="B1142" s="109"/>
      <c r="C1142" s="13"/>
      <c r="G1142" s="29">
        <v>1139</v>
      </c>
      <c r="H1142" s="192">
        <f t="shared" ca="1" si="21"/>
        <v>-1.1107662910999721E-2</v>
      </c>
    </row>
    <row r="1143" spans="2:8" x14ac:dyDescent="0.3">
      <c r="B1143" s="109"/>
      <c r="C1143" s="13"/>
      <c r="G1143" s="29">
        <v>1140</v>
      </c>
      <c r="H1143" s="192">
        <f t="shared" ca="1" si="21"/>
        <v>2.691111745500185E-2</v>
      </c>
    </row>
    <row r="1144" spans="2:8" x14ac:dyDescent="0.3">
      <c r="B1144" s="109"/>
      <c r="C1144" s="13"/>
      <c r="G1144" s="29">
        <v>1141</v>
      </c>
      <c r="H1144" s="192">
        <f t="shared" ca="1" si="21"/>
        <v>-5.6730205474242439E-3</v>
      </c>
    </row>
    <row r="1145" spans="2:8" x14ac:dyDescent="0.3">
      <c r="B1145" s="109"/>
      <c r="C1145" s="13"/>
      <c r="G1145" s="29">
        <v>1142</v>
      </c>
      <c r="H1145" s="192">
        <f t="shared" ca="1" si="21"/>
        <v>3.4638761046790249E-2</v>
      </c>
    </row>
    <row r="1146" spans="2:8" x14ac:dyDescent="0.3">
      <c r="B1146" s="109"/>
      <c r="C1146" s="13"/>
      <c r="G1146" s="29">
        <v>1143</v>
      </c>
      <c r="H1146" s="192">
        <f t="shared" ca="1" si="21"/>
        <v>4.1495059779330719E-2</v>
      </c>
    </row>
    <row r="1147" spans="2:8" x14ac:dyDescent="0.3">
      <c r="B1147" s="109"/>
      <c r="C1147" s="13"/>
      <c r="G1147" s="29">
        <v>1144</v>
      </c>
      <c r="H1147" s="192">
        <f t="shared" ca="1" si="21"/>
        <v>-2.9230912857067016E-2</v>
      </c>
    </row>
    <row r="1148" spans="2:8" x14ac:dyDescent="0.3">
      <c r="B1148" s="109"/>
      <c r="C1148" s="13"/>
      <c r="G1148" s="29">
        <v>1145</v>
      </c>
      <c r="H1148" s="192">
        <f t="shared" ca="1" si="21"/>
        <v>5.4353053895659184E-2</v>
      </c>
    </row>
    <row r="1149" spans="2:8" x14ac:dyDescent="0.3">
      <c r="B1149" s="109"/>
      <c r="C1149" s="13"/>
      <c r="G1149" s="29">
        <v>1146</v>
      </c>
      <c r="H1149" s="192">
        <f t="shared" ca="1" si="21"/>
        <v>-5.3622270770216855E-2</v>
      </c>
    </row>
    <row r="1150" spans="2:8" x14ac:dyDescent="0.3">
      <c r="B1150" s="109"/>
      <c r="C1150" s="13"/>
      <c r="G1150" s="29">
        <v>1147</v>
      </c>
      <c r="H1150" s="192">
        <f t="shared" ca="1" si="21"/>
        <v>-7.1375644028371906E-3</v>
      </c>
    </row>
    <row r="1151" spans="2:8" x14ac:dyDescent="0.3">
      <c r="B1151" s="109"/>
      <c r="C1151" s="13"/>
      <c r="G1151" s="29">
        <v>1148</v>
      </c>
      <c r="H1151" s="192">
        <f t="shared" ca="1" si="21"/>
        <v>-1.835743552314192E-2</v>
      </c>
    </row>
    <row r="1152" spans="2:8" x14ac:dyDescent="0.3">
      <c r="B1152" s="109"/>
      <c r="C1152" s="13"/>
      <c r="G1152" s="29">
        <v>1149</v>
      </c>
      <c r="H1152" s="192">
        <f t="shared" ca="1" si="21"/>
        <v>2.8940886578887061E-4</v>
      </c>
    </row>
    <row r="1153" spans="2:8" x14ac:dyDescent="0.3">
      <c r="B1153" s="109"/>
      <c r="C1153" s="13"/>
      <c r="G1153" s="29">
        <v>1150</v>
      </c>
      <c r="H1153" s="192">
        <f t="shared" ca="1" si="21"/>
        <v>-2.7164986796238345E-2</v>
      </c>
    </row>
    <row r="1154" spans="2:8" x14ac:dyDescent="0.3">
      <c r="B1154" s="109"/>
      <c r="C1154" s="13"/>
      <c r="G1154" s="29">
        <v>1151</v>
      </c>
      <c r="H1154" s="192">
        <f t="shared" ca="1" si="21"/>
        <v>6.8077161810298761E-3</v>
      </c>
    </row>
    <row r="1155" spans="2:8" x14ac:dyDescent="0.3">
      <c r="B1155" s="109"/>
      <c r="C1155" s="13"/>
      <c r="G1155" s="29">
        <v>1152</v>
      </c>
      <c r="H1155" s="192">
        <f t="shared" ca="1" si="21"/>
        <v>-2.2161277305682691E-2</v>
      </c>
    </row>
    <row r="1156" spans="2:8" x14ac:dyDescent="0.3">
      <c r="B1156" s="109"/>
      <c r="C1156" s="13"/>
      <c r="G1156" s="29">
        <v>1153</v>
      </c>
      <c r="H1156" s="192">
        <f t="shared" ca="1" si="21"/>
        <v>7.861752441769173E-3</v>
      </c>
    </row>
    <row r="1157" spans="2:8" x14ac:dyDescent="0.3">
      <c r="B1157" s="109"/>
      <c r="C1157" s="13"/>
      <c r="G1157" s="29">
        <v>1154</v>
      </c>
      <c r="H1157" s="192">
        <f t="shared" ref="H1157:H1220" ca="1" si="22">_xlfn.NORM.INV(RAND(),N$6,N$7)</f>
        <v>-2.4844455920369386E-2</v>
      </c>
    </row>
    <row r="1158" spans="2:8" x14ac:dyDescent="0.3">
      <c r="B1158" s="109"/>
      <c r="C1158" s="13"/>
      <c r="G1158" s="29">
        <v>1155</v>
      </c>
      <c r="H1158" s="192">
        <f t="shared" ca="1" si="22"/>
        <v>7.1829184288095954E-2</v>
      </c>
    </row>
    <row r="1159" spans="2:8" x14ac:dyDescent="0.3">
      <c r="B1159" s="109"/>
      <c r="C1159" s="13"/>
      <c r="G1159" s="29">
        <v>1156</v>
      </c>
      <c r="H1159" s="192">
        <f t="shared" ca="1" si="22"/>
        <v>-4.2082076954456239E-2</v>
      </c>
    </row>
    <row r="1160" spans="2:8" x14ac:dyDescent="0.3">
      <c r="B1160" s="109"/>
      <c r="C1160" s="13"/>
      <c r="G1160" s="29">
        <v>1157</v>
      </c>
      <c r="H1160" s="192">
        <f t="shared" ca="1" si="22"/>
        <v>7.5990279198257876E-2</v>
      </c>
    </row>
    <row r="1161" spans="2:8" x14ac:dyDescent="0.3">
      <c r="B1161" s="109"/>
      <c r="C1161" s="13"/>
      <c r="G1161" s="29">
        <v>1158</v>
      </c>
      <c r="H1161" s="192">
        <f t="shared" ca="1" si="22"/>
        <v>6.7901438248819327E-4</v>
      </c>
    </row>
    <row r="1162" spans="2:8" x14ac:dyDescent="0.3">
      <c r="B1162" s="109"/>
      <c r="C1162" s="13"/>
      <c r="G1162" s="29">
        <v>1159</v>
      </c>
      <c r="H1162" s="192">
        <f t="shared" ca="1" si="22"/>
        <v>2.1299032464337411E-2</v>
      </c>
    </row>
    <row r="1163" spans="2:8" x14ac:dyDescent="0.3">
      <c r="B1163" s="109"/>
      <c r="C1163" s="13"/>
      <c r="G1163" s="29">
        <v>1160</v>
      </c>
      <c r="H1163" s="192">
        <f t="shared" ca="1" si="22"/>
        <v>1.4767442236200135E-2</v>
      </c>
    </row>
    <row r="1164" spans="2:8" x14ac:dyDescent="0.3">
      <c r="B1164" s="109"/>
      <c r="C1164" s="13"/>
      <c r="G1164" s="29">
        <v>1161</v>
      </c>
      <c r="H1164" s="192">
        <f t="shared" ca="1" si="22"/>
        <v>-3.3528572849391307E-2</v>
      </c>
    </row>
    <row r="1165" spans="2:8" x14ac:dyDescent="0.3">
      <c r="B1165" s="109"/>
      <c r="C1165" s="13"/>
      <c r="G1165" s="29">
        <v>1162</v>
      </c>
      <c r="H1165" s="192">
        <f t="shared" ca="1" si="22"/>
        <v>2.5285212953586267E-2</v>
      </c>
    </row>
    <row r="1166" spans="2:8" x14ac:dyDescent="0.3">
      <c r="B1166" s="109"/>
      <c r="C1166" s="13"/>
      <c r="G1166" s="29">
        <v>1163</v>
      </c>
      <c r="H1166" s="192">
        <f t="shared" ca="1" si="22"/>
        <v>-7.9729802015975782E-3</v>
      </c>
    </row>
    <row r="1167" spans="2:8" x14ac:dyDescent="0.3">
      <c r="B1167" s="109"/>
      <c r="C1167" s="13"/>
      <c r="G1167" s="29">
        <v>1164</v>
      </c>
      <c r="H1167" s="192">
        <f t="shared" ca="1" si="22"/>
        <v>2.6995721798169993E-3</v>
      </c>
    </row>
    <row r="1168" spans="2:8" x14ac:dyDescent="0.3">
      <c r="B1168" s="109"/>
      <c r="C1168" s="13"/>
      <c r="G1168" s="29">
        <v>1165</v>
      </c>
      <c r="H1168" s="192">
        <f t="shared" ca="1" si="22"/>
        <v>9.9865751645866804E-3</v>
      </c>
    </row>
    <row r="1169" spans="2:8" x14ac:dyDescent="0.3">
      <c r="B1169" s="109"/>
      <c r="C1169" s="13"/>
      <c r="G1169" s="29">
        <v>1166</v>
      </c>
      <c r="H1169" s="192">
        <f t="shared" ca="1" si="22"/>
        <v>-2.4305221105579564E-2</v>
      </c>
    </row>
    <row r="1170" spans="2:8" x14ac:dyDescent="0.3">
      <c r="B1170" s="109"/>
      <c r="C1170" s="13"/>
      <c r="G1170" s="29">
        <v>1167</v>
      </c>
      <c r="H1170" s="192">
        <f t="shared" ca="1" si="22"/>
        <v>-7.2397910616359825E-3</v>
      </c>
    </row>
    <row r="1171" spans="2:8" x14ac:dyDescent="0.3">
      <c r="B1171" s="109"/>
      <c r="C1171" s="13"/>
      <c r="G1171" s="29">
        <v>1168</v>
      </c>
      <c r="H1171" s="192">
        <f t="shared" ca="1" si="22"/>
        <v>-1.2069196020592352E-2</v>
      </c>
    </row>
    <row r="1172" spans="2:8" x14ac:dyDescent="0.3">
      <c r="B1172" s="109"/>
      <c r="C1172" s="13"/>
      <c r="G1172" s="29">
        <v>1169</v>
      </c>
      <c r="H1172" s="192">
        <f t="shared" ca="1" si="22"/>
        <v>5.2612630531699872E-2</v>
      </c>
    </row>
    <row r="1173" spans="2:8" x14ac:dyDescent="0.3">
      <c r="B1173" s="109"/>
      <c r="C1173" s="13"/>
      <c r="G1173" s="29">
        <v>1170</v>
      </c>
      <c r="H1173" s="192">
        <f t="shared" ca="1" si="22"/>
        <v>2.0433073929137222E-2</v>
      </c>
    </row>
    <row r="1174" spans="2:8" x14ac:dyDescent="0.3">
      <c r="B1174" s="109"/>
      <c r="C1174" s="13"/>
      <c r="G1174" s="29">
        <v>1171</v>
      </c>
      <c r="H1174" s="192">
        <f t="shared" ca="1" si="22"/>
        <v>-5.0626419240268729E-3</v>
      </c>
    </row>
    <row r="1175" spans="2:8" x14ac:dyDescent="0.3">
      <c r="B1175" s="109"/>
      <c r="C1175" s="13"/>
      <c r="G1175" s="29">
        <v>1172</v>
      </c>
      <c r="H1175" s="192">
        <f t="shared" ca="1" si="22"/>
        <v>4.6792285845217753E-2</v>
      </c>
    </row>
    <row r="1176" spans="2:8" x14ac:dyDescent="0.3">
      <c r="B1176" s="109"/>
      <c r="C1176" s="13"/>
      <c r="G1176" s="29">
        <v>1173</v>
      </c>
      <c r="H1176" s="192">
        <f t="shared" ca="1" si="22"/>
        <v>-3.9693176913240702E-2</v>
      </c>
    </row>
    <row r="1177" spans="2:8" x14ac:dyDescent="0.3">
      <c r="B1177" s="109"/>
      <c r="C1177" s="13"/>
      <c r="G1177" s="29">
        <v>1174</v>
      </c>
      <c r="H1177" s="192">
        <f t="shared" ca="1" si="22"/>
        <v>-1.38311786005267E-3</v>
      </c>
    </row>
    <row r="1178" spans="2:8" x14ac:dyDescent="0.3">
      <c r="B1178" s="109"/>
      <c r="C1178" s="13"/>
      <c r="G1178" s="29">
        <v>1175</v>
      </c>
      <c r="H1178" s="192">
        <f t="shared" ca="1" si="22"/>
        <v>6.8888687763065818E-3</v>
      </c>
    </row>
    <row r="1179" spans="2:8" x14ac:dyDescent="0.3">
      <c r="B1179" s="109"/>
      <c r="C1179" s="13"/>
      <c r="G1179" s="29">
        <v>1176</v>
      </c>
      <c r="H1179" s="192">
        <f t="shared" ca="1" si="22"/>
        <v>2.8186798589587368E-2</v>
      </c>
    </row>
    <row r="1180" spans="2:8" x14ac:dyDescent="0.3">
      <c r="B1180" s="109"/>
      <c r="C1180" s="13"/>
      <c r="G1180" s="29">
        <v>1177</v>
      </c>
      <c r="H1180" s="192">
        <f t="shared" ca="1" si="22"/>
        <v>-8.3891212655549038E-3</v>
      </c>
    </row>
    <row r="1181" spans="2:8" x14ac:dyDescent="0.3">
      <c r="B1181" s="109"/>
      <c r="C1181" s="13"/>
      <c r="G1181" s="29">
        <v>1178</v>
      </c>
      <c r="H1181" s="192">
        <f t="shared" ca="1" si="22"/>
        <v>-1.0141048560006499E-2</v>
      </c>
    </row>
    <row r="1182" spans="2:8" x14ac:dyDescent="0.3">
      <c r="B1182" s="109"/>
      <c r="C1182" s="13"/>
      <c r="G1182" s="29">
        <v>1179</v>
      </c>
      <c r="H1182" s="192">
        <f t="shared" ca="1" si="22"/>
        <v>4.9381075279580931E-2</v>
      </c>
    </row>
    <row r="1183" spans="2:8" x14ac:dyDescent="0.3">
      <c r="B1183" s="109"/>
      <c r="C1183" s="13"/>
      <c r="G1183" s="29">
        <v>1180</v>
      </c>
      <c r="H1183" s="192">
        <f t="shared" ca="1" si="22"/>
        <v>-2.4266905284917994E-2</v>
      </c>
    </row>
    <row r="1184" spans="2:8" x14ac:dyDescent="0.3">
      <c r="B1184" s="109"/>
      <c r="C1184" s="13"/>
      <c r="G1184" s="29">
        <v>1181</v>
      </c>
      <c r="H1184" s="192">
        <f t="shared" ca="1" si="22"/>
        <v>-2.7496379914281621E-2</v>
      </c>
    </row>
    <row r="1185" spans="2:8" x14ac:dyDescent="0.3">
      <c r="B1185" s="109"/>
      <c r="C1185" s="13"/>
      <c r="G1185" s="29">
        <v>1182</v>
      </c>
      <c r="H1185" s="192">
        <f t="shared" ca="1" si="22"/>
        <v>5.3731287190514794E-2</v>
      </c>
    </row>
    <row r="1186" spans="2:8" x14ac:dyDescent="0.3">
      <c r="B1186" s="109"/>
      <c r="C1186" s="13"/>
      <c r="G1186" s="29">
        <v>1183</v>
      </c>
      <c r="H1186" s="192">
        <f t="shared" ca="1" si="22"/>
        <v>-3.1504254004800246E-2</v>
      </c>
    </row>
    <row r="1187" spans="2:8" x14ac:dyDescent="0.3">
      <c r="B1187" s="109"/>
      <c r="C1187" s="13"/>
      <c r="G1187" s="29">
        <v>1184</v>
      </c>
      <c r="H1187" s="192">
        <f t="shared" ca="1" si="22"/>
        <v>-1.4243284603577442E-2</v>
      </c>
    </row>
    <row r="1188" spans="2:8" x14ac:dyDescent="0.3">
      <c r="B1188" s="109"/>
      <c r="C1188" s="13"/>
      <c r="G1188" s="29">
        <v>1185</v>
      </c>
      <c r="H1188" s="192">
        <f t="shared" ca="1" si="22"/>
        <v>-3.0147717004993402E-2</v>
      </c>
    </row>
    <row r="1189" spans="2:8" x14ac:dyDescent="0.3">
      <c r="B1189" s="109"/>
      <c r="C1189" s="13"/>
      <c r="G1189" s="29">
        <v>1186</v>
      </c>
      <c r="H1189" s="192">
        <f t="shared" ca="1" si="22"/>
        <v>-8.279067186071817E-3</v>
      </c>
    </row>
    <row r="1190" spans="2:8" x14ac:dyDescent="0.3">
      <c r="B1190" s="109"/>
      <c r="C1190" s="13"/>
      <c r="G1190" s="29">
        <v>1187</v>
      </c>
      <c r="H1190" s="192">
        <f t="shared" ca="1" si="22"/>
        <v>-2.2940353919587875E-2</v>
      </c>
    </row>
    <row r="1191" spans="2:8" x14ac:dyDescent="0.3">
      <c r="B1191" s="109"/>
      <c r="C1191" s="13"/>
      <c r="G1191" s="29">
        <v>1188</v>
      </c>
      <c r="H1191" s="192">
        <f t="shared" ca="1" si="22"/>
        <v>-2.1071284996499054E-3</v>
      </c>
    </row>
    <row r="1192" spans="2:8" x14ac:dyDescent="0.3">
      <c r="B1192" s="109"/>
      <c r="C1192" s="13"/>
      <c r="G1192" s="29">
        <v>1189</v>
      </c>
      <c r="H1192" s="192">
        <f t="shared" ca="1" si="22"/>
        <v>3.0190558357245406E-2</v>
      </c>
    </row>
    <row r="1193" spans="2:8" x14ac:dyDescent="0.3">
      <c r="B1193" s="109"/>
      <c r="C1193" s="13"/>
      <c r="G1193" s="29">
        <v>1190</v>
      </c>
      <c r="H1193" s="192">
        <f t="shared" ca="1" si="22"/>
        <v>2.9612132357751317E-2</v>
      </c>
    </row>
    <row r="1194" spans="2:8" x14ac:dyDescent="0.3">
      <c r="B1194" s="109"/>
      <c r="C1194" s="13"/>
      <c r="G1194" s="29">
        <v>1191</v>
      </c>
      <c r="H1194" s="192">
        <f t="shared" ca="1" si="22"/>
        <v>3.8607814248110685E-3</v>
      </c>
    </row>
    <row r="1195" spans="2:8" x14ac:dyDescent="0.3">
      <c r="B1195" s="109"/>
      <c r="C1195" s="13"/>
      <c r="G1195" s="29">
        <v>1192</v>
      </c>
      <c r="H1195" s="192">
        <f t="shared" ca="1" si="22"/>
        <v>-2.0874222894773552E-2</v>
      </c>
    </row>
    <row r="1196" spans="2:8" x14ac:dyDescent="0.3">
      <c r="B1196" s="109"/>
      <c r="C1196" s="13"/>
      <c r="G1196" s="29">
        <v>1193</v>
      </c>
      <c r="H1196" s="192">
        <f t="shared" ca="1" si="22"/>
        <v>2.5727088706622565E-2</v>
      </c>
    </row>
    <row r="1197" spans="2:8" x14ac:dyDescent="0.3">
      <c r="B1197" s="109"/>
      <c r="C1197" s="13"/>
      <c r="G1197" s="29">
        <v>1194</v>
      </c>
      <c r="H1197" s="192">
        <f t="shared" ca="1" si="22"/>
        <v>5.3989952896182247E-2</v>
      </c>
    </row>
    <row r="1198" spans="2:8" x14ac:dyDescent="0.3">
      <c r="B1198" s="109"/>
      <c r="C1198" s="13"/>
      <c r="G1198" s="29">
        <v>1195</v>
      </c>
      <c r="H1198" s="192">
        <f t="shared" ca="1" si="22"/>
        <v>2.0979409227754264E-2</v>
      </c>
    </row>
    <row r="1199" spans="2:8" x14ac:dyDescent="0.3">
      <c r="B1199" s="109"/>
      <c r="C1199" s="13"/>
      <c r="G1199" s="29">
        <v>1196</v>
      </c>
      <c r="H1199" s="192">
        <f t="shared" ca="1" si="22"/>
        <v>2.368314921182825E-2</v>
      </c>
    </row>
    <row r="1200" spans="2:8" x14ac:dyDescent="0.3">
      <c r="B1200" s="109"/>
      <c r="C1200" s="13"/>
      <c r="G1200" s="29">
        <v>1197</v>
      </c>
      <c r="H1200" s="192">
        <f t="shared" ca="1" si="22"/>
        <v>-1.4026464252807984E-2</v>
      </c>
    </row>
    <row r="1201" spans="2:8" x14ac:dyDescent="0.3">
      <c r="B1201" s="109"/>
      <c r="C1201" s="13"/>
      <c r="G1201" s="29">
        <v>1198</v>
      </c>
      <c r="H1201" s="192">
        <f t="shared" ca="1" si="22"/>
        <v>-1.3523368598741062E-3</v>
      </c>
    </row>
    <row r="1202" spans="2:8" x14ac:dyDescent="0.3">
      <c r="B1202" s="109"/>
      <c r="C1202" s="13"/>
      <c r="G1202" s="29">
        <v>1199</v>
      </c>
      <c r="H1202" s="192">
        <f t="shared" ca="1" si="22"/>
        <v>3.3194097900498168E-2</v>
      </c>
    </row>
    <row r="1203" spans="2:8" x14ac:dyDescent="0.3">
      <c r="B1203" s="109"/>
      <c r="C1203" s="13"/>
      <c r="G1203" s="29">
        <v>1200</v>
      </c>
      <c r="H1203" s="192">
        <f t="shared" ca="1" si="22"/>
        <v>-7.0612016533423957E-2</v>
      </c>
    </row>
    <row r="1204" spans="2:8" x14ac:dyDescent="0.3">
      <c r="B1204" s="109"/>
      <c r="C1204" s="13"/>
      <c r="G1204" s="29">
        <v>1201</v>
      </c>
      <c r="H1204" s="192">
        <f t="shared" ca="1" si="22"/>
        <v>-1.3548965832718626E-3</v>
      </c>
    </row>
    <row r="1205" spans="2:8" x14ac:dyDescent="0.3">
      <c r="B1205" s="109"/>
      <c r="C1205" s="13"/>
      <c r="G1205" s="29">
        <v>1202</v>
      </c>
      <c r="H1205" s="192">
        <f t="shared" ca="1" si="22"/>
        <v>-3.7046906392229163E-2</v>
      </c>
    </row>
    <row r="1206" spans="2:8" x14ac:dyDescent="0.3">
      <c r="B1206" s="109"/>
      <c r="C1206" s="13"/>
      <c r="G1206" s="29">
        <v>1203</v>
      </c>
      <c r="H1206" s="192">
        <f t="shared" ca="1" si="22"/>
        <v>1.5798509169116345E-2</v>
      </c>
    </row>
    <row r="1207" spans="2:8" x14ac:dyDescent="0.3">
      <c r="B1207" s="109"/>
      <c r="C1207" s="13"/>
      <c r="G1207" s="29">
        <v>1204</v>
      </c>
      <c r="H1207" s="192">
        <f t="shared" ca="1" si="22"/>
        <v>-2.5819867273448316E-2</v>
      </c>
    </row>
    <row r="1208" spans="2:8" x14ac:dyDescent="0.3">
      <c r="B1208" s="109"/>
      <c r="C1208" s="13"/>
      <c r="G1208" s="29">
        <v>1205</v>
      </c>
      <c r="H1208" s="192">
        <f t="shared" ca="1" si="22"/>
        <v>5.2907402870195082E-2</v>
      </c>
    </row>
    <row r="1209" spans="2:8" x14ac:dyDescent="0.3">
      <c r="B1209" s="109"/>
      <c r="C1209" s="13"/>
      <c r="G1209" s="29">
        <v>1206</v>
      </c>
      <c r="H1209" s="192">
        <f t="shared" ca="1" si="22"/>
        <v>9.0295064364974871E-3</v>
      </c>
    </row>
    <row r="1210" spans="2:8" x14ac:dyDescent="0.3">
      <c r="B1210" s="109"/>
      <c r="C1210" s="13"/>
      <c r="G1210" s="29">
        <v>1207</v>
      </c>
      <c r="H1210" s="192">
        <f t="shared" ca="1" si="22"/>
        <v>-1.1637861451186777E-2</v>
      </c>
    </row>
    <row r="1211" spans="2:8" x14ac:dyDescent="0.3">
      <c r="B1211" s="109"/>
      <c r="C1211" s="13"/>
      <c r="G1211" s="29">
        <v>1208</v>
      </c>
      <c r="H1211" s="192">
        <f t="shared" ca="1" si="22"/>
        <v>5.140009537530512E-2</v>
      </c>
    </row>
    <row r="1212" spans="2:8" x14ac:dyDescent="0.3">
      <c r="B1212" s="109"/>
      <c r="C1212" s="13"/>
      <c r="G1212" s="29">
        <v>1209</v>
      </c>
      <c r="H1212" s="192">
        <f t="shared" ca="1" si="22"/>
        <v>2.5777227446434917E-2</v>
      </c>
    </row>
    <row r="1213" spans="2:8" x14ac:dyDescent="0.3">
      <c r="B1213" s="109"/>
      <c r="C1213" s="13"/>
      <c r="G1213" s="29">
        <v>1210</v>
      </c>
      <c r="H1213" s="192">
        <f t="shared" ca="1" si="22"/>
        <v>-5.4070973621530866E-4</v>
      </c>
    </row>
    <row r="1214" spans="2:8" x14ac:dyDescent="0.3">
      <c r="B1214" s="109"/>
      <c r="C1214" s="13"/>
      <c r="G1214" s="29">
        <v>1211</v>
      </c>
      <c r="H1214" s="192">
        <f t="shared" ca="1" si="22"/>
        <v>-7.9090255673994157E-3</v>
      </c>
    </row>
    <row r="1215" spans="2:8" x14ac:dyDescent="0.3">
      <c r="B1215" s="109"/>
      <c r="C1215" s="13"/>
      <c r="G1215" s="29">
        <v>1212</v>
      </c>
      <c r="H1215" s="192">
        <f t="shared" ca="1" si="22"/>
        <v>-4.1644236838403398E-3</v>
      </c>
    </row>
    <row r="1216" spans="2:8" x14ac:dyDescent="0.3">
      <c r="B1216" s="109"/>
      <c r="C1216" s="13"/>
      <c r="G1216" s="29">
        <v>1213</v>
      </c>
      <c r="H1216" s="192">
        <f t="shared" ca="1" si="22"/>
        <v>-4.6930951982384313E-3</v>
      </c>
    </row>
    <row r="1217" spans="2:8" x14ac:dyDescent="0.3">
      <c r="B1217" s="109"/>
      <c r="C1217" s="13"/>
      <c r="G1217" s="29">
        <v>1214</v>
      </c>
      <c r="H1217" s="192">
        <f t="shared" ca="1" si="22"/>
        <v>1.2397502246516158E-2</v>
      </c>
    </row>
    <row r="1218" spans="2:8" x14ac:dyDescent="0.3">
      <c r="B1218" s="109"/>
      <c r="C1218" s="13"/>
      <c r="G1218" s="29">
        <v>1215</v>
      </c>
      <c r="H1218" s="192">
        <f t="shared" ca="1" si="22"/>
        <v>-1.8391637545989478E-2</v>
      </c>
    </row>
    <row r="1219" spans="2:8" x14ac:dyDescent="0.3">
      <c r="B1219" s="109"/>
      <c r="C1219" s="13"/>
      <c r="G1219" s="29">
        <v>1216</v>
      </c>
      <c r="H1219" s="192">
        <f t="shared" ca="1" si="22"/>
        <v>-3.9019930169854146E-2</v>
      </c>
    </row>
    <row r="1220" spans="2:8" x14ac:dyDescent="0.3">
      <c r="B1220" s="109"/>
      <c r="C1220" s="13"/>
      <c r="G1220" s="29">
        <v>1217</v>
      </c>
      <c r="H1220" s="192">
        <f t="shared" ca="1" si="22"/>
        <v>-1.5616127051991622E-2</v>
      </c>
    </row>
    <row r="1221" spans="2:8" x14ac:dyDescent="0.3">
      <c r="B1221" s="109"/>
      <c r="C1221" s="13"/>
      <c r="G1221" s="29">
        <v>1218</v>
      </c>
      <c r="H1221" s="192">
        <f t="shared" ref="H1221:H1284" ca="1" si="23">_xlfn.NORM.INV(RAND(),N$6,N$7)</f>
        <v>-1.2694379328567817E-2</v>
      </c>
    </row>
    <row r="1222" spans="2:8" x14ac:dyDescent="0.3">
      <c r="B1222" s="109"/>
      <c r="C1222" s="13"/>
      <c r="G1222" s="29">
        <v>1219</v>
      </c>
      <c r="H1222" s="192">
        <f t="shared" ca="1" si="23"/>
        <v>2.915265287671524E-2</v>
      </c>
    </row>
    <row r="1223" spans="2:8" x14ac:dyDescent="0.3">
      <c r="B1223" s="109"/>
      <c r="C1223" s="13"/>
      <c r="G1223" s="29">
        <v>1220</v>
      </c>
      <c r="H1223" s="192">
        <f t="shared" ca="1" si="23"/>
        <v>-2.4107646849775382E-2</v>
      </c>
    </row>
    <row r="1224" spans="2:8" x14ac:dyDescent="0.3">
      <c r="B1224" s="109"/>
      <c r="C1224" s="13"/>
      <c r="G1224" s="29">
        <v>1221</v>
      </c>
      <c r="H1224" s="192">
        <f t="shared" ca="1" si="23"/>
        <v>-2.0787403042411268E-2</v>
      </c>
    </row>
    <row r="1225" spans="2:8" x14ac:dyDescent="0.3">
      <c r="B1225" s="109"/>
      <c r="C1225" s="13"/>
      <c r="G1225" s="29">
        <v>1222</v>
      </c>
      <c r="H1225" s="192">
        <f t="shared" ca="1" si="23"/>
        <v>-6.426404128669734E-2</v>
      </c>
    </row>
    <row r="1226" spans="2:8" x14ac:dyDescent="0.3">
      <c r="B1226" s="109"/>
      <c r="C1226" s="13"/>
      <c r="G1226" s="29">
        <v>1223</v>
      </c>
      <c r="H1226" s="192">
        <f t="shared" ca="1" si="23"/>
        <v>-5.6548811363295163E-4</v>
      </c>
    </row>
    <row r="1227" spans="2:8" x14ac:dyDescent="0.3">
      <c r="B1227" s="109"/>
      <c r="C1227" s="13"/>
      <c r="G1227" s="29">
        <v>1224</v>
      </c>
      <c r="H1227" s="192">
        <f t="shared" ca="1" si="23"/>
        <v>-7.8972165417244816E-3</v>
      </c>
    </row>
    <row r="1228" spans="2:8" x14ac:dyDescent="0.3">
      <c r="B1228" s="109"/>
      <c r="C1228" s="13"/>
      <c r="G1228" s="29">
        <v>1225</v>
      </c>
      <c r="H1228" s="192">
        <f t="shared" ca="1" si="23"/>
        <v>-2.1580684781211803E-2</v>
      </c>
    </row>
    <row r="1229" spans="2:8" x14ac:dyDescent="0.3">
      <c r="B1229" s="109"/>
      <c r="C1229" s="13"/>
      <c r="G1229" s="29">
        <v>1226</v>
      </c>
      <c r="H1229" s="192">
        <f t="shared" ca="1" si="23"/>
        <v>2.0598881246945751E-2</v>
      </c>
    </row>
    <row r="1230" spans="2:8" x14ac:dyDescent="0.3">
      <c r="B1230" s="109"/>
      <c r="C1230" s="13"/>
      <c r="G1230" s="29">
        <v>1227</v>
      </c>
      <c r="H1230" s="192">
        <f t="shared" ca="1" si="23"/>
        <v>-2.5549277881813517E-2</v>
      </c>
    </row>
    <row r="1231" spans="2:8" x14ac:dyDescent="0.3">
      <c r="B1231" s="109"/>
      <c r="C1231" s="13"/>
      <c r="G1231" s="29">
        <v>1228</v>
      </c>
      <c r="H1231" s="192">
        <f t="shared" ca="1" si="23"/>
        <v>-1.9415005536887336E-2</v>
      </c>
    </row>
    <row r="1232" spans="2:8" x14ac:dyDescent="0.3">
      <c r="B1232" s="109"/>
      <c r="C1232" s="13"/>
      <c r="G1232" s="29">
        <v>1229</v>
      </c>
      <c r="H1232" s="192">
        <f t="shared" ca="1" si="23"/>
        <v>-6.6581570270233322E-4</v>
      </c>
    </row>
    <row r="1233" spans="2:8" x14ac:dyDescent="0.3">
      <c r="B1233" s="109"/>
      <c r="C1233" s="13"/>
      <c r="G1233" s="29">
        <v>1230</v>
      </c>
      <c r="H1233" s="192">
        <f t="shared" ca="1" si="23"/>
        <v>4.4408795232539306E-3</v>
      </c>
    </row>
    <row r="1234" spans="2:8" x14ac:dyDescent="0.3">
      <c r="B1234" s="109"/>
      <c r="C1234" s="13"/>
      <c r="G1234" s="29">
        <v>1231</v>
      </c>
      <c r="H1234" s="192">
        <f t="shared" ca="1" si="23"/>
        <v>1.2855260681413194E-2</v>
      </c>
    </row>
    <row r="1235" spans="2:8" x14ac:dyDescent="0.3">
      <c r="B1235" s="109"/>
      <c r="C1235" s="13"/>
      <c r="G1235" s="29">
        <v>1232</v>
      </c>
      <c r="H1235" s="192">
        <f t="shared" ca="1" si="23"/>
        <v>-4.1129831940176644E-2</v>
      </c>
    </row>
    <row r="1236" spans="2:8" x14ac:dyDescent="0.3">
      <c r="B1236" s="109"/>
      <c r="C1236" s="13"/>
      <c r="G1236" s="29">
        <v>1233</v>
      </c>
      <c r="H1236" s="192">
        <f t="shared" ca="1" si="23"/>
        <v>7.3646838546559019E-3</v>
      </c>
    </row>
    <row r="1237" spans="2:8" x14ac:dyDescent="0.3">
      <c r="B1237" s="109"/>
      <c r="C1237" s="13"/>
      <c r="G1237" s="29">
        <v>1234</v>
      </c>
      <c r="H1237" s="192">
        <f t="shared" ca="1" si="23"/>
        <v>3.2878875638791091E-2</v>
      </c>
    </row>
    <row r="1238" spans="2:8" x14ac:dyDescent="0.3">
      <c r="B1238" s="109"/>
      <c r="C1238" s="13"/>
      <c r="G1238" s="29">
        <v>1235</v>
      </c>
      <c r="H1238" s="192">
        <f t="shared" ca="1" si="23"/>
        <v>-2.6441611517784441E-2</v>
      </c>
    </row>
    <row r="1239" spans="2:8" x14ac:dyDescent="0.3">
      <c r="B1239" s="109"/>
      <c r="C1239" s="13"/>
      <c r="G1239" s="29">
        <v>1236</v>
      </c>
      <c r="H1239" s="192">
        <f t="shared" ca="1" si="23"/>
        <v>-4.3728295769845053E-3</v>
      </c>
    </row>
    <row r="1240" spans="2:8" x14ac:dyDescent="0.3">
      <c r="B1240" s="109"/>
      <c r="C1240" s="13"/>
      <c r="G1240" s="29">
        <v>1237</v>
      </c>
      <c r="H1240" s="192">
        <f t="shared" ca="1" si="23"/>
        <v>5.2904703337223781E-3</v>
      </c>
    </row>
    <row r="1241" spans="2:8" x14ac:dyDescent="0.3">
      <c r="B1241" s="109"/>
      <c r="C1241" s="13"/>
      <c r="G1241" s="29">
        <v>1238</v>
      </c>
      <c r="H1241" s="192">
        <f t="shared" ca="1" si="23"/>
        <v>3.2673499604265681E-2</v>
      </c>
    </row>
    <row r="1242" spans="2:8" x14ac:dyDescent="0.3">
      <c r="B1242" s="109"/>
      <c r="C1242" s="13"/>
      <c r="G1242" s="29">
        <v>1239</v>
      </c>
      <c r="H1242" s="192">
        <f t="shared" ca="1" si="23"/>
        <v>2.4934741156446644E-2</v>
      </c>
    </row>
    <row r="1243" spans="2:8" x14ac:dyDescent="0.3">
      <c r="B1243" s="109"/>
      <c r="C1243" s="13"/>
      <c r="G1243" s="29">
        <v>1240</v>
      </c>
      <c r="H1243" s="192">
        <f t="shared" ca="1" si="23"/>
        <v>-2.1090017901720458E-2</v>
      </c>
    </row>
    <row r="1244" spans="2:8" x14ac:dyDescent="0.3">
      <c r="B1244" s="109"/>
      <c r="C1244" s="13"/>
      <c r="G1244" s="29">
        <v>1241</v>
      </c>
      <c r="H1244" s="192">
        <f t="shared" ca="1" si="23"/>
        <v>-8.6409036895686627E-3</v>
      </c>
    </row>
    <row r="1245" spans="2:8" x14ac:dyDescent="0.3">
      <c r="B1245" s="109"/>
      <c r="C1245" s="13"/>
      <c r="G1245" s="29">
        <v>1242</v>
      </c>
      <c r="H1245" s="192">
        <f t="shared" ca="1" si="23"/>
        <v>5.0702569371693339E-2</v>
      </c>
    </row>
    <row r="1246" spans="2:8" x14ac:dyDescent="0.3">
      <c r="B1246" s="109"/>
      <c r="C1246" s="13"/>
      <c r="G1246" s="29">
        <v>1243</v>
      </c>
      <c r="H1246" s="192">
        <f t="shared" ca="1" si="23"/>
        <v>2.8316811002068499E-2</v>
      </c>
    </row>
    <row r="1247" spans="2:8" x14ac:dyDescent="0.3">
      <c r="B1247" s="109"/>
      <c r="C1247" s="13"/>
      <c r="G1247" s="29">
        <v>1244</v>
      </c>
      <c r="H1247" s="192">
        <f t="shared" ca="1" si="23"/>
        <v>2.1365938974967656E-2</v>
      </c>
    </row>
    <row r="1248" spans="2:8" x14ac:dyDescent="0.3">
      <c r="B1248" s="109"/>
      <c r="C1248" s="13"/>
      <c r="G1248" s="29">
        <v>1245</v>
      </c>
      <c r="H1248" s="192">
        <f t="shared" ca="1" si="23"/>
        <v>-5.0974233991062011E-2</v>
      </c>
    </row>
    <row r="1249" spans="2:8" x14ac:dyDescent="0.3">
      <c r="B1249" s="109"/>
      <c r="C1249" s="13"/>
      <c r="G1249" s="29">
        <v>1246</v>
      </c>
      <c r="H1249" s="192">
        <f t="shared" ca="1" si="23"/>
        <v>3.0596480623583319E-3</v>
      </c>
    </row>
    <row r="1250" spans="2:8" x14ac:dyDescent="0.3">
      <c r="B1250" s="109"/>
      <c r="C1250" s="13"/>
      <c r="G1250" s="29">
        <v>1247</v>
      </c>
      <c r="H1250" s="192">
        <f t="shared" ca="1" si="23"/>
        <v>4.5930041569485882E-3</v>
      </c>
    </row>
    <row r="1251" spans="2:8" x14ac:dyDescent="0.3">
      <c r="B1251" s="109"/>
      <c r="C1251" s="13"/>
      <c r="G1251" s="29">
        <v>1248</v>
      </c>
      <c r="H1251" s="192">
        <f t="shared" ca="1" si="23"/>
        <v>-4.9074459801515865E-3</v>
      </c>
    </row>
    <row r="1252" spans="2:8" x14ac:dyDescent="0.3">
      <c r="B1252" s="109"/>
      <c r="C1252" s="13"/>
      <c r="G1252" s="29">
        <v>1249</v>
      </c>
      <c r="H1252" s="192">
        <f t="shared" ca="1" si="23"/>
        <v>1.8434171593731428E-2</v>
      </c>
    </row>
    <row r="1253" spans="2:8" x14ac:dyDescent="0.3">
      <c r="B1253" s="109"/>
      <c r="C1253" s="13"/>
      <c r="G1253" s="29">
        <v>1250</v>
      </c>
      <c r="H1253" s="192">
        <f t="shared" ca="1" si="23"/>
        <v>1.8397961463423013E-2</v>
      </c>
    </row>
    <row r="1254" spans="2:8" x14ac:dyDescent="0.3">
      <c r="B1254" s="109"/>
      <c r="C1254" s="13"/>
      <c r="G1254" s="29">
        <v>1251</v>
      </c>
      <c r="H1254" s="192">
        <f t="shared" ca="1" si="23"/>
        <v>1.5007964204449503E-2</v>
      </c>
    </row>
    <row r="1255" spans="2:8" x14ac:dyDescent="0.3">
      <c r="B1255" s="109"/>
      <c r="C1255" s="13"/>
      <c r="G1255" s="29">
        <v>1252</v>
      </c>
      <c r="H1255" s="192">
        <f t="shared" ca="1" si="23"/>
        <v>2.3881514743538605E-2</v>
      </c>
    </row>
    <row r="1256" spans="2:8" x14ac:dyDescent="0.3">
      <c r="B1256" s="109"/>
      <c r="C1256" s="13"/>
      <c r="G1256" s="29">
        <v>1253</v>
      </c>
      <c r="H1256" s="192">
        <f t="shared" ca="1" si="23"/>
        <v>-3.761319995156174E-3</v>
      </c>
    </row>
    <row r="1257" spans="2:8" x14ac:dyDescent="0.3">
      <c r="B1257" s="109"/>
      <c r="C1257" s="13"/>
      <c r="G1257" s="29">
        <v>1254</v>
      </c>
      <c r="H1257" s="192">
        <f t="shared" ca="1" si="23"/>
        <v>2.5852998170628087E-2</v>
      </c>
    </row>
    <row r="1258" spans="2:8" x14ac:dyDescent="0.3">
      <c r="B1258" s="109"/>
      <c r="C1258" s="13"/>
      <c r="G1258" s="29">
        <v>1255</v>
      </c>
      <c r="H1258" s="192">
        <f t="shared" ca="1" si="23"/>
        <v>-1.3565756689480384E-2</v>
      </c>
    </row>
    <row r="1259" spans="2:8" x14ac:dyDescent="0.3">
      <c r="B1259" s="109"/>
      <c r="C1259" s="13"/>
      <c r="G1259" s="29">
        <v>1256</v>
      </c>
      <c r="H1259" s="192">
        <f t="shared" ca="1" si="23"/>
        <v>-4.4313080731203297E-2</v>
      </c>
    </row>
    <row r="1260" spans="2:8" x14ac:dyDescent="0.3">
      <c r="B1260" s="109"/>
      <c r="C1260" s="13"/>
      <c r="G1260" s="29">
        <v>1257</v>
      </c>
      <c r="H1260" s="192">
        <f t="shared" ca="1" si="23"/>
        <v>4.7696073333987465E-3</v>
      </c>
    </row>
    <row r="1261" spans="2:8" x14ac:dyDescent="0.3">
      <c r="B1261" s="109"/>
      <c r="C1261" s="13"/>
      <c r="G1261" s="29">
        <v>1258</v>
      </c>
      <c r="H1261" s="192">
        <f t="shared" ca="1" si="23"/>
        <v>2.6005702043670937E-2</v>
      </c>
    </row>
    <row r="1262" spans="2:8" x14ac:dyDescent="0.3">
      <c r="B1262" s="109"/>
      <c r="C1262" s="13"/>
      <c r="G1262" s="29">
        <v>1259</v>
      </c>
      <c r="H1262" s="192">
        <f t="shared" ca="1" si="23"/>
        <v>1.2415336188859503E-2</v>
      </c>
    </row>
    <row r="1263" spans="2:8" x14ac:dyDescent="0.3">
      <c r="B1263" s="109"/>
      <c r="C1263" s="13"/>
      <c r="G1263" s="29">
        <v>1260</v>
      </c>
      <c r="H1263" s="192">
        <f t="shared" ca="1" si="23"/>
        <v>-2.1167232030268272E-2</v>
      </c>
    </row>
    <row r="1264" spans="2:8" x14ac:dyDescent="0.3">
      <c r="B1264" s="109"/>
      <c r="C1264" s="13"/>
      <c r="G1264" s="29">
        <v>1261</v>
      </c>
      <c r="H1264" s="192">
        <f t="shared" ca="1" si="23"/>
        <v>-2.8361849263977994E-2</v>
      </c>
    </row>
    <row r="1265" spans="2:8" x14ac:dyDescent="0.3">
      <c r="B1265" s="109"/>
      <c r="C1265" s="13"/>
      <c r="G1265" s="29">
        <v>1262</v>
      </c>
      <c r="H1265" s="192">
        <f t="shared" ca="1" si="23"/>
        <v>-1.3633602284350052E-2</v>
      </c>
    </row>
    <row r="1266" spans="2:8" x14ac:dyDescent="0.3">
      <c r="B1266" s="109"/>
      <c r="C1266" s="13"/>
      <c r="G1266" s="29">
        <v>1263</v>
      </c>
      <c r="H1266" s="192">
        <f t="shared" ca="1" si="23"/>
        <v>1.2900132375769473E-2</v>
      </c>
    </row>
    <row r="1267" spans="2:8" x14ac:dyDescent="0.3">
      <c r="B1267" s="109"/>
      <c r="C1267" s="13"/>
      <c r="G1267" s="29">
        <v>1264</v>
      </c>
      <c r="H1267" s="192">
        <f t="shared" ca="1" si="23"/>
        <v>-1.3640768192523465E-2</v>
      </c>
    </row>
    <row r="1268" spans="2:8" x14ac:dyDescent="0.3">
      <c r="B1268" s="109"/>
      <c r="C1268" s="13"/>
      <c r="G1268" s="29">
        <v>1265</v>
      </c>
      <c r="H1268" s="192">
        <f t="shared" ca="1" si="23"/>
        <v>6.6666499572916538E-2</v>
      </c>
    </row>
    <row r="1269" spans="2:8" x14ac:dyDescent="0.3">
      <c r="B1269" s="109"/>
      <c r="C1269" s="13"/>
      <c r="G1269" s="29">
        <v>1266</v>
      </c>
      <c r="H1269" s="192">
        <f t="shared" ca="1" si="23"/>
        <v>-6.200359689353966E-2</v>
      </c>
    </row>
    <row r="1270" spans="2:8" x14ac:dyDescent="0.3">
      <c r="B1270" s="109"/>
      <c r="C1270" s="13"/>
      <c r="G1270" s="29">
        <v>1267</v>
      </c>
      <c r="H1270" s="192">
        <f t="shared" ca="1" si="23"/>
        <v>-3.893749981090041E-2</v>
      </c>
    </row>
    <row r="1271" spans="2:8" x14ac:dyDescent="0.3">
      <c r="B1271" s="109"/>
      <c r="C1271" s="13"/>
      <c r="G1271" s="29">
        <v>1268</v>
      </c>
      <c r="H1271" s="192">
        <f t="shared" ca="1" si="23"/>
        <v>-5.5643911938161664E-3</v>
      </c>
    </row>
    <row r="1272" spans="2:8" x14ac:dyDescent="0.3">
      <c r="B1272" s="109"/>
      <c r="C1272" s="13"/>
      <c r="G1272" s="29">
        <v>1269</v>
      </c>
      <c r="H1272" s="192">
        <f t="shared" ca="1" si="23"/>
        <v>1.4152554689320042E-2</v>
      </c>
    </row>
    <row r="1273" spans="2:8" x14ac:dyDescent="0.3">
      <c r="B1273" s="109"/>
      <c r="C1273" s="13"/>
      <c r="G1273" s="29">
        <v>1270</v>
      </c>
      <c r="H1273" s="192">
        <f t="shared" ca="1" si="23"/>
        <v>-6.8768680598374571E-2</v>
      </c>
    </row>
    <row r="1274" spans="2:8" x14ac:dyDescent="0.3">
      <c r="B1274" s="109"/>
      <c r="C1274" s="13"/>
      <c r="G1274" s="29">
        <v>1271</v>
      </c>
      <c r="H1274" s="192">
        <f t="shared" ca="1" si="23"/>
        <v>-5.8888694352481022E-2</v>
      </c>
    </row>
    <row r="1275" spans="2:8" x14ac:dyDescent="0.3">
      <c r="B1275" s="109"/>
      <c r="C1275" s="13"/>
      <c r="G1275" s="29">
        <v>1272</v>
      </c>
      <c r="H1275" s="192">
        <f t="shared" ca="1" si="23"/>
        <v>-1.8937262717176984E-2</v>
      </c>
    </row>
    <row r="1276" spans="2:8" x14ac:dyDescent="0.3">
      <c r="B1276" s="109"/>
      <c r="C1276" s="13"/>
      <c r="G1276" s="29">
        <v>1273</v>
      </c>
      <c r="H1276" s="192">
        <f t="shared" ca="1" si="23"/>
        <v>3.7717278586806062E-2</v>
      </c>
    </row>
    <row r="1277" spans="2:8" x14ac:dyDescent="0.3">
      <c r="B1277" s="109"/>
      <c r="C1277" s="13"/>
      <c r="G1277" s="29">
        <v>1274</v>
      </c>
      <c r="H1277" s="192">
        <f t="shared" ca="1" si="23"/>
        <v>-8.0328625804659513E-3</v>
      </c>
    </row>
    <row r="1278" spans="2:8" x14ac:dyDescent="0.3">
      <c r="B1278" s="109"/>
      <c r="C1278" s="13"/>
      <c r="G1278" s="29">
        <v>1275</v>
      </c>
      <c r="H1278" s="192">
        <f t="shared" ca="1" si="23"/>
        <v>-2.3091595970181528E-2</v>
      </c>
    </row>
    <row r="1279" spans="2:8" x14ac:dyDescent="0.3">
      <c r="B1279" s="109"/>
      <c r="C1279" s="13"/>
      <c r="G1279" s="29">
        <v>1276</v>
      </c>
      <c r="H1279" s="192">
        <f t="shared" ca="1" si="23"/>
        <v>-2.4573664041658751E-2</v>
      </c>
    </row>
    <row r="1280" spans="2:8" x14ac:dyDescent="0.3">
      <c r="B1280" s="109"/>
      <c r="C1280" s="13"/>
      <c r="G1280" s="29">
        <v>1277</v>
      </c>
      <c r="H1280" s="192">
        <f t="shared" ca="1" si="23"/>
        <v>3.6584715255782725E-2</v>
      </c>
    </row>
    <row r="1281" spans="2:8" x14ac:dyDescent="0.3">
      <c r="B1281" s="109"/>
      <c r="C1281" s="13"/>
      <c r="G1281" s="29">
        <v>1278</v>
      </c>
      <c r="H1281" s="192">
        <f t="shared" ca="1" si="23"/>
        <v>3.9696217935960412E-2</v>
      </c>
    </row>
    <row r="1282" spans="2:8" x14ac:dyDescent="0.3">
      <c r="B1282" s="109"/>
      <c r="C1282" s="13"/>
      <c r="G1282" s="29">
        <v>1279</v>
      </c>
      <c r="H1282" s="192">
        <f t="shared" ca="1" si="23"/>
        <v>2.8586414553314784E-2</v>
      </c>
    </row>
    <row r="1283" spans="2:8" x14ac:dyDescent="0.3">
      <c r="B1283" s="109"/>
      <c r="C1283" s="13"/>
      <c r="G1283" s="29">
        <v>1280</v>
      </c>
      <c r="H1283" s="192">
        <f t="shared" ca="1" si="23"/>
        <v>-2.1735824748309106E-2</v>
      </c>
    </row>
    <row r="1284" spans="2:8" x14ac:dyDescent="0.3">
      <c r="B1284" s="109"/>
      <c r="C1284" s="13"/>
      <c r="G1284" s="29">
        <v>1281</v>
      </c>
      <c r="H1284" s="192">
        <f t="shared" ca="1" si="23"/>
        <v>-1.0015876583174235E-2</v>
      </c>
    </row>
    <row r="1285" spans="2:8" x14ac:dyDescent="0.3">
      <c r="B1285" s="109"/>
      <c r="C1285" s="13"/>
      <c r="G1285" s="29">
        <v>1282</v>
      </c>
      <c r="H1285" s="192">
        <f t="shared" ref="H1285:H1348" ca="1" si="24">_xlfn.NORM.INV(RAND(),N$6,N$7)</f>
        <v>2.0477021311848809E-2</v>
      </c>
    </row>
    <row r="1286" spans="2:8" x14ac:dyDescent="0.3">
      <c r="B1286" s="109"/>
      <c r="C1286" s="13"/>
      <c r="G1286" s="29">
        <v>1283</v>
      </c>
      <c r="H1286" s="192">
        <f t="shared" ca="1" si="24"/>
        <v>-3.1701116913424907E-2</v>
      </c>
    </row>
    <row r="1287" spans="2:8" x14ac:dyDescent="0.3">
      <c r="B1287" s="109"/>
      <c r="C1287" s="13"/>
      <c r="G1287" s="29">
        <v>1284</v>
      </c>
      <c r="H1287" s="192">
        <f t="shared" ca="1" si="24"/>
        <v>1.3308174043384226E-2</v>
      </c>
    </row>
    <row r="1288" spans="2:8" x14ac:dyDescent="0.3">
      <c r="B1288" s="109"/>
      <c r="C1288" s="13"/>
      <c r="G1288" s="29">
        <v>1285</v>
      </c>
      <c r="H1288" s="192">
        <f t="shared" ca="1" si="24"/>
        <v>-4.5963640879959101E-5</v>
      </c>
    </row>
    <row r="1289" spans="2:8" x14ac:dyDescent="0.3">
      <c r="B1289" s="109"/>
      <c r="C1289" s="13"/>
      <c r="G1289" s="29">
        <v>1286</v>
      </c>
      <c r="H1289" s="192">
        <f t="shared" ca="1" si="24"/>
        <v>-6.0222454771876573E-3</v>
      </c>
    </row>
    <row r="1290" spans="2:8" x14ac:dyDescent="0.3">
      <c r="B1290" s="109"/>
      <c r="C1290" s="13"/>
      <c r="G1290" s="29">
        <v>1287</v>
      </c>
      <c r="H1290" s="192">
        <f t="shared" ca="1" si="24"/>
        <v>-1.8135237798982712E-2</v>
      </c>
    </row>
    <row r="1291" spans="2:8" x14ac:dyDescent="0.3">
      <c r="B1291" s="109"/>
      <c r="C1291" s="13"/>
      <c r="G1291" s="29">
        <v>1288</v>
      </c>
      <c r="H1291" s="192">
        <f t="shared" ca="1" si="24"/>
        <v>5.0462571101811265E-3</v>
      </c>
    </row>
    <row r="1292" spans="2:8" x14ac:dyDescent="0.3">
      <c r="B1292" s="109"/>
      <c r="C1292" s="13"/>
      <c r="G1292" s="29">
        <v>1289</v>
      </c>
      <c r="H1292" s="192">
        <f t="shared" ca="1" si="24"/>
        <v>2.4747878914854436E-2</v>
      </c>
    </row>
    <row r="1293" spans="2:8" x14ac:dyDescent="0.3">
      <c r="B1293" s="109"/>
      <c r="C1293" s="13"/>
      <c r="G1293" s="29">
        <v>1290</v>
      </c>
      <c r="H1293" s="192">
        <f t="shared" ca="1" si="24"/>
        <v>-3.9320940917630824E-2</v>
      </c>
    </row>
    <row r="1294" spans="2:8" x14ac:dyDescent="0.3">
      <c r="B1294" s="109"/>
      <c r="C1294" s="13"/>
      <c r="G1294" s="29">
        <v>1291</v>
      </c>
      <c r="H1294" s="192">
        <f t="shared" ca="1" si="24"/>
        <v>-4.3121521451478358E-2</v>
      </c>
    </row>
    <row r="1295" spans="2:8" x14ac:dyDescent="0.3">
      <c r="B1295" s="109"/>
      <c r="C1295" s="13"/>
      <c r="G1295" s="29">
        <v>1292</v>
      </c>
      <c r="H1295" s="192">
        <f t="shared" ca="1" si="24"/>
        <v>-5.4188351017939132E-2</v>
      </c>
    </row>
    <row r="1296" spans="2:8" x14ac:dyDescent="0.3">
      <c r="B1296" s="109"/>
      <c r="C1296" s="13"/>
      <c r="G1296" s="29">
        <v>1293</v>
      </c>
      <c r="H1296" s="192">
        <f t="shared" ca="1" si="24"/>
        <v>-2.1527405354225804E-2</v>
      </c>
    </row>
    <row r="1297" spans="2:8" x14ac:dyDescent="0.3">
      <c r="B1297" s="109"/>
      <c r="C1297" s="13"/>
      <c r="G1297" s="29">
        <v>1294</v>
      </c>
      <c r="H1297" s="192">
        <f t="shared" ca="1" si="24"/>
        <v>-3.9111917829355103E-3</v>
      </c>
    </row>
    <row r="1298" spans="2:8" x14ac:dyDescent="0.3">
      <c r="B1298" s="109"/>
      <c r="C1298" s="13"/>
      <c r="G1298" s="29">
        <v>1295</v>
      </c>
      <c r="H1298" s="192">
        <f t="shared" ca="1" si="24"/>
        <v>1.9693126872428631E-2</v>
      </c>
    </row>
    <row r="1299" spans="2:8" x14ac:dyDescent="0.3">
      <c r="B1299" s="109"/>
      <c r="C1299" s="13"/>
      <c r="G1299" s="29">
        <v>1296</v>
      </c>
      <c r="H1299" s="192">
        <f t="shared" ca="1" si="24"/>
        <v>-1.0178531524897937E-2</v>
      </c>
    </row>
    <row r="1300" spans="2:8" x14ac:dyDescent="0.3">
      <c r="B1300" s="109"/>
      <c r="C1300" s="13"/>
      <c r="G1300" s="29">
        <v>1297</v>
      </c>
      <c r="H1300" s="192">
        <f t="shared" ca="1" si="24"/>
        <v>-2.4145190152204735E-2</v>
      </c>
    </row>
    <row r="1301" spans="2:8" x14ac:dyDescent="0.3">
      <c r="B1301" s="109"/>
      <c r="C1301" s="13"/>
      <c r="G1301" s="29">
        <v>1298</v>
      </c>
      <c r="H1301" s="192">
        <f t="shared" ca="1" si="24"/>
        <v>-5.0699721871629563E-2</v>
      </c>
    </row>
    <row r="1302" spans="2:8" x14ac:dyDescent="0.3">
      <c r="B1302" s="109"/>
      <c r="C1302" s="13"/>
      <c r="G1302" s="29">
        <v>1299</v>
      </c>
      <c r="H1302" s="192">
        <f t="shared" ca="1" si="24"/>
        <v>3.2008961180989816E-2</v>
      </c>
    </row>
    <row r="1303" spans="2:8" x14ac:dyDescent="0.3">
      <c r="B1303" s="109"/>
      <c r="C1303" s="13"/>
      <c r="G1303" s="29">
        <v>1300</v>
      </c>
      <c r="H1303" s="192">
        <f t="shared" ca="1" si="24"/>
        <v>-5.9931636888680459E-2</v>
      </c>
    </row>
    <row r="1304" spans="2:8" x14ac:dyDescent="0.3">
      <c r="B1304" s="109"/>
      <c r="C1304" s="13"/>
      <c r="G1304" s="29">
        <v>1301</v>
      </c>
      <c r="H1304" s="192">
        <f t="shared" ca="1" si="24"/>
        <v>3.4612841260167511E-2</v>
      </c>
    </row>
    <row r="1305" spans="2:8" x14ac:dyDescent="0.3">
      <c r="B1305" s="109"/>
      <c r="C1305" s="13"/>
      <c r="G1305" s="29">
        <v>1302</v>
      </c>
      <c r="H1305" s="192">
        <f t="shared" ca="1" si="24"/>
        <v>4.2039065422857669E-3</v>
      </c>
    </row>
    <row r="1306" spans="2:8" x14ac:dyDescent="0.3">
      <c r="B1306" s="109"/>
      <c r="C1306" s="13"/>
      <c r="G1306" s="29">
        <v>1303</v>
      </c>
      <c r="H1306" s="192">
        <f t="shared" ca="1" si="24"/>
        <v>1.1351654297734224E-2</v>
      </c>
    </row>
    <row r="1307" spans="2:8" x14ac:dyDescent="0.3">
      <c r="B1307" s="109"/>
      <c r="C1307" s="13"/>
      <c r="G1307" s="29">
        <v>1304</v>
      </c>
      <c r="H1307" s="192">
        <f t="shared" ca="1" si="24"/>
        <v>3.702189612933946E-3</v>
      </c>
    </row>
    <row r="1308" spans="2:8" x14ac:dyDescent="0.3">
      <c r="B1308" s="109"/>
      <c r="C1308" s="13"/>
      <c r="G1308" s="29">
        <v>1305</v>
      </c>
      <c r="H1308" s="192">
        <f t="shared" ca="1" si="24"/>
        <v>-1.3979308787127694E-2</v>
      </c>
    </row>
    <row r="1309" spans="2:8" x14ac:dyDescent="0.3">
      <c r="B1309" s="109"/>
      <c r="C1309" s="13"/>
      <c r="G1309" s="29">
        <v>1306</v>
      </c>
      <c r="H1309" s="192">
        <f t="shared" ca="1" si="24"/>
        <v>1.5208395527229022E-2</v>
      </c>
    </row>
    <row r="1310" spans="2:8" x14ac:dyDescent="0.3">
      <c r="B1310" s="109"/>
      <c r="C1310" s="13"/>
      <c r="G1310" s="29">
        <v>1307</v>
      </c>
      <c r="H1310" s="192">
        <f t="shared" ca="1" si="24"/>
        <v>2.386432273553021E-2</v>
      </c>
    </row>
    <row r="1311" spans="2:8" x14ac:dyDescent="0.3">
      <c r="B1311" s="109"/>
      <c r="C1311" s="13"/>
      <c r="G1311" s="29">
        <v>1308</v>
      </c>
      <c r="H1311" s="192">
        <f t="shared" ca="1" si="24"/>
        <v>2.2349959146908117E-2</v>
      </c>
    </row>
    <row r="1312" spans="2:8" x14ac:dyDescent="0.3">
      <c r="B1312" s="109"/>
      <c r="C1312" s="13"/>
      <c r="G1312" s="29">
        <v>1309</v>
      </c>
      <c r="H1312" s="192">
        <f t="shared" ca="1" si="24"/>
        <v>7.0593993439028125E-3</v>
      </c>
    </row>
    <row r="1313" spans="2:8" x14ac:dyDescent="0.3">
      <c r="B1313" s="109"/>
      <c r="C1313" s="13"/>
      <c r="G1313" s="29">
        <v>1310</v>
      </c>
      <c r="H1313" s="192">
        <f t="shared" ca="1" si="24"/>
        <v>2.2160894016988592E-2</v>
      </c>
    </row>
    <row r="1314" spans="2:8" x14ac:dyDescent="0.3">
      <c r="B1314" s="109"/>
      <c r="C1314" s="13"/>
      <c r="G1314" s="29">
        <v>1311</v>
      </c>
      <c r="H1314" s="192">
        <f t="shared" ca="1" si="24"/>
        <v>-1.3870917142077634E-2</v>
      </c>
    </row>
    <row r="1315" spans="2:8" x14ac:dyDescent="0.3">
      <c r="B1315" s="109"/>
      <c r="C1315" s="13"/>
      <c r="G1315" s="29">
        <v>1312</v>
      </c>
      <c r="H1315" s="192">
        <f t="shared" ca="1" si="24"/>
        <v>-1.3138174378520499E-2</v>
      </c>
    </row>
    <row r="1316" spans="2:8" x14ac:dyDescent="0.3">
      <c r="B1316" s="109"/>
      <c r="C1316" s="13"/>
      <c r="G1316" s="29">
        <v>1313</v>
      </c>
      <c r="H1316" s="192">
        <f t="shared" ca="1" si="24"/>
        <v>-1.1616545976231182E-2</v>
      </c>
    </row>
    <row r="1317" spans="2:8" x14ac:dyDescent="0.3">
      <c r="B1317" s="109"/>
      <c r="C1317" s="13"/>
      <c r="G1317" s="29">
        <v>1314</v>
      </c>
      <c r="H1317" s="192">
        <f t="shared" ca="1" si="24"/>
        <v>-3.3286905338244008E-2</v>
      </c>
    </row>
    <row r="1318" spans="2:8" x14ac:dyDescent="0.3">
      <c r="B1318" s="109"/>
      <c r="C1318" s="13"/>
      <c r="G1318" s="29">
        <v>1315</v>
      </c>
      <c r="H1318" s="192">
        <f t="shared" ca="1" si="24"/>
        <v>6.5013723476444671E-2</v>
      </c>
    </row>
    <row r="1319" spans="2:8" x14ac:dyDescent="0.3">
      <c r="B1319" s="109"/>
      <c r="C1319" s="13"/>
      <c r="G1319" s="29">
        <v>1316</v>
      </c>
      <c r="H1319" s="192">
        <f t="shared" ca="1" si="24"/>
        <v>2.4850215189963179E-2</v>
      </c>
    </row>
    <row r="1320" spans="2:8" x14ac:dyDescent="0.3">
      <c r="B1320" s="109"/>
      <c r="C1320" s="13"/>
      <c r="G1320" s="29">
        <v>1317</v>
      </c>
      <c r="H1320" s="192">
        <f t="shared" ca="1" si="24"/>
        <v>5.8880474383074524E-3</v>
      </c>
    </row>
    <row r="1321" spans="2:8" x14ac:dyDescent="0.3">
      <c r="B1321" s="109"/>
      <c r="C1321" s="13"/>
      <c r="G1321" s="29">
        <v>1318</v>
      </c>
      <c r="H1321" s="192">
        <f t="shared" ca="1" si="24"/>
        <v>9.9606215644178469E-3</v>
      </c>
    </row>
    <row r="1322" spans="2:8" x14ac:dyDescent="0.3">
      <c r="B1322" s="109"/>
      <c r="C1322" s="13"/>
      <c r="G1322" s="29">
        <v>1319</v>
      </c>
      <c r="H1322" s="192">
        <f t="shared" ca="1" si="24"/>
        <v>-2.4032367334409027E-2</v>
      </c>
    </row>
    <row r="1323" spans="2:8" x14ac:dyDescent="0.3">
      <c r="B1323" s="109"/>
      <c r="C1323" s="13"/>
      <c r="G1323" s="29">
        <v>1320</v>
      </c>
      <c r="H1323" s="192">
        <f t="shared" ca="1" si="24"/>
        <v>-5.0553510442922438E-2</v>
      </c>
    </row>
    <row r="1324" spans="2:8" x14ac:dyDescent="0.3">
      <c r="B1324" s="109"/>
      <c r="C1324" s="13"/>
      <c r="G1324" s="29">
        <v>1321</v>
      </c>
      <c r="H1324" s="192">
        <f t="shared" ca="1" si="24"/>
        <v>-5.1266887942829659E-2</v>
      </c>
    </row>
    <row r="1325" spans="2:8" x14ac:dyDescent="0.3">
      <c r="B1325" s="109"/>
      <c r="C1325" s="13"/>
      <c r="G1325" s="29">
        <v>1322</v>
      </c>
      <c r="H1325" s="192">
        <f t="shared" ca="1" si="24"/>
        <v>3.1682545785570955E-2</v>
      </c>
    </row>
    <row r="1326" spans="2:8" x14ac:dyDescent="0.3">
      <c r="B1326" s="109"/>
      <c r="C1326" s="13"/>
      <c r="G1326" s="29">
        <v>1323</v>
      </c>
      <c r="H1326" s="192">
        <f t="shared" ca="1" si="24"/>
        <v>2.5510860970766141E-2</v>
      </c>
    </row>
    <row r="1327" spans="2:8" x14ac:dyDescent="0.3">
      <c r="B1327" s="109"/>
      <c r="C1327" s="13"/>
      <c r="G1327" s="29">
        <v>1324</v>
      </c>
      <c r="H1327" s="192">
        <f t="shared" ca="1" si="24"/>
        <v>4.2453149422919924E-2</v>
      </c>
    </row>
    <row r="1328" spans="2:8" x14ac:dyDescent="0.3">
      <c r="B1328" s="109"/>
      <c r="C1328" s="13"/>
      <c r="G1328" s="29">
        <v>1325</v>
      </c>
      <c r="H1328" s="192">
        <f t="shared" ca="1" si="24"/>
        <v>1.9511247979266632E-2</v>
      </c>
    </row>
    <row r="1329" spans="2:8" x14ac:dyDescent="0.3">
      <c r="B1329" s="109"/>
      <c r="C1329" s="13"/>
      <c r="G1329" s="29">
        <v>1326</v>
      </c>
      <c r="H1329" s="192">
        <f t="shared" ca="1" si="24"/>
        <v>-5.8619969362198251E-2</v>
      </c>
    </row>
    <row r="1330" spans="2:8" x14ac:dyDescent="0.3">
      <c r="B1330" s="109"/>
      <c r="C1330" s="13"/>
      <c r="G1330" s="29">
        <v>1327</v>
      </c>
      <c r="H1330" s="192">
        <f t="shared" ca="1" si="24"/>
        <v>1.13737058502367E-2</v>
      </c>
    </row>
    <row r="1331" spans="2:8" x14ac:dyDescent="0.3">
      <c r="B1331" s="109"/>
      <c r="C1331" s="13"/>
      <c r="G1331" s="29">
        <v>1328</v>
      </c>
      <c r="H1331" s="192">
        <f t="shared" ca="1" si="24"/>
        <v>3.5641726307879616E-2</v>
      </c>
    </row>
    <row r="1332" spans="2:8" x14ac:dyDescent="0.3">
      <c r="B1332" s="109"/>
      <c r="C1332" s="13"/>
      <c r="G1332" s="29">
        <v>1329</v>
      </c>
      <c r="H1332" s="192">
        <f t="shared" ca="1" si="24"/>
        <v>-1.0768148193752488E-2</v>
      </c>
    </row>
    <row r="1333" spans="2:8" x14ac:dyDescent="0.3">
      <c r="B1333" s="109"/>
      <c r="C1333" s="13"/>
      <c r="G1333" s="29">
        <v>1330</v>
      </c>
      <c r="H1333" s="192">
        <f t="shared" ca="1" si="24"/>
        <v>9.114840933505574E-3</v>
      </c>
    </row>
    <row r="1334" spans="2:8" x14ac:dyDescent="0.3">
      <c r="B1334" s="109"/>
      <c r="C1334" s="13"/>
      <c r="G1334" s="29">
        <v>1331</v>
      </c>
      <c r="H1334" s="192">
        <f t="shared" ca="1" si="24"/>
        <v>-1.5285175128317079E-2</v>
      </c>
    </row>
    <row r="1335" spans="2:8" x14ac:dyDescent="0.3">
      <c r="B1335" s="109"/>
      <c r="C1335" s="13"/>
      <c r="G1335" s="29">
        <v>1332</v>
      </c>
      <c r="H1335" s="192">
        <f t="shared" ca="1" si="24"/>
        <v>-1.3419269602250018E-2</v>
      </c>
    </row>
    <row r="1336" spans="2:8" x14ac:dyDescent="0.3">
      <c r="B1336" s="109"/>
      <c r="C1336" s="13"/>
      <c r="G1336" s="29">
        <v>1333</v>
      </c>
      <c r="H1336" s="192">
        <f t="shared" ca="1" si="24"/>
        <v>-9.3374781530222838E-3</v>
      </c>
    </row>
    <row r="1337" spans="2:8" x14ac:dyDescent="0.3">
      <c r="B1337" s="109"/>
      <c r="C1337" s="13"/>
      <c r="G1337" s="29">
        <v>1334</v>
      </c>
      <c r="H1337" s="192">
        <f t="shared" ca="1" si="24"/>
        <v>-5.440799510396075E-2</v>
      </c>
    </row>
    <row r="1338" spans="2:8" x14ac:dyDescent="0.3">
      <c r="B1338" s="109"/>
      <c r="C1338" s="13"/>
      <c r="G1338" s="29">
        <v>1335</v>
      </c>
      <c r="H1338" s="192">
        <f t="shared" ca="1" si="24"/>
        <v>-1.2484393917071774E-3</v>
      </c>
    </row>
    <row r="1339" spans="2:8" x14ac:dyDescent="0.3">
      <c r="B1339" s="109"/>
      <c r="C1339" s="13"/>
      <c r="G1339" s="29">
        <v>1336</v>
      </c>
      <c r="H1339" s="192">
        <f t="shared" ca="1" si="24"/>
        <v>1.2083208675452026E-2</v>
      </c>
    </row>
    <row r="1340" spans="2:8" x14ac:dyDescent="0.3">
      <c r="B1340" s="109"/>
      <c r="C1340" s="13"/>
      <c r="G1340" s="29">
        <v>1337</v>
      </c>
      <c r="H1340" s="192">
        <f t="shared" ca="1" si="24"/>
        <v>-9.0681394798027889E-3</v>
      </c>
    </row>
    <row r="1341" spans="2:8" x14ac:dyDescent="0.3">
      <c r="B1341" s="109"/>
      <c r="C1341" s="13"/>
      <c r="G1341" s="29">
        <v>1338</v>
      </c>
      <c r="H1341" s="192">
        <f t="shared" ca="1" si="24"/>
        <v>3.1183114235187867E-2</v>
      </c>
    </row>
    <row r="1342" spans="2:8" x14ac:dyDescent="0.3">
      <c r="B1342" s="109"/>
      <c r="C1342" s="13"/>
      <c r="G1342" s="29">
        <v>1339</v>
      </c>
      <c r="H1342" s="192">
        <f t="shared" ca="1" si="24"/>
        <v>7.9626551048228578E-3</v>
      </c>
    </row>
    <row r="1343" spans="2:8" x14ac:dyDescent="0.3">
      <c r="B1343" s="109"/>
      <c r="C1343" s="13"/>
      <c r="G1343" s="29">
        <v>1340</v>
      </c>
      <c r="H1343" s="192">
        <f t="shared" ca="1" si="24"/>
        <v>1.0828104218730879E-2</v>
      </c>
    </row>
    <row r="1344" spans="2:8" x14ac:dyDescent="0.3">
      <c r="B1344" s="109"/>
      <c r="C1344" s="13"/>
      <c r="G1344" s="29">
        <v>1341</v>
      </c>
      <c r="H1344" s="192">
        <f t="shared" ca="1" si="24"/>
        <v>-1.4773299671496477E-2</v>
      </c>
    </row>
    <row r="1345" spans="2:8" x14ac:dyDescent="0.3">
      <c r="B1345" s="109"/>
      <c r="C1345" s="13"/>
      <c r="G1345" s="29">
        <v>1342</v>
      </c>
      <c r="H1345" s="192">
        <f t="shared" ca="1" si="24"/>
        <v>-1.4191733126513981E-2</v>
      </c>
    </row>
    <row r="1346" spans="2:8" x14ac:dyDescent="0.3">
      <c r="B1346" s="109"/>
      <c r="C1346" s="13"/>
      <c r="G1346" s="29">
        <v>1343</v>
      </c>
      <c r="H1346" s="192">
        <f t="shared" ca="1" si="24"/>
        <v>-2.0536227517219983E-2</v>
      </c>
    </row>
    <row r="1347" spans="2:8" x14ac:dyDescent="0.3">
      <c r="B1347" s="109"/>
      <c r="C1347" s="13"/>
      <c r="G1347" s="29">
        <v>1344</v>
      </c>
      <c r="H1347" s="192">
        <f t="shared" ca="1" si="24"/>
        <v>3.4294907705627001E-2</v>
      </c>
    </row>
    <row r="1348" spans="2:8" x14ac:dyDescent="0.3">
      <c r="B1348" s="109"/>
      <c r="C1348" s="13"/>
      <c r="G1348" s="29">
        <v>1345</v>
      </c>
      <c r="H1348" s="192">
        <f t="shared" ca="1" si="24"/>
        <v>-1.7966636646395213E-2</v>
      </c>
    </row>
    <row r="1349" spans="2:8" x14ac:dyDescent="0.3">
      <c r="B1349" s="109"/>
      <c r="C1349" s="13"/>
      <c r="G1349" s="29">
        <v>1346</v>
      </c>
      <c r="H1349" s="192">
        <f t="shared" ref="H1349:H1412" ca="1" si="25">_xlfn.NORM.INV(RAND(),N$6,N$7)</f>
        <v>-1.9138478272470703E-2</v>
      </c>
    </row>
    <row r="1350" spans="2:8" x14ac:dyDescent="0.3">
      <c r="B1350" s="109"/>
      <c r="C1350" s="13"/>
      <c r="G1350" s="29">
        <v>1347</v>
      </c>
      <c r="H1350" s="192">
        <f t="shared" ca="1" si="25"/>
        <v>-4.2647604252413679E-2</v>
      </c>
    </row>
    <row r="1351" spans="2:8" x14ac:dyDescent="0.3">
      <c r="B1351" s="109"/>
      <c r="C1351" s="13"/>
      <c r="G1351" s="29">
        <v>1348</v>
      </c>
      <c r="H1351" s="192">
        <f t="shared" ca="1" si="25"/>
        <v>3.4384903733802819E-2</v>
      </c>
    </row>
    <row r="1352" spans="2:8" x14ac:dyDescent="0.3">
      <c r="B1352" s="109"/>
      <c r="C1352" s="13"/>
      <c r="G1352" s="29">
        <v>1349</v>
      </c>
      <c r="H1352" s="192">
        <f t="shared" ca="1" si="25"/>
        <v>-3.8256775457933365E-2</v>
      </c>
    </row>
    <row r="1353" spans="2:8" x14ac:dyDescent="0.3">
      <c r="B1353" s="109"/>
      <c r="C1353" s="13"/>
      <c r="G1353" s="29">
        <v>1350</v>
      </c>
      <c r="H1353" s="192">
        <f t="shared" ca="1" si="25"/>
        <v>-2.6063281670575349E-2</v>
      </c>
    </row>
    <row r="1354" spans="2:8" x14ac:dyDescent="0.3">
      <c r="B1354" s="109"/>
      <c r="C1354" s="13"/>
      <c r="G1354" s="29">
        <v>1351</v>
      </c>
      <c r="H1354" s="192">
        <f t="shared" ca="1" si="25"/>
        <v>-3.3632839922431075E-3</v>
      </c>
    </row>
    <row r="1355" spans="2:8" x14ac:dyDescent="0.3">
      <c r="B1355" s="109"/>
      <c r="C1355" s="13"/>
      <c r="G1355" s="29">
        <v>1352</v>
      </c>
      <c r="H1355" s="192">
        <f t="shared" ca="1" si="25"/>
        <v>4.819356990048939E-2</v>
      </c>
    </row>
    <row r="1356" spans="2:8" x14ac:dyDescent="0.3">
      <c r="B1356" s="109"/>
      <c r="C1356" s="13"/>
      <c r="G1356" s="29">
        <v>1353</v>
      </c>
      <c r="H1356" s="192">
        <f t="shared" ca="1" si="25"/>
        <v>4.9480022966247816E-2</v>
      </c>
    </row>
    <row r="1357" spans="2:8" x14ac:dyDescent="0.3">
      <c r="B1357" s="109"/>
      <c r="C1357" s="13"/>
      <c r="G1357" s="29">
        <v>1354</v>
      </c>
      <c r="H1357" s="192">
        <f t="shared" ca="1" si="25"/>
        <v>1.1258357551716506E-2</v>
      </c>
    </row>
    <row r="1358" spans="2:8" x14ac:dyDescent="0.3">
      <c r="B1358" s="109"/>
      <c r="C1358" s="13"/>
      <c r="G1358" s="29">
        <v>1355</v>
      </c>
      <c r="H1358" s="192">
        <f t="shared" ca="1" si="25"/>
        <v>-6.2173881020428168E-3</v>
      </c>
    </row>
    <row r="1359" spans="2:8" x14ac:dyDescent="0.3">
      <c r="B1359" s="109"/>
      <c r="C1359" s="13"/>
      <c r="G1359" s="29">
        <v>1356</v>
      </c>
      <c r="H1359" s="192">
        <f t="shared" ca="1" si="25"/>
        <v>2.463030447612528E-2</v>
      </c>
    </row>
    <row r="1360" spans="2:8" x14ac:dyDescent="0.3">
      <c r="B1360" s="109"/>
      <c r="C1360" s="13"/>
      <c r="G1360" s="29">
        <v>1357</v>
      </c>
      <c r="H1360" s="192">
        <f t="shared" ca="1" si="25"/>
        <v>-5.0161931852067835E-3</v>
      </c>
    </row>
    <row r="1361" spans="2:8" x14ac:dyDescent="0.3">
      <c r="B1361" s="109"/>
      <c r="C1361" s="13"/>
      <c r="G1361" s="29">
        <v>1358</v>
      </c>
      <c r="H1361" s="192">
        <f t="shared" ca="1" si="25"/>
        <v>-4.9788124709573972E-2</v>
      </c>
    </row>
    <row r="1362" spans="2:8" x14ac:dyDescent="0.3">
      <c r="B1362" s="109"/>
      <c r="C1362" s="13"/>
      <c r="G1362" s="29">
        <v>1359</v>
      </c>
      <c r="H1362" s="192">
        <f t="shared" ca="1" si="25"/>
        <v>-2.2387164747374936E-3</v>
      </c>
    </row>
    <row r="1363" spans="2:8" x14ac:dyDescent="0.3">
      <c r="B1363" s="109"/>
      <c r="C1363" s="13"/>
      <c r="G1363" s="29">
        <v>1360</v>
      </c>
      <c r="H1363" s="192">
        <f t="shared" ca="1" si="25"/>
        <v>1.0434258555892171E-2</v>
      </c>
    </row>
    <row r="1364" spans="2:8" x14ac:dyDescent="0.3">
      <c r="B1364" s="109"/>
      <c r="C1364" s="13"/>
      <c r="G1364" s="29">
        <v>1361</v>
      </c>
      <c r="H1364" s="192">
        <f t="shared" ca="1" si="25"/>
        <v>5.3093432199967802E-2</v>
      </c>
    </row>
    <row r="1365" spans="2:8" x14ac:dyDescent="0.3">
      <c r="B1365" s="109"/>
      <c r="C1365" s="13"/>
      <c r="G1365" s="29">
        <v>1362</v>
      </c>
      <c r="H1365" s="192">
        <f t="shared" ca="1" si="25"/>
        <v>7.7439911240400651E-3</v>
      </c>
    </row>
    <row r="1366" spans="2:8" x14ac:dyDescent="0.3">
      <c r="B1366" s="109"/>
      <c r="C1366" s="13"/>
      <c r="G1366" s="29">
        <v>1363</v>
      </c>
      <c r="H1366" s="192">
        <f t="shared" ca="1" si="25"/>
        <v>2.8382290192212594E-2</v>
      </c>
    </row>
    <row r="1367" spans="2:8" x14ac:dyDescent="0.3">
      <c r="B1367" s="109"/>
      <c r="C1367" s="13"/>
      <c r="G1367" s="29">
        <v>1364</v>
      </c>
      <c r="H1367" s="192">
        <f t="shared" ca="1" si="25"/>
        <v>5.9617809854391685E-3</v>
      </c>
    </row>
    <row r="1368" spans="2:8" x14ac:dyDescent="0.3">
      <c r="B1368" s="109"/>
      <c r="C1368" s="13"/>
      <c r="G1368" s="29">
        <v>1365</v>
      </c>
      <c r="H1368" s="192">
        <f t="shared" ca="1" si="25"/>
        <v>-7.002840135539176E-3</v>
      </c>
    </row>
    <row r="1369" spans="2:8" x14ac:dyDescent="0.3">
      <c r="B1369" s="109"/>
      <c r="C1369" s="13"/>
      <c r="G1369" s="29">
        <v>1366</v>
      </c>
      <c r="H1369" s="192">
        <f t="shared" ca="1" si="25"/>
        <v>-3.4187711860064203E-2</v>
      </c>
    </row>
    <row r="1370" spans="2:8" x14ac:dyDescent="0.3">
      <c r="B1370" s="109"/>
      <c r="C1370" s="13"/>
      <c r="G1370" s="29">
        <v>1367</v>
      </c>
      <c r="H1370" s="192">
        <f t="shared" ca="1" si="25"/>
        <v>-1.2450730702357735E-2</v>
      </c>
    </row>
    <row r="1371" spans="2:8" x14ac:dyDescent="0.3">
      <c r="B1371" s="109"/>
      <c r="C1371" s="13"/>
      <c r="G1371" s="29">
        <v>1368</v>
      </c>
      <c r="H1371" s="192">
        <f t="shared" ca="1" si="25"/>
        <v>-1.6001458677625983E-2</v>
      </c>
    </row>
    <row r="1372" spans="2:8" x14ac:dyDescent="0.3">
      <c r="B1372" s="109"/>
      <c r="C1372" s="13"/>
      <c r="G1372" s="29">
        <v>1369</v>
      </c>
      <c r="H1372" s="192">
        <f t="shared" ca="1" si="25"/>
        <v>1.4850514488128413E-2</v>
      </c>
    </row>
    <row r="1373" spans="2:8" x14ac:dyDescent="0.3">
      <c r="B1373" s="109"/>
      <c r="C1373" s="13"/>
      <c r="G1373" s="29">
        <v>1370</v>
      </c>
      <c r="H1373" s="192">
        <f t="shared" ca="1" si="25"/>
        <v>-2.7585655128420816E-2</v>
      </c>
    </row>
    <row r="1374" spans="2:8" x14ac:dyDescent="0.3">
      <c r="B1374" s="109"/>
      <c r="C1374" s="13"/>
      <c r="G1374" s="29">
        <v>1371</v>
      </c>
      <c r="H1374" s="192">
        <f t="shared" ca="1" si="25"/>
        <v>-4.4980206999518456E-2</v>
      </c>
    </row>
    <row r="1375" spans="2:8" x14ac:dyDescent="0.3">
      <c r="B1375" s="109"/>
      <c r="C1375" s="13"/>
      <c r="G1375" s="29">
        <v>1372</v>
      </c>
      <c r="H1375" s="192">
        <f t="shared" ca="1" si="25"/>
        <v>1.8880776173522861E-2</v>
      </c>
    </row>
    <row r="1376" spans="2:8" x14ac:dyDescent="0.3">
      <c r="B1376" s="109"/>
      <c r="C1376" s="13"/>
      <c r="G1376" s="29">
        <v>1373</v>
      </c>
      <c r="H1376" s="192">
        <f t="shared" ca="1" si="25"/>
        <v>2.3995556293741463E-2</v>
      </c>
    </row>
    <row r="1377" spans="2:8" x14ac:dyDescent="0.3">
      <c r="B1377" s="109"/>
      <c r="C1377" s="13"/>
      <c r="G1377" s="29">
        <v>1374</v>
      </c>
      <c r="H1377" s="192">
        <f t="shared" ca="1" si="25"/>
        <v>-8.8460375491991022E-3</v>
      </c>
    </row>
    <row r="1378" spans="2:8" x14ac:dyDescent="0.3">
      <c r="B1378" s="109"/>
      <c r="C1378" s="13"/>
      <c r="G1378" s="29">
        <v>1375</v>
      </c>
      <c r="H1378" s="192">
        <f t="shared" ca="1" si="25"/>
        <v>-2.696536613110526E-2</v>
      </c>
    </row>
    <row r="1379" spans="2:8" x14ac:dyDescent="0.3">
      <c r="B1379" s="109"/>
      <c r="C1379" s="13"/>
      <c r="G1379" s="29">
        <v>1376</v>
      </c>
      <c r="H1379" s="192">
        <f t="shared" ca="1" si="25"/>
        <v>-8.1885805713614715E-2</v>
      </c>
    </row>
    <row r="1380" spans="2:8" x14ac:dyDescent="0.3">
      <c r="B1380" s="109"/>
      <c r="C1380" s="13"/>
      <c r="G1380" s="29">
        <v>1377</v>
      </c>
      <c r="H1380" s="192">
        <f t="shared" ca="1" si="25"/>
        <v>-4.7426307790371276E-3</v>
      </c>
    </row>
    <row r="1381" spans="2:8" x14ac:dyDescent="0.3">
      <c r="B1381" s="109"/>
      <c r="C1381" s="13"/>
      <c r="G1381" s="29">
        <v>1378</v>
      </c>
      <c r="H1381" s="192">
        <f t="shared" ca="1" si="25"/>
        <v>-2.8601318639540928E-2</v>
      </c>
    </row>
    <row r="1382" spans="2:8" x14ac:dyDescent="0.3">
      <c r="B1382" s="109"/>
      <c r="C1382" s="13"/>
      <c r="G1382" s="29">
        <v>1379</v>
      </c>
      <c r="H1382" s="192">
        <f t="shared" ca="1" si="25"/>
        <v>3.0605461068251748E-2</v>
      </c>
    </row>
    <row r="1383" spans="2:8" x14ac:dyDescent="0.3">
      <c r="B1383" s="109"/>
      <c r="C1383" s="13"/>
      <c r="G1383" s="29">
        <v>1380</v>
      </c>
      <c r="H1383" s="192">
        <f t="shared" ca="1" si="25"/>
        <v>-3.4173039332080338E-2</v>
      </c>
    </row>
    <row r="1384" spans="2:8" x14ac:dyDescent="0.3">
      <c r="B1384" s="109"/>
      <c r="C1384" s="13"/>
      <c r="G1384" s="29">
        <v>1381</v>
      </c>
      <c r="H1384" s="192">
        <f t="shared" ca="1" si="25"/>
        <v>8.3191277013678494E-4</v>
      </c>
    </row>
    <row r="1385" spans="2:8" x14ac:dyDescent="0.3">
      <c r="B1385" s="109"/>
      <c r="C1385" s="13"/>
      <c r="G1385" s="29">
        <v>1382</v>
      </c>
      <c r="H1385" s="192">
        <f t="shared" ca="1" si="25"/>
        <v>2.929446245693822E-2</v>
      </c>
    </row>
    <row r="1386" spans="2:8" x14ac:dyDescent="0.3">
      <c r="B1386" s="109"/>
      <c r="C1386" s="13"/>
      <c r="G1386" s="29">
        <v>1383</v>
      </c>
      <c r="H1386" s="192">
        <f t="shared" ca="1" si="25"/>
        <v>1.0745073902736088E-2</v>
      </c>
    </row>
    <row r="1387" spans="2:8" x14ac:dyDescent="0.3">
      <c r="B1387" s="109"/>
      <c r="C1387" s="13"/>
      <c r="G1387" s="29">
        <v>1384</v>
      </c>
      <c r="H1387" s="192">
        <f t="shared" ca="1" si="25"/>
        <v>9.5603385662768776E-3</v>
      </c>
    </row>
    <row r="1388" spans="2:8" x14ac:dyDescent="0.3">
      <c r="B1388" s="109"/>
      <c r="C1388" s="13"/>
      <c r="G1388" s="29">
        <v>1385</v>
      </c>
      <c r="H1388" s="192">
        <f t="shared" ca="1" si="25"/>
        <v>-2.9485941211795909E-2</v>
      </c>
    </row>
    <row r="1389" spans="2:8" x14ac:dyDescent="0.3">
      <c r="B1389" s="109"/>
      <c r="C1389" s="13"/>
      <c r="G1389" s="29">
        <v>1386</v>
      </c>
      <c r="H1389" s="192">
        <f t="shared" ca="1" si="25"/>
        <v>-4.0804214143867123E-3</v>
      </c>
    </row>
    <row r="1390" spans="2:8" x14ac:dyDescent="0.3">
      <c r="B1390" s="109"/>
      <c r="C1390" s="13"/>
      <c r="G1390" s="29">
        <v>1387</v>
      </c>
      <c r="H1390" s="192">
        <f t="shared" ca="1" si="25"/>
        <v>1.700357107136229E-2</v>
      </c>
    </row>
    <row r="1391" spans="2:8" x14ac:dyDescent="0.3">
      <c r="B1391" s="109"/>
      <c r="C1391" s="13"/>
      <c r="G1391" s="29">
        <v>1388</v>
      </c>
      <c r="H1391" s="192">
        <f t="shared" ca="1" si="25"/>
        <v>-5.2110629043513879E-2</v>
      </c>
    </row>
    <row r="1392" spans="2:8" x14ac:dyDescent="0.3">
      <c r="B1392" s="109"/>
      <c r="C1392" s="13"/>
      <c r="G1392" s="29">
        <v>1389</v>
      </c>
      <c r="H1392" s="192">
        <f t="shared" ca="1" si="25"/>
        <v>1.5879435383402554E-2</v>
      </c>
    </row>
    <row r="1393" spans="2:8" x14ac:dyDescent="0.3">
      <c r="B1393" s="109"/>
      <c r="C1393" s="13"/>
      <c r="G1393" s="29">
        <v>1390</v>
      </c>
      <c r="H1393" s="192">
        <f t="shared" ca="1" si="25"/>
        <v>3.6462577229240921E-2</v>
      </c>
    </row>
    <row r="1394" spans="2:8" x14ac:dyDescent="0.3">
      <c r="B1394" s="109"/>
      <c r="C1394" s="13"/>
      <c r="G1394" s="29">
        <v>1391</v>
      </c>
      <c r="H1394" s="192">
        <f t="shared" ca="1" si="25"/>
        <v>-4.3289715776657925E-2</v>
      </c>
    </row>
    <row r="1395" spans="2:8" x14ac:dyDescent="0.3">
      <c r="B1395" s="109"/>
      <c r="C1395" s="13"/>
      <c r="G1395" s="29">
        <v>1392</v>
      </c>
      <c r="H1395" s="192">
        <f t="shared" ca="1" si="25"/>
        <v>1.3914351808564646E-2</v>
      </c>
    </row>
    <row r="1396" spans="2:8" x14ac:dyDescent="0.3">
      <c r="B1396" s="109"/>
      <c r="C1396" s="13"/>
      <c r="G1396" s="29">
        <v>1393</v>
      </c>
      <c r="H1396" s="192">
        <f t="shared" ca="1" si="25"/>
        <v>-3.0815540809405514E-2</v>
      </c>
    </row>
    <row r="1397" spans="2:8" x14ac:dyDescent="0.3">
      <c r="B1397" s="109"/>
      <c r="C1397" s="13"/>
      <c r="G1397" s="29">
        <v>1394</v>
      </c>
      <c r="H1397" s="192">
        <f t="shared" ca="1" si="25"/>
        <v>-4.5711571734130756E-2</v>
      </c>
    </row>
    <row r="1398" spans="2:8" x14ac:dyDescent="0.3">
      <c r="B1398" s="109"/>
      <c r="C1398" s="13"/>
      <c r="G1398" s="29">
        <v>1395</v>
      </c>
      <c r="H1398" s="192">
        <f t="shared" ca="1" si="25"/>
        <v>-6.4513715984307399E-2</v>
      </c>
    </row>
    <row r="1399" spans="2:8" x14ac:dyDescent="0.3">
      <c r="B1399" s="109"/>
      <c r="C1399" s="13"/>
      <c r="G1399" s="29">
        <v>1396</v>
      </c>
      <c r="H1399" s="192">
        <f t="shared" ca="1" si="25"/>
        <v>-3.794452931030313E-3</v>
      </c>
    </row>
    <row r="1400" spans="2:8" x14ac:dyDescent="0.3">
      <c r="B1400" s="109"/>
      <c r="C1400" s="13"/>
      <c r="G1400" s="29">
        <v>1397</v>
      </c>
      <c r="H1400" s="192">
        <f t="shared" ca="1" si="25"/>
        <v>-2.6128672752837756E-2</v>
      </c>
    </row>
    <row r="1401" spans="2:8" x14ac:dyDescent="0.3">
      <c r="B1401" s="109"/>
      <c r="C1401" s="13"/>
      <c r="G1401" s="29">
        <v>1398</v>
      </c>
      <c r="H1401" s="192">
        <f t="shared" ca="1" si="25"/>
        <v>8.2309578351262378E-3</v>
      </c>
    </row>
    <row r="1402" spans="2:8" x14ac:dyDescent="0.3">
      <c r="B1402" s="109"/>
      <c r="C1402" s="13"/>
      <c r="G1402" s="29">
        <v>1399</v>
      </c>
      <c r="H1402" s="192">
        <f t="shared" ca="1" si="25"/>
        <v>-2.1492470385687541E-2</v>
      </c>
    </row>
    <row r="1403" spans="2:8" x14ac:dyDescent="0.3">
      <c r="B1403" s="109"/>
      <c r="C1403" s="13"/>
      <c r="G1403" s="29">
        <v>1400</v>
      </c>
      <c r="H1403" s="192">
        <f t="shared" ca="1" si="25"/>
        <v>2.5807326965460602E-2</v>
      </c>
    </row>
    <row r="1404" spans="2:8" x14ac:dyDescent="0.3">
      <c r="B1404" s="109"/>
      <c r="C1404" s="13"/>
      <c r="G1404" s="29">
        <v>1401</v>
      </c>
      <c r="H1404" s="192">
        <f t="shared" ca="1" si="25"/>
        <v>-1.8132993345771314E-2</v>
      </c>
    </row>
    <row r="1405" spans="2:8" x14ac:dyDescent="0.3">
      <c r="B1405" s="109"/>
      <c r="C1405" s="13"/>
      <c r="G1405" s="29">
        <v>1402</v>
      </c>
      <c r="H1405" s="192">
        <f t="shared" ca="1" si="25"/>
        <v>-2.6714683661038869E-2</v>
      </c>
    </row>
    <row r="1406" spans="2:8" x14ac:dyDescent="0.3">
      <c r="B1406" s="109"/>
      <c r="C1406" s="13"/>
      <c r="G1406" s="29">
        <v>1403</v>
      </c>
      <c r="H1406" s="192">
        <f t="shared" ca="1" si="25"/>
        <v>2.3330131897965643E-2</v>
      </c>
    </row>
    <row r="1407" spans="2:8" x14ac:dyDescent="0.3">
      <c r="B1407" s="109"/>
      <c r="C1407" s="13"/>
      <c r="G1407" s="29">
        <v>1404</v>
      </c>
      <c r="H1407" s="192">
        <f t="shared" ca="1" si="25"/>
        <v>-1.6542948144314094E-2</v>
      </c>
    </row>
    <row r="1408" spans="2:8" x14ac:dyDescent="0.3">
      <c r="B1408" s="109"/>
      <c r="C1408" s="13"/>
      <c r="G1408" s="29">
        <v>1405</v>
      </c>
      <c r="H1408" s="192">
        <f t="shared" ca="1" si="25"/>
        <v>-2.3436861234959049E-2</v>
      </c>
    </row>
    <row r="1409" spans="2:8" x14ac:dyDescent="0.3">
      <c r="B1409" s="109"/>
      <c r="C1409" s="13"/>
      <c r="G1409" s="29">
        <v>1406</v>
      </c>
      <c r="H1409" s="192">
        <f t="shared" ca="1" si="25"/>
        <v>-1.7161108457878341E-2</v>
      </c>
    </row>
    <row r="1410" spans="2:8" x14ac:dyDescent="0.3">
      <c r="B1410" s="109"/>
      <c r="C1410" s="13"/>
      <c r="G1410" s="29">
        <v>1407</v>
      </c>
      <c r="H1410" s="192">
        <f t="shared" ca="1" si="25"/>
        <v>3.2861962450628827E-2</v>
      </c>
    </row>
    <row r="1411" spans="2:8" x14ac:dyDescent="0.3">
      <c r="B1411" s="109"/>
      <c r="C1411" s="13"/>
      <c r="G1411" s="29">
        <v>1408</v>
      </c>
      <c r="H1411" s="192">
        <f t="shared" ca="1" si="25"/>
        <v>-5.2401486196486761E-2</v>
      </c>
    </row>
    <row r="1412" spans="2:8" x14ac:dyDescent="0.3">
      <c r="B1412" s="109"/>
      <c r="C1412" s="13"/>
      <c r="G1412" s="29">
        <v>1409</v>
      </c>
      <c r="H1412" s="192">
        <f t="shared" ca="1" si="25"/>
        <v>-6.4537581118647436E-2</v>
      </c>
    </row>
    <row r="1413" spans="2:8" x14ac:dyDescent="0.3">
      <c r="B1413" s="109"/>
      <c r="C1413" s="13"/>
      <c r="G1413" s="29">
        <v>1410</v>
      </c>
      <c r="H1413" s="192">
        <f t="shared" ref="H1413:H1476" ca="1" si="26">_xlfn.NORM.INV(RAND(),N$6,N$7)</f>
        <v>-2.2656094389007713E-2</v>
      </c>
    </row>
    <row r="1414" spans="2:8" x14ac:dyDescent="0.3">
      <c r="B1414" s="109"/>
      <c r="C1414" s="13"/>
      <c r="G1414" s="29">
        <v>1411</v>
      </c>
      <c r="H1414" s="192">
        <f t="shared" ca="1" si="26"/>
        <v>1.2905678641292844E-2</v>
      </c>
    </row>
    <row r="1415" spans="2:8" x14ac:dyDescent="0.3">
      <c r="B1415" s="109"/>
      <c r="C1415" s="13"/>
      <c r="G1415" s="29">
        <v>1412</v>
      </c>
      <c r="H1415" s="192">
        <f t="shared" ca="1" si="26"/>
        <v>-4.302373686112438E-2</v>
      </c>
    </row>
    <row r="1416" spans="2:8" x14ac:dyDescent="0.3">
      <c r="B1416" s="109"/>
      <c r="C1416" s="13"/>
      <c r="G1416" s="29">
        <v>1413</v>
      </c>
      <c r="H1416" s="192">
        <f t="shared" ca="1" si="26"/>
        <v>-2.8504246863765605E-2</v>
      </c>
    </row>
    <row r="1417" spans="2:8" x14ac:dyDescent="0.3">
      <c r="B1417" s="109"/>
      <c r="C1417" s="13"/>
      <c r="G1417" s="29">
        <v>1414</v>
      </c>
      <c r="H1417" s="192">
        <f t="shared" ca="1" si="26"/>
        <v>-4.158241190727649E-2</v>
      </c>
    </row>
    <row r="1418" spans="2:8" x14ac:dyDescent="0.3">
      <c r="B1418" s="109"/>
      <c r="C1418" s="13"/>
      <c r="G1418" s="29">
        <v>1415</v>
      </c>
      <c r="H1418" s="192">
        <f t="shared" ca="1" si="26"/>
        <v>-7.2112419410092637E-5</v>
      </c>
    </row>
    <row r="1419" spans="2:8" x14ac:dyDescent="0.3">
      <c r="B1419" s="109"/>
      <c r="C1419" s="13"/>
      <c r="G1419" s="29">
        <v>1416</v>
      </c>
      <c r="H1419" s="192">
        <f t="shared" ca="1" si="26"/>
        <v>2.158092402806434E-2</v>
      </c>
    </row>
    <row r="1420" spans="2:8" x14ac:dyDescent="0.3">
      <c r="B1420" s="109"/>
      <c r="C1420" s="13"/>
      <c r="G1420" s="29">
        <v>1417</v>
      </c>
      <c r="H1420" s="192">
        <f t="shared" ca="1" si="26"/>
        <v>-3.0336055081184851E-2</v>
      </c>
    </row>
    <row r="1421" spans="2:8" x14ac:dyDescent="0.3">
      <c r="B1421" s="109"/>
      <c r="C1421" s="13"/>
      <c r="G1421" s="29">
        <v>1418</v>
      </c>
      <c r="H1421" s="192">
        <f t="shared" ca="1" si="26"/>
        <v>-4.6458215336165953E-2</v>
      </c>
    </row>
    <row r="1422" spans="2:8" x14ac:dyDescent="0.3">
      <c r="B1422" s="109"/>
      <c r="C1422" s="13"/>
      <c r="G1422" s="29">
        <v>1419</v>
      </c>
      <c r="H1422" s="192">
        <f t="shared" ca="1" si="26"/>
        <v>2.6389901773213199E-2</v>
      </c>
    </row>
    <row r="1423" spans="2:8" x14ac:dyDescent="0.3">
      <c r="B1423" s="109"/>
      <c r="C1423" s="13"/>
      <c r="G1423" s="29">
        <v>1420</v>
      </c>
      <c r="H1423" s="192">
        <f t="shared" ca="1" si="26"/>
        <v>1.7207182249284884E-3</v>
      </c>
    </row>
    <row r="1424" spans="2:8" x14ac:dyDescent="0.3">
      <c r="B1424" s="109"/>
      <c r="C1424" s="13"/>
      <c r="G1424" s="29">
        <v>1421</v>
      </c>
      <c r="H1424" s="192">
        <f t="shared" ca="1" si="26"/>
        <v>-3.9354869488778532E-2</v>
      </c>
    </row>
    <row r="1425" spans="2:8" x14ac:dyDescent="0.3">
      <c r="B1425" s="109"/>
      <c r="C1425" s="13"/>
      <c r="G1425" s="29">
        <v>1422</v>
      </c>
      <c r="H1425" s="192">
        <f t="shared" ca="1" si="26"/>
        <v>-4.5683582165215687E-3</v>
      </c>
    </row>
    <row r="1426" spans="2:8" x14ac:dyDescent="0.3">
      <c r="B1426" s="109"/>
      <c r="C1426" s="13"/>
      <c r="G1426" s="29">
        <v>1423</v>
      </c>
      <c r="H1426" s="192">
        <f t="shared" ca="1" si="26"/>
        <v>-3.6571672925414184E-3</v>
      </c>
    </row>
    <row r="1427" spans="2:8" x14ac:dyDescent="0.3">
      <c r="B1427" s="109"/>
      <c r="C1427" s="13"/>
      <c r="G1427" s="29">
        <v>1424</v>
      </c>
      <c r="H1427" s="192">
        <f t="shared" ca="1" si="26"/>
        <v>2.4601639448587651E-2</v>
      </c>
    </row>
    <row r="1428" spans="2:8" x14ac:dyDescent="0.3">
      <c r="B1428" s="109"/>
      <c r="C1428" s="13"/>
      <c r="G1428" s="29">
        <v>1425</v>
      </c>
      <c r="H1428" s="192">
        <f t="shared" ca="1" si="26"/>
        <v>-2.3574352888212004E-2</v>
      </c>
    </row>
    <row r="1429" spans="2:8" x14ac:dyDescent="0.3">
      <c r="B1429" s="109"/>
      <c r="C1429" s="13"/>
      <c r="G1429" s="29">
        <v>1426</v>
      </c>
      <c r="H1429" s="192">
        <f t="shared" ca="1" si="26"/>
        <v>-3.8230875405743651E-2</v>
      </c>
    </row>
    <row r="1430" spans="2:8" x14ac:dyDescent="0.3">
      <c r="B1430" s="109"/>
      <c r="C1430" s="13"/>
      <c r="G1430" s="29">
        <v>1427</v>
      </c>
      <c r="H1430" s="192">
        <f t="shared" ca="1" si="26"/>
        <v>1.366599040652253E-2</v>
      </c>
    </row>
    <row r="1431" spans="2:8" x14ac:dyDescent="0.3">
      <c r="B1431" s="109"/>
      <c r="C1431" s="13"/>
      <c r="G1431" s="29">
        <v>1428</v>
      </c>
      <c r="H1431" s="192">
        <f t="shared" ca="1" si="26"/>
        <v>3.0507499825303847E-2</v>
      </c>
    </row>
    <row r="1432" spans="2:8" x14ac:dyDescent="0.3">
      <c r="B1432" s="109"/>
      <c r="C1432" s="13"/>
      <c r="G1432" s="29">
        <v>1429</v>
      </c>
      <c r="H1432" s="192">
        <f t="shared" ca="1" si="26"/>
        <v>6.3234544377626179E-3</v>
      </c>
    </row>
    <row r="1433" spans="2:8" x14ac:dyDescent="0.3">
      <c r="B1433" s="109"/>
      <c r="C1433" s="13"/>
      <c r="G1433" s="29">
        <v>1430</v>
      </c>
      <c r="H1433" s="192">
        <f t="shared" ca="1" si="26"/>
        <v>-5.2148727033849852E-2</v>
      </c>
    </row>
    <row r="1434" spans="2:8" x14ac:dyDescent="0.3">
      <c r="B1434" s="109"/>
      <c r="C1434" s="13"/>
      <c r="G1434" s="29">
        <v>1431</v>
      </c>
      <c r="H1434" s="192">
        <f t="shared" ca="1" si="26"/>
        <v>1.7544256060901209E-2</v>
      </c>
    </row>
    <row r="1435" spans="2:8" x14ac:dyDescent="0.3">
      <c r="B1435" s="109"/>
      <c r="C1435" s="13"/>
      <c r="G1435" s="29">
        <v>1432</v>
      </c>
      <c r="H1435" s="192">
        <f t="shared" ca="1" si="26"/>
        <v>3.1216417359213211E-2</v>
      </c>
    </row>
    <row r="1436" spans="2:8" x14ac:dyDescent="0.3">
      <c r="B1436" s="109"/>
      <c r="C1436" s="13"/>
      <c r="G1436" s="29">
        <v>1433</v>
      </c>
      <c r="H1436" s="192">
        <f t="shared" ca="1" si="26"/>
        <v>-3.3164806000914482E-2</v>
      </c>
    </row>
    <row r="1437" spans="2:8" x14ac:dyDescent="0.3">
      <c r="B1437" s="109"/>
      <c r="C1437" s="13"/>
      <c r="G1437" s="29">
        <v>1434</v>
      </c>
      <c r="H1437" s="192">
        <f t="shared" ca="1" si="26"/>
        <v>-2.7987077727514621E-2</v>
      </c>
    </row>
    <row r="1438" spans="2:8" x14ac:dyDescent="0.3">
      <c r="B1438" s="109"/>
      <c r="C1438" s="13"/>
      <c r="G1438" s="29">
        <v>1435</v>
      </c>
      <c r="H1438" s="192">
        <f t="shared" ca="1" si="26"/>
        <v>3.0570297458252023E-2</v>
      </c>
    </row>
    <row r="1439" spans="2:8" x14ac:dyDescent="0.3">
      <c r="B1439" s="109"/>
      <c r="C1439" s="13"/>
      <c r="G1439" s="29">
        <v>1436</v>
      </c>
      <c r="H1439" s="192">
        <f t="shared" ca="1" si="26"/>
        <v>-1.7443065842949693E-2</v>
      </c>
    </row>
    <row r="1440" spans="2:8" x14ac:dyDescent="0.3">
      <c r="B1440" s="109"/>
      <c r="C1440" s="13"/>
      <c r="G1440" s="29">
        <v>1437</v>
      </c>
      <c r="H1440" s="192">
        <f t="shared" ca="1" si="26"/>
        <v>-4.2820123223159456E-3</v>
      </c>
    </row>
    <row r="1441" spans="2:8" x14ac:dyDescent="0.3">
      <c r="B1441" s="109"/>
      <c r="C1441" s="13"/>
      <c r="G1441" s="29">
        <v>1438</v>
      </c>
      <c r="H1441" s="192">
        <f t="shared" ca="1" si="26"/>
        <v>-5.8001549433597144E-2</v>
      </c>
    </row>
    <row r="1442" spans="2:8" x14ac:dyDescent="0.3">
      <c r="B1442" s="109"/>
      <c r="C1442" s="13"/>
      <c r="G1442" s="29">
        <v>1439</v>
      </c>
      <c r="H1442" s="192">
        <f t="shared" ca="1" si="26"/>
        <v>-4.7012587984047397E-3</v>
      </c>
    </row>
    <row r="1443" spans="2:8" x14ac:dyDescent="0.3">
      <c r="B1443" s="109"/>
      <c r="C1443" s="13"/>
      <c r="G1443" s="29">
        <v>1440</v>
      </c>
      <c r="H1443" s="192">
        <f t="shared" ca="1" si="26"/>
        <v>1.0737225141501222E-2</v>
      </c>
    </row>
    <row r="1444" spans="2:8" x14ac:dyDescent="0.3">
      <c r="B1444" s="109"/>
      <c r="C1444" s="13"/>
      <c r="G1444" s="29">
        <v>1441</v>
      </c>
      <c r="H1444" s="192">
        <f t="shared" ca="1" si="26"/>
        <v>-1.7552923516810075E-2</v>
      </c>
    </row>
    <row r="1445" spans="2:8" x14ac:dyDescent="0.3">
      <c r="B1445" s="109"/>
      <c r="C1445" s="13"/>
      <c r="G1445" s="29">
        <v>1442</v>
      </c>
      <c r="H1445" s="192">
        <f t="shared" ca="1" si="26"/>
        <v>4.4108000150365097E-2</v>
      </c>
    </row>
    <row r="1446" spans="2:8" x14ac:dyDescent="0.3">
      <c r="B1446" s="109"/>
      <c r="C1446" s="13"/>
      <c r="G1446" s="29">
        <v>1443</v>
      </c>
      <c r="H1446" s="192">
        <f t="shared" ca="1" si="26"/>
        <v>1.1596837807059765E-2</v>
      </c>
    </row>
    <row r="1447" spans="2:8" x14ac:dyDescent="0.3">
      <c r="B1447" s="109"/>
      <c r="C1447" s="13"/>
      <c r="G1447" s="29">
        <v>1444</v>
      </c>
      <c r="H1447" s="192">
        <f t="shared" ca="1" si="26"/>
        <v>2.7167422198204248E-2</v>
      </c>
    </row>
    <row r="1448" spans="2:8" x14ac:dyDescent="0.3">
      <c r="B1448" s="109"/>
      <c r="C1448" s="13"/>
      <c r="G1448" s="29">
        <v>1445</v>
      </c>
      <c r="H1448" s="192">
        <f t="shared" ca="1" si="26"/>
        <v>6.7142316054627765E-4</v>
      </c>
    </row>
    <row r="1449" spans="2:8" x14ac:dyDescent="0.3">
      <c r="B1449" s="109"/>
      <c r="C1449" s="13"/>
      <c r="G1449" s="29">
        <v>1446</v>
      </c>
      <c r="H1449" s="192">
        <f t="shared" ca="1" si="26"/>
        <v>2.4671666579548224E-2</v>
      </c>
    </row>
    <row r="1450" spans="2:8" x14ac:dyDescent="0.3">
      <c r="B1450" s="109"/>
      <c r="C1450" s="13"/>
      <c r="G1450" s="29">
        <v>1447</v>
      </c>
      <c r="H1450" s="192">
        <f t="shared" ca="1" si="26"/>
        <v>-2.3028909499017525E-2</v>
      </c>
    </row>
    <row r="1451" spans="2:8" x14ac:dyDescent="0.3">
      <c r="B1451" s="109"/>
      <c r="C1451" s="13"/>
      <c r="G1451" s="29">
        <v>1448</v>
      </c>
      <c r="H1451" s="192">
        <f t="shared" ca="1" si="26"/>
        <v>-3.5812326048849367E-2</v>
      </c>
    </row>
    <row r="1452" spans="2:8" x14ac:dyDescent="0.3">
      <c r="B1452" s="109"/>
      <c r="C1452" s="13"/>
      <c r="G1452" s="29">
        <v>1449</v>
      </c>
      <c r="H1452" s="192">
        <f t="shared" ca="1" si="26"/>
        <v>-2.6420223825369286E-2</v>
      </c>
    </row>
    <row r="1453" spans="2:8" x14ac:dyDescent="0.3">
      <c r="B1453" s="109"/>
      <c r="C1453" s="13"/>
      <c r="G1453" s="29">
        <v>1450</v>
      </c>
      <c r="H1453" s="192">
        <f t="shared" ca="1" si="26"/>
        <v>3.5586680689485006E-2</v>
      </c>
    </row>
    <row r="1454" spans="2:8" x14ac:dyDescent="0.3">
      <c r="B1454" s="109"/>
      <c r="C1454" s="13"/>
      <c r="G1454" s="29">
        <v>1451</v>
      </c>
      <c r="H1454" s="192">
        <f t="shared" ca="1" si="26"/>
        <v>-4.3229132090745158E-2</v>
      </c>
    </row>
    <row r="1455" spans="2:8" x14ac:dyDescent="0.3">
      <c r="B1455" s="109"/>
      <c r="C1455" s="13"/>
      <c r="G1455" s="29">
        <v>1452</v>
      </c>
      <c r="H1455" s="192">
        <f t="shared" ca="1" si="26"/>
        <v>-6.3828507394561348E-2</v>
      </c>
    </row>
    <row r="1456" spans="2:8" x14ac:dyDescent="0.3">
      <c r="B1456" s="109"/>
      <c r="C1456" s="13"/>
      <c r="G1456" s="29">
        <v>1453</v>
      </c>
      <c r="H1456" s="192">
        <f t="shared" ca="1" si="26"/>
        <v>-1.1295454872957996E-2</v>
      </c>
    </row>
    <row r="1457" spans="2:8" x14ac:dyDescent="0.3">
      <c r="B1457" s="109"/>
      <c r="C1457" s="13"/>
      <c r="G1457" s="29">
        <v>1454</v>
      </c>
      <c r="H1457" s="192">
        <f t="shared" ca="1" si="26"/>
        <v>-9.377713409882046E-3</v>
      </c>
    </row>
    <row r="1458" spans="2:8" x14ac:dyDescent="0.3">
      <c r="B1458" s="109"/>
      <c r="C1458" s="13"/>
      <c r="G1458" s="29">
        <v>1455</v>
      </c>
      <c r="H1458" s="192">
        <f t="shared" ca="1" si="26"/>
        <v>-5.22643777186187E-2</v>
      </c>
    </row>
    <row r="1459" spans="2:8" x14ac:dyDescent="0.3">
      <c r="B1459" s="109"/>
      <c r="C1459" s="13"/>
      <c r="G1459" s="29">
        <v>1456</v>
      </c>
      <c r="H1459" s="192">
        <f t="shared" ca="1" si="26"/>
        <v>-1.3310905470272725E-2</v>
      </c>
    </row>
    <row r="1460" spans="2:8" x14ac:dyDescent="0.3">
      <c r="B1460" s="109"/>
      <c r="C1460" s="13"/>
      <c r="G1460" s="29">
        <v>1457</v>
      </c>
      <c r="H1460" s="192">
        <f t="shared" ca="1" si="26"/>
        <v>2.1623302881576636E-3</v>
      </c>
    </row>
    <row r="1461" spans="2:8" x14ac:dyDescent="0.3">
      <c r="B1461" s="109"/>
      <c r="C1461" s="13"/>
      <c r="G1461" s="29">
        <v>1458</v>
      </c>
      <c r="H1461" s="192">
        <f t="shared" ca="1" si="26"/>
        <v>4.9150314605513768E-3</v>
      </c>
    </row>
    <row r="1462" spans="2:8" x14ac:dyDescent="0.3">
      <c r="B1462" s="109"/>
      <c r="C1462" s="13"/>
      <c r="G1462" s="29">
        <v>1459</v>
      </c>
      <c r="H1462" s="192">
        <f t="shared" ca="1" si="26"/>
        <v>-8.4597517319623255E-3</v>
      </c>
    </row>
    <row r="1463" spans="2:8" x14ac:dyDescent="0.3">
      <c r="B1463" s="109"/>
      <c r="C1463" s="13"/>
      <c r="G1463" s="29">
        <v>1460</v>
      </c>
      <c r="H1463" s="192">
        <f t="shared" ca="1" si="26"/>
        <v>1.6257281625632097E-2</v>
      </c>
    </row>
    <row r="1464" spans="2:8" x14ac:dyDescent="0.3">
      <c r="B1464" s="109"/>
      <c r="C1464" s="13"/>
      <c r="G1464" s="29">
        <v>1461</v>
      </c>
      <c r="H1464" s="192">
        <f t="shared" ca="1" si="26"/>
        <v>3.0956674074210811E-2</v>
      </c>
    </row>
    <row r="1465" spans="2:8" x14ac:dyDescent="0.3">
      <c r="B1465" s="109"/>
      <c r="C1465" s="13"/>
      <c r="G1465" s="29">
        <v>1462</v>
      </c>
      <c r="H1465" s="192">
        <f t="shared" ca="1" si="26"/>
        <v>-1.2722956736808684E-2</v>
      </c>
    </row>
    <row r="1466" spans="2:8" x14ac:dyDescent="0.3">
      <c r="B1466" s="109"/>
      <c r="C1466" s="13"/>
      <c r="G1466" s="29">
        <v>1463</v>
      </c>
      <c r="H1466" s="192">
        <f t="shared" ca="1" si="26"/>
        <v>-2.9215519695116113E-2</v>
      </c>
    </row>
    <row r="1467" spans="2:8" x14ac:dyDescent="0.3">
      <c r="B1467" s="109"/>
      <c r="C1467" s="13"/>
      <c r="G1467" s="29">
        <v>1464</v>
      </c>
      <c r="H1467" s="192">
        <f t="shared" ca="1" si="26"/>
        <v>-2.0566419686614507E-2</v>
      </c>
    </row>
    <row r="1468" spans="2:8" x14ac:dyDescent="0.3">
      <c r="B1468" s="109"/>
      <c r="C1468" s="13"/>
      <c r="G1468" s="29">
        <v>1465</v>
      </c>
      <c r="H1468" s="192">
        <f t="shared" ca="1" si="26"/>
        <v>3.73469042950468E-2</v>
      </c>
    </row>
    <row r="1469" spans="2:8" x14ac:dyDescent="0.3">
      <c r="B1469" s="109"/>
      <c r="C1469" s="13"/>
      <c r="G1469" s="29">
        <v>1466</v>
      </c>
      <c r="H1469" s="192">
        <f t="shared" ca="1" si="26"/>
        <v>-1.3699894829337398E-2</v>
      </c>
    </row>
    <row r="1470" spans="2:8" x14ac:dyDescent="0.3">
      <c r="B1470" s="109"/>
      <c r="C1470" s="13"/>
      <c r="G1470" s="29">
        <v>1467</v>
      </c>
      <c r="H1470" s="192">
        <f t="shared" ca="1" si="26"/>
        <v>1.3461922894746948E-3</v>
      </c>
    </row>
    <row r="1471" spans="2:8" x14ac:dyDescent="0.3">
      <c r="B1471" s="109"/>
      <c r="C1471" s="13"/>
      <c r="G1471" s="29">
        <v>1468</v>
      </c>
      <c r="H1471" s="192">
        <f t="shared" ca="1" si="26"/>
        <v>1.4556318802396743E-2</v>
      </c>
    </row>
    <row r="1472" spans="2:8" x14ac:dyDescent="0.3">
      <c r="B1472" s="109"/>
      <c r="C1472" s="13"/>
      <c r="G1472" s="29">
        <v>1469</v>
      </c>
      <c r="H1472" s="192">
        <f t="shared" ca="1" si="26"/>
        <v>4.1289841143453167E-2</v>
      </c>
    </row>
    <row r="1473" spans="2:8" x14ac:dyDescent="0.3">
      <c r="B1473" s="109"/>
      <c r="C1473" s="13"/>
      <c r="G1473" s="29">
        <v>1470</v>
      </c>
      <c r="H1473" s="192">
        <f t="shared" ca="1" si="26"/>
        <v>2.7856131339695365E-2</v>
      </c>
    </row>
    <row r="1474" spans="2:8" x14ac:dyDescent="0.3">
      <c r="B1474" s="109"/>
      <c r="C1474" s="13"/>
      <c r="G1474" s="29">
        <v>1471</v>
      </c>
      <c r="H1474" s="192">
        <f t="shared" ca="1" si="26"/>
        <v>1.6928457932513793E-2</v>
      </c>
    </row>
    <row r="1475" spans="2:8" x14ac:dyDescent="0.3">
      <c r="B1475" s="109"/>
      <c r="C1475" s="13"/>
      <c r="G1475" s="29">
        <v>1472</v>
      </c>
      <c r="H1475" s="192">
        <f t="shared" ca="1" si="26"/>
        <v>-2.2302545334773816E-2</v>
      </c>
    </row>
    <row r="1476" spans="2:8" x14ac:dyDescent="0.3">
      <c r="B1476" s="109"/>
      <c r="C1476" s="13"/>
      <c r="G1476" s="29">
        <v>1473</v>
      </c>
      <c r="H1476" s="192">
        <f t="shared" ca="1" si="26"/>
        <v>-5.3587510114159881E-2</v>
      </c>
    </row>
    <row r="1477" spans="2:8" x14ac:dyDescent="0.3">
      <c r="B1477" s="109"/>
      <c r="C1477" s="13"/>
      <c r="G1477" s="29">
        <v>1474</v>
      </c>
      <c r="H1477" s="192">
        <f t="shared" ref="H1477:H1540" ca="1" si="27">_xlfn.NORM.INV(RAND(),N$6,N$7)</f>
        <v>1.0736063647759175E-2</v>
      </c>
    </row>
    <row r="1478" spans="2:8" x14ac:dyDescent="0.3">
      <c r="B1478" s="109"/>
      <c r="C1478" s="13"/>
      <c r="G1478" s="29">
        <v>1475</v>
      </c>
      <c r="H1478" s="192">
        <f t="shared" ca="1" si="27"/>
        <v>-1.7985436635759786E-2</v>
      </c>
    </row>
    <row r="1479" spans="2:8" x14ac:dyDescent="0.3">
      <c r="B1479" s="109"/>
      <c r="C1479" s="13"/>
      <c r="G1479" s="29">
        <v>1476</v>
      </c>
      <c r="H1479" s="192">
        <f t="shared" ca="1" si="27"/>
        <v>7.1904565722487906E-2</v>
      </c>
    </row>
    <row r="1480" spans="2:8" x14ac:dyDescent="0.3">
      <c r="B1480" s="109"/>
      <c r="C1480" s="13"/>
      <c r="G1480" s="29">
        <v>1477</v>
      </c>
      <c r="H1480" s="192">
        <f t="shared" ca="1" si="27"/>
        <v>-3.9967986950428282E-3</v>
      </c>
    </row>
    <row r="1481" spans="2:8" x14ac:dyDescent="0.3">
      <c r="B1481" s="109"/>
      <c r="C1481" s="13"/>
      <c r="G1481" s="29">
        <v>1478</v>
      </c>
      <c r="H1481" s="192">
        <f t="shared" ca="1" si="27"/>
        <v>-3.7963585526065505E-2</v>
      </c>
    </row>
    <row r="1482" spans="2:8" x14ac:dyDescent="0.3">
      <c r="B1482" s="109"/>
      <c r="C1482" s="13"/>
      <c r="G1482" s="29">
        <v>1479</v>
      </c>
      <c r="H1482" s="192">
        <f t="shared" ca="1" si="27"/>
        <v>5.7182372697864831E-2</v>
      </c>
    </row>
    <row r="1483" spans="2:8" x14ac:dyDescent="0.3">
      <c r="B1483" s="109"/>
      <c r="C1483" s="13"/>
      <c r="G1483" s="29">
        <v>1480</v>
      </c>
      <c r="H1483" s="192">
        <f t="shared" ca="1" si="27"/>
        <v>1.4214935453949145E-2</v>
      </c>
    </row>
    <row r="1484" spans="2:8" x14ac:dyDescent="0.3">
      <c r="B1484" s="109"/>
      <c r="C1484" s="13"/>
      <c r="G1484" s="29">
        <v>1481</v>
      </c>
      <c r="H1484" s="192">
        <f t="shared" ca="1" si="27"/>
        <v>-1.6145403146569433E-2</v>
      </c>
    </row>
    <row r="1485" spans="2:8" x14ac:dyDescent="0.3">
      <c r="B1485" s="109"/>
      <c r="C1485" s="13"/>
      <c r="G1485" s="29">
        <v>1482</v>
      </c>
      <c r="H1485" s="192">
        <f t="shared" ca="1" si="27"/>
        <v>-2.1142678816955911E-2</v>
      </c>
    </row>
    <row r="1486" spans="2:8" x14ac:dyDescent="0.3">
      <c r="B1486" s="109"/>
      <c r="C1486" s="13"/>
      <c r="G1486" s="29">
        <v>1483</v>
      </c>
      <c r="H1486" s="192">
        <f t="shared" ca="1" si="27"/>
        <v>-2.3255257649516706E-2</v>
      </c>
    </row>
    <row r="1487" spans="2:8" x14ac:dyDescent="0.3">
      <c r="B1487" s="109"/>
      <c r="C1487" s="13"/>
      <c r="G1487" s="29">
        <v>1484</v>
      </c>
      <c r="H1487" s="192">
        <f t="shared" ca="1" si="27"/>
        <v>-1.2397036419801959E-2</v>
      </c>
    </row>
    <row r="1488" spans="2:8" x14ac:dyDescent="0.3">
      <c r="B1488" s="109"/>
      <c r="C1488" s="13"/>
      <c r="G1488" s="29">
        <v>1485</v>
      </c>
      <c r="H1488" s="192">
        <f t="shared" ca="1" si="27"/>
        <v>5.8796273998618781E-2</v>
      </c>
    </row>
    <row r="1489" spans="2:8" x14ac:dyDescent="0.3">
      <c r="B1489" s="109"/>
      <c r="C1489" s="13"/>
      <c r="G1489" s="29">
        <v>1486</v>
      </c>
      <c r="H1489" s="192">
        <f t="shared" ca="1" si="27"/>
        <v>1.7821513758003924E-2</v>
      </c>
    </row>
    <row r="1490" spans="2:8" x14ac:dyDescent="0.3">
      <c r="B1490" s="109"/>
      <c r="C1490" s="13"/>
      <c r="G1490" s="29">
        <v>1487</v>
      </c>
      <c r="H1490" s="192">
        <f t="shared" ca="1" si="27"/>
        <v>8.5305533120584951E-3</v>
      </c>
    </row>
    <row r="1491" spans="2:8" x14ac:dyDescent="0.3">
      <c r="B1491" s="109"/>
      <c r="C1491" s="13"/>
      <c r="G1491" s="29">
        <v>1488</v>
      </c>
      <c r="H1491" s="192">
        <f t="shared" ca="1" si="27"/>
        <v>-2.0184473361243953E-2</v>
      </c>
    </row>
    <row r="1492" spans="2:8" x14ac:dyDescent="0.3">
      <c r="B1492" s="109"/>
      <c r="C1492" s="13"/>
      <c r="G1492" s="29">
        <v>1489</v>
      </c>
      <c r="H1492" s="192">
        <f t="shared" ca="1" si="27"/>
        <v>-1.1265116381493051E-2</v>
      </c>
    </row>
    <row r="1493" spans="2:8" x14ac:dyDescent="0.3">
      <c r="B1493" s="109"/>
      <c r="C1493" s="13"/>
      <c r="G1493" s="29">
        <v>1490</v>
      </c>
      <c r="H1493" s="192">
        <f t="shared" ca="1" si="27"/>
        <v>-1.7474184017222553E-2</v>
      </c>
    </row>
    <row r="1494" spans="2:8" x14ac:dyDescent="0.3">
      <c r="B1494" s="109"/>
      <c r="C1494" s="13"/>
      <c r="G1494" s="29">
        <v>1491</v>
      </c>
      <c r="H1494" s="192">
        <f t="shared" ca="1" si="27"/>
        <v>4.5896210451268505E-3</v>
      </c>
    </row>
    <row r="1495" spans="2:8" x14ac:dyDescent="0.3">
      <c r="B1495" s="109"/>
      <c r="C1495" s="13"/>
      <c r="G1495" s="29">
        <v>1492</v>
      </c>
      <c r="H1495" s="192">
        <f t="shared" ca="1" si="27"/>
        <v>-2.3735890571662307E-2</v>
      </c>
    </row>
    <row r="1496" spans="2:8" x14ac:dyDescent="0.3">
      <c r="B1496" s="109"/>
      <c r="C1496" s="13"/>
      <c r="G1496" s="29">
        <v>1493</v>
      </c>
      <c r="H1496" s="192">
        <f t="shared" ca="1" si="27"/>
        <v>-1.0085567824551214E-3</v>
      </c>
    </row>
    <row r="1497" spans="2:8" x14ac:dyDescent="0.3">
      <c r="B1497" s="109"/>
      <c r="C1497" s="13"/>
      <c r="G1497" s="29">
        <v>1494</v>
      </c>
      <c r="H1497" s="192">
        <f t="shared" ca="1" si="27"/>
        <v>-4.3560176833834043E-2</v>
      </c>
    </row>
    <row r="1498" spans="2:8" x14ac:dyDescent="0.3">
      <c r="B1498" s="109"/>
      <c r="C1498" s="13"/>
      <c r="G1498" s="29">
        <v>1495</v>
      </c>
      <c r="H1498" s="192">
        <f t="shared" ca="1" si="27"/>
        <v>6.1455393570608287E-2</v>
      </c>
    </row>
    <row r="1499" spans="2:8" x14ac:dyDescent="0.3">
      <c r="B1499" s="109"/>
      <c r="C1499" s="13"/>
      <c r="G1499" s="29">
        <v>1496</v>
      </c>
      <c r="H1499" s="192">
        <f t="shared" ca="1" si="27"/>
        <v>-1.7464076985553179E-2</v>
      </c>
    </row>
    <row r="1500" spans="2:8" x14ac:dyDescent="0.3">
      <c r="B1500" s="109"/>
      <c r="C1500" s="13"/>
      <c r="G1500" s="29">
        <v>1497</v>
      </c>
      <c r="H1500" s="192">
        <f t="shared" ca="1" si="27"/>
        <v>4.4821135367441985E-2</v>
      </c>
    </row>
    <row r="1501" spans="2:8" x14ac:dyDescent="0.3">
      <c r="B1501" s="109"/>
      <c r="C1501" s="13"/>
      <c r="G1501" s="29">
        <v>1498</v>
      </c>
      <c r="H1501" s="192">
        <f t="shared" ca="1" si="27"/>
        <v>4.0104061224638748E-2</v>
      </c>
    </row>
    <row r="1502" spans="2:8" x14ac:dyDescent="0.3">
      <c r="B1502" s="109"/>
      <c r="C1502" s="13"/>
      <c r="G1502" s="29">
        <v>1499</v>
      </c>
      <c r="H1502" s="192">
        <f t="shared" ca="1" si="27"/>
        <v>1.5087011140501032E-3</v>
      </c>
    </row>
    <row r="1503" spans="2:8" x14ac:dyDescent="0.3">
      <c r="B1503" s="109"/>
      <c r="C1503" s="13"/>
      <c r="G1503" s="29">
        <v>1500</v>
      </c>
      <c r="H1503" s="192">
        <f t="shared" ca="1" si="27"/>
        <v>-4.1709769252192851E-2</v>
      </c>
    </row>
    <row r="1504" spans="2:8" x14ac:dyDescent="0.3">
      <c r="B1504" s="109"/>
      <c r="C1504" s="13"/>
      <c r="G1504" s="29">
        <v>1501</v>
      </c>
      <c r="H1504" s="192">
        <f t="shared" ca="1" si="27"/>
        <v>3.3376730492368049E-2</v>
      </c>
    </row>
    <row r="1505" spans="2:8" x14ac:dyDescent="0.3">
      <c r="B1505" s="109"/>
      <c r="C1505" s="13"/>
      <c r="G1505" s="29">
        <v>1502</v>
      </c>
      <c r="H1505" s="192">
        <f t="shared" ca="1" si="27"/>
        <v>-6.5188850994324296E-3</v>
      </c>
    </row>
    <row r="1506" spans="2:8" x14ac:dyDescent="0.3">
      <c r="B1506" s="109"/>
      <c r="C1506" s="13"/>
      <c r="G1506" s="29">
        <v>1503</v>
      </c>
      <c r="H1506" s="192">
        <f t="shared" ca="1" si="27"/>
        <v>-2.361668824677159E-2</v>
      </c>
    </row>
    <row r="1507" spans="2:8" x14ac:dyDescent="0.3">
      <c r="B1507" s="109"/>
      <c r="C1507" s="13"/>
      <c r="G1507" s="29">
        <v>1504</v>
      </c>
      <c r="H1507" s="192">
        <f t="shared" ca="1" si="27"/>
        <v>-8.6758030556528497E-3</v>
      </c>
    </row>
    <row r="1508" spans="2:8" x14ac:dyDescent="0.3">
      <c r="B1508" s="109"/>
      <c r="C1508" s="13"/>
      <c r="G1508" s="29">
        <v>1505</v>
      </c>
      <c r="H1508" s="192">
        <f t="shared" ca="1" si="27"/>
        <v>-3.4149461370674228E-3</v>
      </c>
    </row>
    <row r="1509" spans="2:8" x14ac:dyDescent="0.3">
      <c r="B1509" s="109"/>
      <c r="C1509" s="13"/>
      <c r="G1509" s="29">
        <v>1506</v>
      </c>
      <c r="H1509" s="192">
        <f t="shared" ca="1" si="27"/>
        <v>-3.3602178034365326E-2</v>
      </c>
    </row>
    <row r="1510" spans="2:8" x14ac:dyDescent="0.3">
      <c r="B1510" s="109"/>
      <c r="C1510" s="13"/>
      <c r="G1510" s="29">
        <v>1507</v>
      </c>
      <c r="H1510" s="192">
        <f t="shared" ca="1" si="27"/>
        <v>1.939420608665765E-2</v>
      </c>
    </row>
    <row r="1511" spans="2:8" x14ac:dyDescent="0.3">
      <c r="B1511" s="109"/>
      <c r="C1511" s="13"/>
      <c r="G1511" s="29">
        <v>1508</v>
      </c>
      <c r="H1511" s="192">
        <f t="shared" ca="1" si="27"/>
        <v>-5.7206508593189015E-3</v>
      </c>
    </row>
    <row r="1512" spans="2:8" x14ac:dyDescent="0.3">
      <c r="B1512" s="109"/>
      <c r="C1512" s="13"/>
      <c r="G1512" s="29">
        <v>1509</v>
      </c>
      <c r="H1512" s="192">
        <f t="shared" ca="1" si="27"/>
        <v>-1.19492950431539E-3</v>
      </c>
    </row>
    <row r="1513" spans="2:8" x14ac:dyDescent="0.3">
      <c r="B1513" s="109"/>
      <c r="C1513" s="13"/>
      <c r="G1513" s="29">
        <v>1510</v>
      </c>
      <c r="H1513" s="192">
        <f t="shared" ca="1" si="27"/>
        <v>-2.9937332971446223E-2</v>
      </c>
    </row>
    <row r="1514" spans="2:8" x14ac:dyDescent="0.3">
      <c r="B1514" s="109"/>
      <c r="C1514" s="13"/>
      <c r="G1514" s="29">
        <v>1511</v>
      </c>
      <c r="H1514" s="192">
        <f t="shared" ca="1" si="27"/>
        <v>-3.0547392965893452E-2</v>
      </c>
    </row>
    <row r="1515" spans="2:8" x14ac:dyDescent="0.3">
      <c r="B1515" s="109"/>
      <c r="C1515" s="13"/>
      <c r="G1515" s="29">
        <v>1512</v>
      </c>
      <c r="H1515" s="192">
        <f t="shared" ca="1" si="27"/>
        <v>4.4093582896970939E-3</v>
      </c>
    </row>
    <row r="1516" spans="2:8" x14ac:dyDescent="0.3">
      <c r="B1516" s="109"/>
      <c r="C1516" s="13"/>
      <c r="G1516" s="29">
        <v>1513</v>
      </c>
      <c r="H1516" s="192">
        <f t="shared" ca="1" si="27"/>
        <v>-7.6991516061326115E-3</v>
      </c>
    </row>
    <row r="1517" spans="2:8" x14ac:dyDescent="0.3">
      <c r="B1517" s="109"/>
      <c r="C1517" s="13"/>
      <c r="G1517" s="29">
        <v>1514</v>
      </c>
      <c r="H1517" s="192">
        <f t="shared" ca="1" si="27"/>
        <v>2.4356758847028231E-2</v>
      </c>
    </row>
    <row r="1518" spans="2:8" x14ac:dyDescent="0.3">
      <c r="B1518" s="109"/>
      <c r="C1518" s="13"/>
      <c r="G1518" s="29">
        <v>1515</v>
      </c>
      <c r="H1518" s="192">
        <f t="shared" ca="1" si="27"/>
        <v>6.0492135912536021E-2</v>
      </c>
    </row>
    <row r="1519" spans="2:8" x14ac:dyDescent="0.3">
      <c r="B1519" s="109"/>
      <c r="C1519" s="13"/>
      <c r="G1519" s="29">
        <v>1516</v>
      </c>
      <c r="H1519" s="192">
        <f t="shared" ca="1" si="27"/>
        <v>1.8661297618836066E-2</v>
      </c>
    </row>
    <row r="1520" spans="2:8" x14ac:dyDescent="0.3">
      <c r="B1520" s="109"/>
      <c r="C1520" s="13"/>
      <c r="G1520" s="29">
        <v>1517</v>
      </c>
      <c r="H1520" s="192">
        <f t="shared" ca="1" si="27"/>
        <v>6.1270484797262574E-3</v>
      </c>
    </row>
    <row r="1521" spans="2:8" x14ac:dyDescent="0.3">
      <c r="B1521" s="109"/>
      <c r="C1521" s="13"/>
      <c r="G1521" s="29">
        <v>1518</v>
      </c>
      <c r="H1521" s="192">
        <f t="shared" ca="1" si="27"/>
        <v>-1.1530172797223001E-2</v>
      </c>
    </row>
    <row r="1522" spans="2:8" x14ac:dyDescent="0.3">
      <c r="B1522" s="109"/>
      <c r="C1522" s="13"/>
      <c r="G1522" s="29">
        <v>1519</v>
      </c>
      <c r="H1522" s="192">
        <f t="shared" ca="1" si="27"/>
        <v>-5.8051850485149013E-2</v>
      </c>
    </row>
    <row r="1523" spans="2:8" x14ac:dyDescent="0.3">
      <c r="B1523" s="109"/>
      <c r="C1523" s="13"/>
      <c r="G1523" s="29">
        <v>1520</v>
      </c>
      <c r="H1523" s="192">
        <f t="shared" ca="1" si="27"/>
        <v>2.1673893266690756E-2</v>
      </c>
    </row>
    <row r="1524" spans="2:8" x14ac:dyDescent="0.3">
      <c r="B1524" s="109"/>
      <c r="C1524" s="13"/>
      <c r="G1524" s="29">
        <v>1521</v>
      </c>
      <c r="H1524" s="192">
        <f t="shared" ca="1" si="27"/>
        <v>-1.2932182860323918E-2</v>
      </c>
    </row>
    <row r="1525" spans="2:8" x14ac:dyDescent="0.3">
      <c r="B1525" s="109"/>
      <c r="C1525" s="13"/>
      <c r="G1525" s="29">
        <v>1522</v>
      </c>
      <c r="H1525" s="192">
        <f t="shared" ca="1" si="27"/>
        <v>-3.5857139590927109E-2</v>
      </c>
    </row>
    <row r="1526" spans="2:8" x14ac:dyDescent="0.3">
      <c r="B1526" s="109"/>
      <c r="C1526" s="13"/>
      <c r="G1526" s="29">
        <v>1523</v>
      </c>
      <c r="H1526" s="192">
        <f t="shared" ca="1" si="27"/>
        <v>-2.5159771768333269E-2</v>
      </c>
    </row>
    <row r="1527" spans="2:8" x14ac:dyDescent="0.3">
      <c r="B1527" s="109"/>
      <c r="C1527" s="13"/>
      <c r="G1527" s="29">
        <v>1524</v>
      </c>
      <c r="H1527" s="192">
        <f t="shared" ca="1" si="27"/>
        <v>-3.8376280726342811E-2</v>
      </c>
    </row>
    <row r="1528" spans="2:8" x14ac:dyDescent="0.3">
      <c r="B1528" s="109"/>
      <c r="C1528" s="13"/>
      <c r="G1528" s="29">
        <v>1525</v>
      </c>
      <c r="H1528" s="192">
        <f t="shared" ca="1" si="27"/>
        <v>-5.0490548218558662E-3</v>
      </c>
    </row>
    <row r="1529" spans="2:8" x14ac:dyDescent="0.3">
      <c r="B1529" s="109"/>
      <c r="C1529" s="13"/>
      <c r="G1529" s="29">
        <v>1526</v>
      </c>
      <c r="H1529" s="192">
        <f t="shared" ca="1" si="27"/>
        <v>-1.9878406776308456E-2</v>
      </c>
    </row>
    <row r="1530" spans="2:8" x14ac:dyDescent="0.3">
      <c r="B1530" s="109"/>
      <c r="C1530" s="13"/>
      <c r="G1530" s="29">
        <v>1527</v>
      </c>
      <c r="H1530" s="192">
        <f t="shared" ca="1" si="27"/>
        <v>-1.7600346641384719E-2</v>
      </c>
    </row>
    <row r="1531" spans="2:8" x14ac:dyDescent="0.3">
      <c r="B1531" s="109"/>
      <c r="C1531" s="13"/>
      <c r="G1531" s="29">
        <v>1528</v>
      </c>
      <c r="H1531" s="192">
        <f t="shared" ca="1" si="27"/>
        <v>-6.667201061690759E-4</v>
      </c>
    </row>
    <row r="1532" spans="2:8" x14ac:dyDescent="0.3">
      <c r="B1532" s="109"/>
      <c r="C1532" s="13"/>
      <c r="G1532" s="29">
        <v>1529</v>
      </c>
      <c r="H1532" s="192">
        <f t="shared" ca="1" si="27"/>
        <v>2.863822527669996E-3</v>
      </c>
    </row>
    <row r="1533" spans="2:8" x14ac:dyDescent="0.3">
      <c r="B1533" s="109"/>
      <c r="C1533" s="13"/>
      <c r="G1533" s="29">
        <v>1530</v>
      </c>
      <c r="H1533" s="192">
        <f t="shared" ca="1" si="27"/>
        <v>9.1044241227980927E-3</v>
      </c>
    </row>
    <row r="1534" spans="2:8" x14ac:dyDescent="0.3">
      <c r="B1534" s="109"/>
      <c r="C1534" s="13"/>
      <c r="G1534" s="29">
        <v>1531</v>
      </c>
      <c r="H1534" s="192">
        <f t="shared" ca="1" si="27"/>
        <v>-2.5583777803300758E-2</v>
      </c>
    </row>
    <row r="1535" spans="2:8" x14ac:dyDescent="0.3">
      <c r="B1535" s="109"/>
      <c r="C1535" s="13"/>
      <c r="G1535" s="29">
        <v>1532</v>
      </c>
      <c r="H1535" s="192">
        <f t="shared" ca="1" si="27"/>
        <v>4.0105329648147003E-2</v>
      </c>
    </row>
    <row r="1536" spans="2:8" x14ac:dyDescent="0.3">
      <c r="B1536" s="109"/>
      <c r="C1536" s="13"/>
      <c r="G1536" s="29">
        <v>1533</v>
      </c>
      <c r="H1536" s="192">
        <f t="shared" ca="1" si="27"/>
        <v>3.1791905234882345E-2</v>
      </c>
    </row>
    <row r="1537" spans="2:8" x14ac:dyDescent="0.3">
      <c r="B1537" s="109"/>
      <c r="C1537" s="13"/>
      <c r="G1537" s="29">
        <v>1534</v>
      </c>
      <c r="H1537" s="192">
        <f t="shared" ca="1" si="27"/>
        <v>3.1798721355434913E-2</v>
      </c>
    </row>
    <row r="1538" spans="2:8" x14ac:dyDescent="0.3">
      <c r="B1538" s="109"/>
      <c r="C1538" s="13"/>
      <c r="G1538" s="29">
        <v>1535</v>
      </c>
      <c r="H1538" s="192">
        <f t="shared" ca="1" si="27"/>
        <v>-4.7851055379619888E-3</v>
      </c>
    </row>
    <row r="1539" spans="2:8" x14ac:dyDescent="0.3">
      <c r="B1539" s="109"/>
      <c r="C1539" s="13"/>
      <c r="G1539" s="29">
        <v>1536</v>
      </c>
      <c r="H1539" s="192">
        <f t="shared" ca="1" si="27"/>
        <v>-1.4615007483185605E-2</v>
      </c>
    </row>
    <row r="1540" spans="2:8" x14ac:dyDescent="0.3">
      <c r="B1540" s="109"/>
      <c r="C1540" s="13"/>
      <c r="G1540" s="29">
        <v>1537</v>
      </c>
      <c r="H1540" s="192">
        <f t="shared" ca="1" si="27"/>
        <v>3.9132808284375653E-2</v>
      </c>
    </row>
    <row r="1541" spans="2:8" x14ac:dyDescent="0.3">
      <c r="B1541" s="109"/>
      <c r="C1541" s="13"/>
      <c r="G1541" s="29">
        <v>1538</v>
      </c>
      <c r="H1541" s="192">
        <f t="shared" ref="H1541:H1604" ca="1" si="28">_xlfn.NORM.INV(RAND(),N$6,N$7)</f>
        <v>1.9941074094715155E-2</v>
      </c>
    </row>
    <row r="1542" spans="2:8" x14ac:dyDescent="0.3">
      <c r="B1542" s="109"/>
      <c r="C1542" s="13"/>
      <c r="G1542" s="29">
        <v>1539</v>
      </c>
      <c r="H1542" s="192">
        <f t="shared" ca="1" si="28"/>
        <v>2.5021399275023965E-2</v>
      </c>
    </row>
    <row r="1543" spans="2:8" x14ac:dyDescent="0.3">
      <c r="B1543" s="109"/>
      <c r="C1543" s="13"/>
      <c r="G1543" s="29">
        <v>1540</v>
      </c>
      <c r="H1543" s="192">
        <f t="shared" ca="1" si="28"/>
        <v>-3.4988316073210304E-2</v>
      </c>
    </row>
    <row r="1544" spans="2:8" x14ac:dyDescent="0.3">
      <c r="B1544" s="109"/>
      <c r="C1544" s="13"/>
      <c r="G1544" s="29">
        <v>1541</v>
      </c>
      <c r="H1544" s="192">
        <f t="shared" ca="1" si="28"/>
        <v>-1.9119070192253159E-4</v>
      </c>
    </row>
    <row r="1545" spans="2:8" x14ac:dyDescent="0.3">
      <c r="B1545" s="109"/>
      <c r="C1545" s="13"/>
      <c r="G1545" s="29">
        <v>1542</v>
      </c>
      <c r="H1545" s="192">
        <f t="shared" ca="1" si="28"/>
        <v>3.1244525101522688E-2</v>
      </c>
    </row>
    <row r="1546" spans="2:8" x14ac:dyDescent="0.3">
      <c r="B1546" s="109"/>
      <c r="C1546" s="13"/>
      <c r="G1546" s="29">
        <v>1543</v>
      </c>
      <c r="H1546" s="192">
        <f t="shared" ca="1" si="28"/>
        <v>-1.555332741019917E-2</v>
      </c>
    </row>
    <row r="1547" spans="2:8" x14ac:dyDescent="0.3">
      <c r="B1547" s="109"/>
      <c r="C1547" s="13"/>
      <c r="G1547" s="29">
        <v>1544</v>
      </c>
      <c r="H1547" s="192">
        <f t="shared" ca="1" si="28"/>
        <v>-2.0319667807902394E-2</v>
      </c>
    </row>
    <row r="1548" spans="2:8" x14ac:dyDescent="0.3">
      <c r="B1548" s="109"/>
      <c r="C1548" s="13"/>
      <c r="G1548" s="29">
        <v>1545</v>
      </c>
      <c r="H1548" s="192">
        <f t="shared" ca="1" si="28"/>
        <v>4.6875862795286063E-2</v>
      </c>
    </row>
    <row r="1549" spans="2:8" x14ac:dyDescent="0.3">
      <c r="B1549" s="109"/>
      <c r="C1549" s="13"/>
      <c r="G1549" s="29">
        <v>1546</v>
      </c>
      <c r="H1549" s="192">
        <f t="shared" ca="1" si="28"/>
        <v>-1.4948106617493067E-3</v>
      </c>
    </row>
    <row r="1550" spans="2:8" x14ac:dyDescent="0.3">
      <c r="B1550" s="109"/>
      <c r="C1550" s="13"/>
      <c r="G1550" s="29">
        <v>1547</v>
      </c>
      <c r="H1550" s="192">
        <f t="shared" ca="1" si="28"/>
        <v>6.9234047031059121E-2</v>
      </c>
    </row>
    <row r="1551" spans="2:8" x14ac:dyDescent="0.3">
      <c r="B1551" s="109"/>
      <c r="C1551" s="13"/>
      <c r="G1551" s="29">
        <v>1548</v>
      </c>
      <c r="H1551" s="192">
        <f t="shared" ca="1" si="28"/>
        <v>-2.161806661190286E-2</v>
      </c>
    </row>
    <row r="1552" spans="2:8" x14ac:dyDescent="0.3">
      <c r="B1552" s="109"/>
      <c r="C1552" s="13"/>
      <c r="G1552" s="29">
        <v>1549</v>
      </c>
      <c r="H1552" s="192">
        <f t="shared" ca="1" si="28"/>
        <v>-7.1238211904485491E-3</v>
      </c>
    </row>
    <row r="1553" spans="2:8" x14ac:dyDescent="0.3">
      <c r="B1553" s="109"/>
      <c r="C1553" s="13"/>
      <c r="G1553" s="29">
        <v>1550</v>
      </c>
      <c r="H1553" s="192">
        <f t="shared" ca="1" si="28"/>
        <v>1.2706868558515345E-2</v>
      </c>
    </row>
    <row r="1554" spans="2:8" x14ac:dyDescent="0.3">
      <c r="B1554" s="109"/>
      <c r="C1554" s="13"/>
      <c r="G1554" s="29">
        <v>1551</v>
      </c>
      <c r="H1554" s="192">
        <f t="shared" ca="1" si="28"/>
        <v>-1.8559381583517148E-2</v>
      </c>
    </row>
    <row r="1555" spans="2:8" x14ac:dyDescent="0.3">
      <c r="B1555" s="109"/>
      <c r="C1555" s="13"/>
      <c r="G1555" s="29">
        <v>1552</v>
      </c>
      <c r="H1555" s="192">
        <f t="shared" ca="1" si="28"/>
        <v>1.6827108655969331E-2</v>
      </c>
    </row>
    <row r="1556" spans="2:8" x14ac:dyDescent="0.3">
      <c r="B1556" s="109"/>
      <c r="C1556" s="13"/>
      <c r="G1556" s="29">
        <v>1553</v>
      </c>
      <c r="H1556" s="192">
        <f t="shared" ca="1" si="28"/>
        <v>1.5690498646772886E-2</v>
      </c>
    </row>
    <row r="1557" spans="2:8" x14ac:dyDescent="0.3">
      <c r="B1557" s="109"/>
      <c r="C1557" s="13"/>
      <c r="G1557" s="29">
        <v>1554</v>
      </c>
      <c r="H1557" s="192">
        <f t="shared" ca="1" si="28"/>
        <v>-9.2382625259526362E-3</v>
      </c>
    </row>
    <row r="1558" spans="2:8" x14ac:dyDescent="0.3">
      <c r="B1558" s="109"/>
      <c r="C1558" s="13"/>
      <c r="G1558" s="29">
        <v>1555</v>
      </c>
      <c r="H1558" s="192">
        <f t="shared" ca="1" si="28"/>
        <v>-9.6959535386867066E-3</v>
      </c>
    </row>
    <row r="1559" spans="2:8" x14ac:dyDescent="0.3">
      <c r="B1559" s="109"/>
      <c r="C1559" s="13"/>
      <c r="G1559" s="29">
        <v>1556</v>
      </c>
      <c r="H1559" s="192">
        <f t="shared" ca="1" si="28"/>
        <v>-2.9816252176358273E-2</v>
      </c>
    </row>
    <row r="1560" spans="2:8" x14ac:dyDescent="0.3">
      <c r="B1560" s="109"/>
      <c r="C1560" s="13"/>
      <c r="G1560" s="29">
        <v>1557</v>
      </c>
      <c r="H1560" s="192">
        <f t="shared" ca="1" si="28"/>
        <v>-8.5372710361845874E-3</v>
      </c>
    </row>
    <row r="1561" spans="2:8" x14ac:dyDescent="0.3">
      <c r="B1561" s="109"/>
      <c r="C1561" s="13"/>
      <c r="G1561" s="29">
        <v>1558</v>
      </c>
      <c r="H1561" s="192">
        <f t="shared" ca="1" si="28"/>
        <v>-1.24429246553225E-2</v>
      </c>
    </row>
    <row r="1562" spans="2:8" x14ac:dyDescent="0.3">
      <c r="B1562" s="109"/>
      <c r="C1562" s="13"/>
      <c r="G1562" s="29">
        <v>1559</v>
      </c>
      <c r="H1562" s="192">
        <f t="shared" ca="1" si="28"/>
        <v>-1.2787310479634103E-2</v>
      </c>
    </row>
    <row r="1563" spans="2:8" x14ac:dyDescent="0.3">
      <c r="B1563" s="109"/>
      <c r="C1563" s="13"/>
      <c r="G1563" s="29">
        <v>1560</v>
      </c>
      <c r="H1563" s="192">
        <f t="shared" ca="1" si="28"/>
        <v>2.3651697121533026E-2</v>
      </c>
    </row>
    <row r="1564" spans="2:8" x14ac:dyDescent="0.3">
      <c r="B1564" s="109"/>
      <c r="C1564" s="13"/>
      <c r="G1564" s="29">
        <v>1561</v>
      </c>
      <c r="H1564" s="192">
        <f t="shared" ca="1" si="28"/>
        <v>-5.0961764866078486E-3</v>
      </c>
    </row>
    <row r="1565" spans="2:8" x14ac:dyDescent="0.3">
      <c r="B1565" s="109"/>
      <c r="C1565" s="13"/>
      <c r="G1565" s="29">
        <v>1562</v>
      </c>
      <c r="H1565" s="192">
        <f t="shared" ca="1" si="28"/>
        <v>-4.3813171673237009E-3</v>
      </c>
    </row>
    <row r="1566" spans="2:8" x14ac:dyDescent="0.3">
      <c r="B1566" s="109"/>
      <c r="C1566" s="13"/>
      <c r="G1566" s="29">
        <v>1563</v>
      </c>
      <c r="H1566" s="192">
        <f t="shared" ca="1" si="28"/>
        <v>8.1051213119732856E-3</v>
      </c>
    </row>
    <row r="1567" spans="2:8" x14ac:dyDescent="0.3">
      <c r="B1567" s="109"/>
      <c r="C1567" s="13"/>
      <c r="G1567" s="29">
        <v>1564</v>
      </c>
      <c r="H1567" s="192">
        <f t="shared" ca="1" si="28"/>
        <v>-1.3159627530329562E-2</v>
      </c>
    </row>
    <row r="1568" spans="2:8" x14ac:dyDescent="0.3">
      <c r="B1568" s="109"/>
      <c r="C1568" s="13"/>
      <c r="G1568" s="29">
        <v>1565</v>
      </c>
      <c r="H1568" s="192">
        <f t="shared" ca="1" si="28"/>
        <v>1.7765879112032097E-2</v>
      </c>
    </row>
    <row r="1569" spans="2:8" x14ac:dyDescent="0.3">
      <c r="B1569" s="109"/>
      <c r="C1569" s="13"/>
      <c r="G1569" s="29">
        <v>1566</v>
      </c>
      <c r="H1569" s="192">
        <f t="shared" ca="1" si="28"/>
        <v>5.2120393453963703E-3</v>
      </c>
    </row>
    <row r="1570" spans="2:8" x14ac:dyDescent="0.3">
      <c r="B1570" s="109"/>
      <c r="C1570" s="13"/>
      <c r="G1570" s="29">
        <v>1567</v>
      </c>
      <c r="H1570" s="192">
        <f t="shared" ca="1" si="28"/>
        <v>1.2189236988086856E-2</v>
      </c>
    </row>
    <row r="1571" spans="2:8" x14ac:dyDescent="0.3">
      <c r="B1571" s="109"/>
      <c r="C1571" s="13"/>
      <c r="G1571" s="29">
        <v>1568</v>
      </c>
      <c r="H1571" s="192">
        <f t="shared" ca="1" si="28"/>
        <v>-3.1450776151795035E-2</v>
      </c>
    </row>
    <row r="1572" spans="2:8" x14ac:dyDescent="0.3">
      <c r="B1572" s="109"/>
      <c r="C1572" s="13"/>
      <c r="G1572" s="29">
        <v>1569</v>
      </c>
      <c r="H1572" s="192">
        <f t="shared" ca="1" si="28"/>
        <v>-4.8558251014478956E-2</v>
      </c>
    </row>
    <row r="1573" spans="2:8" x14ac:dyDescent="0.3">
      <c r="B1573" s="109"/>
      <c r="C1573" s="13"/>
      <c r="G1573" s="29">
        <v>1570</v>
      </c>
      <c r="H1573" s="192">
        <f t="shared" ca="1" si="28"/>
        <v>2.6597926752136947E-2</v>
      </c>
    </row>
    <row r="1574" spans="2:8" x14ac:dyDescent="0.3">
      <c r="B1574" s="109"/>
      <c r="C1574" s="13"/>
      <c r="G1574" s="29">
        <v>1571</v>
      </c>
      <c r="H1574" s="192">
        <f t="shared" ca="1" si="28"/>
        <v>2.7368159252494414E-3</v>
      </c>
    </row>
    <row r="1575" spans="2:8" x14ac:dyDescent="0.3">
      <c r="B1575" s="109"/>
      <c r="C1575" s="13"/>
      <c r="G1575" s="29">
        <v>1572</v>
      </c>
      <c r="H1575" s="192">
        <f t="shared" ca="1" si="28"/>
        <v>1.9862883464452228E-2</v>
      </c>
    </row>
    <row r="1576" spans="2:8" x14ac:dyDescent="0.3">
      <c r="B1576" s="109"/>
      <c r="C1576" s="13"/>
      <c r="G1576" s="29">
        <v>1573</v>
      </c>
      <c r="H1576" s="192">
        <f t="shared" ca="1" si="28"/>
        <v>-4.4359072757215852E-2</v>
      </c>
    </row>
    <row r="1577" spans="2:8" x14ac:dyDescent="0.3">
      <c r="B1577" s="109"/>
      <c r="C1577" s="13"/>
      <c r="G1577" s="29">
        <v>1574</v>
      </c>
      <c r="H1577" s="192">
        <f t="shared" ca="1" si="28"/>
        <v>-2.3632560026216939E-2</v>
      </c>
    </row>
    <row r="1578" spans="2:8" x14ac:dyDescent="0.3">
      <c r="B1578" s="109"/>
      <c r="C1578" s="13"/>
      <c r="G1578" s="29">
        <v>1575</v>
      </c>
      <c r="H1578" s="192">
        <f t="shared" ca="1" si="28"/>
        <v>2.3361576506417361E-2</v>
      </c>
    </row>
    <row r="1579" spans="2:8" x14ac:dyDescent="0.3">
      <c r="B1579" s="109"/>
      <c r="C1579" s="13"/>
      <c r="G1579" s="29">
        <v>1576</v>
      </c>
      <c r="H1579" s="192">
        <f t="shared" ca="1" si="28"/>
        <v>4.7113814462092299E-2</v>
      </c>
    </row>
    <row r="1580" spans="2:8" x14ac:dyDescent="0.3">
      <c r="B1580" s="109"/>
      <c r="C1580" s="13"/>
      <c r="G1580" s="29">
        <v>1577</v>
      </c>
      <c r="H1580" s="192">
        <f t="shared" ca="1" si="28"/>
        <v>1.1953882639042181E-2</v>
      </c>
    </row>
    <row r="1581" spans="2:8" x14ac:dyDescent="0.3">
      <c r="B1581" s="109"/>
      <c r="C1581" s="13"/>
      <c r="G1581" s="29">
        <v>1578</v>
      </c>
      <c r="H1581" s="192">
        <f t="shared" ca="1" si="28"/>
        <v>-1.4521070877727676E-2</v>
      </c>
    </row>
    <row r="1582" spans="2:8" x14ac:dyDescent="0.3">
      <c r="B1582" s="109"/>
      <c r="C1582" s="13"/>
      <c r="G1582" s="29">
        <v>1579</v>
      </c>
      <c r="H1582" s="192">
        <f t="shared" ca="1" si="28"/>
        <v>-1.812730560311963E-2</v>
      </c>
    </row>
    <row r="1583" spans="2:8" x14ac:dyDescent="0.3">
      <c r="B1583" s="109"/>
      <c r="C1583" s="13"/>
      <c r="G1583" s="29">
        <v>1580</v>
      </c>
      <c r="H1583" s="192">
        <f t="shared" ca="1" si="28"/>
        <v>4.382838552493052E-2</v>
      </c>
    </row>
    <row r="1584" spans="2:8" x14ac:dyDescent="0.3">
      <c r="B1584" s="109"/>
      <c r="C1584" s="13"/>
      <c r="G1584" s="29">
        <v>1581</v>
      </c>
      <c r="H1584" s="192">
        <f t="shared" ca="1" si="28"/>
        <v>-2.7540802593868145E-2</v>
      </c>
    </row>
    <row r="1585" spans="2:8" x14ac:dyDescent="0.3">
      <c r="B1585" s="109"/>
      <c r="C1585" s="13"/>
      <c r="G1585" s="29">
        <v>1582</v>
      </c>
      <c r="H1585" s="192">
        <f t="shared" ca="1" si="28"/>
        <v>-6.9526609765566821E-3</v>
      </c>
    </row>
    <row r="1586" spans="2:8" x14ac:dyDescent="0.3">
      <c r="B1586" s="109"/>
      <c r="C1586" s="13"/>
      <c r="G1586" s="29">
        <v>1583</v>
      </c>
      <c r="H1586" s="192">
        <f t="shared" ca="1" si="28"/>
        <v>2.4144573026604318E-2</v>
      </c>
    </row>
    <row r="1587" spans="2:8" x14ac:dyDescent="0.3">
      <c r="B1587" s="109"/>
      <c r="C1587" s="13"/>
      <c r="G1587" s="29">
        <v>1584</v>
      </c>
      <c r="H1587" s="192">
        <f t="shared" ca="1" si="28"/>
        <v>-8.4782951458238272E-3</v>
      </c>
    </row>
    <row r="1588" spans="2:8" x14ac:dyDescent="0.3">
      <c r="B1588" s="109"/>
      <c r="C1588" s="13"/>
      <c r="G1588" s="29">
        <v>1585</v>
      </c>
      <c r="H1588" s="192">
        <f t="shared" ca="1" si="28"/>
        <v>1.4647611585999965E-2</v>
      </c>
    </row>
    <row r="1589" spans="2:8" x14ac:dyDescent="0.3">
      <c r="B1589" s="109"/>
      <c r="C1589" s="13"/>
      <c r="G1589" s="29">
        <v>1586</v>
      </c>
      <c r="H1589" s="192">
        <f t="shared" ca="1" si="28"/>
        <v>-2.43171786070756E-2</v>
      </c>
    </row>
    <row r="1590" spans="2:8" x14ac:dyDescent="0.3">
      <c r="B1590" s="109"/>
      <c r="C1590" s="13"/>
      <c r="G1590" s="29">
        <v>1587</v>
      </c>
      <c r="H1590" s="192">
        <f t="shared" ca="1" si="28"/>
        <v>1.091581328012727E-2</v>
      </c>
    </row>
    <row r="1591" spans="2:8" x14ac:dyDescent="0.3">
      <c r="B1591" s="109"/>
      <c r="C1591" s="13"/>
      <c r="G1591" s="29">
        <v>1588</v>
      </c>
      <c r="H1591" s="192">
        <f t="shared" ca="1" si="28"/>
        <v>1.52057380846459E-2</v>
      </c>
    </row>
    <row r="1592" spans="2:8" x14ac:dyDescent="0.3">
      <c r="B1592" s="109"/>
      <c r="C1592" s="13"/>
      <c r="G1592" s="29">
        <v>1589</v>
      </c>
      <c r="H1592" s="192">
        <f t="shared" ca="1" si="28"/>
        <v>4.1923509241241479E-3</v>
      </c>
    </row>
    <row r="1593" spans="2:8" x14ac:dyDescent="0.3">
      <c r="B1593" s="109"/>
      <c r="C1593" s="13"/>
      <c r="G1593" s="29">
        <v>1590</v>
      </c>
      <c r="H1593" s="192">
        <f t="shared" ca="1" si="28"/>
        <v>-1.4642791510121201E-2</v>
      </c>
    </row>
    <row r="1594" spans="2:8" x14ac:dyDescent="0.3">
      <c r="B1594" s="109"/>
      <c r="C1594" s="13"/>
      <c r="G1594" s="29">
        <v>1591</v>
      </c>
      <c r="H1594" s="192">
        <f t="shared" ca="1" si="28"/>
        <v>-2.1818799741550369E-3</v>
      </c>
    </row>
    <row r="1595" spans="2:8" x14ac:dyDescent="0.3">
      <c r="B1595" s="109"/>
      <c r="C1595" s="13"/>
      <c r="G1595" s="29">
        <v>1592</v>
      </c>
      <c r="H1595" s="192">
        <f t="shared" ca="1" si="28"/>
        <v>1.2751992255217686E-2</v>
      </c>
    </row>
    <row r="1596" spans="2:8" x14ac:dyDescent="0.3">
      <c r="B1596" s="109"/>
      <c r="C1596" s="13"/>
      <c r="G1596" s="29">
        <v>1593</v>
      </c>
      <c r="H1596" s="192">
        <f t="shared" ca="1" si="28"/>
        <v>-1.496334818074015E-2</v>
      </c>
    </row>
    <row r="1597" spans="2:8" x14ac:dyDescent="0.3">
      <c r="B1597" s="109"/>
      <c r="C1597" s="13"/>
      <c r="G1597" s="29">
        <v>1594</v>
      </c>
      <c r="H1597" s="192">
        <f t="shared" ca="1" si="28"/>
        <v>1.5818091038257206E-2</v>
      </c>
    </row>
    <row r="1598" spans="2:8" x14ac:dyDescent="0.3">
      <c r="B1598" s="109"/>
      <c r="C1598" s="13"/>
      <c r="G1598" s="29">
        <v>1595</v>
      </c>
      <c r="H1598" s="192">
        <f t="shared" ca="1" si="28"/>
        <v>3.230604042753376E-2</v>
      </c>
    </row>
    <row r="1599" spans="2:8" x14ac:dyDescent="0.3">
      <c r="B1599" s="109"/>
      <c r="C1599" s="13"/>
      <c r="G1599" s="29">
        <v>1596</v>
      </c>
      <c r="H1599" s="192">
        <f t="shared" ca="1" si="28"/>
        <v>-1.0745202270489809E-4</v>
      </c>
    </row>
    <row r="1600" spans="2:8" x14ac:dyDescent="0.3">
      <c r="B1600" s="109"/>
      <c r="C1600" s="13"/>
      <c r="G1600" s="29">
        <v>1597</v>
      </c>
      <c r="H1600" s="192">
        <f t="shared" ca="1" si="28"/>
        <v>-9.3754331843485857E-3</v>
      </c>
    </row>
    <row r="1601" spans="2:8" x14ac:dyDescent="0.3">
      <c r="B1601" s="109"/>
      <c r="C1601" s="13"/>
      <c r="G1601" s="29">
        <v>1598</v>
      </c>
      <c r="H1601" s="192">
        <f t="shared" ca="1" si="28"/>
        <v>-9.321167094684589E-2</v>
      </c>
    </row>
    <row r="1602" spans="2:8" x14ac:dyDescent="0.3">
      <c r="B1602" s="109"/>
      <c r="C1602" s="13"/>
      <c r="G1602" s="29">
        <v>1599</v>
      </c>
      <c r="H1602" s="192">
        <f t="shared" ca="1" si="28"/>
        <v>2.0765650199252358E-2</v>
      </c>
    </row>
    <row r="1603" spans="2:8" x14ac:dyDescent="0.3">
      <c r="B1603" s="109"/>
      <c r="C1603" s="13"/>
      <c r="G1603" s="29">
        <v>1600</v>
      </c>
      <c r="H1603" s="192">
        <f t="shared" ca="1" si="28"/>
        <v>2.9569351809017031E-2</v>
      </c>
    </row>
    <row r="1604" spans="2:8" x14ac:dyDescent="0.3">
      <c r="B1604" s="109"/>
      <c r="C1604" s="13"/>
      <c r="G1604" s="29">
        <v>1601</v>
      </c>
      <c r="H1604" s="192">
        <f t="shared" ca="1" si="28"/>
        <v>3.585585591959476E-2</v>
      </c>
    </row>
    <row r="1605" spans="2:8" x14ac:dyDescent="0.3">
      <c r="B1605" s="109"/>
      <c r="C1605" s="13"/>
      <c r="G1605" s="29">
        <v>1602</v>
      </c>
      <c r="H1605" s="192">
        <f t="shared" ref="H1605:H1668" ca="1" si="29">_xlfn.NORM.INV(RAND(),N$6,N$7)</f>
        <v>-1.1885174443837358E-2</v>
      </c>
    </row>
    <row r="1606" spans="2:8" x14ac:dyDescent="0.3">
      <c r="B1606" s="109"/>
      <c r="C1606" s="13"/>
      <c r="G1606" s="29">
        <v>1603</v>
      </c>
      <c r="H1606" s="192">
        <f t="shared" ca="1" si="29"/>
        <v>-5.3154173549882319E-2</v>
      </c>
    </row>
    <row r="1607" spans="2:8" x14ac:dyDescent="0.3">
      <c r="B1607" s="109"/>
      <c r="C1607" s="13"/>
      <c r="G1607" s="29">
        <v>1604</v>
      </c>
      <c r="H1607" s="192">
        <f t="shared" ca="1" si="29"/>
        <v>-1.3075931029793417E-2</v>
      </c>
    </row>
    <row r="1608" spans="2:8" x14ac:dyDescent="0.3">
      <c r="B1608" s="109"/>
      <c r="C1608" s="13"/>
      <c r="G1608" s="29">
        <v>1605</v>
      </c>
      <c r="H1608" s="192">
        <f t="shared" ca="1" si="29"/>
        <v>1.1596214968077374E-2</v>
      </c>
    </row>
    <row r="1609" spans="2:8" x14ac:dyDescent="0.3">
      <c r="B1609" s="109"/>
      <c r="C1609" s="13"/>
      <c r="G1609" s="29">
        <v>1606</v>
      </c>
      <c r="H1609" s="192">
        <f t="shared" ca="1" si="29"/>
        <v>2.4923096988814068E-2</v>
      </c>
    </row>
    <row r="1610" spans="2:8" x14ac:dyDescent="0.3">
      <c r="B1610" s="109"/>
      <c r="C1610" s="13"/>
      <c r="G1610" s="29">
        <v>1607</v>
      </c>
      <c r="H1610" s="192">
        <f t="shared" ca="1" si="29"/>
        <v>-4.885807377481532E-3</v>
      </c>
    </row>
    <row r="1611" spans="2:8" x14ac:dyDescent="0.3">
      <c r="B1611" s="109"/>
      <c r="C1611" s="13"/>
      <c r="G1611" s="29">
        <v>1608</v>
      </c>
      <c r="H1611" s="192">
        <f t="shared" ca="1" si="29"/>
        <v>2.5682582738492696E-2</v>
      </c>
    </row>
    <row r="1612" spans="2:8" x14ac:dyDescent="0.3">
      <c r="B1612" s="109"/>
      <c r="C1612" s="13"/>
      <c r="G1612" s="29">
        <v>1609</v>
      </c>
      <c r="H1612" s="192">
        <f t="shared" ca="1" si="29"/>
        <v>1.3609576382430552E-2</v>
      </c>
    </row>
    <row r="1613" spans="2:8" x14ac:dyDescent="0.3">
      <c r="B1613" s="109"/>
      <c r="C1613" s="13"/>
      <c r="G1613" s="29">
        <v>1610</v>
      </c>
      <c r="H1613" s="192">
        <f t="shared" ca="1" si="29"/>
        <v>1.2837901476431218E-2</v>
      </c>
    </row>
    <row r="1614" spans="2:8" x14ac:dyDescent="0.3">
      <c r="B1614" s="109"/>
      <c r="C1614" s="13"/>
      <c r="G1614" s="29">
        <v>1611</v>
      </c>
      <c r="H1614" s="192">
        <f t="shared" ca="1" si="29"/>
        <v>-3.0705136230726932E-2</v>
      </c>
    </row>
    <row r="1615" spans="2:8" x14ac:dyDescent="0.3">
      <c r="B1615" s="109"/>
      <c r="C1615" s="13"/>
      <c r="G1615" s="29">
        <v>1612</v>
      </c>
      <c r="H1615" s="192">
        <f t="shared" ca="1" si="29"/>
        <v>-1.2786364084266859E-2</v>
      </c>
    </row>
    <row r="1616" spans="2:8" x14ac:dyDescent="0.3">
      <c r="B1616" s="109"/>
      <c r="C1616" s="13"/>
      <c r="G1616" s="29">
        <v>1613</v>
      </c>
      <c r="H1616" s="192">
        <f t="shared" ca="1" si="29"/>
        <v>-1.2514004052779984E-2</v>
      </c>
    </row>
    <row r="1617" spans="2:8" x14ac:dyDescent="0.3">
      <c r="B1617" s="109"/>
      <c r="C1617" s="13"/>
      <c r="G1617" s="29">
        <v>1614</v>
      </c>
      <c r="H1617" s="192">
        <f t="shared" ca="1" si="29"/>
        <v>3.117665432942714E-2</v>
      </c>
    </row>
    <row r="1618" spans="2:8" x14ac:dyDescent="0.3">
      <c r="B1618" s="109"/>
      <c r="C1618" s="13"/>
      <c r="G1618" s="29">
        <v>1615</v>
      </c>
      <c r="H1618" s="192">
        <f t="shared" ca="1" si="29"/>
        <v>-2.0333099004792559E-2</v>
      </c>
    </row>
    <row r="1619" spans="2:8" x14ac:dyDescent="0.3">
      <c r="B1619" s="109"/>
      <c r="C1619" s="13"/>
      <c r="G1619" s="29">
        <v>1616</v>
      </c>
      <c r="H1619" s="192">
        <f t="shared" ca="1" si="29"/>
        <v>3.3121510779855401E-3</v>
      </c>
    </row>
    <row r="1620" spans="2:8" x14ac:dyDescent="0.3">
      <c r="B1620" s="109"/>
      <c r="C1620" s="13"/>
      <c r="G1620" s="29">
        <v>1617</v>
      </c>
      <c r="H1620" s="192">
        <f t="shared" ca="1" si="29"/>
        <v>4.3014635345930773E-2</v>
      </c>
    </row>
    <row r="1621" spans="2:8" x14ac:dyDescent="0.3">
      <c r="B1621" s="109"/>
      <c r="C1621" s="13"/>
      <c r="G1621" s="29">
        <v>1618</v>
      </c>
      <c r="H1621" s="192">
        <f t="shared" ca="1" si="29"/>
        <v>-1.9007778404795662E-2</v>
      </c>
    </row>
    <row r="1622" spans="2:8" x14ac:dyDescent="0.3">
      <c r="B1622" s="109"/>
      <c r="C1622" s="13"/>
      <c r="G1622" s="29">
        <v>1619</v>
      </c>
      <c r="H1622" s="192">
        <f t="shared" ca="1" si="29"/>
        <v>-2.9020529401938213E-3</v>
      </c>
    </row>
    <row r="1623" spans="2:8" x14ac:dyDescent="0.3">
      <c r="B1623" s="109"/>
      <c r="C1623" s="13"/>
      <c r="G1623" s="29">
        <v>1620</v>
      </c>
      <c r="H1623" s="192">
        <f t="shared" ca="1" si="29"/>
        <v>-8.7778939796503454E-3</v>
      </c>
    </row>
    <row r="1624" spans="2:8" x14ac:dyDescent="0.3">
      <c r="B1624" s="109"/>
      <c r="C1624" s="13"/>
      <c r="G1624" s="29">
        <v>1621</v>
      </c>
      <c r="H1624" s="192">
        <f t="shared" ca="1" si="29"/>
        <v>1.5660824048347125E-2</v>
      </c>
    </row>
    <row r="1625" spans="2:8" x14ac:dyDescent="0.3">
      <c r="B1625" s="109"/>
      <c r="C1625" s="13"/>
      <c r="G1625" s="29">
        <v>1622</v>
      </c>
      <c r="H1625" s="192">
        <f t="shared" ca="1" si="29"/>
        <v>3.5521878717109219E-2</v>
      </c>
    </row>
    <row r="1626" spans="2:8" x14ac:dyDescent="0.3">
      <c r="B1626" s="109"/>
      <c r="C1626" s="13"/>
      <c r="G1626" s="29">
        <v>1623</v>
      </c>
      <c r="H1626" s="192">
        <f t="shared" ca="1" si="29"/>
        <v>-7.8075208700708165E-2</v>
      </c>
    </row>
    <row r="1627" spans="2:8" x14ac:dyDescent="0.3">
      <c r="B1627" s="109"/>
      <c r="C1627" s="13"/>
      <c r="G1627" s="29">
        <v>1624</v>
      </c>
      <c r="H1627" s="192">
        <f t="shared" ca="1" si="29"/>
        <v>3.3704487589142976E-2</v>
      </c>
    </row>
    <row r="1628" spans="2:8" x14ac:dyDescent="0.3">
      <c r="B1628" s="109"/>
      <c r="C1628" s="13"/>
      <c r="G1628" s="29">
        <v>1625</v>
      </c>
      <c r="H1628" s="192">
        <f t="shared" ca="1" si="29"/>
        <v>-1.2702634078679416E-2</v>
      </c>
    </row>
    <row r="1629" spans="2:8" x14ac:dyDescent="0.3">
      <c r="B1629" s="109"/>
      <c r="C1629" s="13"/>
      <c r="G1629" s="29">
        <v>1626</v>
      </c>
      <c r="H1629" s="192">
        <f t="shared" ca="1" si="29"/>
        <v>-6.2737982892582478E-2</v>
      </c>
    </row>
    <row r="1630" spans="2:8" x14ac:dyDescent="0.3">
      <c r="B1630" s="109"/>
      <c r="C1630" s="13"/>
      <c r="G1630" s="29">
        <v>1627</v>
      </c>
      <c r="H1630" s="192">
        <f t="shared" ca="1" si="29"/>
        <v>-5.7393247479322236E-2</v>
      </c>
    </row>
    <row r="1631" spans="2:8" x14ac:dyDescent="0.3">
      <c r="B1631" s="109"/>
      <c r="C1631" s="13"/>
      <c r="G1631" s="29">
        <v>1628</v>
      </c>
      <c r="H1631" s="192">
        <f t="shared" ca="1" si="29"/>
        <v>3.045123730910378E-2</v>
      </c>
    </row>
    <row r="1632" spans="2:8" x14ac:dyDescent="0.3">
      <c r="B1632" s="109"/>
      <c r="C1632" s="13"/>
      <c r="G1632" s="29">
        <v>1629</v>
      </c>
      <c r="H1632" s="192">
        <f t="shared" ca="1" si="29"/>
        <v>-9.7300377266726894E-3</v>
      </c>
    </row>
    <row r="1633" spans="2:8" x14ac:dyDescent="0.3">
      <c r="B1633" s="109"/>
      <c r="C1633" s="13"/>
      <c r="G1633" s="29">
        <v>1630</v>
      </c>
      <c r="H1633" s="192">
        <f t="shared" ca="1" si="29"/>
        <v>-2.4158955901582398E-2</v>
      </c>
    </row>
    <row r="1634" spans="2:8" x14ac:dyDescent="0.3">
      <c r="B1634" s="109"/>
      <c r="C1634" s="13"/>
      <c r="G1634" s="29">
        <v>1631</v>
      </c>
      <c r="H1634" s="192">
        <f t="shared" ca="1" si="29"/>
        <v>2.2799087065763213E-2</v>
      </c>
    </row>
    <row r="1635" spans="2:8" x14ac:dyDescent="0.3">
      <c r="B1635" s="109"/>
      <c r="C1635" s="13"/>
      <c r="G1635" s="29">
        <v>1632</v>
      </c>
      <c r="H1635" s="192">
        <f t="shared" ca="1" si="29"/>
        <v>-2.5615899972995265E-2</v>
      </c>
    </row>
    <row r="1636" spans="2:8" x14ac:dyDescent="0.3">
      <c r="B1636" s="109"/>
      <c r="C1636" s="13"/>
      <c r="G1636" s="29">
        <v>1633</v>
      </c>
      <c r="H1636" s="192">
        <f t="shared" ca="1" si="29"/>
        <v>5.2794576032528324E-4</v>
      </c>
    </row>
    <row r="1637" spans="2:8" x14ac:dyDescent="0.3">
      <c r="B1637" s="109"/>
      <c r="C1637" s="13"/>
      <c r="G1637" s="29">
        <v>1634</v>
      </c>
      <c r="H1637" s="192">
        <f t="shared" ca="1" si="29"/>
        <v>-2.3968466496474005E-2</v>
      </c>
    </row>
    <row r="1638" spans="2:8" x14ac:dyDescent="0.3">
      <c r="B1638" s="109"/>
      <c r="C1638" s="13"/>
      <c r="G1638" s="29">
        <v>1635</v>
      </c>
      <c r="H1638" s="192">
        <f t="shared" ca="1" si="29"/>
        <v>2.1385440624106754E-2</v>
      </c>
    </row>
    <row r="1639" spans="2:8" x14ac:dyDescent="0.3">
      <c r="B1639" s="109"/>
      <c r="C1639" s="13"/>
      <c r="G1639" s="29">
        <v>1636</v>
      </c>
      <c r="H1639" s="192">
        <f t="shared" ca="1" si="29"/>
        <v>3.8725398874724669E-2</v>
      </c>
    </row>
    <row r="1640" spans="2:8" x14ac:dyDescent="0.3">
      <c r="B1640" s="109"/>
      <c r="C1640" s="13"/>
      <c r="G1640" s="29">
        <v>1637</v>
      </c>
      <c r="H1640" s="192">
        <f t="shared" ca="1" si="29"/>
        <v>-1.3029219469564613E-2</v>
      </c>
    </row>
    <row r="1641" spans="2:8" x14ac:dyDescent="0.3">
      <c r="B1641" s="109"/>
      <c r="C1641" s="13"/>
      <c r="G1641" s="29">
        <v>1638</v>
      </c>
      <c r="H1641" s="192">
        <f t="shared" ca="1" si="29"/>
        <v>3.2418266631771331E-2</v>
      </c>
    </row>
    <row r="1642" spans="2:8" x14ac:dyDescent="0.3">
      <c r="B1642" s="109"/>
      <c r="C1642" s="13"/>
      <c r="G1642" s="29">
        <v>1639</v>
      </c>
      <c r="H1642" s="192">
        <f t="shared" ca="1" si="29"/>
        <v>1.5432209357169206E-2</v>
      </c>
    </row>
    <row r="1643" spans="2:8" x14ac:dyDescent="0.3">
      <c r="B1643" s="109"/>
      <c r="C1643" s="13"/>
      <c r="G1643" s="29">
        <v>1640</v>
      </c>
      <c r="H1643" s="192">
        <f t="shared" ca="1" si="29"/>
        <v>-7.690634132536095E-3</v>
      </c>
    </row>
    <row r="1644" spans="2:8" x14ac:dyDescent="0.3">
      <c r="B1644" s="109"/>
      <c r="C1644" s="13"/>
      <c r="G1644" s="29">
        <v>1641</v>
      </c>
      <c r="H1644" s="192">
        <f t="shared" ca="1" si="29"/>
        <v>4.0162492062181237E-3</v>
      </c>
    </row>
    <row r="1645" spans="2:8" x14ac:dyDescent="0.3">
      <c r="B1645" s="109"/>
      <c r="C1645" s="13"/>
      <c r="G1645" s="29">
        <v>1642</v>
      </c>
      <c r="H1645" s="192">
        <f t="shared" ca="1" si="29"/>
        <v>-5.1042293281982471E-4</v>
      </c>
    </row>
    <row r="1646" spans="2:8" x14ac:dyDescent="0.3">
      <c r="B1646" s="109"/>
      <c r="C1646" s="13"/>
      <c r="G1646" s="29">
        <v>1643</v>
      </c>
      <c r="H1646" s="192">
        <f t="shared" ca="1" si="29"/>
        <v>-1.2087178744514133E-2</v>
      </c>
    </row>
    <row r="1647" spans="2:8" x14ac:dyDescent="0.3">
      <c r="B1647" s="109"/>
      <c r="C1647" s="13"/>
      <c r="G1647" s="29">
        <v>1644</v>
      </c>
      <c r="H1647" s="192">
        <f t="shared" ca="1" si="29"/>
        <v>-2.8172116340932984E-2</v>
      </c>
    </row>
    <row r="1648" spans="2:8" x14ac:dyDescent="0.3">
      <c r="B1648" s="109"/>
      <c r="C1648" s="13"/>
      <c r="G1648" s="29">
        <v>1645</v>
      </c>
      <c r="H1648" s="192">
        <f t="shared" ca="1" si="29"/>
        <v>-2.7446568692476987E-2</v>
      </c>
    </row>
    <row r="1649" spans="2:8" x14ac:dyDescent="0.3">
      <c r="B1649" s="109"/>
      <c r="C1649" s="13"/>
      <c r="G1649" s="29">
        <v>1646</v>
      </c>
      <c r="H1649" s="192">
        <f t="shared" ca="1" si="29"/>
        <v>2.3368002112477994E-2</v>
      </c>
    </row>
    <row r="1650" spans="2:8" x14ac:dyDescent="0.3">
      <c r="B1650" s="109"/>
      <c r="C1650" s="13"/>
      <c r="G1650" s="29">
        <v>1647</v>
      </c>
      <c r="H1650" s="192">
        <f t="shared" ca="1" si="29"/>
        <v>-2.7216277884641722E-2</v>
      </c>
    </row>
    <row r="1651" spans="2:8" x14ac:dyDescent="0.3">
      <c r="B1651" s="109"/>
      <c r="C1651" s="13"/>
      <c r="G1651" s="29">
        <v>1648</v>
      </c>
      <c r="H1651" s="192">
        <f t="shared" ca="1" si="29"/>
        <v>-6.8488939155804298E-4</v>
      </c>
    </row>
    <row r="1652" spans="2:8" x14ac:dyDescent="0.3">
      <c r="B1652" s="109"/>
      <c r="C1652" s="13"/>
      <c r="G1652" s="29">
        <v>1649</v>
      </c>
      <c r="H1652" s="192">
        <f t="shared" ca="1" si="29"/>
        <v>3.1479770964140445E-2</v>
      </c>
    </row>
    <row r="1653" spans="2:8" x14ac:dyDescent="0.3">
      <c r="B1653" s="109"/>
      <c r="C1653" s="13"/>
      <c r="G1653" s="29">
        <v>1650</v>
      </c>
      <c r="H1653" s="192">
        <f t="shared" ca="1" si="29"/>
        <v>-1.825802136180469E-2</v>
      </c>
    </row>
    <row r="1654" spans="2:8" x14ac:dyDescent="0.3">
      <c r="B1654" s="109"/>
      <c r="C1654" s="13"/>
      <c r="G1654" s="29">
        <v>1651</v>
      </c>
      <c r="H1654" s="192">
        <f t="shared" ca="1" si="29"/>
        <v>-5.1002863551287093E-3</v>
      </c>
    </row>
    <row r="1655" spans="2:8" x14ac:dyDescent="0.3">
      <c r="B1655" s="109"/>
      <c r="C1655" s="13"/>
      <c r="G1655" s="29">
        <v>1652</v>
      </c>
      <c r="H1655" s="192">
        <f t="shared" ca="1" si="29"/>
        <v>1.1632600819128097E-2</v>
      </c>
    </row>
    <row r="1656" spans="2:8" x14ac:dyDescent="0.3">
      <c r="B1656" s="109"/>
      <c r="C1656" s="13"/>
      <c r="G1656" s="29">
        <v>1653</v>
      </c>
      <c r="H1656" s="192">
        <f t="shared" ca="1" si="29"/>
        <v>-1.9590836027825943E-2</v>
      </c>
    </row>
    <row r="1657" spans="2:8" x14ac:dyDescent="0.3">
      <c r="B1657" s="109"/>
      <c r="C1657" s="13"/>
      <c r="G1657" s="29">
        <v>1654</v>
      </c>
      <c r="H1657" s="192">
        <f t="shared" ca="1" si="29"/>
        <v>-5.7476792598877675E-2</v>
      </c>
    </row>
    <row r="1658" spans="2:8" x14ac:dyDescent="0.3">
      <c r="B1658" s="109"/>
      <c r="C1658" s="13"/>
      <c r="G1658" s="29">
        <v>1655</v>
      </c>
      <c r="H1658" s="192">
        <f t="shared" ca="1" si="29"/>
        <v>-2.8256610578646549E-2</v>
      </c>
    </row>
    <row r="1659" spans="2:8" x14ac:dyDescent="0.3">
      <c r="B1659" s="109"/>
      <c r="C1659" s="13"/>
      <c r="G1659" s="29">
        <v>1656</v>
      </c>
      <c r="H1659" s="192">
        <f t="shared" ca="1" si="29"/>
        <v>-1.0249760317054075E-3</v>
      </c>
    </row>
    <row r="1660" spans="2:8" x14ac:dyDescent="0.3">
      <c r="B1660" s="109"/>
      <c r="C1660" s="13"/>
      <c r="G1660" s="29">
        <v>1657</v>
      </c>
      <c r="H1660" s="192">
        <f t="shared" ca="1" si="29"/>
        <v>-5.5432517726443815E-2</v>
      </c>
    </row>
    <row r="1661" spans="2:8" x14ac:dyDescent="0.3">
      <c r="B1661" s="109"/>
      <c r="C1661" s="13"/>
      <c r="G1661" s="29">
        <v>1658</v>
      </c>
      <c r="H1661" s="192">
        <f t="shared" ca="1" si="29"/>
        <v>-2.5643496035355675E-2</v>
      </c>
    </row>
    <row r="1662" spans="2:8" x14ac:dyDescent="0.3">
      <c r="B1662" s="109"/>
      <c r="C1662" s="13"/>
      <c r="G1662" s="29">
        <v>1659</v>
      </c>
      <c r="H1662" s="192">
        <f t="shared" ca="1" si="29"/>
        <v>2.2134403110725866E-3</v>
      </c>
    </row>
    <row r="1663" spans="2:8" x14ac:dyDescent="0.3">
      <c r="B1663" s="109"/>
      <c r="C1663" s="13"/>
      <c r="G1663" s="29">
        <v>1660</v>
      </c>
      <c r="H1663" s="192">
        <f t="shared" ca="1" si="29"/>
        <v>1.7086031676376904E-2</v>
      </c>
    </row>
    <row r="1664" spans="2:8" x14ac:dyDescent="0.3">
      <c r="B1664" s="109"/>
      <c r="C1664" s="13"/>
      <c r="G1664" s="29">
        <v>1661</v>
      </c>
      <c r="H1664" s="192">
        <f t="shared" ca="1" si="29"/>
        <v>-4.7699292270437779E-3</v>
      </c>
    </row>
    <row r="1665" spans="2:8" x14ac:dyDescent="0.3">
      <c r="B1665" s="109"/>
      <c r="C1665" s="13"/>
      <c r="G1665" s="29">
        <v>1662</v>
      </c>
      <c r="H1665" s="192">
        <f t="shared" ca="1" si="29"/>
        <v>1.8045929831968569E-2</v>
      </c>
    </row>
    <row r="1666" spans="2:8" x14ac:dyDescent="0.3">
      <c r="B1666" s="109"/>
      <c r="C1666" s="13"/>
      <c r="G1666" s="29">
        <v>1663</v>
      </c>
      <c r="H1666" s="192">
        <f t="shared" ca="1" si="29"/>
        <v>1.3765650423725302E-2</v>
      </c>
    </row>
    <row r="1667" spans="2:8" x14ac:dyDescent="0.3">
      <c r="B1667" s="109"/>
      <c r="C1667" s="13"/>
      <c r="G1667" s="29">
        <v>1664</v>
      </c>
      <c r="H1667" s="192">
        <f t="shared" ca="1" si="29"/>
        <v>-4.1156667178653017E-2</v>
      </c>
    </row>
    <row r="1668" spans="2:8" x14ac:dyDescent="0.3">
      <c r="B1668" s="109"/>
      <c r="C1668" s="13"/>
      <c r="G1668" s="29">
        <v>1665</v>
      </c>
      <c r="H1668" s="192">
        <f t="shared" ca="1" si="29"/>
        <v>2.1495007054533669E-2</v>
      </c>
    </row>
    <row r="1669" spans="2:8" x14ac:dyDescent="0.3">
      <c r="B1669" s="109"/>
      <c r="C1669" s="13"/>
      <c r="G1669" s="29">
        <v>1666</v>
      </c>
      <c r="H1669" s="192">
        <f t="shared" ref="H1669:H1732" ca="1" si="30">_xlfn.NORM.INV(RAND(),N$6,N$7)</f>
        <v>8.5385645842805981E-3</v>
      </c>
    </row>
    <row r="1670" spans="2:8" x14ac:dyDescent="0.3">
      <c r="B1670" s="109"/>
      <c r="C1670" s="13"/>
      <c r="G1670" s="29">
        <v>1667</v>
      </c>
      <c r="H1670" s="192">
        <f t="shared" ca="1" si="30"/>
        <v>2.3761646028196488E-2</v>
      </c>
    </row>
    <row r="1671" spans="2:8" x14ac:dyDescent="0.3">
      <c r="B1671" s="109"/>
      <c r="C1671" s="13"/>
      <c r="G1671" s="29">
        <v>1668</v>
      </c>
      <c r="H1671" s="192">
        <f t="shared" ca="1" si="30"/>
        <v>6.4338770470084281E-2</v>
      </c>
    </row>
    <row r="1672" spans="2:8" x14ac:dyDescent="0.3">
      <c r="B1672" s="109"/>
      <c r="C1672" s="13"/>
      <c r="G1672" s="29">
        <v>1669</v>
      </c>
      <c r="H1672" s="192">
        <f t="shared" ca="1" si="30"/>
        <v>2.123068930981873E-2</v>
      </c>
    </row>
    <row r="1673" spans="2:8" x14ac:dyDescent="0.3">
      <c r="B1673" s="109"/>
      <c r="C1673" s="13"/>
      <c r="G1673" s="29">
        <v>1670</v>
      </c>
      <c r="H1673" s="192">
        <f t="shared" ca="1" si="30"/>
        <v>-6.1637109623738657E-3</v>
      </c>
    </row>
    <row r="1674" spans="2:8" x14ac:dyDescent="0.3">
      <c r="B1674" s="109"/>
      <c r="C1674" s="13"/>
      <c r="G1674" s="29">
        <v>1671</v>
      </c>
      <c r="H1674" s="192">
        <f t="shared" ca="1" si="30"/>
        <v>-2.792312650105383E-2</v>
      </c>
    </row>
    <row r="1675" spans="2:8" x14ac:dyDescent="0.3">
      <c r="B1675" s="109"/>
      <c r="C1675" s="13"/>
      <c r="G1675" s="29">
        <v>1672</v>
      </c>
      <c r="H1675" s="192">
        <f t="shared" ca="1" si="30"/>
        <v>-1.6439420814353494E-2</v>
      </c>
    </row>
    <row r="1676" spans="2:8" x14ac:dyDescent="0.3">
      <c r="B1676" s="109"/>
      <c r="C1676" s="13"/>
      <c r="G1676" s="29">
        <v>1673</v>
      </c>
      <c r="H1676" s="192">
        <f t="shared" ca="1" si="30"/>
        <v>2.0254440236694843E-2</v>
      </c>
    </row>
    <row r="1677" spans="2:8" x14ac:dyDescent="0.3">
      <c r="B1677" s="109"/>
      <c r="C1677" s="13"/>
      <c r="G1677" s="29">
        <v>1674</v>
      </c>
      <c r="H1677" s="192">
        <f t="shared" ca="1" si="30"/>
        <v>2.2921451508446846E-2</v>
      </c>
    </row>
    <row r="1678" spans="2:8" x14ac:dyDescent="0.3">
      <c r="B1678" s="109"/>
      <c r="C1678" s="13"/>
      <c r="G1678" s="29">
        <v>1675</v>
      </c>
      <c r="H1678" s="192">
        <f t="shared" ca="1" si="30"/>
        <v>-1.5395221430195746E-2</v>
      </c>
    </row>
    <row r="1679" spans="2:8" x14ac:dyDescent="0.3">
      <c r="B1679" s="109"/>
      <c r="C1679" s="13"/>
      <c r="G1679" s="29">
        <v>1676</v>
      </c>
      <c r="H1679" s="192">
        <f t="shared" ca="1" si="30"/>
        <v>-4.9974262467079519E-3</v>
      </c>
    </row>
    <row r="1680" spans="2:8" x14ac:dyDescent="0.3">
      <c r="B1680" s="109"/>
      <c r="C1680" s="13"/>
      <c r="G1680" s="29">
        <v>1677</v>
      </c>
      <c r="H1680" s="192">
        <f t="shared" ca="1" si="30"/>
        <v>1.8725235774313273E-2</v>
      </c>
    </row>
    <row r="1681" spans="2:8" x14ac:dyDescent="0.3">
      <c r="B1681" s="109"/>
      <c r="C1681" s="13"/>
      <c r="G1681" s="29">
        <v>1678</v>
      </c>
      <c r="H1681" s="192">
        <f t="shared" ca="1" si="30"/>
        <v>4.131555573537004E-2</v>
      </c>
    </row>
    <row r="1682" spans="2:8" x14ac:dyDescent="0.3">
      <c r="B1682" s="109"/>
      <c r="C1682" s="13"/>
      <c r="G1682" s="29">
        <v>1679</v>
      </c>
      <c r="H1682" s="192">
        <f t="shared" ca="1" si="30"/>
        <v>-2.0779014276539391E-2</v>
      </c>
    </row>
    <row r="1683" spans="2:8" x14ac:dyDescent="0.3">
      <c r="B1683" s="109"/>
      <c r="C1683" s="13"/>
      <c r="G1683" s="29">
        <v>1680</v>
      </c>
      <c r="H1683" s="192">
        <f t="shared" ca="1" si="30"/>
        <v>5.4866627613262423E-3</v>
      </c>
    </row>
    <row r="1684" spans="2:8" x14ac:dyDescent="0.3">
      <c r="B1684" s="109"/>
      <c r="C1684" s="13"/>
      <c r="G1684" s="29">
        <v>1681</v>
      </c>
      <c r="H1684" s="192">
        <f t="shared" ca="1" si="30"/>
        <v>-1.3488657490497559E-2</v>
      </c>
    </row>
    <row r="1685" spans="2:8" x14ac:dyDescent="0.3">
      <c r="B1685" s="109"/>
      <c r="C1685" s="13"/>
      <c r="G1685" s="29">
        <v>1682</v>
      </c>
      <c r="H1685" s="192">
        <f t="shared" ca="1" si="30"/>
        <v>1.093458083227032E-2</v>
      </c>
    </row>
    <row r="1686" spans="2:8" x14ac:dyDescent="0.3">
      <c r="B1686" s="109"/>
      <c r="C1686" s="13"/>
      <c r="G1686" s="29">
        <v>1683</v>
      </c>
      <c r="H1686" s="192">
        <f t="shared" ca="1" si="30"/>
        <v>3.6379626103737045E-2</v>
      </c>
    </row>
    <row r="1687" spans="2:8" x14ac:dyDescent="0.3">
      <c r="B1687" s="109"/>
      <c r="C1687" s="13"/>
      <c r="G1687" s="29">
        <v>1684</v>
      </c>
      <c r="H1687" s="192">
        <f t="shared" ca="1" si="30"/>
        <v>-5.9695922291855608E-2</v>
      </c>
    </row>
    <row r="1688" spans="2:8" x14ac:dyDescent="0.3">
      <c r="B1688" s="109"/>
      <c r="C1688" s="13"/>
      <c r="G1688" s="29">
        <v>1685</v>
      </c>
      <c r="H1688" s="192">
        <f t="shared" ca="1" si="30"/>
        <v>9.8540417305797764E-3</v>
      </c>
    </row>
    <row r="1689" spans="2:8" x14ac:dyDescent="0.3">
      <c r="B1689" s="109"/>
      <c r="C1689" s="13"/>
      <c r="G1689" s="29">
        <v>1686</v>
      </c>
      <c r="H1689" s="192">
        <f t="shared" ca="1" si="30"/>
        <v>1.3865651645770673E-2</v>
      </c>
    </row>
    <row r="1690" spans="2:8" x14ac:dyDescent="0.3">
      <c r="B1690" s="109"/>
      <c r="C1690" s="13"/>
      <c r="G1690" s="29">
        <v>1687</v>
      </c>
      <c r="H1690" s="192">
        <f t="shared" ca="1" si="30"/>
        <v>8.524732192528953E-3</v>
      </c>
    </row>
    <row r="1691" spans="2:8" x14ac:dyDescent="0.3">
      <c r="B1691" s="109"/>
      <c r="C1691" s="13"/>
      <c r="G1691" s="29">
        <v>1688</v>
      </c>
      <c r="H1691" s="192">
        <f t="shared" ca="1" si="30"/>
        <v>2.8295242180020948E-2</v>
      </c>
    </row>
    <row r="1692" spans="2:8" x14ac:dyDescent="0.3">
      <c r="B1692" s="109"/>
      <c r="C1692" s="13"/>
      <c r="G1692" s="29">
        <v>1689</v>
      </c>
      <c r="H1692" s="192">
        <f t="shared" ca="1" si="30"/>
        <v>-3.1911462148196423E-3</v>
      </c>
    </row>
    <row r="1693" spans="2:8" x14ac:dyDescent="0.3">
      <c r="B1693" s="109"/>
      <c r="C1693" s="13"/>
      <c r="G1693" s="29">
        <v>1690</v>
      </c>
      <c r="H1693" s="192">
        <f t="shared" ca="1" si="30"/>
        <v>5.4739363811610618E-2</v>
      </c>
    </row>
    <row r="1694" spans="2:8" x14ac:dyDescent="0.3">
      <c r="B1694" s="109"/>
      <c r="C1694" s="13"/>
      <c r="G1694" s="29">
        <v>1691</v>
      </c>
      <c r="H1694" s="192">
        <f t="shared" ca="1" si="30"/>
        <v>1.3289435624991602E-2</v>
      </c>
    </row>
    <row r="1695" spans="2:8" x14ac:dyDescent="0.3">
      <c r="B1695" s="109"/>
      <c r="C1695" s="13"/>
      <c r="G1695" s="29">
        <v>1692</v>
      </c>
      <c r="H1695" s="192">
        <f t="shared" ca="1" si="30"/>
        <v>3.4678073014859423E-2</v>
      </c>
    </row>
    <row r="1696" spans="2:8" x14ac:dyDescent="0.3">
      <c r="B1696" s="109"/>
      <c r="C1696" s="13"/>
      <c r="G1696" s="29">
        <v>1693</v>
      </c>
      <c r="H1696" s="192">
        <f t="shared" ca="1" si="30"/>
        <v>3.3802833128294976E-2</v>
      </c>
    </row>
    <row r="1697" spans="2:8" x14ac:dyDescent="0.3">
      <c r="B1697" s="109"/>
      <c r="C1697" s="13"/>
      <c r="G1697" s="29">
        <v>1694</v>
      </c>
      <c r="H1697" s="192">
        <f t="shared" ca="1" si="30"/>
        <v>3.6843491273747739E-2</v>
      </c>
    </row>
    <row r="1698" spans="2:8" x14ac:dyDescent="0.3">
      <c r="B1698" s="109"/>
      <c r="C1698" s="13"/>
      <c r="G1698" s="29">
        <v>1695</v>
      </c>
      <c r="H1698" s="192">
        <f t="shared" ca="1" si="30"/>
        <v>2.610799655888279E-3</v>
      </c>
    </row>
    <row r="1699" spans="2:8" x14ac:dyDescent="0.3">
      <c r="B1699" s="109"/>
      <c r="C1699" s="13"/>
      <c r="G1699" s="29">
        <v>1696</v>
      </c>
      <c r="H1699" s="192">
        <f t="shared" ca="1" si="30"/>
        <v>-4.9657856273125134E-2</v>
      </c>
    </row>
    <row r="1700" spans="2:8" x14ac:dyDescent="0.3">
      <c r="B1700" s="109"/>
      <c r="C1700" s="13"/>
      <c r="G1700" s="29">
        <v>1697</v>
      </c>
      <c r="H1700" s="192">
        <f t="shared" ca="1" si="30"/>
        <v>6.5741010806454406E-3</v>
      </c>
    </row>
    <row r="1701" spans="2:8" x14ac:dyDescent="0.3">
      <c r="B1701" s="109"/>
      <c r="C1701" s="13"/>
      <c r="G1701" s="29">
        <v>1698</v>
      </c>
      <c r="H1701" s="192">
        <f t="shared" ca="1" si="30"/>
        <v>-3.2530211598359331E-2</v>
      </c>
    </row>
    <row r="1702" spans="2:8" x14ac:dyDescent="0.3">
      <c r="B1702" s="109"/>
      <c r="C1702" s="13"/>
      <c r="G1702" s="29">
        <v>1699</v>
      </c>
      <c r="H1702" s="192">
        <f t="shared" ca="1" si="30"/>
        <v>-4.1480917985528394E-2</v>
      </c>
    </row>
    <row r="1703" spans="2:8" x14ac:dyDescent="0.3">
      <c r="B1703" s="109"/>
      <c r="C1703" s="13"/>
      <c r="G1703" s="29">
        <v>1700</v>
      </c>
      <c r="H1703" s="192">
        <f t="shared" ca="1" si="30"/>
        <v>-2.539642576792429E-2</v>
      </c>
    </row>
    <row r="1704" spans="2:8" x14ac:dyDescent="0.3">
      <c r="B1704" s="109"/>
      <c r="C1704" s="13"/>
      <c r="G1704" s="29">
        <v>1701</v>
      </c>
      <c r="H1704" s="192">
        <f t="shared" ca="1" si="30"/>
        <v>-2.8375458996414746E-4</v>
      </c>
    </row>
    <row r="1705" spans="2:8" x14ac:dyDescent="0.3">
      <c r="B1705" s="109"/>
      <c r="C1705" s="13"/>
      <c r="G1705" s="29">
        <v>1702</v>
      </c>
      <c r="H1705" s="192">
        <f t="shared" ca="1" si="30"/>
        <v>4.5673457131990065E-2</v>
      </c>
    </row>
    <row r="1706" spans="2:8" x14ac:dyDescent="0.3">
      <c r="B1706" s="109"/>
      <c r="C1706" s="13"/>
      <c r="G1706" s="29">
        <v>1703</v>
      </c>
      <c r="H1706" s="192">
        <f t="shared" ca="1" si="30"/>
        <v>3.5000470312806446E-2</v>
      </c>
    </row>
    <row r="1707" spans="2:8" x14ac:dyDescent="0.3">
      <c r="B1707" s="109"/>
      <c r="C1707" s="13"/>
      <c r="G1707" s="29">
        <v>1704</v>
      </c>
      <c r="H1707" s="192">
        <f t="shared" ca="1" si="30"/>
        <v>1.3494773742202201E-2</v>
      </c>
    </row>
    <row r="1708" spans="2:8" x14ac:dyDescent="0.3">
      <c r="B1708" s="109"/>
      <c r="C1708" s="13"/>
      <c r="G1708" s="29">
        <v>1705</v>
      </c>
      <c r="H1708" s="192">
        <f t="shared" ca="1" si="30"/>
        <v>1.076955473856143E-2</v>
      </c>
    </row>
    <row r="1709" spans="2:8" x14ac:dyDescent="0.3">
      <c r="B1709" s="109"/>
      <c r="C1709" s="13"/>
      <c r="G1709" s="29">
        <v>1706</v>
      </c>
      <c r="H1709" s="192">
        <f t="shared" ca="1" si="30"/>
        <v>-4.0060431404934675E-3</v>
      </c>
    </row>
    <row r="1710" spans="2:8" x14ac:dyDescent="0.3">
      <c r="B1710" s="109"/>
      <c r="C1710" s="13"/>
      <c r="G1710" s="29">
        <v>1707</v>
      </c>
      <c r="H1710" s="192">
        <f t="shared" ca="1" si="30"/>
        <v>4.5026242603852497E-2</v>
      </c>
    </row>
    <row r="1711" spans="2:8" x14ac:dyDescent="0.3">
      <c r="B1711" s="109"/>
      <c r="C1711" s="13"/>
      <c r="G1711" s="29">
        <v>1708</v>
      </c>
      <c r="H1711" s="192">
        <f t="shared" ca="1" si="30"/>
        <v>7.7494907590620393E-3</v>
      </c>
    </row>
    <row r="1712" spans="2:8" x14ac:dyDescent="0.3">
      <c r="B1712" s="109"/>
      <c r="C1712" s="13"/>
      <c r="G1712" s="29">
        <v>1709</v>
      </c>
      <c r="H1712" s="192">
        <f t="shared" ca="1" si="30"/>
        <v>-5.2749418470727984E-2</v>
      </c>
    </row>
    <row r="1713" spans="2:8" x14ac:dyDescent="0.3">
      <c r="B1713" s="109"/>
      <c r="C1713" s="13"/>
      <c r="G1713" s="29">
        <v>1710</v>
      </c>
      <c r="H1713" s="192">
        <f t="shared" ca="1" si="30"/>
        <v>4.3117847300886011E-2</v>
      </c>
    </row>
    <row r="1714" spans="2:8" x14ac:dyDescent="0.3">
      <c r="B1714" s="109"/>
      <c r="C1714" s="13"/>
      <c r="G1714" s="29">
        <v>1711</v>
      </c>
      <c r="H1714" s="192">
        <f t="shared" ca="1" si="30"/>
        <v>-2.7746391176635878E-2</v>
      </c>
    </row>
    <row r="1715" spans="2:8" x14ac:dyDescent="0.3">
      <c r="B1715" s="109"/>
      <c r="C1715" s="13"/>
      <c r="G1715" s="29">
        <v>1712</v>
      </c>
      <c r="H1715" s="192">
        <f t="shared" ca="1" si="30"/>
        <v>-3.7551590307333481E-2</v>
      </c>
    </row>
    <row r="1716" spans="2:8" x14ac:dyDescent="0.3">
      <c r="B1716" s="109"/>
      <c r="C1716" s="13"/>
      <c r="G1716" s="29">
        <v>1713</v>
      </c>
      <c r="H1716" s="192">
        <f t="shared" ca="1" si="30"/>
        <v>4.6065223126512287E-3</v>
      </c>
    </row>
    <row r="1717" spans="2:8" x14ac:dyDescent="0.3">
      <c r="B1717" s="109"/>
      <c r="C1717" s="13"/>
      <c r="G1717" s="29">
        <v>1714</v>
      </c>
      <c r="H1717" s="192">
        <f t="shared" ca="1" si="30"/>
        <v>2.930842985198347E-2</v>
      </c>
    </row>
    <row r="1718" spans="2:8" x14ac:dyDescent="0.3">
      <c r="B1718" s="109"/>
      <c r="C1718" s="13"/>
      <c r="G1718" s="29">
        <v>1715</v>
      </c>
      <c r="H1718" s="192">
        <f t="shared" ca="1" si="30"/>
        <v>-1.4475266493256613E-2</v>
      </c>
    </row>
    <row r="1719" spans="2:8" x14ac:dyDescent="0.3">
      <c r="B1719" s="109"/>
      <c r="C1719" s="13"/>
      <c r="G1719" s="29">
        <v>1716</v>
      </c>
      <c r="H1719" s="192">
        <f t="shared" ca="1" si="30"/>
        <v>1.5959662953044247E-2</v>
      </c>
    </row>
    <row r="1720" spans="2:8" x14ac:dyDescent="0.3">
      <c r="B1720" s="109"/>
      <c r="C1720" s="13"/>
      <c r="G1720" s="29">
        <v>1717</v>
      </c>
      <c r="H1720" s="192">
        <f t="shared" ca="1" si="30"/>
        <v>-4.8348719070530049E-3</v>
      </c>
    </row>
    <row r="1721" spans="2:8" x14ac:dyDescent="0.3">
      <c r="B1721" s="109"/>
      <c r="C1721" s="13"/>
      <c r="G1721" s="29">
        <v>1718</v>
      </c>
      <c r="H1721" s="192">
        <f t="shared" ca="1" si="30"/>
        <v>4.627646813828901E-3</v>
      </c>
    </row>
    <row r="1722" spans="2:8" x14ac:dyDescent="0.3">
      <c r="B1722" s="109"/>
      <c r="C1722" s="13"/>
      <c r="G1722" s="29">
        <v>1719</v>
      </c>
      <c r="H1722" s="192">
        <f t="shared" ca="1" si="30"/>
        <v>2.4799968004479093E-2</v>
      </c>
    </row>
    <row r="1723" spans="2:8" x14ac:dyDescent="0.3">
      <c r="B1723" s="109"/>
      <c r="C1723" s="13"/>
      <c r="G1723" s="29">
        <v>1720</v>
      </c>
      <c r="H1723" s="192">
        <f t="shared" ca="1" si="30"/>
        <v>3.8301868300277514E-2</v>
      </c>
    </row>
    <row r="1724" spans="2:8" x14ac:dyDescent="0.3">
      <c r="B1724" s="109"/>
      <c r="C1724" s="13"/>
      <c r="G1724" s="29">
        <v>1721</v>
      </c>
      <c r="H1724" s="192">
        <f t="shared" ca="1" si="30"/>
        <v>4.7705327353374329E-2</v>
      </c>
    </row>
    <row r="1725" spans="2:8" x14ac:dyDescent="0.3">
      <c r="B1725" s="109"/>
      <c r="C1725" s="13"/>
      <c r="G1725" s="29">
        <v>1722</v>
      </c>
      <c r="H1725" s="192">
        <f t="shared" ca="1" si="30"/>
        <v>-3.6798065002764765E-2</v>
      </c>
    </row>
    <row r="1726" spans="2:8" x14ac:dyDescent="0.3">
      <c r="B1726" s="109"/>
      <c r="C1726" s="13"/>
      <c r="G1726" s="29">
        <v>1723</v>
      </c>
      <c r="H1726" s="192">
        <f t="shared" ca="1" si="30"/>
        <v>3.0976735555166907E-2</v>
      </c>
    </row>
    <row r="1727" spans="2:8" x14ac:dyDescent="0.3">
      <c r="B1727" s="109"/>
      <c r="C1727" s="13"/>
      <c r="G1727" s="29">
        <v>1724</v>
      </c>
      <c r="H1727" s="192">
        <f t="shared" ca="1" si="30"/>
        <v>5.2667038157016227E-3</v>
      </c>
    </row>
    <row r="1728" spans="2:8" x14ac:dyDescent="0.3">
      <c r="B1728" s="109"/>
      <c r="C1728" s="13"/>
      <c r="G1728" s="29">
        <v>1725</v>
      </c>
      <c r="H1728" s="192">
        <f t="shared" ca="1" si="30"/>
        <v>1.1294544967289691E-2</v>
      </c>
    </row>
    <row r="1729" spans="2:8" x14ac:dyDescent="0.3">
      <c r="B1729" s="109"/>
      <c r="C1729" s="13"/>
      <c r="G1729" s="29">
        <v>1726</v>
      </c>
      <c r="H1729" s="192">
        <f t="shared" ca="1" si="30"/>
        <v>6.0085394977075907E-2</v>
      </c>
    </row>
    <row r="1730" spans="2:8" x14ac:dyDescent="0.3">
      <c r="B1730" s="109"/>
      <c r="C1730" s="13"/>
      <c r="G1730" s="29">
        <v>1727</v>
      </c>
      <c r="H1730" s="192">
        <f t="shared" ca="1" si="30"/>
        <v>2.0066368929057155E-2</v>
      </c>
    </row>
    <row r="1731" spans="2:8" x14ac:dyDescent="0.3">
      <c r="B1731" s="109"/>
      <c r="C1731" s="13"/>
      <c r="G1731" s="29">
        <v>1728</v>
      </c>
      <c r="H1731" s="192">
        <f t="shared" ca="1" si="30"/>
        <v>1.0192038105060091E-2</v>
      </c>
    </row>
    <row r="1732" spans="2:8" x14ac:dyDescent="0.3">
      <c r="B1732" s="109"/>
      <c r="C1732" s="13"/>
      <c r="G1732" s="29">
        <v>1729</v>
      </c>
      <c r="H1732" s="192">
        <f t="shared" ca="1" si="30"/>
        <v>-6.2842907604047198E-3</v>
      </c>
    </row>
    <row r="1733" spans="2:8" x14ac:dyDescent="0.3">
      <c r="B1733" s="109"/>
      <c r="C1733" s="13"/>
      <c r="G1733" s="29">
        <v>1730</v>
      </c>
      <c r="H1733" s="192">
        <f t="shared" ref="H1733:H1796" ca="1" si="31">_xlfn.NORM.INV(RAND(),N$6,N$7)</f>
        <v>-1.2084205342598505E-3</v>
      </c>
    </row>
    <row r="1734" spans="2:8" x14ac:dyDescent="0.3">
      <c r="B1734" s="109"/>
      <c r="C1734" s="13"/>
      <c r="G1734" s="29">
        <v>1731</v>
      </c>
      <c r="H1734" s="192">
        <f t="shared" ca="1" si="31"/>
        <v>1.9654323566245885E-2</v>
      </c>
    </row>
    <row r="1735" spans="2:8" x14ac:dyDescent="0.3">
      <c r="B1735" s="109"/>
      <c r="C1735" s="13"/>
      <c r="G1735" s="29">
        <v>1732</v>
      </c>
      <c r="H1735" s="192">
        <f t="shared" ca="1" si="31"/>
        <v>-2.0045252463613977E-2</v>
      </c>
    </row>
    <row r="1736" spans="2:8" x14ac:dyDescent="0.3">
      <c r="B1736" s="109"/>
      <c r="C1736" s="13"/>
      <c r="G1736" s="29">
        <v>1733</v>
      </c>
      <c r="H1736" s="192">
        <f t="shared" ca="1" si="31"/>
        <v>-2.8847045942598518E-2</v>
      </c>
    </row>
    <row r="1737" spans="2:8" x14ac:dyDescent="0.3">
      <c r="B1737" s="109"/>
      <c r="C1737" s="13"/>
      <c r="G1737" s="29">
        <v>1734</v>
      </c>
      <c r="H1737" s="192">
        <f t="shared" ca="1" si="31"/>
        <v>4.2898211032613591E-2</v>
      </c>
    </row>
    <row r="1738" spans="2:8" x14ac:dyDescent="0.3">
      <c r="B1738" s="109"/>
      <c r="C1738" s="13"/>
      <c r="G1738" s="29">
        <v>1735</v>
      </c>
      <c r="H1738" s="192">
        <f t="shared" ca="1" si="31"/>
        <v>3.6547886230460902E-2</v>
      </c>
    </row>
    <row r="1739" spans="2:8" x14ac:dyDescent="0.3">
      <c r="B1739" s="109"/>
      <c r="C1739" s="13"/>
      <c r="G1739" s="29">
        <v>1736</v>
      </c>
      <c r="H1739" s="192">
        <f t="shared" ca="1" si="31"/>
        <v>4.8518499666851636E-2</v>
      </c>
    </row>
    <row r="1740" spans="2:8" x14ac:dyDescent="0.3">
      <c r="B1740" s="109"/>
      <c r="C1740" s="13"/>
      <c r="G1740" s="29">
        <v>1737</v>
      </c>
      <c r="H1740" s="192">
        <f t="shared" ca="1" si="31"/>
        <v>-2.226202564702363E-2</v>
      </c>
    </row>
    <row r="1741" spans="2:8" x14ac:dyDescent="0.3">
      <c r="B1741" s="109"/>
      <c r="C1741" s="13"/>
      <c r="G1741" s="29">
        <v>1738</v>
      </c>
      <c r="H1741" s="192">
        <f t="shared" ca="1" si="31"/>
        <v>-3.3200166110966045E-2</v>
      </c>
    </row>
    <row r="1742" spans="2:8" x14ac:dyDescent="0.3">
      <c r="B1742" s="109"/>
      <c r="C1742" s="13"/>
      <c r="G1742" s="29">
        <v>1739</v>
      </c>
      <c r="H1742" s="192">
        <f t="shared" ca="1" si="31"/>
        <v>-6.8622368278801346E-2</v>
      </c>
    </row>
    <row r="1743" spans="2:8" x14ac:dyDescent="0.3">
      <c r="B1743" s="109"/>
      <c r="C1743" s="13"/>
      <c r="G1743" s="29">
        <v>1740</v>
      </c>
      <c r="H1743" s="192">
        <f t="shared" ca="1" si="31"/>
        <v>8.806299489044675E-2</v>
      </c>
    </row>
    <row r="1744" spans="2:8" x14ac:dyDescent="0.3">
      <c r="B1744" s="109"/>
      <c r="C1744" s="13"/>
      <c r="G1744" s="29">
        <v>1741</v>
      </c>
      <c r="H1744" s="192">
        <f t="shared" ca="1" si="31"/>
        <v>-3.4354402121020214E-2</v>
      </c>
    </row>
    <row r="1745" spans="2:8" x14ac:dyDescent="0.3">
      <c r="B1745" s="109"/>
      <c r="C1745" s="13"/>
      <c r="G1745" s="29">
        <v>1742</v>
      </c>
      <c r="H1745" s="192">
        <f t="shared" ca="1" si="31"/>
        <v>1.4988144089207248E-2</v>
      </c>
    </row>
    <row r="1746" spans="2:8" x14ac:dyDescent="0.3">
      <c r="B1746" s="109"/>
      <c r="C1746" s="13"/>
      <c r="G1746" s="29">
        <v>1743</v>
      </c>
      <c r="H1746" s="192">
        <f t="shared" ca="1" si="31"/>
        <v>-2.7815470674513544E-2</v>
      </c>
    </row>
    <row r="1747" spans="2:8" x14ac:dyDescent="0.3">
      <c r="B1747" s="109"/>
      <c r="C1747" s="13"/>
      <c r="G1747" s="29">
        <v>1744</v>
      </c>
      <c r="H1747" s="192">
        <f t="shared" ca="1" si="31"/>
        <v>2.4729739938794981E-3</v>
      </c>
    </row>
    <row r="1748" spans="2:8" x14ac:dyDescent="0.3">
      <c r="B1748" s="109"/>
      <c r="C1748" s="13"/>
      <c r="G1748" s="29">
        <v>1745</v>
      </c>
      <c r="H1748" s="192">
        <f t="shared" ca="1" si="31"/>
        <v>3.8267375713910201E-2</v>
      </c>
    </row>
    <row r="1749" spans="2:8" x14ac:dyDescent="0.3">
      <c r="B1749" s="109"/>
      <c r="C1749" s="13"/>
      <c r="G1749" s="29">
        <v>1746</v>
      </c>
      <c r="H1749" s="192">
        <f t="shared" ca="1" si="31"/>
        <v>-1.0270709718564598E-2</v>
      </c>
    </row>
    <row r="1750" spans="2:8" x14ac:dyDescent="0.3">
      <c r="B1750" s="109"/>
      <c r="C1750" s="13"/>
      <c r="G1750" s="29">
        <v>1747</v>
      </c>
      <c r="H1750" s="192">
        <f t="shared" ca="1" si="31"/>
        <v>1.3149235576021859E-2</v>
      </c>
    </row>
    <row r="1751" spans="2:8" x14ac:dyDescent="0.3">
      <c r="B1751" s="109"/>
      <c r="C1751" s="13"/>
      <c r="G1751" s="29">
        <v>1748</v>
      </c>
      <c r="H1751" s="192">
        <f t="shared" ca="1" si="31"/>
        <v>-4.2407665294002174E-2</v>
      </c>
    </row>
    <row r="1752" spans="2:8" x14ac:dyDescent="0.3">
      <c r="B1752" s="109"/>
      <c r="C1752" s="13"/>
      <c r="G1752" s="29">
        <v>1749</v>
      </c>
      <c r="H1752" s="192">
        <f t="shared" ca="1" si="31"/>
        <v>1.8250254083901025E-2</v>
      </c>
    </row>
    <row r="1753" spans="2:8" x14ac:dyDescent="0.3">
      <c r="B1753" s="109"/>
      <c r="C1753" s="13"/>
      <c r="G1753" s="29">
        <v>1750</v>
      </c>
      <c r="H1753" s="192">
        <f t="shared" ca="1" si="31"/>
        <v>2.451183995028948E-2</v>
      </c>
    </row>
    <row r="1754" spans="2:8" x14ac:dyDescent="0.3">
      <c r="B1754" s="109"/>
      <c r="C1754" s="13"/>
      <c r="G1754" s="29">
        <v>1751</v>
      </c>
      <c r="H1754" s="192">
        <f t="shared" ca="1" si="31"/>
        <v>-4.009333703293242E-2</v>
      </c>
    </row>
    <row r="1755" spans="2:8" x14ac:dyDescent="0.3">
      <c r="B1755" s="109"/>
      <c r="C1755" s="13"/>
      <c r="G1755" s="29">
        <v>1752</v>
      </c>
      <c r="H1755" s="192">
        <f t="shared" ca="1" si="31"/>
        <v>-2.3003645777327497E-4</v>
      </c>
    </row>
    <row r="1756" spans="2:8" x14ac:dyDescent="0.3">
      <c r="B1756" s="109"/>
      <c r="C1756" s="13"/>
      <c r="G1756" s="29">
        <v>1753</v>
      </c>
      <c r="H1756" s="192">
        <f t="shared" ca="1" si="31"/>
        <v>-3.407291487731532E-2</v>
      </c>
    </row>
    <row r="1757" spans="2:8" x14ac:dyDescent="0.3">
      <c r="B1757" s="109"/>
      <c r="C1757" s="13"/>
      <c r="G1757" s="29">
        <v>1754</v>
      </c>
      <c r="H1757" s="192">
        <f t="shared" ca="1" si="31"/>
        <v>4.6669064802852753E-2</v>
      </c>
    </row>
    <row r="1758" spans="2:8" x14ac:dyDescent="0.3">
      <c r="B1758" s="109"/>
      <c r="C1758" s="13"/>
      <c r="G1758" s="29">
        <v>1755</v>
      </c>
      <c r="H1758" s="192">
        <f t="shared" ca="1" si="31"/>
        <v>-3.2811477365334296E-2</v>
      </c>
    </row>
    <row r="1759" spans="2:8" x14ac:dyDescent="0.3">
      <c r="B1759" s="109"/>
      <c r="C1759" s="13"/>
      <c r="G1759" s="29">
        <v>1756</v>
      </c>
      <c r="H1759" s="192">
        <f t="shared" ca="1" si="31"/>
        <v>-6.2060235705841266E-3</v>
      </c>
    </row>
    <row r="1760" spans="2:8" x14ac:dyDescent="0.3">
      <c r="B1760" s="109"/>
      <c r="C1760" s="13"/>
      <c r="G1760" s="29">
        <v>1757</v>
      </c>
      <c r="H1760" s="192">
        <f t="shared" ca="1" si="31"/>
        <v>-1.9175128849263239E-2</v>
      </c>
    </row>
    <row r="1761" spans="2:8" x14ac:dyDescent="0.3">
      <c r="B1761" s="109"/>
      <c r="C1761" s="13"/>
      <c r="G1761" s="29">
        <v>1758</v>
      </c>
      <c r="H1761" s="192">
        <f t="shared" ca="1" si="31"/>
        <v>-1.2702340795960863E-2</v>
      </c>
    </row>
    <row r="1762" spans="2:8" x14ac:dyDescent="0.3">
      <c r="B1762" s="109"/>
      <c r="C1762" s="13"/>
      <c r="G1762" s="29">
        <v>1759</v>
      </c>
      <c r="H1762" s="192">
        <f t="shared" ca="1" si="31"/>
        <v>3.1667136460519697E-2</v>
      </c>
    </row>
    <row r="1763" spans="2:8" x14ac:dyDescent="0.3">
      <c r="B1763" s="109"/>
      <c r="C1763" s="13"/>
      <c r="G1763" s="29">
        <v>1760</v>
      </c>
      <c r="H1763" s="192">
        <f t="shared" ca="1" si="31"/>
        <v>-2.0026129223218034E-2</v>
      </c>
    </row>
    <row r="1764" spans="2:8" x14ac:dyDescent="0.3">
      <c r="B1764" s="109"/>
      <c r="C1764" s="13"/>
      <c r="G1764" s="29">
        <v>1761</v>
      </c>
      <c r="H1764" s="192">
        <f t="shared" ca="1" si="31"/>
        <v>7.0640286200635408E-2</v>
      </c>
    </row>
    <row r="1765" spans="2:8" x14ac:dyDescent="0.3">
      <c r="B1765" s="109"/>
      <c r="C1765" s="13"/>
      <c r="G1765" s="29">
        <v>1762</v>
      </c>
      <c r="H1765" s="192">
        <f t="shared" ca="1" si="31"/>
        <v>5.4530227028035611E-3</v>
      </c>
    </row>
    <row r="1766" spans="2:8" x14ac:dyDescent="0.3">
      <c r="B1766" s="109"/>
      <c r="C1766" s="13"/>
      <c r="G1766" s="29">
        <v>1763</v>
      </c>
      <c r="H1766" s="192">
        <f t="shared" ca="1" si="31"/>
        <v>2.7575236030596962E-2</v>
      </c>
    </row>
    <row r="1767" spans="2:8" x14ac:dyDescent="0.3">
      <c r="B1767" s="109"/>
      <c r="C1767" s="13"/>
      <c r="G1767" s="29">
        <v>1764</v>
      </c>
      <c r="H1767" s="192">
        <f t="shared" ca="1" si="31"/>
        <v>4.3267135738038358E-2</v>
      </c>
    </row>
    <row r="1768" spans="2:8" x14ac:dyDescent="0.3">
      <c r="B1768" s="109"/>
      <c r="C1768" s="13"/>
      <c r="G1768" s="29">
        <v>1765</v>
      </c>
      <c r="H1768" s="192">
        <f t="shared" ca="1" si="31"/>
        <v>1.7794287633701392E-2</v>
      </c>
    </row>
    <row r="1769" spans="2:8" x14ac:dyDescent="0.3">
      <c r="B1769" s="109"/>
      <c r="C1769" s="13"/>
      <c r="G1769" s="29">
        <v>1766</v>
      </c>
      <c r="H1769" s="192">
        <f t="shared" ca="1" si="31"/>
        <v>6.5640347185886933E-2</v>
      </c>
    </row>
    <row r="1770" spans="2:8" x14ac:dyDescent="0.3">
      <c r="B1770" s="109"/>
      <c r="C1770" s="13"/>
      <c r="G1770" s="29">
        <v>1767</v>
      </c>
      <c r="H1770" s="192">
        <f t="shared" ca="1" si="31"/>
        <v>9.0527282128458429E-3</v>
      </c>
    </row>
    <row r="1771" spans="2:8" x14ac:dyDescent="0.3">
      <c r="B1771" s="109"/>
      <c r="C1771" s="13"/>
      <c r="G1771" s="29">
        <v>1768</v>
      </c>
      <c r="H1771" s="192">
        <f t="shared" ca="1" si="31"/>
        <v>-3.0096472127016417E-2</v>
      </c>
    </row>
    <row r="1772" spans="2:8" x14ac:dyDescent="0.3">
      <c r="B1772" s="109"/>
      <c r="C1772" s="13"/>
      <c r="G1772" s="29">
        <v>1769</v>
      </c>
      <c r="H1772" s="192">
        <f t="shared" ca="1" si="31"/>
        <v>-3.5162441605859247E-2</v>
      </c>
    </row>
    <row r="1773" spans="2:8" x14ac:dyDescent="0.3">
      <c r="B1773" s="109"/>
      <c r="C1773" s="13"/>
      <c r="G1773" s="29">
        <v>1770</v>
      </c>
      <c r="H1773" s="192">
        <f t="shared" ca="1" si="31"/>
        <v>-4.483149834370944E-2</v>
      </c>
    </row>
    <row r="1774" spans="2:8" x14ac:dyDescent="0.3">
      <c r="B1774" s="109"/>
      <c r="C1774" s="13"/>
      <c r="G1774" s="29">
        <v>1771</v>
      </c>
      <c r="H1774" s="192">
        <f t="shared" ca="1" si="31"/>
        <v>5.1249296010159751E-3</v>
      </c>
    </row>
    <row r="1775" spans="2:8" x14ac:dyDescent="0.3">
      <c r="B1775" s="109"/>
      <c r="C1775" s="13"/>
      <c r="G1775" s="29">
        <v>1772</v>
      </c>
      <c r="H1775" s="192">
        <f t="shared" ca="1" si="31"/>
        <v>2.4344968338723804E-2</v>
      </c>
    </row>
    <row r="1776" spans="2:8" x14ac:dyDescent="0.3">
      <c r="B1776" s="109"/>
      <c r="C1776" s="13"/>
      <c r="G1776" s="29">
        <v>1773</v>
      </c>
      <c r="H1776" s="192">
        <f t="shared" ca="1" si="31"/>
        <v>-6.2386610515431255E-2</v>
      </c>
    </row>
    <row r="1777" spans="2:8" x14ac:dyDescent="0.3">
      <c r="B1777" s="109"/>
      <c r="C1777" s="13"/>
      <c r="G1777" s="29">
        <v>1774</v>
      </c>
      <c r="H1777" s="192">
        <f t="shared" ca="1" si="31"/>
        <v>-4.5374515994141183E-2</v>
      </c>
    </row>
    <row r="1778" spans="2:8" x14ac:dyDescent="0.3">
      <c r="B1778" s="109"/>
      <c r="C1778" s="13"/>
      <c r="G1778" s="29">
        <v>1775</v>
      </c>
      <c r="H1778" s="192">
        <f t="shared" ca="1" si="31"/>
        <v>2.5563722783882106E-2</v>
      </c>
    </row>
    <row r="1779" spans="2:8" x14ac:dyDescent="0.3">
      <c r="B1779" s="109"/>
      <c r="C1779" s="13"/>
      <c r="G1779" s="29">
        <v>1776</v>
      </c>
      <c r="H1779" s="192">
        <f t="shared" ca="1" si="31"/>
        <v>1.5377267621438781E-2</v>
      </c>
    </row>
    <row r="1780" spans="2:8" x14ac:dyDescent="0.3">
      <c r="B1780" s="109"/>
      <c r="C1780" s="13"/>
      <c r="G1780" s="29">
        <v>1777</v>
      </c>
      <c r="H1780" s="192">
        <f t="shared" ca="1" si="31"/>
        <v>-9.9483216392234224E-4</v>
      </c>
    </row>
    <row r="1781" spans="2:8" x14ac:dyDescent="0.3">
      <c r="B1781" s="109"/>
      <c r="C1781" s="13"/>
      <c r="G1781" s="29">
        <v>1778</v>
      </c>
      <c r="H1781" s="192">
        <f t="shared" ca="1" si="31"/>
        <v>-4.019308240014308E-3</v>
      </c>
    </row>
    <row r="1782" spans="2:8" x14ac:dyDescent="0.3">
      <c r="B1782" s="109"/>
      <c r="C1782" s="13"/>
      <c r="G1782" s="29">
        <v>1779</v>
      </c>
      <c r="H1782" s="192">
        <f t="shared" ca="1" si="31"/>
        <v>6.2874421054483293E-2</v>
      </c>
    </row>
    <row r="1783" spans="2:8" x14ac:dyDescent="0.3">
      <c r="B1783" s="109"/>
      <c r="C1783" s="13"/>
      <c r="G1783" s="29">
        <v>1780</v>
      </c>
      <c r="H1783" s="192">
        <f t="shared" ca="1" si="31"/>
        <v>7.4730082124475614E-2</v>
      </c>
    </row>
    <row r="1784" spans="2:8" x14ac:dyDescent="0.3">
      <c r="B1784" s="109"/>
      <c r="C1784" s="13"/>
      <c r="G1784" s="29">
        <v>1781</v>
      </c>
      <c r="H1784" s="192">
        <f t="shared" ca="1" si="31"/>
        <v>4.99453880520964E-3</v>
      </c>
    </row>
    <row r="1785" spans="2:8" x14ac:dyDescent="0.3">
      <c r="B1785" s="109"/>
      <c r="C1785" s="13"/>
      <c r="G1785" s="29">
        <v>1782</v>
      </c>
      <c r="H1785" s="192">
        <f t="shared" ca="1" si="31"/>
        <v>-2.798405471026344E-2</v>
      </c>
    </row>
    <row r="1786" spans="2:8" x14ac:dyDescent="0.3">
      <c r="B1786" s="109"/>
      <c r="C1786" s="13"/>
      <c r="G1786" s="29">
        <v>1783</v>
      </c>
      <c r="H1786" s="192">
        <f t="shared" ca="1" si="31"/>
        <v>1.4389890161161595E-3</v>
      </c>
    </row>
    <row r="1787" spans="2:8" x14ac:dyDescent="0.3">
      <c r="B1787" s="109"/>
      <c r="C1787" s="13"/>
      <c r="G1787" s="29">
        <v>1784</v>
      </c>
      <c r="H1787" s="192">
        <f t="shared" ca="1" si="31"/>
        <v>2.0750167458987688E-2</v>
      </c>
    </row>
    <row r="1788" spans="2:8" x14ac:dyDescent="0.3">
      <c r="B1788" s="109"/>
      <c r="C1788" s="13"/>
      <c r="G1788" s="29">
        <v>1785</v>
      </c>
      <c r="H1788" s="192">
        <f t="shared" ca="1" si="31"/>
        <v>3.2315502218699214E-2</v>
      </c>
    </row>
    <row r="1789" spans="2:8" x14ac:dyDescent="0.3">
      <c r="B1789" s="109"/>
      <c r="C1789" s="13"/>
      <c r="G1789" s="29">
        <v>1786</v>
      </c>
      <c r="H1789" s="192">
        <f t="shared" ca="1" si="31"/>
        <v>-8.6934031038425671E-3</v>
      </c>
    </row>
    <row r="1790" spans="2:8" x14ac:dyDescent="0.3">
      <c r="B1790" s="109"/>
      <c r="C1790" s="13"/>
      <c r="G1790" s="29">
        <v>1787</v>
      </c>
      <c r="H1790" s="192">
        <f t="shared" ca="1" si="31"/>
        <v>3.7327683014171373E-2</v>
      </c>
    </row>
    <row r="1791" spans="2:8" x14ac:dyDescent="0.3">
      <c r="B1791" s="109"/>
      <c r="C1791" s="13"/>
      <c r="G1791" s="29">
        <v>1788</v>
      </c>
      <c r="H1791" s="192">
        <f t="shared" ca="1" si="31"/>
        <v>-4.6016081754145989E-2</v>
      </c>
    </row>
    <row r="1792" spans="2:8" x14ac:dyDescent="0.3">
      <c r="B1792" s="109"/>
      <c r="C1792" s="13"/>
      <c r="G1792" s="29">
        <v>1789</v>
      </c>
      <c r="H1792" s="192">
        <f t="shared" ca="1" si="31"/>
        <v>-1.0123260401483057E-2</v>
      </c>
    </row>
    <row r="1793" spans="2:8" x14ac:dyDescent="0.3">
      <c r="B1793" s="109"/>
      <c r="C1793" s="13"/>
      <c r="G1793" s="29">
        <v>1790</v>
      </c>
      <c r="H1793" s="192">
        <f t="shared" ca="1" si="31"/>
        <v>-1.7233996177381264E-2</v>
      </c>
    </row>
    <row r="1794" spans="2:8" x14ac:dyDescent="0.3">
      <c r="B1794" s="109"/>
      <c r="C1794" s="13"/>
      <c r="G1794" s="29">
        <v>1791</v>
      </c>
      <c r="H1794" s="192">
        <f t="shared" ca="1" si="31"/>
        <v>-2.1411583724427426E-2</v>
      </c>
    </row>
    <row r="1795" spans="2:8" x14ac:dyDescent="0.3">
      <c r="B1795" s="109"/>
      <c r="C1795" s="13"/>
      <c r="G1795" s="29">
        <v>1792</v>
      </c>
      <c r="H1795" s="192">
        <f t="shared" ca="1" si="31"/>
        <v>8.6704802972732021E-3</v>
      </c>
    </row>
    <row r="1796" spans="2:8" x14ac:dyDescent="0.3">
      <c r="B1796" s="109"/>
      <c r="C1796" s="13"/>
      <c r="G1796" s="29">
        <v>1793</v>
      </c>
      <c r="H1796" s="192">
        <f t="shared" ca="1" si="31"/>
        <v>-1.2359732265574587E-2</v>
      </c>
    </row>
    <row r="1797" spans="2:8" x14ac:dyDescent="0.3">
      <c r="B1797" s="109"/>
      <c r="C1797" s="13"/>
      <c r="G1797" s="29">
        <v>1794</v>
      </c>
      <c r="H1797" s="192">
        <f t="shared" ref="H1797:H1860" ca="1" si="32">_xlfn.NORM.INV(RAND(),N$6,N$7)</f>
        <v>1.5744243642249585E-2</v>
      </c>
    </row>
    <row r="1798" spans="2:8" x14ac:dyDescent="0.3">
      <c r="B1798" s="109"/>
      <c r="C1798" s="13"/>
      <c r="G1798" s="29">
        <v>1795</v>
      </c>
      <c r="H1798" s="192">
        <f t="shared" ca="1" si="32"/>
        <v>-4.2331431631012217E-3</v>
      </c>
    </row>
    <row r="1799" spans="2:8" x14ac:dyDescent="0.3">
      <c r="B1799" s="109"/>
      <c r="C1799" s="13"/>
      <c r="G1799" s="29">
        <v>1796</v>
      </c>
      <c r="H1799" s="192">
        <f t="shared" ca="1" si="32"/>
        <v>1.1746195724587164E-2</v>
      </c>
    </row>
    <row r="1800" spans="2:8" x14ac:dyDescent="0.3">
      <c r="B1800" s="109"/>
      <c r="C1800" s="13"/>
      <c r="G1800" s="29">
        <v>1797</v>
      </c>
      <c r="H1800" s="192">
        <f t="shared" ca="1" si="32"/>
        <v>-4.3556291469098764E-2</v>
      </c>
    </row>
    <row r="1801" spans="2:8" x14ac:dyDescent="0.3">
      <c r="B1801" s="109"/>
      <c r="C1801" s="13"/>
      <c r="G1801" s="29">
        <v>1798</v>
      </c>
      <c r="H1801" s="192">
        <f t="shared" ca="1" si="32"/>
        <v>3.5441410245978466E-2</v>
      </c>
    </row>
    <row r="1802" spans="2:8" x14ac:dyDescent="0.3">
      <c r="B1802" s="109"/>
      <c r="C1802" s="13"/>
      <c r="G1802" s="29">
        <v>1799</v>
      </c>
      <c r="H1802" s="192">
        <f t="shared" ca="1" si="32"/>
        <v>-4.0745105743324482E-2</v>
      </c>
    </row>
    <row r="1803" spans="2:8" x14ac:dyDescent="0.3">
      <c r="B1803" s="109"/>
      <c r="C1803" s="13"/>
      <c r="G1803" s="29">
        <v>1800</v>
      </c>
      <c r="H1803" s="192">
        <f t="shared" ca="1" si="32"/>
        <v>-9.464426592666013E-4</v>
      </c>
    </row>
    <row r="1804" spans="2:8" x14ac:dyDescent="0.3">
      <c r="B1804" s="109"/>
      <c r="C1804" s="13"/>
      <c r="G1804" s="29">
        <v>1801</v>
      </c>
      <c r="H1804" s="192">
        <f t="shared" ca="1" si="32"/>
        <v>-1.6382695926943476E-2</v>
      </c>
    </row>
    <row r="1805" spans="2:8" x14ac:dyDescent="0.3">
      <c r="B1805" s="109"/>
      <c r="C1805" s="13"/>
      <c r="G1805" s="29">
        <v>1802</v>
      </c>
      <c r="H1805" s="192">
        <f t="shared" ca="1" si="32"/>
        <v>6.2198859121648582E-2</v>
      </c>
    </row>
    <row r="1806" spans="2:8" x14ac:dyDescent="0.3">
      <c r="B1806" s="109"/>
      <c r="C1806" s="13"/>
      <c r="G1806" s="29">
        <v>1803</v>
      </c>
      <c r="H1806" s="192">
        <f t="shared" ca="1" si="32"/>
        <v>-1.3562056665650884E-3</v>
      </c>
    </row>
    <row r="1807" spans="2:8" x14ac:dyDescent="0.3">
      <c r="B1807" s="109"/>
      <c r="C1807" s="13"/>
      <c r="G1807" s="29">
        <v>1804</v>
      </c>
      <c r="H1807" s="192">
        <f t="shared" ca="1" si="32"/>
        <v>-1.6485951424806303E-2</v>
      </c>
    </row>
    <row r="1808" spans="2:8" x14ac:dyDescent="0.3">
      <c r="B1808" s="109"/>
      <c r="C1808" s="13"/>
      <c r="G1808" s="29">
        <v>1805</v>
      </c>
      <c r="H1808" s="192">
        <f t="shared" ca="1" si="32"/>
        <v>3.7764228092033059E-2</v>
      </c>
    </row>
    <row r="1809" spans="2:8" x14ac:dyDescent="0.3">
      <c r="B1809" s="109"/>
      <c r="C1809" s="13"/>
      <c r="G1809" s="29">
        <v>1806</v>
      </c>
      <c r="H1809" s="192">
        <f t="shared" ca="1" si="32"/>
        <v>1.3192564680726415E-2</v>
      </c>
    </row>
    <row r="1810" spans="2:8" x14ac:dyDescent="0.3">
      <c r="B1810" s="109"/>
      <c r="C1810" s="13"/>
      <c r="G1810" s="29">
        <v>1807</v>
      </c>
      <c r="H1810" s="192">
        <f t="shared" ca="1" si="32"/>
        <v>1.7003211351621451E-2</v>
      </c>
    </row>
    <row r="1811" spans="2:8" x14ac:dyDescent="0.3">
      <c r="B1811" s="109"/>
      <c r="C1811" s="13"/>
      <c r="G1811" s="29">
        <v>1808</v>
      </c>
      <c r="H1811" s="192">
        <f t="shared" ca="1" si="32"/>
        <v>8.4832352492989052E-2</v>
      </c>
    </row>
    <row r="1812" spans="2:8" x14ac:dyDescent="0.3">
      <c r="B1812" s="109"/>
      <c r="C1812" s="13"/>
      <c r="G1812" s="29">
        <v>1809</v>
      </c>
      <c r="H1812" s="192">
        <f t="shared" ca="1" si="32"/>
        <v>-2.1657364529094857E-2</v>
      </c>
    </row>
    <row r="1813" spans="2:8" x14ac:dyDescent="0.3">
      <c r="B1813" s="109"/>
      <c r="C1813" s="13"/>
      <c r="G1813" s="29">
        <v>1810</v>
      </c>
      <c r="H1813" s="192">
        <f t="shared" ca="1" si="32"/>
        <v>2.7630364623761956E-2</v>
      </c>
    </row>
    <row r="1814" spans="2:8" x14ac:dyDescent="0.3">
      <c r="B1814" s="109"/>
      <c r="C1814" s="13"/>
      <c r="G1814" s="29">
        <v>1811</v>
      </c>
      <c r="H1814" s="192">
        <f t="shared" ca="1" si="32"/>
        <v>1.426132243807946E-2</v>
      </c>
    </row>
    <row r="1815" spans="2:8" x14ac:dyDescent="0.3">
      <c r="B1815" s="109"/>
      <c r="C1815" s="13"/>
      <c r="G1815" s="29">
        <v>1812</v>
      </c>
      <c r="H1815" s="192">
        <f t="shared" ca="1" si="32"/>
        <v>1.5239101058192755E-3</v>
      </c>
    </row>
    <row r="1816" spans="2:8" x14ac:dyDescent="0.3">
      <c r="B1816" s="109"/>
      <c r="C1816" s="13"/>
      <c r="G1816" s="29">
        <v>1813</v>
      </c>
      <c r="H1816" s="192">
        <f t="shared" ca="1" si="32"/>
        <v>-2.5741971269597441E-2</v>
      </c>
    </row>
    <row r="1817" spans="2:8" x14ac:dyDescent="0.3">
      <c r="B1817" s="109"/>
      <c r="C1817" s="13"/>
      <c r="G1817" s="29">
        <v>1814</v>
      </c>
      <c r="H1817" s="192">
        <f t="shared" ca="1" si="32"/>
        <v>2.2115462060516015E-2</v>
      </c>
    </row>
    <row r="1818" spans="2:8" x14ac:dyDescent="0.3">
      <c r="B1818" s="109"/>
      <c r="C1818" s="13"/>
      <c r="G1818" s="29">
        <v>1815</v>
      </c>
      <c r="H1818" s="192">
        <f t="shared" ca="1" si="32"/>
        <v>-1.2584838089775738E-2</v>
      </c>
    </row>
    <row r="1819" spans="2:8" x14ac:dyDescent="0.3">
      <c r="B1819" s="109"/>
      <c r="C1819" s="13"/>
      <c r="G1819" s="29">
        <v>1816</v>
      </c>
      <c r="H1819" s="192">
        <f t="shared" ca="1" si="32"/>
        <v>6.7431881333141624E-2</v>
      </c>
    </row>
    <row r="1820" spans="2:8" x14ac:dyDescent="0.3">
      <c r="B1820" s="109"/>
      <c r="C1820" s="13"/>
      <c r="G1820" s="29">
        <v>1817</v>
      </c>
      <c r="H1820" s="192">
        <f t="shared" ca="1" si="32"/>
        <v>-2.1018273885727998E-2</v>
      </c>
    </row>
    <row r="1821" spans="2:8" x14ac:dyDescent="0.3">
      <c r="B1821" s="109"/>
      <c r="C1821" s="13"/>
      <c r="G1821" s="29">
        <v>1818</v>
      </c>
      <c r="H1821" s="192">
        <f t="shared" ca="1" si="32"/>
        <v>-0.10646136331055174</v>
      </c>
    </row>
    <row r="1822" spans="2:8" x14ac:dyDescent="0.3">
      <c r="B1822" s="109"/>
      <c r="C1822" s="13"/>
      <c r="G1822" s="29">
        <v>1819</v>
      </c>
      <c r="H1822" s="192">
        <f t="shared" ca="1" si="32"/>
        <v>-8.6524021148923422E-3</v>
      </c>
    </row>
    <row r="1823" spans="2:8" x14ac:dyDescent="0.3">
      <c r="B1823" s="109"/>
      <c r="C1823" s="13"/>
      <c r="G1823" s="29">
        <v>1820</v>
      </c>
      <c r="H1823" s="192">
        <f t="shared" ca="1" si="32"/>
        <v>1.148888282906913E-3</v>
      </c>
    </row>
    <row r="1824" spans="2:8" x14ac:dyDescent="0.3">
      <c r="B1824" s="109"/>
      <c r="C1824" s="13"/>
      <c r="G1824" s="29">
        <v>1821</v>
      </c>
      <c r="H1824" s="192">
        <f t="shared" ca="1" si="32"/>
        <v>-1.0136012915479307E-2</v>
      </c>
    </row>
    <row r="1825" spans="2:8" x14ac:dyDescent="0.3">
      <c r="B1825" s="109"/>
      <c r="C1825" s="13"/>
      <c r="G1825" s="29">
        <v>1822</v>
      </c>
      <c r="H1825" s="192">
        <f t="shared" ca="1" si="32"/>
        <v>-1.1590473118360657E-3</v>
      </c>
    </row>
    <row r="1826" spans="2:8" x14ac:dyDescent="0.3">
      <c r="B1826" s="109"/>
      <c r="C1826" s="13"/>
      <c r="G1826" s="29">
        <v>1823</v>
      </c>
      <c r="H1826" s="192">
        <f t="shared" ca="1" si="32"/>
        <v>-1.1356296679042506E-2</v>
      </c>
    </row>
    <row r="1827" spans="2:8" x14ac:dyDescent="0.3">
      <c r="B1827" s="109"/>
      <c r="C1827" s="13"/>
      <c r="G1827" s="29">
        <v>1824</v>
      </c>
      <c r="H1827" s="192">
        <f t="shared" ca="1" si="32"/>
        <v>2.1214014827166339E-2</v>
      </c>
    </row>
    <row r="1828" spans="2:8" x14ac:dyDescent="0.3">
      <c r="B1828" s="109"/>
      <c r="C1828" s="13"/>
      <c r="G1828" s="29">
        <v>1825</v>
      </c>
      <c r="H1828" s="192">
        <f t="shared" ca="1" si="32"/>
        <v>4.9606316485981759E-2</v>
      </c>
    </row>
    <row r="1829" spans="2:8" x14ac:dyDescent="0.3">
      <c r="B1829" s="109"/>
      <c r="C1829" s="13"/>
      <c r="G1829" s="29">
        <v>1826</v>
      </c>
      <c r="H1829" s="192">
        <f t="shared" ca="1" si="32"/>
        <v>-2.0646547188279941E-2</v>
      </c>
    </row>
    <row r="1830" spans="2:8" x14ac:dyDescent="0.3">
      <c r="B1830" s="109"/>
      <c r="C1830" s="13"/>
      <c r="G1830" s="29">
        <v>1827</v>
      </c>
      <c r="H1830" s="192">
        <f t="shared" ca="1" si="32"/>
        <v>1.0707332328189302E-2</v>
      </c>
    </row>
    <row r="1831" spans="2:8" x14ac:dyDescent="0.3">
      <c r="B1831" s="109"/>
      <c r="C1831" s="13"/>
      <c r="G1831" s="29">
        <v>1828</v>
      </c>
      <c r="H1831" s="192">
        <f t="shared" ca="1" si="32"/>
        <v>1.6414755391446843E-2</v>
      </c>
    </row>
    <row r="1832" spans="2:8" x14ac:dyDescent="0.3">
      <c r="B1832" s="109"/>
      <c r="C1832" s="13"/>
      <c r="G1832" s="29">
        <v>1829</v>
      </c>
      <c r="H1832" s="192">
        <f t="shared" ca="1" si="32"/>
        <v>-3.1701268633096469E-2</v>
      </c>
    </row>
    <row r="1833" spans="2:8" x14ac:dyDescent="0.3">
      <c r="B1833" s="109"/>
      <c r="C1833" s="13"/>
      <c r="G1833" s="29">
        <v>1830</v>
      </c>
      <c r="H1833" s="192">
        <f t="shared" ca="1" si="32"/>
        <v>2.5013112832619332E-2</v>
      </c>
    </row>
    <row r="1834" spans="2:8" x14ac:dyDescent="0.3">
      <c r="B1834" s="109"/>
      <c r="C1834" s="13"/>
      <c r="G1834" s="29">
        <v>1831</v>
      </c>
      <c r="H1834" s="192">
        <f t="shared" ca="1" si="32"/>
        <v>-3.4267649027115529E-2</v>
      </c>
    </row>
    <row r="1835" spans="2:8" x14ac:dyDescent="0.3">
      <c r="B1835" s="109"/>
      <c r="C1835" s="13"/>
      <c r="G1835" s="29">
        <v>1832</v>
      </c>
      <c r="H1835" s="192">
        <f t="shared" ca="1" si="32"/>
        <v>2.8789487504588009E-2</v>
      </c>
    </row>
    <row r="1836" spans="2:8" x14ac:dyDescent="0.3">
      <c r="B1836" s="109"/>
      <c r="C1836" s="13"/>
      <c r="G1836" s="29">
        <v>1833</v>
      </c>
      <c r="H1836" s="192">
        <f t="shared" ca="1" si="32"/>
        <v>2.6091415321535666E-3</v>
      </c>
    </row>
    <row r="1837" spans="2:8" x14ac:dyDescent="0.3">
      <c r="B1837" s="109"/>
      <c r="C1837" s="13"/>
      <c r="G1837" s="29">
        <v>1834</v>
      </c>
      <c r="H1837" s="192">
        <f t="shared" ca="1" si="32"/>
        <v>3.282994465409951E-2</v>
      </c>
    </row>
    <row r="1838" spans="2:8" x14ac:dyDescent="0.3">
      <c r="B1838" s="109"/>
      <c r="C1838" s="13"/>
      <c r="G1838" s="29">
        <v>1835</v>
      </c>
      <c r="H1838" s="192">
        <f t="shared" ca="1" si="32"/>
        <v>-8.1442370067028286E-2</v>
      </c>
    </row>
    <row r="1839" spans="2:8" x14ac:dyDescent="0.3">
      <c r="B1839" s="109"/>
      <c r="C1839" s="13"/>
      <c r="G1839" s="29">
        <v>1836</v>
      </c>
      <c r="H1839" s="192">
        <f t="shared" ca="1" si="32"/>
        <v>-8.0091295284108726E-3</v>
      </c>
    </row>
    <row r="1840" spans="2:8" x14ac:dyDescent="0.3">
      <c r="B1840" s="109"/>
      <c r="C1840" s="13"/>
      <c r="G1840" s="29">
        <v>1837</v>
      </c>
      <c r="H1840" s="192">
        <f t="shared" ca="1" si="32"/>
        <v>5.510847448772923E-2</v>
      </c>
    </row>
    <row r="1841" spans="2:8" x14ac:dyDescent="0.3">
      <c r="B1841" s="109"/>
      <c r="C1841" s="13"/>
      <c r="G1841" s="29">
        <v>1838</v>
      </c>
      <c r="H1841" s="192">
        <f t="shared" ca="1" si="32"/>
        <v>-1.6118555400817774E-2</v>
      </c>
    </row>
    <row r="1842" spans="2:8" x14ac:dyDescent="0.3">
      <c r="B1842" s="109"/>
      <c r="C1842" s="13"/>
      <c r="G1842" s="29">
        <v>1839</v>
      </c>
      <c r="H1842" s="192">
        <f t="shared" ca="1" si="32"/>
        <v>3.5738892865650608E-2</v>
      </c>
    </row>
    <row r="1843" spans="2:8" x14ac:dyDescent="0.3">
      <c r="B1843" s="109"/>
      <c r="C1843" s="13"/>
      <c r="G1843" s="29">
        <v>1840</v>
      </c>
      <c r="H1843" s="192">
        <f t="shared" ca="1" si="32"/>
        <v>-1.3622322730502378E-2</v>
      </c>
    </row>
    <row r="1844" spans="2:8" x14ac:dyDescent="0.3">
      <c r="B1844" s="109"/>
      <c r="C1844" s="13"/>
      <c r="G1844" s="29">
        <v>1841</v>
      </c>
      <c r="H1844" s="192">
        <f t="shared" ca="1" si="32"/>
        <v>-3.57914532059386E-2</v>
      </c>
    </row>
    <row r="1845" spans="2:8" x14ac:dyDescent="0.3">
      <c r="B1845" s="109"/>
      <c r="C1845" s="13"/>
      <c r="G1845" s="29">
        <v>1842</v>
      </c>
      <c r="H1845" s="192">
        <f t="shared" ca="1" si="32"/>
        <v>1.9895295144592581E-2</v>
      </c>
    </row>
    <row r="1846" spans="2:8" x14ac:dyDescent="0.3">
      <c r="B1846" s="109"/>
      <c r="C1846" s="13"/>
      <c r="G1846" s="29">
        <v>1843</v>
      </c>
      <c r="H1846" s="192">
        <f t="shared" ca="1" si="32"/>
        <v>-1.7915484939256533E-2</v>
      </c>
    </row>
    <row r="1847" spans="2:8" x14ac:dyDescent="0.3">
      <c r="B1847" s="109"/>
      <c r="C1847" s="13"/>
      <c r="G1847" s="29">
        <v>1844</v>
      </c>
      <c r="H1847" s="192">
        <f t="shared" ca="1" si="32"/>
        <v>6.4696637505919558E-2</v>
      </c>
    </row>
    <row r="1848" spans="2:8" x14ac:dyDescent="0.3">
      <c r="B1848" s="109"/>
      <c r="C1848" s="13"/>
      <c r="G1848" s="29">
        <v>1845</v>
      </c>
      <c r="H1848" s="192">
        <f t="shared" ca="1" si="32"/>
        <v>-1.5508241833486772E-2</v>
      </c>
    </row>
    <row r="1849" spans="2:8" x14ac:dyDescent="0.3">
      <c r="B1849" s="109"/>
      <c r="C1849" s="13"/>
      <c r="G1849" s="29">
        <v>1846</v>
      </c>
      <c r="H1849" s="192">
        <f t="shared" ca="1" si="32"/>
        <v>2.1441230465365684E-5</v>
      </c>
    </row>
    <row r="1850" spans="2:8" x14ac:dyDescent="0.3">
      <c r="B1850" s="109"/>
      <c r="C1850" s="13"/>
      <c r="G1850" s="29">
        <v>1847</v>
      </c>
      <c r="H1850" s="192">
        <f t="shared" ca="1" si="32"/>
        <v>-3.135623607676402E-3</v>
      </c>
    </row>
    <row r="1851" spans="2:8" x14ac:dyDescent="0.3">
      <c r="B1851" s="109"/>
      <c r="C1851" s="13"/>
      <c r="G1851" s="29">
        <v>1848</v>
      </c>
      <c r="H1851" s="192">
        <f t="shared" ca="1" si="32"/>
        <v>2.4350359975787217E-2</v>
      </c>
    </row>
    <row r="1852" spans="2:8" x14ac:dyDescent="0.3">
      <c r="B1852" s="109"/>
      <c r="C1852" s="13"/>
      <c r="G1852" s="29">
        <v>1849</v>
      </c>
      <c r="H1852" s="192">
        <f t="shared" ca="1" si="32"/>
        <v>7.7564559562056171E-3</v>
      </c>
    </row>
    <row r="1853" spans="2:8" x14ac:dyDescent="0.3">
      <c r="B1853" s="109"/>
      <c r="C1853" s="13"/>
      <c r="G1853" s="29">
        <v>1850</v>
      </c>
      <c r="H1853" s="192">
        <f t="shared" ca="1" si="32"/>
        <v>8.4600461959771518E-3</v>
      </c>
    </row>
    <row r="1854" spans="2:8" x14ac:dyDescent="0.3">
      <c r="B1854" s="109"/>
      <c r="C1854" s="13"/>
      <c r="G1854" s="29">
        <v>1851</v>
      </c>
      <c r="H1854" s="192">
        <f t="shared" ca="1" si="32"/>
        <v>1.9296444887886198E-2</v>
      </c>
    </row>
    <row r="1855" spans="2:8" x14ac:dyDescent="0.3">
      <c r="B1855" s="109"/>
      <c r="C1855" s="13"/>
      <c r="G1855" s="29">
        <v>1852</v>
      </c>
      <c r="H1855" s="192">
        <f t="shared" ca="1" si="32"/>
        <v>-2.1864985476569808E-3</v>
      </c>
    </row>
    <row r="1856" spans="2:8" x14ac:dyDescent="0.3">
      <c r="B1856" s="109"/>
      <c r="C1856" s="13"/>
      <c r="G1856" s="29">
        <v>1853</v>
      </c>
      <c r="H1856" s="192">
        <f t="shared" ca="1" si="32"/>
        <v>-3.4618948407142754E-2</v>
      </c>
    </row>
    <row r="1857" spans="2:8" x14ac:dyDescent="0.3">
      <c r="B1857" s="109"/>
      <c r="C1857" s="13"/>
      <c r="G1857" s="29">
        <v>1854</v>
      </c>
      <c r="H1857" s="192">
        <f t="shared" ca="1" si="32"/>
        <v>3.4239453431170422E-2</v>
      </c>
    </row>
    <row r="1858" spans="2:8" x14ac:dyDescent="0.3">
      <c r="B1858" s="109"/>
      <c r="C1858" s="13"/>
      <c r="G1858" s="29">
        <v>1855</v>
      </c>
      <c r="H1858" s="192">
        <f t="shared" ca="1" si="32"/>
        <v>-2.8924156959506685E-2</v>
      </c>
    </row>
    <row r="1859" spans="2:8" x14ac:dyDescent="0.3">
      <c r="B1859" s="109"/>
      <c r="C1859" s="13"/>
      <c r="G1859" s="29">
        <v>1856</v>
      </c>
      <c r="H1859" s="192">
        <f t="shared" ca="1" si="32"/>
        <v>1.6154838380646401E-3</v>
      </c>
    </row>
    <row r="1860" spans="2:8" x14ac:dyDescent="0.3">
      <c r="B1860" s="109"/>
      <c r="C1860" s="13"/>
      <c r="G1860" s="29">
        <v>1857</v>
      </c>
      <c r="H1860" s="192">
        <f t="shared" ca="1" si="32"/>
        <v>-6.0128288377472701E-2</v>
      </c>
    </row>
    <row r="1861" spans="2:8" x14ac:dyDescent="0.3">
      <c r="B1861" s="109"/>
      <c r="C1861" s="13"/>
      <c r="G1861" s="29">
        <v>1858</v>
      </c>
      <c r="H1861" s="192">
        <f t="shared" ref="H1861:H1924" ca="1" si="33">_xlfn.NORM.INV(RAND(),N$6,N$7)</f>
        <v>-7.5867870412833674E-2</v>
      </c>
    </row>
    <row r="1862" spans="2:8" x14ac:dyDescent="0.3">
      <c r="B1862" s="109"/>
      <c r="C1862" s="13"/>
      <c r="G1862" s="29">
        <v>1859</v>
      </c>
      <c r="H1862" s="192">
        <f t="shared" ca="1" si="33"/>
        <v>6.1192138487132985E-3</v>
      </c>
    </row>
    <row r="1863" spans="2:8" x14ac:dyDescent="0.3">
      <c r="B1863" s="109"/>
      <c r="C1863" s="13"/>
      <c r="G1863" s="29">
        <v>1860</v>
      </c>
      <c r="H1863" s="192">
        <f t="shared" ca="1" si="33"/>
        <v>-1.4594592166151596E-2</v>
      </c>
    </row>
    <row r="1864" spans="2:8" x14ac:dyDescent="0.3">
      <c r="B1864" s="109"/>
      <c r="C1864" s="13"/>
      <c r="G1864" s="29">
        <v>1861</v>
      </c>
      <c r="H1864" s="192">
        <f t="shared" ca="1" si="33"/>
        <v>2.0525660506162543E-3</v>
      </c>
    </row>
    <row r="1865" spans="2:8" x14ac:dyDescent="0.3">
      <c r="B1865" s="109"/>
      <c r="C1865" s="13"/>
      <c r="G1865" s="29">
        <v>1862</v>
      </c>
      <c r="H1865" s="192">
        <f t="shared" ca="1" si="33"/>
        <v>-6.9845753421122168E-3</v>
      </c>
    </row>
    <row r="1866" spans="2:8" x14ac:dyDescent="0.3">
      <c r="B1866" s="109"/>
      <c r="C1866" s="13"/>
      <c r="G1866" s="29">
        <v>1863</v>
      </c>
      <c r="H1866" s="192">
        <f t="shared" ca="1" si="33"/>
        <v>-5.2327770179233173E-2</v>
      </c>
    </row>
    <row r="1867" spans="2:8" x14ac:dyDescent="0.3">
      <c r="B1867" s="109"/>
      <c r="C1867" s="13"/>
      <c r="G1867" s="29">
        <v>1864</v>
      </c>
      <c r="H1867" s="192">
        <f t="shared" ca="1" si="33"/>
        <v>9.2141302467550271E-3</v>
      </c>
    </row>
    <row r="1868" spans="2:8" x14ac:dyDescent="0.3">
      <c r="B1868" s="109"/>
      <c r="C1868" s="13"/>
      <c r="G1868" s="29">
        <v>1865</v>
      </c>
      <c r="H1868" s="192">
        <f t="shared" ca="1" si="33"/>
        <v>3.0650884554888295E-2</v>
      </c>
    </row>
    <row r="1869" spans="2:8" x14ac:dyDescent="0.3">
      <c r="B1869" s="109"/>
      <c r="C1869" s="13"/>
      <c r="G1869" s="29">
        <v>1866</v>
      </c>
      <c r="H1869" s="192">
        <f t="shared" ca="1" si="33"/>
        <v>-1.5916751259472148E-2</v>
      </c>
    </row>
    <row r="1870" spans="2:8" x14ac:dyDescent="0.3">
      <c r="B1870" s="109"/>
      <c r="C1870" s="13"/>
      <c r="G1870" s="29">
        <v>1867</v>
      </c>
      <c r="H1870" s="192">
        <f t="shared" ca="1" si="33"/>
        <v>-5.8270733265482239E-2</v>
      </c>
    </row>
    <row r="1871" spans="2:8" x14ac:dyDescent="0.3">
      <c r="B1871" s="109"/>
      <c r="C1871" s="13"/>
      <c r="G1871" s="29">
        <v>1868</v>
      </c>
      <c r="H1871" s="192">
        <f t="shared" ca="1" si="33"/>
        <v>3.2421313683743416E-2</v>
      </c>
    </row>
    <row r="1872" spans="2:8" x14ac:dyDescent="0.3">
      <c r="B1872" s="109"/>
      <c r="C1872" s="13"/>
      <c r="G1872" s="29">
        <v>1869</v>
      </c>
      <c r="H1872" s="192">
        <f t="shared" ca="1" si="33"/>
        <v>1.4223342708908475E-2</v>
      </c>
    </row>
    <row r="1873" spans="2:8" x14ac:dyDescent="0.3">
      <c r="B1873" s="109"/>
      <c r="C1873" s="13"/>
      <c r="G1873" s="29">
        <v>1870</v>
      </c>
      <c r="H1873" s="192">
        <f t="shared" ca="1" si="33"/>
        <v>-2.1094064995029485E-2</v>
      </c>
    </row>
    <row r="1874" spans="2:8" x14ac:dyDescent="0.3">
      <c r="B1874" s="109"/>
      <c r="C1874" s="13"/>
      <c r="G1874" s="29">
        <v>1871</v>
      </c>
      <c r="H1874" s="192">
        <f t="shared" ca="1" si="33"/>
        <v>-1.762953914207149E-2</v>
      </c>
    </row>
    <row r="1875" spans="2:8" x14ac:dyDescent="0.3">
      <c r="B1875" s="109"/>
      <c r="C1875" s="13"/>
      <c r="G1875" s="29">
        <v>1872</v>
      </c>
      <c r="H1875" s="192">
        <f t="shared" ca="1" si="33"/>
        <v>-3.9931081478612976E-2</v>
      </c>
    </row>
    <row r="1876" spans="2:8" x14ac:dyDescent="0.3">
      <c r="B1876" s="109"/>
      <c r="C1876" s="13"/>
      <c r="G1876" s="29">
        <v>1873</v>
      </c>
      <c r="H1876" s="192">
        <f t="shared" ca="1" si="33"/>
        <v>-1.6041926508024541E-2</v>
      </c>
    </row>
    <row r="1877" spans="2:8" x14ac:dyDescent="0.3">
      <c r="B1877" s="109"/>
      <c r="C1877" s="13"/>
      <c r="G1877" s="29">
        <v>1874</v>
      </c>
      <c r="H1877" s="192">
        <f t="shared" ca="1" si="33"/>
        <v>2.554787072526773E-3</v>
      </c>
    </row>
    <row r="1878" spans="2:8" x14ac:dyDescent="0.3">
      <c r="B1878" s="109"/>
      <c r="C1878" s="13"/>
      <c r="G1878" s="29">
        <v>1875</v>
      </c>
      <c r="H1878" s="192">
        <f t="shared" ca="1" si="33"/>
        <v>-7.151287490697969E-2</v>
      </c>
    </row>
    <row r="1879" spans="2:8" x14ac:dyDescent="0.3">
      <c r="B1879" s="109"/>
      <c r="C1879" s="13"/>
      <c r="G1879" s="29">
        <v>1876</v>
      </c>
      <c r="H1879" s="192">
        <f t="shared" ca="1" si="33"/>
        <v>-2.8926666685104201E-3</v>
      </c>
    </row>
    <row r="1880" spans="2:8" x14ac:dyDescent="0.3">
      <c r="B1880" s="109"/>
      <c r="C1880" s="13"/>
      <c r="G1880" s="29">
        <v>1877</v>
      </c>
      <c r="H1880" s="192">
        <f t="shared" ca="1" si="33"/>
        <v>-1.8909198084383107E-3</v>
      </c>
    </row>
    <row r="1881" spans="2:8" x14ac:dyDescent="0.3">
      <c r="B1881" s="109"/>
      <c r="C1881" s="13"/>
      <c r="G1881" s="29">
        <v>1878</v>
      </c>
      <c r="H1881" s="192">
        <f t="shared" ca="1" si="33"/>
        <v>-4.9285410503778528E-2</v>
      </c>
    </row>
    <row r="1882" spans="2:8" x14ac:dyDescent="0.3">
      <c r="B1882" s="109"/>
      <c r="C1882" s="13"/>
      <c r="G1882" s="29">
        <v>1879</v>
      </c>
      <c r="H1882" s="192">
        <f t="shared" ca="1" si="33"/>
        <v>-5.9801456176831122E-2</v>
      </c>
    </row>
    <row r="1883" spans="2:8" x14ac:dyDescent="0.3">
      <c r="B1883" s="109"/>
      <c r="C1883" s="13"/>
      <c r="G1883" s="29">
        <v>1880</v>
      </c>
      <c r="H1883" s="192">
        <f t="shared" ca="1" si="33"/>
        <v>2.5318830546327307E-2</v>
      </c>
    </row>
    <row r="1884" spans="2:8" x14ac:dyDescent="0.3">
      <c r="B1884" s="109"/>
      <c r="C1884" s="13"/>
      <c r="G1884" s="29">
        <v>1881</v>
      </c>
      <c r="H1884" s="192">
        <f t="shared" ca="1" si="33"/>
        <v>3.3288923309295816E-2</v>
      </c>
    </row>
    <row r="1885" spans="2:8" x14ac:dyDescent="0.3">
      <c r="B1885" s="109"/>
      <c r="C1885" s="13"/>
      <c r="G1885" s="29">
        <v>1882</v>
      </c>
      <c r="H1885" s="192">
        <f t="shared" ca="1" si="33"/>
        <v>-1.4500266211916328E-2</v>
      </c>
    </row>
    <row r="1886" spans="2:8" x14ac:dyDescent="0.3">
      <c r="B1886" s="109"/>
      <c r="C1886" s="13"/>
      <c r="G1886" s="29">
        <v>1883</v>
      </c>
      <c r="H1886" s="192">
        <f t="shared" ca="1" si="33"/>
        <v>4.2619614920174312E-2</v>
      </c>
    </row>
    <row r="1887" spans="2:8" x14ac:dyDescent="0.3">
      <c r="B1887" s="109"/>
      <c r="C1887" s="13"/>
      <c r="G1887" s="29">
        <v>1884</v>
      </c>
      <c r="H1887" s="192">
        <f t="shared" ca="1" si="33"/>
        <v>2.6646419625782507E-2</v>
      </c>
    </row>
    <row r="1888" spans="2:8" x14ac:dyDescent="0.3">
      <c r="B1888" s="109"/>
      <c r="C1888" s="13"/>
      <c r="G1888" s="29">
        <v>1885</v>
      </c>
      <c r="H1888" s="192">
        <f t="shared" ca="1" si="33"/>
        <v>-4.256514125609236E-3</v>
      </c>
    </row>
    <row r="1889" spans="2:8" x14ac:dyDescent="0.3">
      <c r="B1889" s="109"/>
      <c r="C1889" s="13"/>
      <c r="G1889" s="29">
        <v>1886</v>
      </c>
      <c r="H1889" s="192">
        <f t="shared" ca="1" si="33"/>
        <v>-2.6764934813882507E-4</v>
      </c>
    </row>
    <row r="1890" spans="2:8" x14ac:dyDescent="0.3">
      <c r="B1890" s="109"/>
      <c r="C1890" s="13"/>
      <c r="G1890" s="29">
        <v>1887</v>
      </c>
      <c r="H1890" s="192">
        <f t="shared" ca="1" si="33"/>
        <v>-2.207737697924601E-2</v>
      </c>
    </row>
    <row r="1891" spans="2:8" x14ac:dyDescent="0.3">
      <c r="B1891" s="109"/>
      <c r="C1891" s="13"/>
      <c r="G1891" s="29">
        <v>1888</v>
      </c>
      <c r="H1891" s="192">
        <f t="shared" ca="1" si="33"/>
        <v>6.497549478035146E-4</v>
      </c>
    </row>
    <row r="1892" spans="2:8" x14ac:dyDescent="0.3">
      <c r="B1892" s="109"/>
      <c r="C1892" s="13"/>
      <c r="G1892" s="29">
        <v>1889</v>
      </c>
      <c r="H1892" s="192">
        <f t="shared" ca="1" si="33"/>
        <v>3.1035881046808132E-2</v>
      </c>
    </row>
    <row r="1893" spans="2:8" x14ac:dyDescent="0.3">
      <c r="B1893" s="109"/>
      <c r="C1893" s="13"/>
      <c r="G1893" s="29">
        <v>1890</v>
      </c>
      <c r="H1893" s="192">
        <f t="shared" ca="1" si="33"/>
        <v>-4.0927327147931632E-2</v>
      </c>
    </row>
    <row r="1894" spans="2:8" x14ac:dyDescent="0.3">
      <c r="B1894" s="109"/>
      <c r="C1894" s="13"/>
      <c r="G1894" s="29">
        <v>1891</v>
      </c>
      <c r="H1894" s="192">
        <f t="shared" ca="1" si="33"/>
        <v>6.7891725775713604E-2</v>
      </c>
    </row>
    <row r="1895" spans="2:8" x14ac:dyDescent="0.3">
      <c r="B1895" s="109"/>
      <c r="C1895" s="13"/>
      <c r="G1895" s="29">
        <v>1892</v>
      </c>
      <c r="H1895" s="192">
        <f t="shared" ca="1" si="33"/>
        <v>9.9520945353541467E-4</v>
      </c>
    </row>
    <row r="1896" spans="2:8" x14ac:dyDescent="0.3">
      <c r="B1896" s="109"/>
      <c r="C1896" s="13"/>
      <c r="G1896" s="29">
        <v>1893</v>
      </c>
      <c r="H1896" s="192">
        <f t="shared" ca="1" si="33"/>
        <v>-1.6767276856541947E-3</v>
      </c>
    </row>
    <row r="1897" spans="2:8" x14ac:dyDescent="0.3">
      <c r="B1897" s="109"/>
      <c r="C1897" s="13"/>
      <c r="G1897" s="29">
        <v>1894</v>
      </c>
      <c r="H1897" s="192">
        <f t="shared" ca="1" si="33"/>
        <v>4.1609807859595595E-3</v>
      </c>
    </row>
    <row r="1898" spans="2:8" x14ac:dyDescent="0.3">
      <c r="B1898" s="109"/>
      <c r="C1898" s="13"/>
      <c r="G1898" s="29">
        <v>1895</v>
      </c>
      <c r="H1898" s="192">
        <f t="shared" ca="1" si="33"/>
        <v>-3.4543988308399907E-2</v>
      </c>
    </row>
    <row r="1899" spans="2:8" x14ac:dyDescent="0.3">
      <c r="B1899" s="109"/>
      <c r="C1899" s="13"/>
      <c r="G1899" s="29">
        <v>1896</v>
      </c>
      <c r="H1899" s="192">
        <f t="shared" ca="1" si="33"/>
        <v>1.5481013726755418E-2</v>
      </c>
    </row>
    <row r="1900" spans="2:8" x14ac:dyDescent="0.3">
      <c r="B1900" s="109"/>
      <c r="C1900" s="13"/>
      <c r="G1900" s="29">
        <v>1897</v>
      </c>
      <c r="H1900" s="192">
        <f t="shared" ca="1" si="33"/>
        <v>3.9003683314796665E-2</v>
      </c>
    </row>
    <row r="1901" spans="2:8" x14ac:dyDescent="0.3">
      <c r="B1901" s="109"/>
      <c r="C1901" s="13"/>
      <c r="G1901" s="29">
        <v>1898</v>
      </c>
      <c r="H1901" s="192">
        <f t="shared" ca="1" si="33"/>
        <v>-4.1163366309908266E-2</v>
      </c>
    </row>
    <row r="1902" spans="2:8" x14ac:dyDescent="0.3">
      <c r="B1902" s="109"/>
      <c r="C1902" s="13"/>
      <c r="G1902" s="29">
        <v>1899</v>
      </c>
      <c r="H1902" s="192">
        <f t="shared" ca="1" si="33"/>
        <v>2.2644479506651351E-2</v>
      </c>
    </row>
    <row r="1903" spans="2:8" x14ac:dyDescent="0.3">
      <c r="B1903" s="109"/>
      <c r="C1903" s="13"/>
      <c r="G1903" s="29">
        <v>1900</v>
      </c>
      <c r="H1903" s="192">
        <f t="shared" ca="1" si="33"/>
        <v>4.800541467462751E-3</v>
      </c>
    </row>
    <row r="1904" spans="2:8" x14ac:dyDescent="0.3">
      <c r="B1904" s="109"/>
      <c r="C1904" s="13"/>
      <c r="G1904" s="29">
        <v>1901</v>
      </c>
      <c r="H1904" s="192">
        <f t="shared" ca="1" si="33"/>
        <v>1.7162015649771881E-2</v>
      </c>
    </row>
    <row r="1905" spans="2:8" x14ac:dyDescent="0.3">
      <c r="B1905" s="109"/>
      <c r="C1905" s="13"/>
      <c r="G1905" s="29">
        <v>1902</v>
      </c>
      <c r="H1905" s="192">
        <f t="shared" ca="1" si="33"/>
        <v>-8.9769049482770983E-3</v>
      </c>
    </row>
    <row r="1906" spans="2:8" x14ac:dyDescent="0.3">
      <c r="B1906" s="109"/>
      <c r="C1906" s="13"/>
      <c r="G1906" s="29">
        <v>1903</v>
      </c>
      <c r="H1906" s="192">
        <f t="shared" ca="1" si="33"/>
        <v>1.7546065138958507E-2</v>
      </c>
    </row>
    <row r="1907" spans="2:8" x14ac:dyDescent="0.3">
      <c r="B1907" s="109"/>
      <c r="C1907" s="13"/>
      <c r="G1907" s="29">
        <v>1904</v>
      </c>
      <c r="H1907" s="192">
        <f t="shared" ca="1" si="33"/>
        <v>-3.2597161389202732E-2</v>
      </c>
    </row>
    <row r="1908" spans="2:8" x14ac:dyDescent="0.3">
      <c r="B1908" s="109"/>
      <c r="C1908" s="13"/>
      <c r="G1908" s="29">
        <v>1905</v>
      </c>
      <c r="H1908" s="192">
        <f t="shared" ca="1" si="33"/>
        <v>-1.0377497554647862E-2</v>
      </c>
    </row>
    <row r="1909" spans="2:8" x14ac:dyDescent="0.3">
      <c r="B1909" s="109"/>
      <c r="C1909" s="13"/>
      <c r="G1909" s="29">
        <v>1906</v>
      </c>
      <c r="H1909" s="192">
        <f t="shared" ca="1" si="33"/>
        <v>6.1369709486687664E-2</v>
      </c>
    </row>
    <row r="1910" spans="2:8" x14ac:dyDescent="0.3">
      <c r="B1910" s="109"/>
      <c r="C1910" s="13"/>
      <c r="G1910" s="29">
        <v>1907</v>
      </c>
      <c r="H1910" s="192">
        <f t="shared" ca="1" si="33"/>
        <v>4.6602964416159994E-3</v>
      </c>
    </row>
    <row r="1911" spans="2:8" x14ac:dyDescent="0.3">
      <c r="B1911" s="109"/>
      <c r="C1911" s="13"/>
      <c r="G1911" s="29">
        <v>1908</v>
      </c>
      <c r="H1911" s="192">
        <f t="shared" ca="1" si="33"/>
        <v>3.2924947359244165E-2</v>
      </c>
    </row>
    <row r="1912" spans="2:8" x14ac:dyDescent="0.3">
      <c r="B1912" s="109"/>
      <c r="C1912" s="13"/>
      <c r="G1912" s="29">
        <v>1909</v>
      </c>
      <c r="H1912" s="192">
        <f t="shared" ca="1" si="33"/>
        <v>1.010886811953424E-2</v>
      </c>
    </row>
    <row r="1913" spans="2:8" x14ac:dyDescent="0.3">
      <c r="B1913" s="109"/>
      <c r="C1913" s="13"/>
      <c r="G1913" s="29">
        <v>1910</v>
      </c>
      <c r="H1913" s="192">
        <f t="shared" ca="1" si="33"/>
        <v>1.0245889362763725E-2</v>
      </c>
    </row>
    <row r="1914" spans="2:8" x14ac:dyDescent="0.3">
      <c r="B1914" s="109"/>
      <c r="C1914" s="13"/>
      <c r="G1914" s="29">
        <v>1911</v>
      </c>
      <c r="H1914" s="192">
        <f t="shared" ca="1" si="33"/>
        <v>-7.2864234016006835E-2</v>
      </c>
    </row>
    <row r="1915" spans="2:8" x14ac:dyDescent="0.3">
      <c r="B1915" s="109"/>
      <c r="C1915" s="13"/>
      <c r="G1915" s="29">
        <v>1912</v>
      </c>
      <c r="H1915" s="192">
        <f t="shared" ca="1" si="33"/>
        <v>-5.57148670942198E-3</v>
      </c>
    </row>
    <row r="1916" spans="2:8" x14ac:dyDescent="0.3">
      <c r="B1916" s="109"/>
      <c r="C1916" s="13"/>
      <c r="G1916" s="29">
        <v>1913</v>
      </c>
      <c r="H1916" s="192">
        <f t="shared" ca="1" si="33"/>
        <v>4.6257305362510923E-2</v>
      </c>
    </row>
    <row r="1917" spans="2:8" x14ac:dyDescent="0.3">
      <c r="B1917" s="109"/>
      <c r="C1917" s="13"/>
      <c r="G1917" s="29">
        <v>1914</v>
      </c>
      <c r="H1917" s="192">
        <f t="shared" ca="1" si="33"/>
        <v>-2.6397934562603292E-2</v>
      </c>
    </row>
    <row r="1918" spans="2:8" x14ac:dyDescent="0.3">
      <c r="B1918" s="109"/>
      <c r="C1918" s="13"/>
      <c r="G1918" s="29">
        <v>1915</v>
      </c>
      <c r="H1918" s="192">
        <f t="shared" ca="1" si="33"/>
        <v>-2.8122084155008586E-3</v>
      </c>
    </row>
    <row r="1919" spans="2:8" x14ac:dyDescent="0.3">
      <c r="B1919" s="109"/>
      <c r="C1919" s="13"/>
      <c r="G1919" s="29">
        <v>1916</v>
      </c>
      <c r="H1919" s="192">
        <f t="shared" ca="1" si="33"/>
        <v>1.4782841095737451E-3</v>
      </c>
    </row>
    <row r="1920" spans="2:8" x14ac:dyDescent="0.3">
      <c r="B1920" s="109"/>
      <c r="C1920" s="13"/>
      <c r="G1920" s="29">
        <v>1917</v>
      </c>
      <c r="H1920" s="192">
        <f t="shared" ca="1" si="33"/>
        <v>4.7137060178647138E-3</v>
      </c>
    </row>
    <row r="1921" spans="2:8" x14ac:dyDescent="0.3">
      <c r="B1921" s="109"/>
      <c r="C1921" s="13"/>
      <c r="G1921" s="29">
        <v>1918</v>
      </c>
      <c r="H1921" s="192">
        <f t="shared" ca="1" si="33"/>
        <v>6.7912392481416983E-3</v>
      </c>
    </row>
    <row r="1922" spans="2:8" x14ac:dyDescent="0.3">
      <c r="B1922" s="109"/>
      <c r="C1922" s="13"/>
      <c r="G1922" s="29">
        <v>1919</v>
      </c>
      <c r="H1922" s="192">
        <f t="shared" ca="1" si="33"/>
        <v>4.7312179174482209E-2</v>
      </c>
    </row>
    <row r="1923" spans="2:8" x14ac:dyDescent="0.3">
      <c r="B1923" s="109"/>
      <c r="C1923" s="13"/>
      <c r="G1923" s="29">
        <v>1920</v>
      </c>
      <c r="H1923" s="192">
        <f t="shared" ca="1" si="33"/>
        <v>-3.35502006548941E-2</v>
      </c>
    </row>
    <row r="1924" spans="2:8" x14ac:dyDescent="0.3">
      <c r="B1924" s="109"/>
      <c r="C1924" s="13"/>
      <c r="G1924" s="29">
        <v>1921</v>
      </c>
      <c r="H1924" s="192">
        <f t="shared" ca="1" si="33"/>
        <v>5.4534762314092343E-3</v>
      </c>
    </row>
    <row r="1925" spans="2:8" x14ac:dyDescent="0.3">
      <c r="B1925" s="109"/>
      <c r="C1925" s="13"/>
      <c r="G1925" s="29">
        <v>1922</v>
      </c>
      <c r="H1925" s="192">
        <f t="shared" ref="H1925:H1988" ca="1" si="34">_xlfn.NORM.INV(RAND(),N$6,N$7)</f>
        <v>-1.681377531427589E-2</v>
      </c>
    </row>
    <row r="1926" spans="2:8" x14ac:dyDescent="0.3">
      <c r="B1926" s="109"/>
      <c r="C1926" s="13"/>
      <c r="G1926" s="29">
        <v>1923</v>
      </c>
      <c r="H1926" s="192">
        <f t="shared" ca="1" si="34"/>
        <v>1.2904649528023353E-2</v>
      </c>
    </row>
    <row r="1927" spans="2:8" x14ac:dyDescent="0.3">
      <c r="B1927" s="109"/>
      <c r="C1927" s="13"/>
      <c r="G1927" s="29">
        <v>1924</v>
      </c>
      <c r="H1927" s="192">
        <f t="shared" ca="1" si="34"/>
        <v>-3.7951242179048127E-2</v>
      </c>
    </row>
    <row r="1928" spans="2:8" x14ac:dyDescent="0.3">
      <c r="B1928" s="109"/>
      <c r="C1928" s="13"/>
      <c r="G1928" s="29">
        <v>1925</v>
      </c>
      <c r="H1928" s="192">
        <f t="shared" ca="1" si="34"/>
        <v>2.0125479900411539E-2</v>
      </c>
    </row>
    <row r="1929" spans="2:8" x14ac:dyDescent="0.3">
      <c r="B1929" s="109"/>
      <c r="C1929" s="13"/>
      <c r="G1929" s="29">
        <v>1926</v>
      </c>
      <c r="H1929" s="192">
        <f t="shared" ca="1" si="34"/>
        <v>1.2755948484423477E-2</v>
      </c>
    </row>
    <row r="1930" spans="2:8" x14ac:dyDescent="0.3">
      <c r="B1930" s="109"/>
      <c r="C1930" s="13"/>
      <c r="G1930" s="29">
        <v>1927</v>
      </c>
      <c r="H1930" s="192">
        <f t="shared" ca="1" si="34"/>
        <v>9.4509989893267945E-3</v>
      </c>
    </row>
    <row r="1931" spans="2:8" x14ac:dyDescent="0.3">
      <c r="B1931" s="109"/>
      <c r="C1931" s="13"/>
      <c r="G1931" s="29">
        <v>1928</v>
      </c>
      <c r="H1931" s="192">
        <f t="shared" ca="1" si="34"/>
        <v>1.9342440076753377E-2</v>
      </c>
    </row>
    <row r="1932" spans="2:8" x14ac:dyDescent="0.3">
      <c r="B1932" s="109"/>
      <c r="C1932" s="13"/>
      <c r="G1932" s="29">
        <v>1929</v>
      </c>
      <c r="H1932" s="192">
        <f t="shared" ca="1" si="34"/>
        <v>-2.7556055047972591E-2</v>
      </c>
    </row>
    <row r="1933" spans="2:8" x14ac:dyDescent="0.3">
      <c r="B1933" s="109"/>
      <c r="C1933" s="13"/>
      <c r="G1933" s="29">
        <v>1930</v>
      </c>
      <c r="H1933" s="192">
        <f t="shared" ca="1" si="34"/>
        <v>-2.5483310861581319E-2</v>
      </c>
    </row>
    <row r="1934" spans="2:8" x14ac:dyDescent="0.3">
      <c r="B1934" s="109"/>
      <c r="C1934" s="13"/>
      <c r="G1934" s="29">
        <v>1931</v>
      </c>
      <c r="H1934" s="192">
        <f t="shared" ca="1" si="34"/>
        <v>1.5057055671542486E-2</v>
      </c>
    </row>
    <row r="1935" spans="2:8" x14ac:dyDescent="0.3">
      <c r="B1935" s="109"/>
      <c r="C1935" s="13"/>
      <c r="G1935" s="29">
        <v>1932</v>
      </c>
      <c r="H1935" s="192">
        <f t="shared" ca="1" si="34"/>
        <v>2.148042307719214E-2</v>
      </c>
    </row>
    <row r="1936" spans="2:8" x14ac:dyDescent="0.3">
      <c r="B1936" s="109"/>
      <c r="C1936" s="13"/>
      <c r="G1936" s="29">
        <v>1933</v>
      </c>
      <c r="H1936" s="192">
        <f t="shared" ca="1" si="34"/>
        <v>-2.8503879037736077E-2</v>
      </c>
    </row>
    <row r="1937" spans="2:8" x14ac:dyDescent="0.3">
      <c r="B1937" s="109"/>
      <c r="C1937" s="13"/>
      <c r="G1937" s="29">
        <v>1934</v>
      </c>
      <c r="H1937" s="192">
        <f t="shared" ca="1" si="34"/>
        <v>8.0644113219132049E-3</v>
      </c>
    </row>
    <row r="1938" spans="2:8" x14ac:dyDescent="0.3">
      <c r="B1938" s="109"/>
      <c r="C1938" s="13"/>
      <c r="G1938" s="29">
        <v>1935</v>
      </c>
      <c r="H1938" s="192">
        <f t="shared" ca="1" si="34"/>
        <v>1.6518769675787737E-2</v>
      </c>
    </row>
    <row r="1939" spans="2:8" x14ac:dyDescent="0.3">
      <c r="B1939" s="109"/>
      <c r="C1939" s="13"/>
      <c r="G1939" s="29">
        <v>1936</v>
      </c>
      <c r="H1939" s="192">
        <f t="shared" ca="1" si="34"/>
        <v>-8.5428953707908494E-3</v>
      </c>
    </row>
    <row r="1940" spans="2:8" x14ac:dyDescent="0.3">
      <c r="B1940" s="109"/>
      <c r="C1940" s="13"/>
      <c r="G1940" s="29">
        <v>1937</v>
      </c>
      <c r="H1940" s="192">
        <f t="shared" ca="1" si="34"/>
        <v>-2.0921977925012207E-2</v>
      </c>
    </row>
    <row r="1941" spans="2:8" x14ac:dyDescent="0.3">
      <c r="B1941" s="109"/>
      <c r="C1941" s="13"/>
      <c r="G1941" s="29">
        <v>1938</v>
      </c>
      <c r="H1941" s="192">
        <f t="shared" ca="1" si="34"/>
        <v>-6.0869354575721658E-3</v>
      </c>
    </row>
    <row r="1942" spans="2:8" x14ac:dyDescent="0.3">
      <c r="B1942" s="109"/>
      <c r="C1942" s="13"/>
      <c r="G1942" s="29">
        <v>1939</v>
      </c>
      <c r="H1942" s="192">
        <f t="shared" ca="1" si="34"/>
        <v>4.8777127078351627E-2</v>
      </c>
    </row>
    <row r="1943" spans="2:8" x14ac:dyDescent="0.3">
      <c r="B1943" s="109"/>
      <c r="C1943" s="13"/>
      <c r="G1943" s="29">
        <v>1940</v>
      </c>
      <c r="H1943" s="192">
        <f t="shared" ca="1" si="34"/>
        <v>2.0244158517329684E-2</v>
      </c>
    </row>
    <row r="1944" spans="2:8" x14ac:dyDescent="0.3">
      <c r="B1944" s="109"/>
      <c r="C1944" s="13"/>
      <c r="G1944" s="29">
        <v>1941</v>
      </c>
      <c r="H1944" s="192">
        <f t="shared" ca="1" si="34"/>
        <v>1.6115961267325871E-2</v>
      </c>
    </row>
    <row r="1945" spans="2:8" x14ac:dyDescent="0.3">
      <c r="B1945" s="109"/>
      <c r="C1945" s="13"/>
      <c r="G1945" s="29">
        <v>1942</v>
      </c>
      <c r="H1945" s="192">
        <f t="shared" ca="1" si="34"/>
        <v>1.2511966759366454E-2</v>
      </c>
    </row>
    <row r="1946" spans="2:8" x14ac:dyDescent="0.3">
      <c r="B1946" s="109"/>
      <c r="C1946" s="13"/>
      <c r="G1946" s="29">
        <v>1943</v>
      </c>
      <c r="H1946" s="192">
        <f t="shared" ca="1" si="34"/>
        <v>-1.8566035988054747E-2</v>
      </c>
    </row>
    <row r="1947" spans="2:8" x14ac:dyDescent="0.3">
      <c r="B1947" s="109"/>
      <c r="C1947" s="13"/>
      <c r="G1947" s="29">
        <v>1944</v>
      </c>
      <c r="H1947" s="192">
        <f t="shared" ca="1" si="34"/>
        <v>3.4799709012718436E-2</v>
      </c>
    </row>
    <row r="1948" spans="2:8" x14ac:dyDescent="0.3">
      <c r="B1948" s="109"/>
      <c r="C1948" s="13"/>
      <c r="G1948" s="29">
        <v>1945</v>
      </c>
      <c r="H1948" s="192">
        <f t="shared" ca="1" si="34"/>
        <v>1.9449144381996474E-2</v>
      </c>
    </row>
    <row r="1949" spans="2:8" x14ac:dyDescent="0.3">
      <c r="B1949" s="109"/>
      <c r="C1949" s="13"/>
      <c r="G1949" s="29">
        <v>1946</v>
      </c>
      <c r="H1949" s="192">
        <f t="shared" ca="1" si="34"/>
        <v>1.4160755207521861E-2</v>
      </c>
    </row>
    <row r="1950" spans="2:8" x14ac:dyDescent="0.3">
      <c r="B1950" s="109"/>
      <c r="C1950" s="13"/>
      <c r="G1950" s="29">
        <v>1947</v>
      </c>
      <c r="H1950" s="192">
        <f t="shared" ca="1" si="34"/>
        <v>-4.9616914344429996E-2</v>
      </c>
    </row>
    <row r="1951" spans="2:8" x14ac:dyDescent="0.3">
      <c r="B1951" s="109"/>
      <c r="C1951" s="13"/>
      <c r="G1951" s="29">
        <v>1948</v>
      </c>
      <c r="H1951" s="192">
        <f t="shared" ca="1" si="34"/>
        <v>-3.4647019982618051E-2</v>
      </c>
    </row>
    <row r="1952" spans="2:8" x14ac:dyDescent="0.3">
      <c r="B1952" s="109"/>
      <c r="C1952" s="13"/>
      <c r="G1952" s="29">
        <v>1949</v>
      </c>
      <c r="H1952" s="192">
        <f t="shared" ca="1" si="34"/>
        <v>1.3015184711527667E-2</v>
      </c>
    </row>
    <row r="1953" spans="2:8" x14ac:dyDescent="0.3">
      <c r="B1953" s="109"/>
      <c r="C1953" s="13"/>
      <c r="G1953" s="29">
        <v>1950</v>
      </c>
      <c r="H1953" s="192">
        <f t="shared" ca="1" si="34"/>
        <v>-1.7408669253315219E-3</v>
      </c>
    </row>
    <row r="1954" spans="2:8" x14ac:dyDescent="0.3">
      <c r="B1954" s="109"/>
      <c r="C1954" s="13"/>
      <c r="G1954" s="29">
        <v>1951</v>
      </c>
      <c r="H1954" s="192">
        <f t="shared" ca="1" si="34"/>
        <v>7.57947051887327E-2</v>
      </c>
    </row>
    <row r="1955" spans="2:8" x14ac:dyDescent="0.3">
      <c r="B1955" s="109"/>
      <c r="C1955" s="13"/>
      <c r="G1955" s="29">
        <v>1952</v>
      </c>
      <c r="H1955" s="192">
        <f t="shared" ca="1" si="34"/>
        <v>-5.9287563668600765E-3</v>
      </c>
    </row>
    <row r="1956" spans="2:8" x14ac:dyDescent="0.3">
      <c r="B1956" s="109"/>
      <c r="C1956" s="13"/>
      <c r="G1956" s="29">
        <v>1953</v>
      </c>
      <c r="H1956" s="192">
        <f t="shared" ca="1" si="34"/>
        <v>-4.1070020126331076E-2</v>
      </c>
    </row>
    <row r="1957" spans="2:8" x14ac:dyDescent="0.3">
      <c r="B1957" s="109"/>
      <c r="C1957" s="13"/>
      <c r="G1957" s="29">
        <v>1954</v>
      </c>
      <c r="H1957" s="192">
        <f t="shared" ca="1" si="34"/>
        <v>-1.312211070938943E-2</v>
      </c>
    </row>
    <row r="1958" spans="2:8" x14ac:dyDescent="0.3">
      <c r="B1958" s="109"/>
      <c r="C1958" s="13"/>
      <c r="G1958" s="29">
        <v>1955</v>
      </c>
      <c r="H1958" s="192">
        <f t="shared" ca="1" si="34"/>
        <v>3.0349714467572834E-2</v>
      </c>
    </row>
    <row r="1959" spans="2:8" x14ac:dyDescent="0.3">
      <c r="B1959" s="109"/>
      <c r="C1959" s="13"/>
      <c r="G1959" s="29">
        <v>1956</v>
      </c>
      <c r="H1959" s="192">
        <f t="shared" ca="1" si="34"/>
        <v>1.0970855789191087E-2</v>
      </c>
    </row>
    <row r="1960" spans="2:8" x14ac:dyDescent="0.3">
      <c r="B1960" s="109"/>
      <c r="C1960" s="13"/>
      <c r="G1960" s="29">
        <v>1957</v>
      </c>
      <c r="H1960" s="192">
        <f t="shared" ca="1" si="34"/>
        <v>-5.4015260998517681E-2</v>
      </c>
    </row>
    <row r="1961" spans="2:8" x14ac:dyDescent="0.3">
      <c r="B1961" s="109"/>
      <c r="C1961" s="13"/>
      <c r="G1961" s="29">
        <v>1958</v>
      </c>
      <c r="H1961" s="192">
        <f t="shared" ca="1" si="34"/>
        <v>-2.6115297712186632E-3</v>
      </c>
    </row>
    <row r="1962" spans="2:8" x14ac:dyDescent="0.3">
      <c r="B1962" s="109"/>
      <c r="C1962" s="13"/>
      <c r="G1962" s="29">
        <v>1959</v>
      </c>
      <c r="H1962" s="192">
        <f t="shared" ca="1" si="34"/>
        <v>-1.888185296920156E-2</v>
      </c>
    </row>
    <row r="1963" spans="2:8" x14ac:dyDescent="0.3">
      <c r="B1963" s="109"/>
      <c r="C1963" s="13"/>
      <c r="G1963" s="29">
        <v>1960</v>
      </c>
      <c r="H1963" s="192">
        <f t="shared" ca="1" si="34"/>
        <v>3.5204086621328547E-2</v>
      </c>
    </row>
    <row r="1964" spans="2:8" x14ac:dyDescent="0.3">
      <c r="B1964" s="109"/>
      <c r="C1964" s="13"/>
      <c r="G1964" s="29">
        <v>1961</v>
      </c>
      <c r="H1964" s="192">
        <f t="shared" ca="1" si="34"/>
        <v>3.4944653959719268E-2</v>
      </c>
    </row>
    <row r="1965" spans="2:8" x14ac:dyDescent="0.3">
      <c r="B1965" s="109"/>
      <c r="C1965" s="13"/>
      <c r="G1965" s="29">
        <v>1962</v>
      </c>
      <c r="H1965" s="192">
        <f t="shared" ca="1" si="34"/>
        <v>1.6146082964127048E-2</v>
      </c>
    </row>
    <row r="1966" spans="2:8" x14ac:dyDescent="0.3">
      <c r="B1966" s="109"/>
      <c r="C1966" s="13"/>
      <c r="G1966" s="29">
        <v>1963</v>
      </c>
      <c r="H1966" s="192">
        <f t="shared" ca="1" si="34"/>
        <v>2.6635160280101374E-2</v>
      </c>
    </row>
    <row r="1967" spans="2:8" x14ac:dyDescent="0.3">
      <c r="B1967" s="109"/>
      <c r="C1967" s="13"/>
      <c r="G1967" s="29">
        <v>1964</v>
      </c>
      <c r="H1967" s="192">
        <f t="shared" ca="1" si="34"/>
        <v>5.2105905085201118E-2</v>
      </c>
    </row>
    <row r="1968" spans="2:8" x14ac:dyDescent="0.3">
      <c r="B1968" s="109"/>
      <c r="C1968" s="13"/>
      <c r="G1968" s="29">
        <v>1965</v>
      </c>
      <c r="H1968" s="192">
        <f t="shared" ca="1" si="34"/>
        <v>3.2887365784350329E-2</v>
      </c>
    </row>
    <row r="1969" spans="2:8" x14ac:dyDescent="0.3">
      <c r="B1969" s="109"/>
      <c r="C1969" s="13"/>
      <c r="G1969" s="29">
        <v>1966</v>
      </c>
      <c r="H1969" s="192">
        <f t="shared" ca="1" si="34"/>
        <v>-1.5453933744431422E-2</v>
      </c>
    </row>
    <row r="1970" spans="2:8" x14ac:dyDescent="0.3">
      <c r="B1970" s="109"/>
      <c r="C1970" s="13"/>
      <c r="G1970" s="29">
        <v>1967</v>
      </c>
      <c r="H1970" s="192">
        <f t="shared" ca="1" si="34"/>
        <v>4.252104172458937E-2</v>
      </c>
    </row>
    <row r="1971" spans="2:8" x14ac:dyDescent="0.3">
      <c r="B1971" s="109"/>
      <c r="C1971" s="13"/>
      <c r="G1971" s="29">
        <v>1968</v>
      </c>
      <c r="H1971" s="192">
        <f t="shared" ca="1" si="34"/>
        <v>3.20236833126714E-2</v>
      </c>
    </row>
    <row r="1972" spans="2:8" x14ac:dyDescent="0.3">
      <c r="B1972" s="109"/>
      <c r="C1972" s="13"/>
      <c r="G1972" s="29">
        <v>1969</v>
      </c>
      <c r="H1972" s="192">
        <f t="shared" ca="1" si="34"/>
        <v>1.6539764806342901E-2</v>
      </c>
    </row>
    <row r="1973" spans="2:8" x14ac:dyDescent="0.3">
      <c r="B1973" s="109"/>
      <c r="C1973" s="13"/>
      <c r="G1973" s="29">
        <v>1970</v>
      </c>
      <c r="H1973" s="192">
        <f t="shared" ca="1" si="34"/>
        <v>-7.2872660274775153E-2</v>
      </c>
    </row>
    <row r="1974" spans="2:8" x14ac:dyDescent="0.3">
      <c r="B1974" s="109"/>
      <c r="C1974" s="13"/>
      <c r="G1974" s="29">
        <v>1971</v>
      </c>
      <c r="H1974" s="192">
        <f t="shared" ca="1" si="34"/>
        <v>-3.639264501604611E-2</v>
      </c>
    </row>
    <row r="1975" spans="2:8" x14ac:dyDescent="0.3">
      <c r="B1975" s="109"/>
      <c r="C1975" s="13"/>
      <c r="G1975" s="29">
        <v>1972</v>
      </c>
      <c r="H1975" s="192">
        <f t="shared" ca="1" si="34"/>
        <v>1.04828826594576E-2</v>
      </c>
    </row>
    <row r="1976" spans="2:8" x14ac:dyDescent="0.3">
      <c r="B1976" s="109"/>
      <c r="C1976" s="13"/>
      <c r="G1976" s="29">
        <v>1973</v>
      </c>
      <c r="H1976" s="192">
        <f t="shared" ca="1" si="34"/>
        <v>-2.3656323294374414E-2</v>
      </c>
    </row>
    <row r="1977" spans="2:8" x14ac:dyDescent="0.3">
      <c r="B1977" s="109"/>
      <c r="C1977" s="13"/>
      <c r="G1977" s="29">
        <v>1974</v>
      </c>
      <c r="H1977" s="192">
        <f t="shared" ca="1" si="34"/>
        <v>-1.0684775115572883E-2</v>
      </c>
    </row>
    <row r="1978" spans="2:8" x14ac:dyDescent="0.3">
      <c r="B1978" s="109"/>
      <c r="C1978" s="13"/>
      <c r="G1978" s="29">
        <v>1975</v>
      </c>
      <c r="H1978" s="192">
        <f t="shared" ca="1" si="34"/>
        <v>-2.3471900042333804E-2</v>
      </c>
    </row>
    <row r="1979" spans="2:8" x14ac:dyDescent="0.3">
      <c r="B1979" s="109"/>
      <c r="C1979" s="13"/>
      <c r="G1979" s="29">
        <v>1976</v>
      </c>
      <c r="H1979" s="192">
        <f t="shared" ca="1" si="34"/>
        <v>1.9621889355978979E-2</v>
      </c>
    </row>
    <row r="1980" spans="2:8" x14ac:dyDescent="0.3">
      <c r="B1980" s="109"/>
      <c r="C1980" s="13"/>
      <c r="G1980" s="29">
        <v>1977</v>
      </c>
      <c r="H1980" s="192">
        <f t="shared" ca="1" si="34"/>
        <v>3.9113781293453428E-2</v>
      </c>
    </row>
    <row r="1981" spans="2:8" x14ac:dyDescent="0.3">
      <c r="B1981" s="109"/>
      <c r="C1981" s="13"/>
      <c r="G1981" s="29">
        <v>1978</v>
      </c>
      <c r="H1981" s="192">
        <f t="shared" ca="1" si="34"/>
        <v>3.0892278347999194E-2</v>
      </c>
    </row>
    <row r="1982" spans="2:8" x14ac:dyDescent="0.3">
      <c r="B1982" s="109"/>
      <c r="C1982" s="13"/>
      <c r="G1982" s="29">
        <v>1979</v>
      </c>
      <c r="H1982" s="192">
        <f t="shared" ca="1" si="34"/>
        <v>-3.1491954876318999E-2</v>
      </c>
    </row>
    <row r="1983" spans="2:8" x14ac:dyDescent="0.3">
      <c r="B1983" s="109"/>
      <c r="C1983" s="13"/>
      <c r="G1983" s="29">
        <v>1980</v>
      </c>
      <c r="H1983" s="192">
        <f t="shared" ca="1" si="34"/>
        <v>-1.6918632870644334E-2</v>
      </c>
    </row>
    <row r="1984" spans="2:8" x14ac:dyDescent="0.3">
      <c r="B1984" s="109"/>
      <c r="C1984" s="13"/>
      <c r="G1984" s="29">
        <v>1981</v>
      </c>
      <c r="H1984" s="192">
        <f t="shared" ca="1" si="34"/>
        <v>1.4903518628049292E-2</v>
      </c>
    </row>
    <row r="1985" spans="2:8" x14ac:dyDescent="0.3">
      <c r="B1985" s="109"/>
      <c r="C1985" s="13"/>
      <c r="G1985" s="29">
        <v>1982</v>
      </c>
      <c r="H1985" s="192">
        <f t="shared" ca="1" si="34"/>
        <v>2.0840356697830496E-2</v>
      </c>
    </row>
    <row r="1986" spans="2:8" x14ac:dyDescent="0.3">
      <c r="B1986" s="109"/>
      <c r="C1986" s="13"/>
      <c r="G1986" s="29">
        <v>1983</v>
      </c>
      <c r="H1986" s="192">
        <f t="shared" ca="1" si="34"/>
        <v>-1.9678562369717989E-2</v>
      </c>
    </row>
    <row r="1987" spans="2:8" x14ac:dyDescent="0.3">
      <c r="B1987" s="109"/>
      <c r="C1987" s="13"/>
      <c r="G1987" s="29">
        <v>1984</v>
      </c>
      <c r="H1987" s="192">
        <f t="shared" ca="1" si="34"/>
        <v>3.0303027258986207E-2</v>
      </c>
    </row>
    <row r="1988" spans="2:8" x14ac:dyDescent="0.3">
      <c r="B1988" s="109"/>
      <c r="C1988" s="13"/>
      <c r="G1988" s="29">
        <v>1985</v>
      </c>
      <c r="H1988" s="192">
        <f t="shared" ca="1" si="34"/>
        <v>-3.0285466882919221E-2</v>
      </c>
    </row>
    <row r="1989" spans="2:8" x14ac:dyDescent="0.3">
      <c r="B1989" s="109"/>
      <c r="C1989" s="13"/>
      <c r="G1989" s="29">
        <v>1986</v>
      </c>
      <c r="H1989" s="192">
        <f t="shared" ref="H1989:H2052" ca="1" si="35">_xlfn.NORM.INV(RAND(),N$6,N$7)</f>
        <v>2.961194421254722E-3</v>
      </c>
    </row>
    <row r="1990" spans="2:8" x14ac:dyDescent="0.3">
      <c r="B1990" s="109"/>
      <c r="C1990" s="13"/>
      <c r="G1990" s="29">
        <v>1987</v>
      </c>
      <c r="H1990" s="192">
        <f t="shared" ca="1" si="35"/>
        <v>-5.2439245023841148E-3</v>
      </c>
    </row>
    <row r="1991" spans="2:8" x14ac:dyDescent="0.3">
      <c r="B1991" s="109"/>
      <c r="C1991" s="13"/>
      <c r="G1991" s="29">
        <v>1988</v>
      </c>
      <c r="H1991" s="192">
        <f t="shared" ca="1" si="35"/>
        <v>-3.6209161069432967E-3</v>
      </c>
    </row>
    <row r="1992" spans="2:8" x14ac:dyDescent="0.3">
      <c r="B1992" s="109"/>
      <c r="C1992" s="13"/>
      <c r="G1992" s="29">
        <v>1989</v>
      </c>
      <c r="H1992" s="192">
        <f t="shared" ca="1" si="35"/>
        <v>-1.6866407308570933E-2</v>
      </c>
    </row>
    <row r="1993" spans="2:8" x14ac:dyDescent="0.3">
      <c r="B1993" s="109"/>
      <c r="C1993" s="13"/>
      <c r="G1993" s="29">
        <v>1990</v>
      </c>
      <c r="H1993" s="192">
        <f t="shared" ca="1" si="35"/>
        <v>2.1542357958418863E-2</v>
      </c>
    </row>
    <row r="1994" spans="2:8" x14ac:dyDescent="0.3">
      <c r="B1994" s="109"/>
      <c r="C1994" s="13"/>
      <c r="G1994" s="29">
        <v>1991</v>
      </c>
      <c r="H1994" s="192">
        <f t="shared" ca="1" si="35"/>
        <v>-6.6966446805792144E-3</v>
      </c>
    </row>
    <row r="1995" spans="2:8" x14ac:dyDescent="0.3">
      <c r="B1995" s="109"/>
      <c r="C1995" s="13"/>
      <c r="G1995" s="29">
        <v>1992</v>
      </c>
      <c r="H1995" s="192">
        <f t="shared" ca="1" si="35"/>
        <v>-4.9662410790710855E-2</v>
      </c>
    </row>
    <row r="1996" spans="2:8" x14ac:dyDescent="0.3">
      <c r="B1996" s="109"/>
      <c r="C1996" s="13"/>
      <c r="G1996" s="29">
        <v>1993</v>
      </c>
      <c r="H1996" s="192">
        <f t="shared" ca="1" si="35"/>
        <v>1.0263545950060262E-2</v>
      </c>
    </row>
    <row r="1997" spans="2:8" x14ac:dyDescent="0.3">
      <c r="B1997" s="109"/>
      <c r="C1997" s="13"/>
      <c r="G1997" s="29">
        <v>1994</v>
      </c>
      <c r="H1997" s="192">
        <f t="shared" ca="1" si="35"/>
        <v>9.3468919350183019E-3</v>
      </c>
    </row>
    <row r="1998" spans="2:8" x14ac:dyDescent="0.3">
      <c r="B1998" s="109"/>
      <c r="C1998" s="13"/>
      <c r="G1998" s="29">
        <v>1995</v>
      </c>
      <c r="H1998" s="192">
        <f t="shared" ca="1" si="35"/>
        <v>6.6219837555278891E-3</v>
      </c>
    </row>
    <row r="1999" spans="2:8" x14ac:dyDescent="0.3">
      <c r="B1999" s="109"/>
      <c r="C1999" s="13"/>
      <c r="G1999" s="29">
        <v>1996</v>
      </c>
      <c r="H1999" s="192">
        <f t="shared" ca="1" si="35"/>
        <v>-3.8865491719443986E-2</v>
      </c>
    </row>
    <row r="2000" spans="2:8" x14ac:dyDescent="0.3">
      <c r="B2000" s="109"/>
      <c r="C2000" s="13"/>
      <c r="G2000" s="29">
        <v>1997</v>
      </c>
      <c r="H2000" s="192">
        <f t="shared" ca="1" si="35"/>
        <v>4.3984922506095828E-2</v>
      </c>
    </row>
    <row r="2001" spans="2:8" x14ac:dyDescent="0.3">
      <c r="B2001" s="109"/>
      <c r="C2001" s="13"/>
      <c r="G2001" s="29">
        <v>1998</v>
      </c>
      <c r="H2001" s="192">
        <f t="shared" ca="1" si="35"/>
        <v>3.7877411651061711E-2</v>
      </c>
    </row>
    <row r="2002" spans="2:8" x14ac:dyDescent="0.3">
      <c r="B2002" s="109"/>
      <c r="C2002" s="13"/>
      <c r="G2002" s="29">
        <v>1999</v>
      </c>
      <c r="H2002" s="192">
        <f t="shared" ca="1" si="35"/>
        <v>-2.3488904695649231E-2</v>
      </c>
    </row>
    <row r="2003" spans="2:8" x14ac:dyDescent="0.3">
      <c r="B2003" s="109"/>
      <c r="C2003" s="13"/>
      <c r="G2003" s="29">
        <v>2000</v>
      </c>
      <c r="H2003" s="192">
        <f t="shared" ca="1" si="35"/>
        <v>-4.3507606324107675E-2</v>
      </c>
    </row>
    <row r="2004" spans="2:8" x14ac:dyDescent="0.3">
      <c r="B2004" s="109"/>
      <c r="C2004" s="13"/>
      <c r="G2004" s="29">
        <v>2001</v>
      </c>
      <c r="H2004" s="192">
        <f t="shared" ca="1" si="35"/>
        <v>3.2809299990728256E-4</v>
      </c>
    </row>
    <row r="2005" spans="2:8" x14ac:dyDescent="0.3">
      <c r="B2005" s="109"/>
      <c r="C2005" s="13"/>
      <c r="G2005" s="29">
        <v>2002</v>
      </c>
      <c r="H2005" s="192">
        <f t="shared" ca="1" si="35"/>
        <v>4.4647776336791858E-2</v>
      </c>
    </row>
    <row r="2006" spans="2:8" x14ac:dyDescent="0.3">
      <c r="B2006" s="109"/>
      <c r="C2006" s="13"/>
      <c r="G2006" s="29">
        <v>2003</v>
      </c>
      <c r="H2006" s="192">
        <f t="shared" ca="1" si="35"/>
        <v>-2.0652887238687252E-2</v>
      </c>
    </row>
    <row r="2007" spans="2:8" x14ac:dyDescent="0.3">
      <c r="B2007" s="109"/>
      <c r="C2007" s="13"/>
      <c r="G2007" s="29">
        <v>2004</v>
      </c>
      <c r="H2007" s="192">
        <f t="shared" ca="1" si="35"/>
        <v>-7.3974720478693183E-3</v>
      </c>
    </row>
    <row r="2008" spans="2:8" x14ac:dyDescent="0.3">
      <c r="B2008" s="109"/>
      <c r="C2008" s="13"/>
      <c r="G2008" s="29">
        <v>2005</v>
      </c>
      <c r="H2008" s="192">
        <f t="shared" ca="1" si="35"/>
        <v>5.4565669156545628E-2</v>
      </c>
    </row>
    <row r="2009" spans="2:8" x14ac:dyDescent="0.3">
      <c r="B2009" s="109"/>
      <c r="C2009" s="13"/>
      <c r="G2009" s="29">
        <v>2006</v>
      </c>
      <c r="H2009" s="192">
        <f t="shared" ca="1" si="35"/>
        <v>2.059303747045271E-2</v>
      </c>
    </row>
    <row r="2010" spans="2:8" x14ac:dyDescent="0.3">
      <c r="B2010" s="109"/>
      <c r="C2010" s="13"/>
      <c r="G2010" s="29">
        <v>2007</v>
      </c>
      <c r="H2010" s="192">
        <f t="shared" ca="1" si="35"/>
        <v>-3.6326856248277577E-2</v>
      </c>
    </row>
    <row r="2011" spans="2:8" x14ac:dyDescent="0.3">
      <c r="B2011" s="109"/>
      <c r="C2011" s="13"/>
      <c r="G2011" s="29">
        <v>2008</v>
      </c>
      <c r="H2011" s="192">
        <f t="shared" ca="1" si="35"/>
        <v>6.5644767678814567E-2</v>
      </c>
    </row>
    <row r="2012" spans="2:8" x14ac:dyDescent="0.3">
      <c r="B2012" s="109"/>
      <c r="C2012" s="13"/>
      <c r="G2012" s="29">
        <v>2009</v>
      </c>
      <c r="H2012" s="192">
        <f t="shared" ca="1" si="35"/>
        <v>-7.0035481921490131E-2</v>
      </c>
    </row>
    <row r="2013" spans="2:8" x14ac:dyDescent="0.3">
      <c r="B2013" s="109"/>
      <c r="C2013" s="13"/>
      <c r="G2013" s="29">
        <v>2010</v>
      </c>
      <c r="H2013" s="192">
        <f t="shared" ca="1" si="35"/>
        <v>-2.3480059519352833E-2</v>
      </c>
    </row>
    <row r="2014" spans="2:8" x14ac:dyDescent="0.3">
      <c r="B2014" s="109"/>
      <c r="C2014" s="13"/>
      <c r="G2014" s="29">
        <v>2011</v>
      </c>
      <c r="H2014" s="192">
        <f t="shared" ca="1" si="35"/>
        <v>1.2572099277172098E-2</v>
      </c>
    </row>
    <row r="2015" spans="2:8" x14ac:dyDescent="0.3">
      <c r="B2015" s="109"/>
      <c r="C2015" s="13"/>
      <c r="G2015" s="29">
        <v>2012</v>
      </c>
      <c r="H2015" s="192">
        <f t="shared" ca="1" si="35"/>
        <v>-1.777326125049843E-2</v>
      </c>
    </row>
    <row r="2016" spans="2:8" x14ac:dyDescent="0.3">
      <c r="B2016" s="109"/>
      <c r="C2016" s="13"/>
      <c r="G2016" s="29">
        <v>2013</v>
      </c>
      <c r="H2016" s="192">
        <f t="shared" ca="1" si="35"/>
        <v>8.5730565108142111E-3</v>
      </c>
    </row>
    <row r="2017" spans="2:8" x14ac:dyDescent="0.3">
      <c r="B2017" s="109"/>
      <c r="C2017" s="13"/>
      <c r="G2017" s="29">
        <v>2014</v>
      </c>
      <c r="H2017" s="192">
        <f t="shared" ca="1" si="35"/>
        <v>-1.9073615054442706E-2</v>
      </c>
    </row>
    <row r="2018" spans="2:8" x14ac:dyDescent="0.3">
      <c r="B2018" s="109"/>
      <c r="C2018" s="13"/>
      <c r="G2018" s="29">
        <v>2015</v>
      </c>
      <c r="H2018" s="192">
        <f t="shared" ca="1" si="35"/>
        <v>-3.4796197278701722E-2</v>
      </c>
    </row>
    <row r="2019" spans="2:8" x14ac:dyDescent="0.3">
      <c r="B2019" s="109"/>
      <c r="C2019" s="13"/>
      <c r="G2019" s="29">
        <v>2016</v>
      </c>
      <c r="H2019" s="192">
        <f t="shared" ca="1" si="35"/>
        <v>1.8487397407649743E-2</v>
      </c>
    </row>
    <row r="2020" spans="2:8" x14ac:dyDescent="0.3">
      <c r="B2020" s="109"/>
      <c r="C2020" s="13"/>
      <c r="G2020" s="29">
        <v>2017</v>
      </c>
      <c r="H2020" s="192">
        <f t="shared" ca="1" si="35"/>
        <v>-1.4440962208418314E-2</v>
      </c>
    </row>
    <row r="2021" spans="2:8" x14ac:dyDescent="0.3">
      <c r="B2021" s="109"/>
      <c r="C2021" s="13"/>
      <c r="G2021" s="29">
        <v>2018</v>
      </c>
      <c r="H2021" s="192">
        <f t="shared" ca="1" si="35"/>
        <v>2.1427866258143413E-2</v>
      </c>
    </row>
    <row r="2022" spans="2:8" x14ac:dyDescent="0.3">
      <c r="B2022" s="109"/>
      <c r="C2022" s="13"/>
      <c r="G2022" s="29">
        <v>2019</v>
      </c>
      <c r="H2022" s="192">
        <f t="shared" ca="1" si="35"/>
        <v>2.1233050767897121E-2</v>
      </c>
    </row>
    <row r="2023" spans="2:8" x14ac:dyDescent="0.3">
      <c r="B2023" s="109"/>
      <c r="C2023" s="13"/>
      <c r="G2023" s="29">
        <v>2020</v>
      </c>
      <c r="H2023" s="192">
        <f t="shared" ca="1" si="35"/>
        <v>-2.5689598654120901E-2</v>
      </c>
    </row>
    <row r="2024" spans="2:8" x14ac:dyDescent="0.3">
      <c r="B2024" s="109"/>
      <c r="C2024" s="13"/>
      <c r="G2024" s="29">
        <v>2021</v>
      </c>
      <c r="H2024" s="192">
        <f t="shared" ca="1" si="35"/>
        <v>1.8590989456672095E-2</v>
      </c>
    </row>
    <row r="2025" spans="2:8" x14ac:dyDescent="0.3">
      <c r="B2025" s="109"/>
      <c r="C2025" s="13"/>
      <c r="G2025" s="29">
        <v>2022</v>
      </c>
      <c r="H2025" s="192">
        <f t="shared" ca="1" si="35"/>
        <v>-7.2166546125815745E-2</v>
      </c>
    </row>
    <row r="2026" spans="2:8" x14ac:dyDescent="0.3">
      <c r="B2026" s="109"/>
      <c r="C2026" s="13"/>
      <c r="G2026" s="29">
        <v>2023</v>
      </c>
      <c r="H2026" s="192">
        <f t="shared" ca="1" si="35"/>
        <v>1.3950668670117685E-2</v>
      </c>
    </row>
    <row r="2027" spans="2:8" x14ac:dyDescent="0.3">
      <c r="B2027" s="109"/>
      <c r="C2027" s="13"/>
      <c r="G2027" s="29">
        <v>2024</v>
      </c>
      <c r="H2027" s="192">
        <f t="shared" ca="1" si="35"/>
        <v>-1.0469586237454073E-2</v>
      </c>
    </row>
    <row r="2028" spans="2:8" x14ac:dyDescent="0.3">
      <c r="B2028" s="109"/>
      <c r="C2028" s="13"/>
      <c r="G2028" s="29">
        <v>2025</v>
      </c>
      <c r="H2028" s="192">
        <f t="shared" ca="1" si="35"/>
        <v>-2.0572178337034952E-2</v>
      </c>
    </row>
    <row r="2029" spans="2:8" x14ac:dyDescent="0.3">
      <c r="B2029" s="109"/>
      <c r="C2029" s="13"/>
      <c r="G2029" s="29">
        <v>2026</v>
      </c>
      <c r="H2029" s="192">
        <f t="shared" ca="1" si="35"/>
        <v>-1.641528528808224E-2</v>
      </c>
    </row>
    <row r="2030" spans="2:8" x14ac:dyDescent="0.3">
      <c r="B2030" s="109"/>
      <c r="C2030" s="13"/>
      <c r="G2030" s="29">
        <v>2027</v>
      </c>
      <c r="H2030" s="192">
        <f t="shared" ca="1" si="35"/>
        <v>-4.0736586550768762E-2</v>
      </c>
    </row>
    <row r="2031" spans="2:8" x14ac:dyDescent="0.3">
      <c r="B2031" s="109"/>
      <c r="C2031" s="13"/>
      <c r="G2031" s="29">
        <v>2028</v>
      </c>
      <c r="H2031" s="192">
        <f t="shared" ca="1" si="35"/>
        <v>-5.5835774811579123E-3</v>
      </c>
    </row>
    <row r="2032" spans="2:8" x14ac:dyDescent="0.3">
      <c r="B2032" s="109"/>
      <c r="C2032" s="13"/>
      <c r="G2032" s="29">
        <v>2029</v>
      </c>
      <c r="H2032" s="192">
        <f t="shared" ca="1" si="35"/>
        <v>1.0529958366074206E-3</v>
      </c>
    </row>
    <row r="2033" spans="2:8" x14ac:dyDescent="0.3">
      <c r="B2033" s="109"/>
      <c r="C2033" s="13"/>
      <c r="G2033" s="29">
        <v>2030</v>
      </c>
      <c r="H2033" s="192">
        <f t="shared" ca="1" si="35"/>
        <v>-5.8086862493341839E-4</v>
      </c>
    </row>
    <row r="2034" spans="2:8" x14ac:dyDescent="0.3">
      <c r="B2034" s="109"/>
      <c r="C2034" s="13"/>
      <c r="G2034" s="29">
        <v>2031</v>
      </c>
      <c r="H2034" s="192">
        <f t="shared" ca="1" si="35"/>
        <v>6.789296200164352E-2</v>
      </c>
    </row>
    <row r="2035" spans="2:8" x14ac:dyDescent="0.3">
      <c r="B2035" s="109"/>
      <c r="C2035" s="13"/>
      <c r="G2035" s="29">
        <v>2032</v>
      </c>
      <c r="H2035" s="192">
        <f t="shared" ca="1" si="35"/>
        <v>4.0522939582069262E-2</v>
      </c>
    </row>
    <row r="2036" spans="2:8" x14ac:dyDescent="0.3">
      <c r="B2036" s="109"/>
      <c r="C2036" s="13"/>
      <c r="G2036" s="29">
        <v>2033</v>
      </c>
      <c r="H2036" s="192">
        <f t="shared" ca="1" si="35"/>
        <v>2.8484604676066179E-2</v>
      </c>
    </row>
    <row r="2037" spans="2:8" x14ac:dyDescent="0.3">
      <c r="B2037" s="109"/>
      <c r="C2037" s="13"/>
      <c r="G2037" s="29">
        <v>2034</v>
      </c>
      <c r="H2037" s="192">
        <f t="shared" ca="1" si="35"/>
        <v>6.9544325222666691E-3</v>
      </c>
    </row>
    <row r="2038" spans="2:8" x14ac:dyDescent="0.3">
      <c r="B2038" s="109"/>
      <c r="C2038" s="13"/>
      <c r="G2038" s="29">
        <v>2035</v>
      </c>
      <c r="H2038" s="192">
        <f t="shared" ca="1" si="35"/>
        <v>-1.2948619748997803E-3</v>
      </c>
    </row>
    <row r="2039" spans="2:8" x14ac:dyDescent="0.3">
      <c r="B2039" s="109"/>
      <c r="C2039" s="13"/>
      <c r="G2039" s="29">
        <v>2036</v>
      </c>
      <c r="H2039" s="192">
        <f t="shared" ca="1" si="35"/>
        <v>-8.403910478176381E-3</v>
      </c>
    </row>
    <row r="2040" spans="2:8" x14ac:dyDescent="0.3">
      <c r="B2040" s="109"/>
      <c r="C2040" s="13"/>
      <c r="G2040" s="29">
        <v>2037</v>
      </c>
      <c r="H2040" s="192">
        <f t="shared" ca="1" si="35"/>
        <v>-2.7151266296301092E-2</v>
      </c>
    </row>
    <row r="2041" spans="2:8" x14ac:dyDescent="0.3">
      <c r="B2041" s="109"/>
      <c r="C2041" s="13"/>
      <c r="G2041" s="29">
        <v>2038</v>
      </c>
      <c r="H2041" s="192">
        <f t="shared" ca="1" si="35"/>
        <v>-1.3725819228860479E-2</v>
      </c>
    </row>
    <row r="2042" spans="2:8" x14ac:dyDescent="0.3">
      <c r="B2042" s="109"/>
      <c r="C2042" s="13"/>
      <c r="G2042" s="29">
        <v>2039</v>
      </c>
      <c r="H2042" s="192">
        <f t="shared" ca="1" si="35"/>
        <v>-4.0985688999337362E-2</v>
      </c>
    </row>
    <row r="2043" spans="2:8" x14ac:dyDescent="0.3">
      <c r="B2043" s="109"/>
      <c r="C2043" s="13"/>
      <c r="G2043" s="29">
        <v>2040</v>
      </c>
      <c r="H2043" s="192">
        <f t="shared" ca="1" si="35"/>
        <v>-3.7721743395353259E-2</v>
      </c>
    </row>
    <row r="2044" spans="2:8" x14ac:dyDescent="0.3">
      <c r="B2044" s="109"/>
      <c r="C2044" s="13"/>
      <c r="G2044" s="29">
        <v>2041</v>
      </c>
      <c r="H2044" s="192">
        <f t="shared" ca="1" si="35"/>
        <v>2.3979076633720058E-2</v>
      </c>
    </row>
    <row r="2045" spans="2:8" x14ac:dyDescent="0.3">
      <c r="B2045" s="109"/>
      <c r="C2045" s="13"/>
      <c r="G2045" s="29">
        <v>2042</v>
      </c>
      <c r="H2045" s="192">
        <f t="shared" ca="1" si="35"/>
        <v>1.2009190543255326E-2</v>
      </c>
    </row>
    <row r="2046" spans="2:8" x14ac:dyDescent="0.3">
      <c r="B2046" s="109"/>
      <c r="C2046" s="13"/>
      <c r="G2046" s="29">
        <v>2043</v>
      </c>
      <c r="H2046" s="192">
        <f t="shared" ca="1" si="35"/>
        <v>-6.1384559974795493E-2</v>
      </c>
    </row>
    <row r="2047" spans="2:8" x14ac:dyDescent="0.3">
      <c r="B2047" s="109"/>
      <c r="C2047" s="13"/>
      <c r="G2047" s="29">
        <v>2044</v>
      </c>
      <c r="H2047" s="192">
        <f t="shared" ca="1" si="35"/>
        <v>-3.5032281332006095E-2</v>
      </c>
    </row>
    <row r="2048" spans="2:8" x14ac:dyDescent="0.3">
      <c r="B2048" s="109"/>
      <c r="C2048" s="13"/>
      <c r="G2048" s="29">
        <v>2045</v>
      </c>
      <c r="H2048" s="192">
        <f t="shared" ca="1" si="35"/>
        <v>1.3041205582116362E-2</v>
      </c>
    </row>
    <row r="2049" spans="2:8" x14ac:dyDescent="0.3">
      <c r="B2049" s="109"/>
      <c r="C2049" s="13"/>
      <c r="G2049" s="29">
        <v>2046</v>
      </c>
      <c r="H2049" s="192">
        <f t="shared" ca="1" si="35"/>
        <v>-2.1381245224378106E-2</v>
      </c>
    </row>
    <row r="2050" spans="2:8" x14ac:dyDescent="0.3">
      <c r="B2050" s="109"/>
      <c r="C2050" s="13"/>
      <c r="G2050" s="29">
        <v>2047</v>
      </c>
      <c r="H2050" s="192">
        <f t="shared" ca="1" si="35"/>
        <v>-2.0278279407109988E-2</v>
      </c>
    </row>
    <row r="2051" spans="2:8" x14ac:dyDescent="0.3">
      <c r="B2051" s="109"/>
      <c r="C2051" s="13"/>
      <c r="G2051" s="29">
        <v>2048</v>
      </c>
      <c r="H2051" s="192">
        <f t="shared" ca="1" si="35"/>
        <v>5.5113787669866222E-2</v>
      </c>
    </row>
    <row r="2052" spans="2:8" x14ac:dyDescent="0.3">
      <c r="B2052" s="109"/>
      <c r="C2052" s="13"/>
      <c r="G2052" s="29">
        <v>2049</v>
      </c>
      <c r="H2052" s="192">
        <f t="shared" ca="1" si="35"/>
        <v>4.3977583268722167E-3</v>
      </c>
    </row>
    <row r="2053" spans="2:8" x14ac:dyDescent="0.3">
      <c r="B2053" s="109"/>
      <c r="C2053" s="13"/>
      <c r="G2053" s="29">
        <v>2050</v>
      </c>
      <c r="H2053" s="192">
        <f t="shared" ref="H2053:H2116" ca="1" si="36">_xlfn.NORM.INV(RAND(),N$6,N$7)</f>
        <v>1.0238438445566666E-2</v>
      </c>
    </row>
    <row r="2054" spans="2:8" x14ac:dyDescent="0.3">
      <c r="B2054" s="109"/>
      <c r="C2054" s="13"/>
      <c r="G2054" s="29">
        <v>2051</v>
      </c>
      <c r="H2054" s="192">
        <f t="shared" ca="1" si="36"/>
        <v>5.1011129844125126E-2</v>
      </c>
    </row>
    <row r="2055" spans="2:8" x14ac:dyDescent="0.3">
      <c r="B2055" s="109"/>
      <c r="C2055" s="13"/>
      <c r="G2055" s="29">
        <v>2052</v>
      </c>
      <c r="H2055" s="192">
        <f t="shared" ca="1" si="36"/>
        <v>-4.0261275441176504E-2</v>
      </c>
    </row>
    <row r="2056" spans="2:8" x14ac:dyDescent="0.3">
      <c r="B2056" s="109"/>
      <c r="C2056" s="13"/>
      <c r="G2056" s="29">
        <v>2053</v>
      </c>
      <c r="H2056" s="192">
        <f t="shared" ca="1" si="36"/>
        <v>-1.7440745171287741E-2</v>
      </c>
    </row>
    <row r="2057" spans="2:8" x14ac:dyDescent="0.3">
      <c r="B2057" s="109"/>
      <c r="C2057" s="13"/>
      <c r="G2057" s="29">
        <v>2054</v>
      </c>
      <c r="H2057" s="192">
        <f t="shared" ca="1" si="36"/>
        <v>5.6494217521071526E-3</v>
      </c>
    </row>
    <row r="2058" spans="2:8" x14ac:dyDescent="0.3">
      <c r="B2058" s="109"/>
      <c r="C2058" s="13"/>
      <c r="G2058" s="29">
        <v>2055</v>
      </c>
      <c r="H2058" s="192">
        <f t="shared" ca="1" si="36"/>
        <v>1.1457946936790028E-2</v>
      </c>
    </row>
    <row r="2059" spans="2:8" x14ac:dyDescent="0.3">
      <c r="B2059" s="109"/>
      <c r="C2059" s="13"/>
      <c r="G2059" s="29">
        <v>2056</v>
      </c>
      <c r="H2059" s="192">
        <f t="shared" ca="1" si="36"/>
        <v>-2.9800722395064885E-2</v>
      </c>
    </row>
    <row r="2060" spans="2:8" x14ac:dyDescent="0.3">
      <c r="B2060" s="109"/>
      <c r="C2060" s="13"/>
      <c r="G2060" s="29">
        <v>2057</v>
      </c>
      <c r="H2060" s="192">
        <f t="shared" ca="1" si="36"/>
        <v>1.000529264676942E-2</v>
      </c>
    </row>
    <row r="2061" spans="2:8" x14ac:dyDescent="0.3">
      <c r="B2061" s="109"/>
      <c r="C2061" s="13"/>
      <c r="G2061" s="29">
        <v>2058</v>
      </c>
      <c r="H2061" s="192">
        <f t="shared" ca="1" si="36"/>
        <v>-4.9001526090623523E-3</v>
      </c>
    </row>
    <row r="2062" spans="2:8" x14ac:dyDescent="0.3">
      <c r="B2062" s="109"/>
      <c r="C2062" s="13"/>
      <c r="G2062" s="29">
        <v>2059</v>
      </c>
      <c r="H2062" s="192">
        <f t="shared" ca="1" si="36"/>
        <v>9.2424503722994919E-2</v>
      </c>
    </row>
    <row r="2063" spans="2:8" x14ac:dyDescent="0.3">
      <c r="B2063" s="109"/>
      <c r="C2063" s="13"/>
      <c r="G2063" s="29">
        <v>2060</v>
      </c>
      <c r="H2063" s="192">
        <f t="shared" ca="1" si="36"/>
        <v>-1.7228173641938203E-2</v>
      </c>
    </row>
    <row r="2064" spans="2:8" x14ac:dyDescent="0.3">
      <c r="B2064" s="109"/>
      <c r="C2064" s="13"/>
      <c r="G2064" s="29">
        <v>2061</v>
      </c>
      <c r="H2064" s="192">
        <f t="shared" ca="1" si="36"/>
        <v>4.7359435939985622E-2</v>
      </c>
    </row>
    <row r="2065" spans="2:8" x14ac:dyDescent="0.3">
      <c r="B2065" s="109"/>
      <c r="C2065" s="13"/>
      <c r="G2065" s="29">
        <v>2062</v>
      </c>
      <c r="H2065" s="192">
        <f t="shared" ca="1" si="36"/>
        <v>-1.2584055448697181E-3</v>
      </c>
    </row>
    <row r="2066" spans="2:8" x14ac:dyDescent="0.3">
      <c r="B2066" s="109"/>
      <c r="C2066" s="13"/>
      <c r="G2066" s="29">
        <v>2063</v>
      </c>
      <c r="H2066" s="192">
        <f t="shared" ca="1" si="36"/>
        <v>-5.1861009716114561E-3</v>
      </c>
    </row>
    <row r="2067" spans="2:8" x14ac:dyDescent="0.3">
      <c r="B2067" s="109"/>
      <c r="C2067" s="13"/>
      <c r="G2067" s="29">
        <v>2064</v>
      </c>
      <c r="H2067" s="192">
        <f t="shared" ca="1" si="36"/>
        <v>-2.2020153363917234E-2</v>
      </c>
    </row>
    <row r="2068" spans="2:8" x14ac:dyDescent="0.3">
      <c r="B2068" s="109"/>
      <c r="C2068" s="13"/>
      <c r="G2068" s="29">
        <v>2065</v>
      </c>
      <c r="H2068" s="192">
        <f t="shared" ca="1" si="36"/>
        <v>2.3693922195666548E-2</v>
      </c>
    </row>
    <row r="2069" spans="2:8" x14ac:dyDescent="0.3">
      <c r="B2069" s="109"/>
      <c r="C2069" s="13"/>
      <c r="G2069" s="29">
        <v>2066</v>
      </c>
      <c r="H2069" s="192">
        <f t="shared" ca="1" si="36"/>
        <v>-5.5315747267570912E-3</v>
      </c>
    </row>
    <row r="2070" spans="2:8" x14ac:dyDescent="0.3">
      <c r="B2070" s="109"/>
      <c r="C2070" s="13"/>
      <c r="G2070" s="29">
        <v>2067</v>
      </c>
      <c r="H2070" s="192">
        <f t="shared" ca="1" si="36"/>
        <v>6.4284205959962912E-2</v>
      </c>
    </row>
    <row r="2071" spans="2:8" x14ac:dyDescent="0.3">
      <c r="B2071" s="109"/>
      <c r="C2071" s="13"/>
      <c r="G2071" s="29">
        <v>2068</v>
      </c>
      <c r="H2071" s="192">
        <f t="shared" ca="1" si="36"/>
        <v>6.8383678512210361E-2</v>
      </c>
    </row>
    <row r="2072" spans="2:8" x14ac:dyDescent="0.3">
      <c r="B2072" s="109"/>
      <c r="C2072" s="13"/>
      <c r="G2072" s="29">
        <v>2069</v>
      </c>
      <c r="H2072" s="192">
        <f t="shared" ca="1" si="36"/>
        <v>-6.9216596567295161E-2</v>
      </c>
    </row>
    <row r="2073" spans="2:8" x14ac:dyDescent="0.3">
      <c r="B2073" s="109"/>
      <c r="C2073" s="13"/>
      <c r="G2073" s="29">
        <v>2070</v>
      </c>
      <c r="H2073" s="192">
        <f t="shared" ca="1" si="36"/>
        <v>1.2055314728245592E-2</v>
      </c>
    </row>
    <row r="2074" spans="2:8" x14ac:dyDescent="0.3">
      <c r="B2074" s="109"/>
      <c r="C2074" s="13"/>
      <c r="G2074" s="29">
        <v>2071</v>
      </c>
      <c r="H2074" s="192">
        <f t="shared" ca="1" si="36"/>
        <v>-4.4577961407156468E-2</v>
      </c>
    </row>
    <row r="2075" spans="2:8" x14ac:dyDescent="0.3">
      <c r="B2075" s="109"/>
      <c r="C2075" s="13"/>
      <c r="G2075" s="29">
        <v>2072</v>
      </c>
      <c r="H2075" s="192">
        <f t="shared" ca="1" si="36"/>
        <v>-3.0518870396927897E-2</v>
      </c>
    </row>
    <row r="2076" spans="2:8" x14ac:dyDescent="0.3">
      <c r="B2076" s="109"/>
      <c r="C2076" s="13"/>
      <c r="G2076" s="29">
        <v>2073</v>
      </c>
      <c r="H2076" s="192">
        <f t="shared" ca="1" si="36"/>
        <v>2.0363027651546975E-2</v>
      </c>
    </row>
    <row r="2077" spans="2:8" x14ac:dyDescent="0.3">
      <c r="B2077" s="109"/>
      <c r="C2077" s="13"/>
      <c r="G2077" s="29">
        <v>2074</v>
      </c>
      <c r="H2077" s="192">
        <f t="shared" ca="1" si="36"/>
        <v>-4.0061501348807788E-2</v>
      </c>
    </row>
    <row r="2078" spans="2:8" x14ac:dyDescent="0.3">
      <c r="B2078" s="109"/>
      <c r="C2078" s="13"/>
      <c r="G2078" s="29">
        <v>2075</v>
      </c>
      <c r="H2078" s="192">
        <f t="shared" ca="1" si="36"/>
        <v>-2.1736553485921371E-2</v>
      </c>
    </row>
    <row r="2079" spans="2:8" x14ac:dyDescent="0.3">
      <c r="B2079" s="109"/>
      <c r="C2079" s="13"/>
      <c r="G2079" s="29">
        <v>2076</v>
      </c>
      <c r="H2079" s="192">
        <f t="shared" ca="1" si="36"/>
        <v>4.4877104071207735E-2</v>
      </c>
    </row>
    <row r="2080" spans="2:8" x14ac:dyDescent="0.3">
      <c r="B2080" s="109"/>
      <c r="C2080" s="13"/>
      <c r="G2080" s="29">
        <v>2077</v>
      </c>
      <c r="H2080" s="192">
        <f t="shared" ca="1" si="36"/>
        <v>-1.9041906249992538E-2</v>
      </c>
    </row>
    <row r="2081" spans="2:8" x14ac:dyDescent="0.3">
      <c r="B2081" s="109"/>
      <c r="C2081" s="13"/>
      <c r="G2081" s="29">
        <v>2078</v>
      </c>
      <c r="H2081" s="192">
        <f t="shared" ca="1" si="36"/>
        <v>-3.3184845230211841E-3</v>
      </c>
    </row>
    <row r="2082" spans="2:8" x14ac:dyDescent="0.3">
      <c r="B2082" s="109"/>
      <c r="C2082" s="13"/>
      <c r="G2082" s="29">
        <v>2079</v>
      </c>
      <c r="H2082" s="192">
        <f t="shared" ca="1" si="36"/>
        <v>1.5661598981032539E-2</v>
      </c>
    </row>
    <row r="2083" spans="2:8" x14ac:dyDescent="0.3">
      <c r="B2083" s="109"/>
      <c r="C2083" s="13"/>
      <c r="G2083" s="29">
        <v>2080</v>
      </c>
      <c r="H2083" s="192">
        <f t="shared" ca="1" si="36"/>
        <v>4.9325079463040607E-2</v>
      </c>
    </row>
    <row r="2084" spans="2:8" x14ac:dyDescent="0.3">
      <c r="B2084" s="109"/>
      <c r="C2084" s="13"/>
      <c r="G2084" s="29">
        <v>2081</v>
      </c>
      <c r="H2084" s="192">
        <f t="shared" ca="1" si="36"/>
        <v>3.8374289574487082E-2</v>
      </c>
    </row>
    <row r="2085" spans="2:8" x14ac:dyDescent="0.3">
      <c r="B2085" s="109"/>
      <c r="C2085" s="13"/>
      <c r="G2085" s="29">
        <v>2082</v>
      </c>
      <c r="H2085" s="192">
        <f t="shared" ca="1" si="36"/>
        <v>-2.1707866498710069E-2</v>
      </c>
    </row>
    <row r="2086" spans="2:8" x14ac:dyDescent="0.3">
      <c r="B2086" s="109"/>
      <c r="C2086" s="13"/>
      <c r="G2086" s="29">
        <v>2083</v>
      </c>
      <c r="H2086" s="192">
        <f t="shared" ca="1" si="36"/>
        <v>2.5611804431746842E-2</v>
      </c>
    </row>
    <row r="2087" spans="2:8" x14ac:dyDescent="0.3">
      <c r="B2087" s="109"/>
      <c r="C2087" s="13"/>
      <c r="G2087" s="29">
        <v>2084</v>
      </c>
      <c r="H2087" s="192">
        <f t="shared" ca="1" si="36"/>
        <v>-1.0327909692692516E-2</v>
      </c>
    </row>
    <row r="2088" spans="2:8" x14ac:dyDescent="0.3">
      <c r="B2088" s="109"/>
      <c r="C2088" s="13"/>
      <c r="G2088" s="29">
        <v>2085</v>
      </c>
      <c r="H2088" s="192">
        <f t="shared" ca="1" si="36"/>
        <v>3.4869880518327505E-2</v>
      </c>
    </row>
    <row r="2089" spans="2:8" x14ac:dyDescent="0.3">
      <c r="B2089" s="109"/>
      <c r="C2089" s="13"/>
      <c r="G2089" s="29">
        <v>2086</v>
      </c>
      <c r="H2089" s="192">
        <f t="shared" ca="1" si="36"/>
        <v>-1.105487879996594E-2</v>
      </c>
    </row>
    <row r="2090" spans="2:8" x14ac:dyDescent="0.3">
      <c r="B2090" s="109"/>
      <c r="C2090" s="13"/>
      <c r="G2090" s="29">
        <v>2087</v>
      </c>
      <c r="H2090" s="192">
        <f t="shared" ca="1" si="36"/>
        <v>6.5597305596384768E-3</v>
      </c>
    </row>
    <row r="2091" spans="2:8" x14ac:dyDescent="0.3">
      <c r="B2091" s="109"/>
      <c r="C2091" s="13"/>
      <c r="G2091" s="29">
        <v>2088</v>
      </c>
      <c r="H2091" s="192">
        <f t="shared" ca="1" si="36"/>
        <v>1.3095421313247028E-2</v>
      </c>
    </row>
    <row r="2092" spans="2:8" x14ac:dyDescent="0.3">
      <c r="B2092" s="109"/>
      <c r="C2092" s="13"/>
      <c r="G2092" s="29">
        <v>2089</v>
      </c>
      <c r="H2092" s="192">
        <f t="shared" ca="1" si="36"/>
        <v>2.0478469273448378E-2</v>
      </c>
    </row>
    <row r="2093" spans="2:8" x14ac:dyDescent="0.3">
      <c r="B2093" s="109"/>
      <c r="C2093" s="13"/>
      <c r="G2093" s="29">
        <v>2090</v>
      </c>
      <c r="H2093" s="192">
        <f t="shared" ca="1" si="36"/>
        <v>8.0269284614312032E-3</v>
      </c>
    </row>
    <row r="2094" spans="2:8" x14ac:dyDescent="0.3">
      <c r="B2094" s="109"/>
      <c r="C2094" s="13"/>
      <c r="G2094" s="29">
        <v>2091</v>
      </c>
      <c r="H2094" s="192">
        <f t="shared" ca="1" si="36"/>
        <v>5.604097234273425E-3</v>
      </c>
    </row>
    <row r="2095" spans="2:8" x14ac:dyDescent="0.3">
      <c r="B2095" s="109"/>
      <c r="C2095" s="13"/>
      <c r="G2095" s="29">
        <v>2092</v>
      </c>
      <c r="H2095" s="192">
        <f t="shared" ca="1" si="36"/>
        <v>2.1165179454479002E-2</v>
      </c>
    </row>
    <row r="2096" spans="2:8" x14ac:dyDescent="0.3">
      <c r="B2096" s="109"/>
      <c r="C2096" s="13"/>
      <c r="G2096" s="29">
        <v>2093</v>
      </c>
      <c r="H2096" s="192">
        <f t="shared" ca="1" si="36"/>
        <v>-1.9655029997535024E-2</v>
      </c>
    </row>
    <row r="2097" spans="2:8" x14ac:dyDescent="0.3">
      <c r="B2097" s="109"/>
      <c r="C2097" s="13"/>
      <c r="G2097" s="29">
        <v>2094</v>
      </c>
      <c r="H2097" s="192">
        <f t="shared" ca="1" si="36"/>
        <v>-4.9935429562239656E-3</v>
      </c>
    </row>
    <row r="2098" spans="2:8" x14ac:dyDescent="0.3">
      <c r="B2098" s="109"/>
      <c r="C2098" s="13"/>
      <c r="G2098" s="29">
        <v>2095</v>
      </c>
      <c r="H2098" s="192">
        <f t="shared" ca="1" si="36"/>
        <v>2.5978179162792381E-2</v>
      </c>
    </row>
    <row r="2099" spans="2:8" x14ac:dyDescent="0.3">
      <c r="B2099" s="109"/>
      <c r="C2099" s="13"/>
      <c r="G2099" s="29">
        <v>2096</v>
      </c>
      <c r="H2099" s="192">
        <f t="shared" ca="1" si="36"/>
        <v>-5.5457359939440287E-2</v>
      </c>
    </row>
    <row r="2100" spans="2:8" x14ac:dyDescent="0.3">
      <c r="B2100" s="109"/>
      <c r="C2100" s="13"/>
      <c r="G2100" s="29">
        <v>2097</v>
      </c>
      <c r="H2100" s="192">
        <f t="shared" ca="1" si="36"/>
        <v>-2.9447108101847374E-2</v>
      </c>
    </row>
    <row r="2101" spans="2:8" x14ac:dyDescent="0.3">
      <c r="B2101" s="109"/>
      <c r="C2101" s="13"/>
      <c r="G2101" s="29">
        <v>2098</v>
      </c>
      <c r="H2101" s="192">
        <f t="shared" ca="1" si="36"/>
        <v>-7.5629493462375214E-2</v>
      </c>
    </row>
    <row r="2102" spans="2:8" x14ac:dyDescent="0.3">
      <c r="B2102" s="109"/>
      <c r="C2102" s="13"/>
      <c r="G2102" s="29">
        <v>2099</v>
      </c>
      <c r="H2102" s="192">
        <f t="shared" ca="1" si="36"/>
        <v>-1.4976290204586538E-2</v>
      </c>
    </row>
    <row r="2103" spans="2:8" x14ac:dyDescent="0.3">
      <c r="B2103" s="109"/>
      <c r="C2103" s="13"/>
      <c r="G2103" s="29">
        <v>2100</v>
      </c>
      <c r="H2103" s="192">
        <f t="shared" ca="1" si="36"/>
        <v>-1.969102989781529E-2</v>
      </c>
    </row>
    <row r="2104" spans="2:8" x14ac:dyDescent="0.3">
      <c r="B2104" s="109"/>
      <c r="C2104" s="13"/>
      <c r="G2104" s="29">
        <v>2101</v>
      </c>
      <c r="H2104" s="192">
        <f t="shared" ca="1" si="36"/>
        <v>3.6281822861156554E-2</v>
      </c>
    </row>
    <row r="2105" spans="2:8" x14ac:dyDescent="0.3">
      <c r="B2105" s="109"/>
      <c r="C2105" s="13"/>
      <c r="G2105" s="29">
        <v>2102</v>
      </c>
      <c r="H2105" s="192">
        <f t="shared" ca="1" si="36"/>
        <v>-6.8525154010130769E-3</v>
      </c>
    </row>
    <row r="2106" spans="2:8" x14ac:dyDescent="0.3">
      <c r="B2106" s="109"/>
      <c r="C2106" s="13"/>
      <c r="G2106" s="29">
        <v>2103</v>
      </c>
      <c r="H2106" s="192">
        <f t="shared" ca="1" si="36"/>
        <v>-4.1586851692856371E-2</v>
      </c>
    </row>
    <row r="2107" spans="2:8" x14ac:dyDescent="0.3">
      <c r="B2107" s="109"/>
      <c r="C2107" s="13"/>
      <c r="G2107" s="29">
        <v>2104</v>
      </c>
      <c r="H2107" s="192">
        <f t="shared" ca="1" si="36"/>
        <v>-8.0390005978375791E-3</v>
      </c>
    </row>
    <row r="2108" spans="2:8" x14ac:dyDescent="0.3">
      <c r="B2108" s="109"/>
      <c r="C2108" s="13"/>
      <c r="G2108" s="29">
        <v>2105</v>
      </c>
      <c r="H2108" s="192">
        <f t="shared" ca="1" si="36"/>
        <v>4.7660050695399074E-2</v>
      </c>
    </row>
    <row r="2109" spans="2:8" x14ac:dyDescent="0.3">
      <c r="B2109" s="109"/>
      <c r="C2109" s="13"/>
      <c r="G2109" s="29">
        <v>2106</v>
      </c>
      <c r="H2109" s="192">
        <f t="shared" ca="1" si="36"/>
        <v>-5.5135784931724635E-2</v>
      </c>
    </row>
    <row r="2110" spans="2:8" x14ac:dyDescent="0.3">
      <c r="B2110" s="109"/>
      <c r="C2110" s="13"/>
      <c r="G2110" s="29">
        <v>2107</v>
      </c>
      <c r="H2110" s="192">
        <f t="shared" ca="1" si="36"/>
        <v>-7.4664592156581085E-3</v>
      </c>
    </row>
    <row r="2111" spans="2:8" x14ac:dyDescent="0.3">
      <c r="B2111" s="109"/>
      <c r="C2111" s="13"/>
      <c r="G2111" s="29">
        <v>2108</v>
      </c>
      <c r="H2111" s="192">
        <f t="shared" ca="1" si="36"/>
        <v>-2.4569855740136003E-2</v>
      </c>
    </row>
    <row r="2112" spans="2:8" x14ac:dyDescent="0.3">
      <c r="B2112" s="109"/>
      <c r="C2112" s="13"/>
      <c r="G2112" s="29">
        <v>2109</v>
      </c>
      <c r="H2112" s="192">
        <f t="shared" ca="1" si="36"/>
        <v>-3.1216698509367764E-2</v>
      </c>
    </row>
    <row r="2113" spans="2:8" x14ac:dyDescent="0.3">
      <c r="B2113" s="109"/>
      <c r="C2113" s="13"/>
      <c r="G2113" s="29">
        <v>2110</v>
      </c>
      <c r="H2113" s="192">
        <f t="shared" ca="1" si="36"/>
        <v>-1.9046804114989215E-4</v>
      </c>
    </row>
    <row r="2114" spans="2:8" x14ac:dyDescent="0.3">
      <c r="B2114" s="109"/>
      <c r="C2114" s="13"/>
      <c r="G2114" s="29">
        <v>2111</v>
      </c>
      <c r="H2114" s="192">
        <f t="shared" ca="1" si="36"/>
        <v>-1.5959393421378865E-2</v>
      </c>
    </row>
    <row r="2115" spans="2:8" x14ac:dyDescent="0.3">
      <c r="B2115" s="109"/>
      <c r="C2115" s="13"/>
      <c r="G2115" s="29">
        <v>2112</v>
      </c>
      <c r="H2115" s="192">
        <f t="shared" ca="1" si="36"/>
        <v>3.6396765947337914E-2</v>
      </c>
    </row>
    <row r="2116" spans="2:8" x14ac:dyDescent="0.3">
      <c r="B2116" s="109"/>
      <c r="C2116" s="13"/>
      <c r="G2116" s="29">
        <v>2113</v>
      </c>
      <c r="H2116" s="192">
        <f t="shared" ca="1" si="36"/>
        <v>8.3023933757293191E-3</v>
      </c>
    </row>
    <row r="2117" spans="2:8" x14ac:dyDescent="0.3">
      <c r="B2117" s="109"/>
      <c r="C2117" s="13"/>
      <c r="G2117" s="29">
        <v>2114</v>
      </c>
      <c r="H2117" s="192">
        <f t="shared" ref="H2117:H2180" ca="1" si="37">_xlfn.NORM.INV(RAND(),N$6,N$7)</f>
        <v>-3.0683973892159495E-3</v>
      </c>
    </row>
    <row r="2118" spans="2:8" x14ac:dyDescent="0.3">
      <c r="B2118" s="109"/>
      <c r="C2118" s="13"/>
      <c r="G2118" s="29">
        <v>2115</v>
      </c>
      <c r="H2118" s="192">
        <f t="shared" ca="1" si="37"/>
        <v>2.6212063680471069E-2</v>
      </c>
    </row>
    <row r="2119" spans="2:8" x14ac:dyDescent="0.3">
      <c r="B2119" s="109"/>
      <c r="C2119" s="13"/>
      <c r="G2119" s="29">
        <v>2116</v>
      </c>
      <c r="H2119" s="192">
        <f t="shared" ca="1" si="37"/>
        <v>-1.7033551936399292E-2</v>
      </c>
    </row>
    <row r="2120" spans="2:8" x14ac:dyDescent="0.3">
      <c r="B2120" s="109"/>
      <c r="C2120" s="13"/>
      <c r="G2120" s="29">
        <v>2117</v>
      </c>
      <c r="H2120" s="192">
        <f t="shared" ca="1" si="37"/>
        <v>-2.8436548530522382E-2</v>
      </c>
    </row>
    <row r="2121" spans="2:8" x14ac:dyDescent="0.3">
      <c r="B2121" s="109"/>
      <c r="C2121" s="13"/>
      <c r="G2121" s="29">
        <v>2118</v>
      </c>
      <c r="H2121" s="192">
        <f t="shared" ca="1" si="37"/>
        <v>3.0185743112085047E-2</v>
      </c>
    </row>
    <row r="2122" spans="2:8" x14ac:dyDescent="0.3">
      <c r="B2122" s="109"/>
      <c r="C2122" s="13"/>
      <c r="G2122" s="29">
        <v>2119</v>
      </c>
      <c r="H2122" s="192">
        <f t="shared" ca="1" si="37"/>
        <v>3.2380666709137515E-2</v>
      </c>
    </row>
    <row r="2123" spans="2:8" x14ac:dyDescent="0.3">
      <c r="B2123" s="109"/>
      <c r="C2123" s="13"/>
      <c r="G2123" s="29">
        <v>2120</v>
      </c>
      <c r="H2123" s="192">
        <f t="shared" ca="1" si="37"/>
        <v>3.6599560751998323E-3</v>
      </c>
    </row>
    <row r="2124" spans="2:8" x14ac:dyDescent="0.3">
      <c r="B2124" s="109"/>
      <c r="C2124" s="13"/>
      <c r="G2124" s="29">
        <v>2121</v>
      </c>
      <c r="H2124" s="192">
        <f t="shared" ca="1" si="37"/>
        <v>-3.3010726222941482E-2</v>
      </c>
    </row>
    <row r="2125" spans="2:8" x14ac:dyDescent="0.3">
      <c r="B2125" s="109"/>
      <c r="C2125" s="13"/>
      <c r="G2125" s="29">
        <v>2122</v>
      </c>
      <c r="H2125" s="192">
        <f t="shared" ca="1" si="37"/>
        <v>1.1024542013518067E-2</v>
      </c>
    </row>
    <row r="2126" spans="2:8" x14ac:dyDescent="0.3">
      <c r="B2126" s="109"/>
      <c r="C2126" s="13"/>
      <c r="G2126" s="29">
        <v>2123</v>
      </c>
      <c r="H2126" s="192">
        <f t="shared" ca="1" si="37"/>
        <v>-2.0211187976273765E-2</v>
      </c>
    </row>
    <row r="2127" spans="2:8" x14ac:dyDescent="0.3">
      <c r="B2127" s="109"/>
      <c r="C2127" s="13"/>
      <c r="G2127" s="29">
        <v>2124</v>
      </c>
      <c r="H2127" s="192">
        <f t="shared" ca="1" si="37"/>
        <v>3.2956908785844119E-2</v>
      </c>
    </row>
    <row r="2128" spans="2:8" x14ac:dyDescent="0.3">
      <c r="B2128" s="109"/>
      <c r="C2128" s="13"/>
      <c r="G2128" s="29">
        <v>2125</v>
      </c>
      <c r="H2128" s="192">
        <f t="shared" ca="1" si="37"/>
        <v>6.9589638616344976E-3</v>
      </c>
    </row>
    <row r="2129" spans="2:8" x14ac:dyDescent="0.3">
      <c r="B2129" s="109"/>
      <c r="C2129" s="13"/>
      <c r="G2129" s="29">
        <v>2126</v>
      </c>
      <c r="H2129" s="192">
        <f t="shared" ca="1" si="37"/>
        <v>4.8005799394349187E-2</v>
      </c>
    </row>
    <row r="2130" spans="2:8" x14ac:dyDescent="0.3">
      <c r="B2130" s="109"/>
      <c r="C2130" s="13"/>
      <c r="G2130" s="29">
        <v>2127</v>
      </c>
      <c r="H2130" s="192">
        <f t="shared" ca="1" si="37"/>
        <v>-3.2249695014734146E-2</v>
      </c>
    </row>
    <row r="2131" spans="2:8" x14ac:dyDescent="0.3">
      <c r="B2131" s="109"/>
      <c r="C2131" s="13"/>
      <c r="G2131" s="29">
        <v>2128</v>
      </c>
      <c r="H2131" s="192">
        <f t="shared" ca="1" si="37"/>
        <v>-1.15537799895427E-2</v>
      </c>
    </row>
    <row r="2132" spans="2:8" x14ac:dyDescent="0.3">
      <c r="B2132" s="109"/>
      <c r="C2132" s="13"/>
      <c r="G2132" s="29">
        <v>2129</v>
      </c>
      <c r="H2132" s="192">
        <f t="shared" ca="1" si="37"/>
        <v>-1.3625428538452306E-2</v>
      </c>
    </row>
    <row r="2133" spans="2:8" x14ac:dyDescent="0.3">
      <c r="B2133" s="109"/>
      <c r="C2133" s="13"/>
      <c r="G2133" s="29">
        <v>2130</v>
      </c>
      <c r="H2133" s="192">
        <f t="shared" ca="1" si="37"/>
        <v>5.3197747237264809E-2</v>
      </c>
    </row>
    <row r="2134" spans="2:8" x14ac:dyDescent="0.3">
      <c r="B2134" s="109"/>
      <c r="C2134" s="13"/>
      <c r="G2134" s="29">
        <v>2131</v>
      </c>
      <c r="H2134" s="192">
        <f t="shared" ca="1" si="37"/>
        <v>1.7175428548357515E-2</v>
      </c>
    </row>
    <row r="2135" spans="2:8" x14ac:dyDescent="0.3">
      <c r="B2135" s="109"/>
      <c r="C2135" s="13"/>
      <c r="G2135" s="29">
        <v>2132</v>
      </c>
      <c r="H2135" s="192">
        <f t="shared" ca="1" si="37"/>
        <v>-2.6280218965355744E-2</v>
      </c>
    </row>
    <row r="2136" spans="2:8" x14ac:dyDescent="0.3">
      <c r="B2136" s="109"/>
      <c r="C2136" s="13"/>
      <c r="G2136" s="29">
        <v>2133</v>
      </c>
      <c r="H2136" s="192">
        <f t="shared" ca="1" si="37"/>
        <v>4.0976785181003866E-2</v>
      </c>
    </row>
    <row r="2137" spans="2:8" x14ac:dyDescent="0.3">
      <c r="B2137" s="109"/>
      <c r="C2137" s="13"/>
      <c r="G2137" s="29">
        <v>2134</v>
      </c>
      <c r="H2137" s="192">
        <f t="shared" ca="1" si="37"/>
        <v>2.4375586757596268E-2</v>
      </c>
    </row>
    <row r="2138" spans="2:8" x14ac:dyDescent="0.3">
      <c r="B2138" s="109"/>
      <c r="C2138" s="13"/>
      <c r="G2138" s="29">
        <v>2135</v>
      </c>
      <c r="H2138" s="192">
        <f t="shared" ca="1" si="37"/>
        <v>-1.7051890199225969E-2</v>
      </c>
    </row>
    <row r="2139" spans="2:8" x14ac:dyDescent="0.3">
      <c r="B2139" s="109"/>
      <c r="C2139" s="13"/>
      <c r="G2139" s="29">
        <v>2136</v>
      </c>
      <c r="H2139" s="192">
        <f t="shared" ca="1" si="37"/>
        <v>3.9944047467932495E-2</v>
      </c>
    </row>
    <row r="2140" spans="2:8" x14ac:dyDescent="0.3">
      <c r="B2140" s="109"/>
      <c r="C2140" s="13"/>
      <c r="G2140" s="29">
        <v>2137</v>
      </c>
      <c r="H2140" s="192">
        <f t="shared" ca="1" si="37"/>
        <v>2.7754224604511664E-2</v>
      </c>
    </row>
    <row r="2141" spans="2:8" x14ac:dyDescent="0.3">
      <c r="B2141" s="109"/>
      <c r="C2141" s="13"/>
      <c r="G2141" s="29">
        <v>2138</v>
      </c>
      <c r="H2141" s="192">
        <f t="shared" ca="1" si="37"/>
        <v>-1.2585692862025719E-2</v>
      </c>
    </row>
    <row r="2142" spans="2:8" x14ac:dyDescent="0.3">
      <c r="B2142" s="109"/>
      <c r="C2142" s="13"/>
      <c r="G2142" s="29">
        <v>2139</v>
      </c>
      <c r="H2142" s="192">
        <f t="shared" ca="1" si="37"/>
        <v>1.851197845888871E-2</v>
      </c>
    </row>
    <row r="2143" spans="2:8" x14ac:dyDescent="0.3">
      <c r="B2143" s="109"/>
      <c r="C2143" s="13"/>
      <c r="G2143" s="29">
        <v>2140</v>
      </c>
      <c r="H2143" s="192">
        <f t="shared" ca="1" si="37"/>
        <v>2.7908984573207982E-2</v>
      </c>
    </row>
    <row r="2144" spans="2:8" x14ac:dyDescent="0.3">
      <c r="B2144" s="109"/>
      <c r="C2144" s="13"/>
      <c r="G2144" s="29">
        <v>2141</v>
      </c>
      <c r="H2144" s="192">
        <f t="shared" ca="1" si="37"/>
        <v>1.1986788905587274E-2</v>
      </c>
    </row>
    <row r="2145" spans="2:8" x14ac:dyDescent="0.3">
      <c r="B2145" s="109"/>
      <c r="C2145" s="13"/>
      <c r="G2145" s="29">
        <v>2142</v>
      </c>
      <c r="H2145" s="192">
        <f t="shared" ca="1" si="37"/>
        <v>2.0624861049926585E-2</v>
      </c>
    </row>
    <row r="2146" spans="2:8" x14ac:dyDescent="0.3">
      <c r="B2146" s="109"/>
      <c r="C2146" s="13"/>
      <c r="G2146" s="29">
        <v>2143</v>
      </c>
      <c r="H2146" s="192">
        <f t="shared" ca="1" si="37"/>
        <v>4.8795024715196519E-2</v>
      </c>
    </row>
    <row r="2147" spans="2:8" x14ac:dyDescent="0.3">
      <c r="B2147" s="109"/>
      <c r="C2147" s="13"/>
      <c r="G2147" s="29">
        <v>2144</v>
      </c>
      <c r="H2147" s="192">
        <f t="shared" ca="1" si="37"/>
        <v>-3.5889683913129704E-3</v>
      </c>
    </row>
    <row r="2148" spans="2:8" x14ac:dyDescent="0.3">
      <c r="B2148" s="109"/>
      <c r="C2148" s="13"/>
      <c r="G2148" s="29">
        <v>2145</v>
      </c>
      <c r="H2148" s="192">
        <f t="shared" ca="1" si="37"/>
        <v>1.9423553725601821E-2</v>
      </c>
    </row>
    <row r="2149" spans="2:8" x14ac:dyDescent="0.3">
      <c r="B2149" s="109"/>
      <c r="C2149" s="13"/>
      <c r="G2149" s="29">
        <v>2146</v>
      </c>
      <c r="H2149" s="192">
        <f t="shared" ca="1" si="37"/>
        <v>5.1665511731978919E-2</v>
      </c>
    </row>
    <row r="2150" spans="2:8" x14ac:dyDescent="0.3">
      <c r="B2150" s="109"/>
      <c r="C2150" s="13"/>
      <c r="G2150" s="29">
        <v>2147</v>
      </c>
      <c r="H2150" s="192">
        <f t="shared" ca="1" si="37"/>
        <v>-1.2925904845826878E-2</v>
      </c>
    </row>
    <row r="2151" spans="2:8" x14ac:dyDescent="0.3">
      <c r="B2151" s="109"/>
      <c r="C2151" s="13"/>
      <c r="G2151" s="29">
        <v>2148</v>
      </c>
      <c r="H2151" s="192">
        <f t="shared" ca="1" si="37"/>
        <v>5.5350389312330038E-3</v>
      </c>
    </row>
    <row r="2152" spans="2:8" x14ac:dyDescent="0.3">
      <c r="B2152" s="109"/>
      <c r="C2152" s="13"/>
      <c r="G2152" s="29">
        <v>2149</v>
      </c>
      <c r="H2152" s="192">
        <f t="shared" ca="1" si="37"/>
        <v>-1.7498660979814518E-3</v>
      </c>
    </row>
    <row r="2153" spans="2:8" x14ac:dyDescent="0.3">
      <c r="B2153" s="109"/>
      <c r="C2153" s="13"/>
      <c r="G2153" s="29">
        <v>2150</v>
      </c>
      <c r="H2153" s="192">
        <f t="shared" ca="1" si="37"/>
        <v>5.0931895710993644E-2</v>
      </c>
    </row>
    <row r="2154" spans="2:8" x14ac:dyDescent="0.3">
      <c r="B2154" s="109"/>
      <c r="C2154" s="13"/>
      <c r="G2154" s="29">
        <v>2151</v>
      </c>
      <c r="H2154" s="192">
        <f t="shared" ca="1" si="37"/>
        <v>2.7607597310174127E-2</v>
      </c>
    </row>
    <row r="2155" spans="2:8" x14ac:dyDescent="0.3">
      <c r="B2155" s="109"/>
      <c r="C2155" s="13"/>
      <c r="G2155" s="29">
        <v>2152</v>
      </c>
      <c r="H2155" s="192">
        <f t="shared" ca="1" si="37"/>
        <v>2.5180125248561745E-2</v>
      </c>
    </row>
    <row r="2156" spans="2:8" x14ac:dyDescent="0.3">
      <c r="B2156" s="109"/>
      <c r="C2156" s="13"/>
      <c r="G2156" s="29">
        <v>2153</v>
      </c>
      <c r="H2156" s="192">
        <f t="shared" ca="1" si="37"/>
        <v>-7.6758882750862815E-3</v>
      </c>
    </row>
    <row r="2157" spans="2:8" x14ac:dyDescent="0.3">
      <c r="B2157" s="109"/>
      <c r="C2157" s="13"/>
      <c r="G2157" s="29">
        <v>2154</v>
      </c>
      <c r="H2157" s="192">
        <f t="shared" ca="1" si="37"/>
        <v>-2.0217435878963855E-2</v>
      </c>
    </row>
    <row r="2158" spans="2:8" x14ac:dyDescent="0.3">
      <c r="B2158" s="109"/>
      <c r="C2158" s="13"/>
      <c r="G2158" s="29">
        <v>2155</v>
      </c>
      <c r="H2158" s="192">
        <f t="shared" ca="1" si="37"/>
        <v>-5.4370006208681439E-2</v>
      </c>
    </row>
    <row r="2159" spans="2:8" x14ac:dyDescent="0.3">
      <c r="B2159" s="109"/>
      <c r="C2159" s="13"/>
      <c r="G2159" s="29">
        <v>2156</v>
      </c>
      <c r="H2159" s="192">
        <f t="shared" ca="1" si="37"/>
        <v>1.0173189888965577E-2</v>
      </c>
    </row>
    <row r="2160" spans="2:8" x14ac:dyDescent="0.3">
      <c r="B2160" s="109"/>
      <c r="C2160" s="13"/>
      <c r="G2160" s="29">
        <v>2157</v>
      </c>
      <c r="H2160" s="192">
        <f t="shared" ca="1" si="37"/>
        <v>-4.0460724001697727E-3</v>
      </c>
    </row>
    <row r="2161" spans="2:8" x14ac:dyDescent="0.3">
      <c r="B2161" s="109"/>
      <c r="C2161" s="13"/>
      <c r="G2161" s="29">
        <v>2158</v>
      </c>
      <c r="H2161" s="192">
        <f t="shared" ca="1" si="37"/>
        <v>2.6728897939519877E-2</v>
      </c>
    </row>
    <row r="2162" spans="2:8" x14ac:dyDescent="0.3">
      <c r="B2162" s="109"/>
      <c r="C2162" s="13"/>
      <c r="G2162" s="29">
        <v>2159</v>
      </c>
      <c r="H2162" s="192">
        <f t="shared" ca="1" si="37"/>
        <v>-1.437037983577037E-3</v>
      </c>
    </row>
    <row r="2163" spans="2:8" x14ac:dyDescent="0.3">
      <c r="B2163" s="109"/>
      <c r="C2163" s="13"/>
      <c r="G2163" s="29">
        <v>2160</v>
      </c>
      <c r="H2163" s="192">
        <f t="shared" ca="1" si="37"/>
        <v>-7.9632081419125558E-3</v>
      </c>
    </row>
    <row r="2164" spans="2:8" x14ac:dyDescent="0.3">
      <c r="B2164" s="109"/>
      <c r="C2164" s="13"/>
      <c r="G2164" s="29">
        <v>2161</v>
      </c>
      <c r="H2164" s="192">
        <f t="shared" ca="1" si="37"/>
        <v>3.9799592945665901E-2</v>
      </c>
    </row>
    <row r="2165" spans="2:8" x14ac:dyDescent="0.3">
      <c r="B2165" s="109"/>
      <c r="C2165" s="13"/>
      <c r="G2165" s="29">
        <v>2162</v>
      </c>
      <c r="H2165" s="192">
        <f t="shared" ca="1" si="37"/>
        <v>-3.0898418598051404E-2</v>
      </c>
    </row>
    <row r="2166" spans="2:8" x14ac:dyDescent="0.3">
      <c r="B2166" s="109"/>
      <c r="C2166" s="13"/>
      <c r="G2166" s="29">
        <v>2163</v>
      </c>
      <c r="H2166" s="192">
        <f t="shared" ca="1" si="37"/>
        <v>2.057502853192078E-2</v>
      </c>
    </row>
    <row r="2167" spans="2:8" x14ac:dyDescent="0.3">
      <c r="B2167" s="109"/>
      <c r="C2167" s="13"/>
      <c r="G2167" s="29">
        <v>2164</v>
      </c>
      <c r="H2167" s="192">
        <f t="shared" ca="1" si="37"/>
        <v>1.5343558251127962E-2</v>
      </c>
    </row>
    <row r="2168" spans="2:8" x14ac:dyDescent="0.3">
      <c r="B2168" s="109"/>
      <c r="C2168" s="13"/>
      <c r="G2168" s="29">
        <v>2165</v>
      </c>
      <c r="H2168" s="192">
        <f t="shared" ca="1" si="37"/>
        <v>-1.0097755654422886E-2</v>
      </c>
    </row>
    <row r="2169" spans="2:8" x14ac:dyDescent="0.3">
      <c r="B2169" s="109"/>
      <c r="C2169" s="13"/>
      <c r="G2169" s="29">
        <v>2166</v>
      </c>
      <c r="H2169" s="192">
        <f t="shared" ca="1" si="37"/>
        <v>-1.7247126572342262E-3</v>
      </c>
    </row>
    <row r="2170" spans="2:8" x14ac:dyDescent="0.3">
      <c r="B2170" s="109"/>
      <c r="C2170" s="13"/>
      <c r="G2170" s="29">
        <v>2167</v>
      </c>
      <c r="H2170" s="192">
        <f t="shared" ca="1" si="37"/>
        <v>7.9815830740202973E-3</v>
      </c>
    </row>
    <row r="2171" spans="2:8" x14ac:dyDescent="0.3">
      <c r="B2171" s="109"/>
      <c r="C2171" s="13"/>
      <c r="G2171" s="29">
        <v>2168</v>
      </c>
      <c r="H2171" s="192">
        <f t="shared" ca="1" si="37"/>
        <v>-8.0995400992235275E-2</v>
      </c>
    </row>
    <row r="2172" spans="2:8" x14ac:dyDescent="0.3">
      <c r="B2172" s="109"/>
      <c r="C2172" s="13"/>
      <c r="G2172" s="29">
        <v>2169</v>
      </c>
      <c r="H2172" s="192">
        <f t="shared" ca="1" si="37"/>
        <v>-2.5667638880092847E-3</v>
      </c>
    </row>
    <row r="2173" spans="2:8" x14ac:dyDescent="0.3">
      <c r="B2173" s="109"/>
      <c r="C2173" s="13"/>
      <c r="G2173" s="29">
        <v>2170</v>
      </c>
      <c r="H2173" s="192">
        <f t="shared" ca="1" si="37"/>
        <v>3.6070716890771889E-2</v>
      </c>
    </row>
    <row r="2174" spans="2:8" x14ac:dyDescent="0.3">
      <c r="B2174" s="109"/>
      <c r="C2174" s="13"/>
      <c r="G2174" s="29">
        <v>2171</v>
      </c>
      <c r="H2174" s="192">
        <f t="shared" ca="1" si="37"/>
        <v>4.5911028529196519E-2</v>
      </c>
    </row>
    <row r="2175" spans="2:8" x14ac:dyDescent="0.3">
      <c r="B2175" s="109"/>
      <c r="C2175" s="13"/>
      <c r="G2175" s="29">
        <v>2172</v>
      </c>
      <c r="H2175" s="192">
        <f t="shared" ca="1" si="37"/>
        <v>1.8585174664343604E-2</v>
      </c>
    </row>
    <row r="2176" spans="2:8" x14ac:dyDescent="0.3">
      <c r="B2176" s="109"/>
      <c r="C2176" s="13"/>
      <c r="G2176" s="29">
        <v>2173</v>
      </c>
      <c r="H2176" s="192">
        <f t="shared" ca="1" si="37"/>
        <v>-1.4066489669769859E-2</v>
      </c>
    </row>
    <row r="2177" spans="2:8" x14ac:dyDescent="0.3">
      <c r="B2177" s="109"/>
      <c r="C2177" s="13"/>
      <c r="G2177" s="29">
        <v>2174</v>
      </c>
      <c r="H2177" s="192">
        <f t="shared" ca="1" si="37"/>
        <v>-4.0957497362191363E-2</v>
      </c>
    </row>
    <row r="2178" spans="2:8" x14ac:dyDescent="0.3">
      <c r="B2178" s="109"/>
      <c r="C2178" s="13"/>
      <c r="G2178" s="29">
        <v>2175</v>
      </c>
      <c r="H2178" s="192">
        <f t="shared" ca="1" si="37"/>
        <v>2.6862969129013421E-3</v>
      </c>
    </row>
    <row r="2179" spans="2:8" x14ac:dyDescent="0.3">
      <c r="B2179" s="109"/>
      <c r="C2179" s="13"/>
      <c r="G2179" s="29">
        <v>2176</v>
      </c>
      <c r="H2179" s="192">
        <f t="shared" ca="1" si="37"/>
        <v>-4.9749725936264803E-2</v>
      </c>
    </row>
    <row r="2180" spans="2:8" x14ac:dyDescent="0.3">
      <c r="B2180" s="109"/>
      <c r="C2180" s="13"/>
      <c r="G2180" s="29">
        <v>2177</v>
      </c>
      <c r="H2180" s="192">
        <f t="shared" ca="1" si="37"/>
        <v>8.1563818860355148E-3</v>
      </c>
    </row>
    <row r="2181" spans="2:8" x14ac:dyDescent="0.3">
      <c r="B2181" s="109"/>
      <c r="C2181" s="13"/>
      <c r="G2181" s="29">
        <v>2178</v>
      </c>
      <c r="H2181" s="192">
        <f t="shared" ref="H2181:H2244" ca="1" si="38">_xlfn.NORM.INV(RAND(),N$6,N$7)</f>
        <v>-2.9143005448524068E-2</v>
      </c>
    </row>
    <row r="2182" spans="2:8" x14ac:dyDescent="0.3">
      <c r="B2182" s="109"/>
      <c r="C2182" s="13"/>
      <c r="G2182" s="29">
        <v>2179</v>
      </c>
      <c r="H2182" s="192">
        <f t="shared" ca="1" si="38"/>
        <v>3.3678371649187716E-2</v>
      </c>
    </row>
    <row r="2183" spans="2:8" x14ac:dyDescent="0.3">
      <c r="B2183" s="109"/>
      <c r="C2183" s="13"/>
      <c r="G2183" s="29">
        <v>2180</v>
      </c>
      <c r="H2183" s="192">
        <f t="shared" ca="1" si="38"/>
        <v>-1.4956561153501389E-2</v>
      </c>
    </row>
    <row r="2184" spans="2:8" x14ac:dyDescent="0.3">
      <c r="B2184" s="109"/>
      <c r="C2184" s="13"/>
      <c r="G2184" s="29">
        <v>2181</v>
      </c>
      <c r="H2184" s="192">
        <f t="shared" ca="1" si="38"/>
        <v>1.76054347361785E-2</v>
      </c>
    </row>
    <row r="2185" spans="2:8" x14ac:dyDescent="0.3">
      <c r="B2185" s="109"/>
      <c r="C2185" s="13"/>
      <c r="G2185" s="29">
        <v>2182</v>
      </c>
      <c r="H2185" s="192">
        <f t="shared" ca="1" si="38"/>
        <v>-2.6963599547379032E-2</v>
      </c>
    </row>
    <row r="2186" spans="2:8" x14ac:dyDescent="0.3">
      <c r="B2186" s="109"/>
      <c r="C2186" s="13"/>
      <c r="G2186" s="29">
        <v>2183</v>
      </c>
      <c r="H2186" s="192">
        <f t="shared" ca="1" si="38"/>
        <v>-1.9542572611139331E-2</v>
      </c>
    </row>
    <row r="2187" spans="2:8" x14ac:dyDescent="0.3">
      <c r="B2187" s="109"/>
      <c r="C2187" s="13"/>
      <c r="G2187" s="29">
        <v>2184</v>
      </c>
      <c r="H2187" s="192">
        <f t="shared" ca="1" si="38"/>
        <v>1.6762860842058191E-2</v>
      </c>
    </row>
    <row r="2188" spans="2:8" x14ac:dyDescent="0.3">
      <c r="B2188" s="109"/>
      <c r="C2188" s="13"/>
      <c r="G2188" s="29">
        <v>2185</v>
      </c>
      <c r="H2188" s="192">
        <f t="shared" ca="1" si="38"/>
        <v>-7.1729843511838288E-3</v>
      </c>
    </row>
    <row r="2189" spans="2:8" x14ac:dyDescent="0.3">
      <c r="B2189" s="109"/>
      <c r="C2189" s="13"/>
      <c r="G2189" s="29">
        <v>2186</v>
      </c>
      <c r="H2189" s="192">
        <f t="shared" ca="1" si="38"/>
        <v>-1.928824758010245E-2</v>
      </c>
    </row>
    <row r="2190" spans="2:8" x14ac:dyDescent="0.3">
      <c r="B2190" s="109"/>
      <c r="C2190" s="13"/>
      <c r="G2190" s="29">
        <v>2187</v>
      </c>
      <c r="H2190" s="192">
        <f t="shared" ca="1" si="38"/>
        <v>3.5148081414056544E-2</v>
      </c>
    </row>
    <row r="2191" spans="2:8" x14ac:dyDescent="0.3">
      <c r="B2191" s="109"/>
      <c r="C2191" s="13"/>
      <c r="G2191" s="29">
        <v>2188</v>
      </c>
      <c r="H2191" s="192">
        <f t="shared" ca="1" si="38"/>
        <v>-1.3754401396368779E-2</v>
      </c>
    </row>
    <row r="2192" spans="2:8" x14ac:dyDescent="0.3">
      <c r="B2192" s="109"/>
      <c r="C2192" s="13"/>
      <c r="G2192" s="29">
        <v>2189</v>
      </c>
      <c r="H2192" s="192">
        <f t="shared" ca="1" si="38"/>
        <v>-1.4423990880367043E-3</v>
      </c>
    </row>
    <row r="2193" spans="2:8" x14ac:dyDescent="0.3">
      <c r="B2193" s="109"/>
      <c r="C2193" s="13"/>
      <c r="G2193" s="29">
        <v>2190</v>
      </c>
      <c r="H2193" s="192">
        <f t="shared" ca="1" si="38"/>
        <v>-1.3510164891027278E-2</v>
      </c>
    </row>
    <row r="2194" spans="2:8" x14ac:dyDescent="0.3">
      <c r="B2194" s="109"/>
      <c r="C2194" s="13"/>
      <c r="G2194" s="29">
        <v>2191</v>
      </c>
      <c r="H2194" s="192">
        <f t="shared" ca="1" si="38"/>
        <v>2.4078459986282669E-3</v>
      </c>
    </row>
    <row r="2195" spans="2:8" x14ac:dyDescent="0.3">
      <c r="B2195" s="109"/>
      <c r="C2195" s="13"/>
      <c r="G2195" s="29">
        <v>2192</v>
      </c>
      <c r="H2195" s="192">
        <f t="shared" ca="1" si="38"/>
        <v>-3.2651012982171414E-2</v>
      </c>
    </row>
    <row r="2196" spans="2:8" x14ac:dyDescent="0.3">
      <c r="B2196" s="109"/>
      <c r="C2196" s="13"/>
      <c r="G2196" s="29">
        <v>2193</v>
      </c>
      <c r="H2196" s="192">
        <f t="shared" ca="1" si="38"/>
        <v>-1.3196413480692996E-2</v>
      </c>
    </row>
    <row r="2197" spans="2:8" x14ac:dyDescent="0.3">
      <c r="B2197" s="109"/>
      <c r="C2197" s="13"/>
      <c r="G2197" s="29">
        <v>2194</v>
      </c>
      <c r="H2197" s="192">
        <f t="shared" ca="1" si="38"/>
        <v>-6.2528507528387081E-2</v>
      </c>
    </row>
    <row r="2198" spans="2:8" x14ac:dyDescent="0.3">
      <c r="B2198" s="109"/>
      <c r="C2198" s="13"/>
      <c r="G2198" s="29">
        <v>2195</v>
      </c>
      <c r="H2198" s="192">
        <f t="shared" ca="1" si="38"/>
        <v>3.4416209068619134E-2</v>
      </c>
    </row>
    <row r="2199" spans="2:8" x14ac:dyDescent="0.3">
      <c r="B2199" s="109"/>
      <c r="C2199" s="13"/>
      <c r="G2199" s="29">
        <v>2196</v>
      </c>
      <c r="H2199" s="192">
        <f t="shared" ca="1" si="38"/>
        <v>-2.4634486829633154E-2</v>
      </c>
    </row>
    <row r="2200" spans="2:8" x14ac:dyDescent="0.3">
      <c r="B2200" s="109"/>
      <c r="C2200" s="13"/>
      <c r="G2200" s="29">
        <v>2197</v>
      </c>
      <c r="H2200" s="192">
        <f t="shared" ca="1" si="38"/>
        <v>8.8600728999537054E-3</v>
      </c>
    </row>
    <row r="2201" spans="2:8" x14ac:dyDescent="0.3">
      <c r="B2201" s="109"/>
      <c r="C2201" s="13"/>
      <c r="G2201" s="29">
        <v>2198</v>
      </c>
      <c r="H2201" s="192">
        <f t="shared" ca="1" si="38"/>
        <v>-4.2027762471430481E-2</v>
      </c>
    </row>
    <row r="2202" spans="2:8" x14ac:dyDescent="0.3">
      <c r="B2202" s="109"/>
      <c r="C2202" s="13"/>
      <c r="G2202" s="29">
        <v>2199</v>
      </c>
      <c r="H2202" s="192">
        <f t="shared" ca="1" si="38"/>
        <v>2.8174632436302621E-2</v>
      </c>
    </row>
    <row r="2203" spans="2:8" x14ac:dyDescent="0.3">
      <c r="B2203" s="109"/>
      <c r="C2203" s="13"/>
      <c r="G2203" s="29">
        <v>2200</v>
      </c>
      <c r="H2203" s="192">
        <f t="shared" ca="1" si="38"/>
        <v>-7.0803844799173343E-2</v>
      </c>
    </row>
    <row r="2204" spans="2:8" x14ac:dyDescent="0.3">
      <c r="B2204" s="109"/>
      <c r="C2204" s="13"/>
      <c r="G2204" s="29">
        <v>2201</v>
      </c>
      <c r="H2204" s="192">
        <f t="shared" ca="1" si="38"/>
        <v>1.6803449045497899E-2</v>
      </c>
    </row>
    <row r="2205" spans="2:8" x14ac:dyDescent="0.3">
      <c r="B2205" s="109"/>
      <c r="C2205" s="13"/>
      <c r="G2205" s="29">
        <v>2202</v>
      </c>
      <c r="H2205" s="192">
        <f t="shared" ca="1" si="38"/>
        <v>4.6603413904684771E-3</v>
      </c>
    </row>
    <row r="2206" spans="2:8" x14ac:dyDescent="0.3">
      <c r="B2206" s="109"/>
      <c r="C2206" s="13"/>
      <c r="G2206" s="29">
        <v>2203</v>
      </c>
      <c r="H2206" s="192">
        <f t="shared" ca="1" si="38"/>
        <v>-1.7794805666238367E-2</v>
      </c>
    </row>
    <row r="2207" spans="2:8" x14ac:dyDescent="0.3">
      <c r="B2207" s="109"/>
      <c r="C2207" s="13"/>
      <c r="G2207" s="29">
        <v>2204</v>
      </c>
      <c r="H2207" s="192">
        <f t="shared" ca="1" si="38"/>
        <v>9.6056220040443754E-3</v>
      </c>
    </row>
    <row r="2208" spans="2:8" x14ac:dyDescent="0.3">
      <c r="B2208" s="109"/>
      <c r="C2208" s="13"/>
      <c r="G2208" s="29">
        <v>2205</v>
      </c>
      <c r="H2208" s="192">
        <f t="shared" ca="1" si="38"/>
        <v>-2.2801783073323194E-2</v>
      </c>
    </row>
    <row r="2209" spans="2:8" x14ac:dyDescent="0.3">
      <c r="B2209" s="109"/>
      <c r="C2209" s="13"/>
      <c r="G2209" s="29">
        <v>2206</v>
      </c>
      <c r="H2209" s="192">
        <f t="shared" ca="1" si="38"/>
        <v>-2.5513794831715914E-2</v>
      </c>
    </row>
    <row r="2210" spans="2:8" x14ac:dyDescent="0.3">
      <c r="B2210" s="109"/>
      <c r="C2210" s="13"/>
      <c r="G2210" s="29">
        <v>2207</v>
      </c>
      <c r="H2210" s="192">
        <f t="shared" ca="1" si="38"/>
        <v>1.6182462970655835E-2</v>
      </c>
    </row>
    <row r="2211" spans="2:8" x14ac:dyDescent="0.3">
      <c r="B2211" s="109"/>
      <c r="C2211" s="13"/>
      <c r="G2211" s="29">
        <v>2208</v>
      </c>
      <c r="H2211" s="192">
        <f t="shared" ca="1" si="38"/>
        <v>-2.1990786830203418E-2</v>
      </c>
    </row>
    <row r="2212" spans="2:8" x14ac:dyDescent="0.3">
      <c r="B2212" s="109"/>
      <c r="C2212" s="13"/>
      <c r="G2212" s="29">
        <v>2209</v>
      </c>
      <c r="H2212" s="192">
        <f t="shared" ca="1" si="38"/>
        <v>1.0469175793868345E-2</v>
      </c>
    </row>
    <row r="2213" spans="2:8" x14ac:dyDescent="0.3">
      <c r="B2213" s="109"/>
      <c r="C2213" s="13"/>
      <c r="G2213" s="29">
        <v>2210</v>
      </c>
      <c r="H2213" s="192">
        <f t="shared" ca="1" si="38"/>
        <v>-2.4364159540989999E-2</v>
      </c>
    </row>
    <row r="2214" spans="2:8" x14ac:dyDescent="0.3">
      <c r="B2214" s="109"/>
      <c r="C2214" s="13"/>
      <c r="G2214" s="29">
        <v>2211</v>
      </c>
      <c r="H2214" s="192">
        <f t="shared" ca="1" si="38"/>
        <v>2.4429935408850821E-2</v>
      </c>
    </row>
    <row r="2215" spans="2:8" x14ac:dyDescent="0.3">
      <c r="B2215" s="109"/>
      <c r="C2215" s="13"/>
      <c r="G2215" s="29">
        <v>2212</v>
      </c>
      <c r="H2215" s="192">
        <f t="shared" ca="1" si="38"/>
        <v>1.537080935010606E-2</v>
      </c>
    </row>
    <row r="2216" spans="2:8" x14ac:dyDescent="0.3">
      <c r="B2216" s="109"/>
      <c r="C2216" s="13"/>
      <c r="G2216" s="29">
        <v>2213</v>
      </c>
      <c r="H2216" s="192">
        <f t="shared" ca="1" si="38"/>
        <v>3.3921677703098334E-2</v>
      </c>
    </row>
    <row r="2217" spans="2:8" x14ac:dyDescent="0.3">
      <c r="B2217" s="109"/>
      <c r="C2217" s="13"/>
      <c r="G2217" s="29">
        <v>2214</v>
      </c>
      <c r="H2217" s="192">
        <f t="shared" ca="1" si="38"/>
        <v>-2.9562491348154858E-3</v>
      </c>
    </row>
    <row r="2218" spans="2:8" x14ac:dyDescent="0.3">
      <c r="B2218" s="109"/>
      <c r="C2218" s="13"/>
      <c r="G2218" s="29">
        <v>2215</v>
      </c>
      <c r="H2218" s="192">
        <f t="shared" ca="1" si="38"/>
        <v>-3.0718402501250363E-2</v>
      </c>
    </row>
    <row r="2219" spans="2:8" x14ac:dyDescent="0.3">
      <c r="B2219" s="109"/>
      <c r="C2219" s="13"/>
      <c r="G2219" s="29">
        <v>2216</v>
      </c>
      <c r="H2219" s="192">
        <f t="shared" ca="1" si="38"/>
        <v>1.9651583539351106E-2</v>
      </c>
    </row>
    <row r="2220" spans="2:8" x14ac:dyDescent="0.3">
      <c r="B2220" s="109"/>
      <c r="C2220" s="13"/>
      <c r="G2220" s="29">
        <v>2217</v>
      </c>
      <c r="H2220" s="192">
        <f t="shared" ca="1" si="38"/>
        <v>-5.466439172849627E-2</v>
      </c>
    </row>
    <row r="2221" spans="2:8" x14ac:dyDescent="0.3">
      <c r="B2221" s="109"/>
      <c r="C2221" s="13"/>
      <c r="G2221" s="29">
        <v>2218</v>
      </c>
      <c r="H2221" s="192">
        <f t="shared" ca="1" si="38"/>
        <v>-6.3437630716567564E-2</v>
      </c>
    </row>
    <row r="2222" spans="2:8" x14ac:dyDescent="0.3">
      <c r="B2222" s="109"/>
      <c r="C2222" s="13"/>
      <c r="G2222" s="29">
        <v>2219</v>
      </c>
      <c r="H2222" s="192">
        <f t="shared" ca="1" si="38"/>
        <v>-5.7465891256695975E-2</v>
      </c>
    </row>
    <row r="2223" spans="2:8" x14ac:dyDescent="0.3">
      <c r="B2223" s="109"/>
      <c r="C2223" s="13"/>
      <c r="G2223" s="29">
        <v>2220</v>
      </c>
      <c r="H2223" s="192">
        <f t="shared" ca="1" si="38"/>
        <v>4.7104226725288842E-2</v>
      </c>
    </row>
    <row r="2224" spans="2:8" x14ac:dyDescent="0.3">
      <c r="B2224" s="109"/>
      <c r="C2224" s="13"/>
      <c r="G2224" s="29">
        <v>2221</v>
      </c>
      <c r="H2224" s="192">
        <f t="shared" ca="1" si="38"/>
        <v>-1.1266938653746705E-2</v>
      </c>
    </row>
    <row r="2225" spans="2:8" x14ac:dyDescent="0.3">
      <c r="B2225" s="109"/>
      <c r="C2225" s="13"/>
      <c r="G2225" s="29">
        <v>2222</v>
      </c>
      <c r="H2225" s="192">
        <f t="shared" ca="1" si="38"/>
        <v>-3.484473982106414E-2</v>
      </c>
    </row>
    <row r="2226" spans="2:8" x14ac:dyDescent="0.3">
      <c r="B2226" s="109"/>
      <c r="C2226" s="13"/>
      <c r="G2226" s="29">
        <v>2223</v>
      </c>
      <c r="H2226" s="192">
        <f t="shared" ca="1" si="38"/>
        <v>-7.8703135160596311E-3</v>
      </c>
    </row>
    <row r="2227" spans="2:8" x14ac:dyDescent="0.3">
      <c r="B2227" s="109"/>
      <c r="C2227" s="13"/>
      <c r="G2227" s="29">
        <v>2224</v>
      </c>
      <c r="H2227" s="192">
        <f t="shared" ca="1" si="38"/>
        <v>-2.0774755992062715E-3</v>
      </c>
    </row>
    <row r="2228" spans="2:8" x14ac:dyDescent="0.3">
      <c r="B2228" s="109"/>
      <c r="C2228" s="13"/>
      <c r="G2228" s="29">
        <v>2225</v>
      </c>
      <c r="H2228" s="192">
        <f t="shared" ca="1" si="38"/>
        <v>-3.7955363828293023E-2</v>
      </c>
    </row>
    <row r="2229" spans="2:8" x14ac:dyDescent="0.3">
      <c r="B2229" s="109"/>
      <c r="C2229" s="13"/>
      <c r="G2229" s="29">
        <v>2226</v>
      </c>
      <c r="H2229" s="192">
        <f t="shared" ca="1" si="38"/>
        <v>1.1193049239726006E-2</v>
      </c>
    </row>
    <row r="2230" spans="2:8" x14ac:dyDescent="0.3">
      <c r="B2230" s="109"/>
      <c r="C2230" s="13"/>
      <c r="G2230" s="29">
        <v>2227</v>
      </c>
      <c r="H2230" s="192">
        <f t="shared" ca="1" si="38"/>
        <v>2.3850028836843465E-2</v>
      </c>
    </row>
    <row r="2231" spans="2:8" x14ac:dyDescent="0.3">
      <c r="B2231" s="109"/>
      <c r="C2231" s="13"/>
      <c r="G2231" s="29">
        <v>2228</v>
      </c>
      <c r="H2231" s="192">
        <f t="shared" ca="1" si="38"/>
        <v>3.4600981538338779E-2</v>
      </c>
    </row>
    <row r="2232" spans="2:8" x14ac:dyDescent="0.3">
      <c r="B2232" s="109"/>
      <c r="C2232" s="13"/>
      <c r="G2232" s="29">
        <v>2229</v>
      </c>
      <c r="H2232" s="192">
        <f t="shared" ca="1" si="38"/>
        <v>-1.7211122550171435E-2</v>
      </c>
    </row>
    <row r="2233" spans="2:8" x14ac:dyDescent="0.3">
      <c r="B2233" s="109"/>
      <c r="C2233" s="13"/>
      <c r="G2233" s="29">
        <v>2230</v>
      </c>
      <c r="H2233" s="192">
        <f t="shared" ca="1" si="38"/>
        <v>9.5140184498034228E-3</v>
      </c>
    </row>
    <row r="2234" spans="2:8" x14ac:dyDescent="0.3">
      <c r="B2234" s="109"/>
      <c r="C2234" s="13"/>
      <c r="G2234" s="29">
        <v>2231</v>
      </c>
      <c r="H2234" s="192">
        <f t="shared" ca="1" si="38"/>
        <v>4.7785458733574489E-2</v>
      </c>
    </row>
    <row r="2235" spans="2:8" x14ac:dyDescent="0.3">
      <c r="B2235" s="109"/>
      <c r="C2235" s="13"/>
      <c r="G2235" s="29">
        <v>2232</v>
      </c>
      <c r="H2235" s="192">
        <f t="shared" ca="1" si="38"/>
        <v>6.2206870523801613E-4</v>
      </c>
    </row>
    <row r="2236" spans="2:8" x14ac:dyDescent="0.3">
      <c r="B2236" s="109"/>
      <c r="C2236" s="13"/>
      <c r="G2236" s="29">
        <v>2233</v>
      </c>
      <c r="H2236" s="192">
        <f t="shared" ca="1" si="38"/>
        <v>-2.7727883940481483E-3</v>
      </c>
    </row>
    <row r="2237" spans="2:8" x14ac:dyDescent="0.3">
      <c r="B2237" s="109"/>
      <c r="C2237" s="13"/>
      <c r="G2237" s="29">
        <v>2234</v>
      </c>
      <c r="H2237" s="192">
        <f t="shared" ca="1" si="38"/>
        <v>4.3065328635790982E-2</v>
      </c>
    </row>
    <row r="2238" spans="2:8" x14ac:dyDescent="0.3">
      <c r="B2238" s="109"/>
      <c r="C2238" s="13"/>
      <c r="G2238" s="29">
        <v>2235</v>
      </c>
      <c r="H2238" s="192">
        <f t="shared" ca="1" si="38"/>
        <v>-4.2577539073571907E-3</v>
      </c>
    </row>
    <row r="2239" spans="2:8" x14ac:dyDescent="0.3">
      <c r="B2239" s="109"/>
      <c r="C2239" s="13"/>
      <c r="G2239" s="29">
        <v>2236</v>
      </c>
      <c r="H2239" s="192">
        <f t="shared" ca="1" si="38"/>
        <v>3.4596540705114844E-2</v>
      </c>
    </row>
    <row r="2240" spans="2:8" x14ac:dyDescent="0.3">
      <c r="B2240" s="109"/>
      <c r="C2240" s="13"/>
      <c r="G2240" s="29">
        <v>2237</v>
      </c>
      <c r="H2240" s="192">
        <f t="shared" ca="1" si="38"/>
        <v>-6.1875236014693497E-2</v>
      </c>
    </row>
    <row r="2241" spans="2:8" x14ac:dyDescent="0.3">
      <c r="B2241" s="109"/>
      <c r="C2241" s="13"/>
      <c r="G2241" s="29">
        <v>2238</v>
      </c>
      <c r="H2241" s="192">
        <f t="shared" ca="1" si="38"/>
        <v>1.9998136189932923E-2</v>
      </c>
    </row>
    <row r="2242" spans="2:8" x14ac:dyDescent="0.3">
      <c r="B2242" s="109"/>
      <c r="C2242" s="13"/>
      <c r="G2242" s="29">
        <v>2239</v>
      </c>
      <c r="H2242" s="192">
        <f t="shared" ca="1" si="38"/>
        <v>2.9538030635855056E-2</v>
      </c>
    </row>
    <row r="2243" spans="2:8" x14ac:dyDescent="0.3">
      <c r="B2243" s="109"/>
      <c r="C2243" s="13"/>
      <c r="G2243" s="29">
        <v>2240</v>
      </c>
      <c r="H2243" s="192">
        <f t="shared" ca="1" si="38"/>
        <v>-1.6293561507741718E-2</v>
      </c>
    </row>
    <row r="2244" spans="2:8" x14ac:dyDescent="0.3">
      <c r="B2244" s="109"/>
      <c r="C2244" s="13"/>
      <c r="G2244" s="29">
        <v>2241</v>
      </c>
      <c r="H2244" s="192">
        <f t="shared" ca="1" si="38"/>
        <v>-1.0693305639791798E-2</v>
      </c>
    </row>
    <row r="2245" spans="2:8" x14ac:dyDescent="0.3">
      <c r="B2245" s="109"/>
      <c r="C2245" s="13"/>
      <c r="G2245" s="29">
        <v>2242</v>
      </c>
      <c r="H2245" s="192">
        <f t="shared" ref="H2245:H2308" ca="1" si="39">_xlfn.NORM.INV(RAND(),N$6,N$7)</f>
        <v>1.5486688225644909E-2</v>
      </c>
    </row>
    <row r="2246" spans="2:8" x14ac:dyDescent="0.3">
      <c r="B2246" s="109"/>
      <c r="C2246" s="13"/>
      <c r="G2246" s="29">
        <v>2243</v>
      </c>
      <c r="H2246" s="192">
        <f t="shared" ca="1" si="39"/>
        <v>-8.1169466381088143E-2</v>
      </c>
    </row>
    <row r="2247" spans="2:8" x14ac:dyDescent="0.3">
      <c r="B2247" s="109"/>
      <c r="C2247" s="13"/>
      <c r="G2247" s="29">
        <v>2244</v>
      </c>
      <c r="H2247" s="192">
        <f t="shared" ca="1" si="39"/>
        <v>4.5651656126776882E-4</v>
      </c>
    </row>
    <row r="2248" spans="2:8" x14ac:dyDescent="0.3">
      <c r="B2248" s="109"/>
      <c r="C2248" s="13"/>
      <c r="G2248" s="29">
        <v>2245</v>
      </c>
      <c r="H2248" s="192">
        <f t="shared" ca="1" si="39"/>
        <v>-2.6201469075364026E-2</v>
      </c>
    </row>
    <row r="2249" spans="2:8" x14ac:dyDescent="0.3">
      <c r="B2249" s="109"/>
      <c r="C2249" s="13"/>
      <c r="G2249" s="29">
        <v>2246</v>
      </c>
      <c r="H2249" s="192">
        <f t="shared" ca="1" si="39"/>
        <v>-4.7511350970204334E-3</v>
      </c>
    </row>
    <row r="2250" spans="2:8" x14ac:dyDescent="0.3">
      <c r="B2250" s="109"/>
      <c r="C2250" s="13"/>
      <c r="G2250" s="29">
        <v>2247</v>
      </c>
      <c r="H2250" s="192">
        <f t="shared" ca="1" si="39"/>
        <v>-5.458541914470357E-3</v>
      </c>
    </row>
    <row r="2251" spans="2:8" x14ac:dyDescent="0.3">
      <c r="B2251" s="109"/>
      <c r="C2251" s="13"/>
      <c r="G2251" s="29">
        <v>2248</v>
      </c>
      <c r="H2251" s="192">
        <f t="shared" ca="1" si="39"/>
        <v>-1.206044505089755E-2</v>
      </c>
    </row>
    <row r="2252" spans="2:8" x14ac:dyDescent="0.3">
      <c r="B2252" s="109"/>
      <c r="C2252" s="13"/>
      <c r="G2252" s="29">
        <v>2249</v>
      </c>
      <c r="H2252" s="192">
        <f t="shared" ca="1" si="39"/>
        <v>-2.23098201385366E-2</v>
      </c>
    </row>
    <row r="2253" spans="2:8" x14ac:dyDescent="0.3">
      <c r="B2253" s="109"/>
      <c r="C2253" s="13"/>
      <c r="G2253" s="29">
        <v>2250</v>
      </c>
      <c r="H2253" s="192">
        <f t="shared" ca="1" si="39"/>
        <v>-1.3953785180265015E-2</v>
      </c>
    </row>
    <row r="2254" spans="2:8" x14ac:dyDescent="0.3">
      <c r="B2254" s="109"/>
      <c r="C2254" s="13"/>
      <c r="G2254" s="29">
        <v>2251</v>
      </c>
      <c r="H2254" s="192">
        <f t="shared" ca="1" si="39"/>
        <v>-7.1570882057351822E-3</v>
      </c>
    </row>
    <row r="2255" spans="2:8" x14ac:dyDescent="0.3">
      <c r="B2255" s="109"/>
      <c r="C2255" s="13"/>
      <c r="G2255" s="29">
        <v>2252</v>
      </c>
      <c r="H2255" s="192">
        <f t="shared" ca="1" si="39"/>
        <v>-1.5047919775097713E-2</v>
      </c>
    </row>
    <row r="2256" spans="2:8" x14ac:dyDescent="0.3">
      <c r="B2256" s="109"/>
      <c r="C2256" s="13"/>
      <c r="G2256" s="29">
        <v>2253</v>
      </c>
      <c r="H2256" s="192">
        <f t="shared" ca="1" si="39"/>
        <v>3.1144716663577734E-3</v>
      </c>
    </row>
    <row r="2257" spans="2:8" x14ac:dyDescent="0.3">
      <c r="B2257" s="109"/>
      <c r="C2257" s="13"/>
      <c r="G2257" s="29">
        <v>2254</v>
      </c>
      <c r="H2257" s="192">
        <f t="shared" ca="1" si="39"/>
        <v>-3.5807636091586908E-3</v>
      </c>
    </row>
    <row r="2258" spans="2:8" x14ac:dyDescent="0.3">
      <c r="B2258" s="109"/>
      <c r="C2258" s="13"/>
      <c r="G2258" s="29">
        <v>2255</v>
      </c>
      <c r="H2258" s="192">
        <f t="shared" ca="1" si="39"/>
        <v>-2.3159851273308951E-2</v>
      </c>
    </row>
    <row r="2259" spans="2:8" x14ac:dyDescent="0.3">
      <c r="B2259" s="109"/>
      <c r="C2259" s="13"/>
      <c r="G2259" s="29">
        <v>2256</v>
      </c>
      <c r="H2259" s="192">
        <f t="shared" ca="1" si="39"/>
        <v>-8.5972361971242747E-3</v>
      </c>
    </row>
    <row r="2260" spans="2:8" x14ac:dyDescent="0.3">
      <c r="B2260" s="109"/>
      <c r="C2260" s="13"/>
      <c r="G2260" s="29">
        <v>2257</v>
      </c>
      <c r="H2260" s="192">
        <f t="shared" ca="1" si="39"/>
        <v>-3.0049233542566018E-2</v>
      </c>
    </row>
    <row r="2261" spans="2:8" x14ac:dyDescent="0.3">
      <c r="B2261" s="109"/>
      <c r="C2261" s="13"/>
      <c r="G2261" s="29">
        <v>2258</v>
      </c>
      <c r="H2261" s="192">
        <f t="shared" ca="1" si="39"/>
        <v>-3.5448876952963722E-3</v>
      </c>
    </row>
    <row r="2262" spans="2:8" x14ac:dyDescent="0.3">
      <c r="B2262" s="109"/>
      <c r="C2262" s="13"/>
      <c r="G2262" s="29">
        <v>2259</v>
      </c>
      <c r="H2262" s="192">
        <f t="shared" ca="1" si="39"/>
        <v>-4.1226251095200381E-2</v>
      </c>
    </row>
    <row r="2263" spans="2:8" x14ac:dyDescent="0.3">
      <c r="B2263" s="109"/>
      <c r="C2263" s="13"/>
      <c r="G2263" s="29">
        <v>2260</v>
      </c>
      <c r="H2263" s="192">
        <f t="shared" ca="1" si="39"/>
        <v>1.2481591259537378E-2</v>
      </c>
    </row>
    <row r="2264" spans="2:8" x14ac:dyDescent="0.3">
      <c r="B2264" s="109"/>
      <c r="C2264" s="13"/>
      <c r="G2264" s="29">
        <v>2261</v>
      </c>
      <c r="H2264" s="192">
        <f t="shared" ca="1" si="39"/>
        <v>-1.3806239818339772E-2</v>
      </c>
    </row>
    <row r="2265" spans="2:8" x14ac:dyDescent="0.3">
      <c r="B2265" s="109"/>
      <c r="C2265" s="13"/>
      <c r="G2265" s="29">
        <v>2262</v>
      </c>
      <c r="H2265" s="192">
        <f t="shared" ca="1" si="39"/>
        <v>2.0321301258086025E-2</v>
      </c>
    </row>
    <row r="2266" spans="2:8" x14ac:dyDescent="0.3">
      <c r="B2266" s="109"/>
      <c r="C2266" s="13"/>
      <c r="G2266" s="29">
        <v>2263</v>
      </c>
      <c r="H2266" s="192">
        <f t="shared" ca="1" si="39"/>
        <v>3.6586730516649173E-2</v>
      </c>
    </row>
    <row r="2267" spans="2:8" x14ac:dyDescent="0.3">
      <c r="B2267" s="109"/>
      <c r="C2267" s="13"/>
      <c r="G2267" s="29">
        <v>2264</v>
      </c>
      <c r="H2267" s="192">
        <f t="shared" ca="1" si="39"/>
        <v>1.1361188877055948E-3</v>
      </c>
    </row>
    <row r="2268" spans="2:8" x14ac:dyDescent="0.3">
      <c r="B2268" s="109"/>
      <c r="C2268" s="13"/>
      <c r="G2268" s="29">
        <v>2265</v>
      </c>
      <c r="H2268" s="192">
        <f t="shared" ca="1" si="39"/>
        <v>5.22079864025588E-3</v>
      </c>
    </row>
    <row r="2269" spans="2:8" x14ac:dyDescent="0.3">
      <c r="B2269" s="109"/>
      <c r="C2269" s="13"/>
      <c r="G2269" s="29">
        <v>2266</v>
      </c>
      <c r="H2269" s="192">
        <f t="shared" ca="1" si="39"/>
        <v>4.7507297928682628E-2</v>
      </c>
    </row>
    <row r="2270" spans="2:8" x14ac:dyDescent="0.3">
      <c r="B2270" s="109"/>
      <c r="C2270" s="13"/>
      <c r="G2270" s="29">
        <v>2267</v>
      </c>
      <c r="H2270" s="192">
        <f t="shared" ca="1" si="39"/>
        <v>-2.1824112640770978E-2</v>
      </c>
    </row>
    <row r="2271" spans="2:8" x14ac:dyDescent="0.3">
      <c r="B2271" s="109"/>
      <c r="C2271" s="13"/>
      <c r="G2271" s="29">
        <v>2268</v>
      </c>
      <c r="H2271" s="192">
        <f t="shared" ca="1" si="39"/>
        <v>4.3076135362908954E-2</v>
      </c>
    </row>
    <row r="2272" spans="2:8" x14ac:dyDescent="0.3">
      <c r="B2272" s="109"/>
      <c r="C2272" s="13"/>
      <c r="G2272" s="29">
        <v>2269</v>
      </c>
      <c r="H2272" s="192">
        <f t="shared" ca="1" si="39"/>
        <v>3.8868116558265393E-2</v>
      </c>
    </row>
    <row r="2273" spans="2:8" x14ac:dyDescent="0.3">
      <c r="B2273" s="109"/>
      <c r="C2273" s="13"/>
      <c r="G2273" s="29">
        <v>2270</v>
      </c>
      <c r="H2273" s="192">
        <f t="shared" ca="1" si="39"/>
        <v>-2.3598093140942591E-2</v>
      </c>
    </row>
    <row r="2274" spans="2:8" x14ac:dyDescent="0.3">
      <c r="B2274" s="109"/>
      <c r="C2274" s="13"/>
      <c r="G2274" s="29">
        <v>2271</v>
      </c>
      <c r="H2274" s="192">
        <f t="shared" ca="1" si="39"/>
        <v>1.1744169254235938E-2</v>
      </c>
    </row>
    <row r="2275" spans="2:8" x14ac:dyDescent="0.3">
      <c r="B2275" s="109"/>
      <c r="C2275" s="13"/>
      <c r="G2275" s="29">
        <v>2272</v>
      </c>
      <c r="H2275" s="192">
        <f t="shared" ca="1" si="39"/>
        <v>-1.4426798159848186E-2</v>
      </c>
    </row>
    <row r="2276" spans="2:8" x14ac:dyDescent="0.3">
      <c r="B2276" s="109"/>
      <c r="C2276" s="13"/>
      <c r="G2276" s="29">
        <v>2273</v>
      </c>
      <c r="H2276" s="192">
        <f t="shared" ca="1" si="39"/>
        <v>-4.8724846806629439E-2</v>
      </c>
    </row>
    <row r="2277" spans="2:8" x14ac:dyDescent="0.3">
      <c r="B2277" s="109"/>
      <c r="C2277" s="13"/>
      <c r="G2277" s="29">
        <v>2274</v>
      </c>
      <c r="H2277" s="192">
        <f t="shared" ca="1" si="39"/>
        <v>5.2795552311644948E-2</v>
      </c>
    </row>
    <row r="2278" spans="2:8" x14ac:dyDescent="0.3">
      <c r="B2278" s="109"/>
      <c r="C2278" s="13"/>
      <c r="G2278" s="29">
        <v>2275</v>
      </c>
      <c r="H2278" s="192">
        <f t="shared" ca="1" si="39"/>
        <v>-7.8528340318120712E-2</v>
      </c>
    </row>
    <row r="2279" spans="2:8" x14ac:dyDescent="0.3">
      <c r="B2279" s="109"/>
      <c r="C2279" s="13"/>
      <c r="G2279" s="29">
        <v>2276</v>
      </c>
      <c r="H2279" s="192">
        <f t="shared" ca="1" si="39"/>
        <v>-5.7878129102958038E-2</v>
      </c>
    </row>
    <row r="2280" spans="2:8" x14ac:dyDescent="0.3">
      <c r="B2280" s="109"/>
      <c r="C2280" s="13"/>
      <c r="G2280" s="29">
        <v>2277</v>
      </c>
      <c r="H2280" s="192">
        <f t="shared" ca="1" si="39"/>
        <v>1.075897820578435E-2</v>
      </c>
    </row>
    <row r="2281" spans="2:8" x14ac:dyDescent="0.3">
      <c r="B2281" s="109"/>
      <c r="C2281" s="13"/>
      <c r="G2281" s="29">
        <v>2278</v>
      </c>
      <c r="H2281" s="192">
        <f t="shared" ca="1" si="39"/>
        <v>-6.5637382848834802E-2</v>
      </c>
    </row>
    <row r="2282" spans="2:8" x14ac:dyDescent="0.3">
      <c r="B2282" s="109"/>
      <c r="C2282" s="13"/>
      <c r="G2282" s="29">
        <v>2279</v>
      </c>
      <c r="H2282" s="192">
        <f t="shared" ca="1" si="39"/>
        <v>-3.4883942301114815E-2</v>
      </c>
    </row>
    <row r="2283" spans="2:8" x14ac:dyDescent="0.3">
      <c r="B2283" s="109"/>
      <c r="C2283" s="13"/>
      <c r="G2283" s="29">
        <v>2280</v>
      </c>
      <c r="H2283" s="192">
        <f t="shared" ca="1" si="39"/>
        <v>-2.5821889578536244E-2</v>
      </c>
    </row>
    <row r="2284" spans="2:8" x14ac:dyDescent="0.3">
      <c r="B2284" s="109"/>
      <c r="C2284" s="13"/>
      <c r="G2284" s="29">
        <v>2281</v>
      </c>
      <c r="H2284" s="192">
        <f t="shared" ca="1" si="39"/>
        <v>-4.8676014435696607E-2</v>
      </c>
    </row>
    <row r="2285" spans="2:8" x14ac:dyDescent="0.3">
      <c r="B2285" s="109"/>
      <c r="C2285" s="13"/>
      <c r="G2285" s="29">
        <v>2282</v>
      </c>
      <c r="H2285" s="192">
        <f t="shared" ca="1" si="39"/>
        <v>-5.7663607953638313E-2</v>
      </c>
    </row>
    <row r="2286" spans="2:8" x14ac:dyDescent="0.3">
      <c r="B2286" s="109"/>
      <c r="C2286" s="13"/>
      <c r="G2286" s="29">
        <v>2283</v>
      </c>
      <c r="H2286" s="192">
        <f t="shared" ca="1" si="39"/>
        <v>1.5510760953990234E-2</v>
      </c>
    </row>
    <row r="2287" spans="2:8" x14ac:dyDescent="0.3">
      <c r="B2287" s="109"/>
      <c r="C2287" s="13"/>
      <c r="G2287" s="29">
        <v>2284</v>
      </c>
      <c r="H2287" s="192">
        <f t="shared" ca="1" si="39"/>
        <v>2.2877213624978781E-2</v>
      </c>
    </row>
    <row r="2288" spans="2:8" x14ac:dyDescent="0.3">
      <c r="B2288" s="109"/>
      <c r="C2288" s="13"/>
      <c r="G2288" s="29">
        <v>2285</v>
      </c>
      <c r="H2288" s="192">
        <f t="shared" ca="1" si="39"/>
        <v>2.8338456130815468E-2</v>
      </c>
    </row>
    <row r="2289" spans="2:8" x14ac:dyDescent="0.3">
      <c r="B2289" s="109"/>
      <c r="C2289" s="13"/>
      <c r="G2289" s="29">
        <v>2286</v>
      </c>
      <c r="H2289" s="192">
        <f t="shared" ca="1" si="39"/>
        <v>-5.1805813499379155E-2</v>
      </c>
    </row>
    <row r="2290" spans="2:8" x14ac:dyDescent="0.3">
      <c r="B2290" s="109"/>
      <c r="C2290" s="13"/>
      <c r="G2290" s="29">
        <v>2287</v>
      </c>
      <c r="H2290" s="192">
        <f t="shared" ca="1" si="39"/>
        <v>3.2813080402478621E-2</v>
      </c>
    </row>
    <row r="2291" spans="2:8" x14ac:dyDescent="0.3">
      <c r="B2291" s="109"/>
      <c r="C2291" s="13"/>
      <c r="G2291" s="29">
        <v>2288</v>
      </c>
      <c r="H2291" s="192">
        <f t="shared" ca="1" si="39"/>
        <v>-6.0150083270363221E-3</v>
      </c>
    </row>
    <row r="2292" spans="2:8" x14ac:dyDescent="0.3">
      <c r="B2292" s="109"/>
      <c r="C2292" s="13"/>
      <c r="G2292" s="29">
        <v>2289</v>
      </c>
      <c r="H2292" s="192">
        <f t="shared" ca="1" si="39"/>
        <v>-5.9139508816997153E-3</v>
      </c>
    </row>
    <row r="2293" spans="2:8" x14ac:dyDescent="0.3">
      <c r="B2293" s="109"/>
      <c r="C2293" s="13"/>
      <c r="G2293" s="29">
        <v>2290</v>
      </c>
      <c r="H2293" s="192">
        <f t="shared" ca="1" si="39"/>
        <v>-3.0166288366348149E-2</v>
      </c>
    </row>
    <row r="2294" spans="2:8" x14ac:dyDescent="0.3">
      <c r="B2294" s="109"/>
      <c r="C2294" s="13"/>
      <c r="G2294" s="29">
        <v>2291</v>
      </c>
      <c r="H2294" s="192">
        <f t="shared" ca="1" si="39"/>
        <v>5.4416120398468423E-2</v>
      </c>
    </row>
    <row r="2295" spans="2:8" x14ac:dyDescent="0.3">
      <c r="B2295" s="109"/>
      <c r="C2295" s="13"/>
      <c r="G2295" s="29">
        <v>2292</v>
      </c>
      <c r="H2295" s="192">
        <f t="shared" ca="1" si="39"/>
        <v>-3.6837677885110193E-2</v>
      </c>
    </row>
    <row r="2296" spans="2:8" x14ac:dyDescent="0.3">
      <c r="B2296" s="109"/>
      <c r="C2296" s="13"/>
      <c r="G2296" s="29">
        <v>2293</v>
      </c>
      <c r="H2296" s="192">
        <f t="shared" ca="1" si="39"/>
        <v>1.9344080897290103E-2</v>
      </c>
    </row>
    <row r="2297" spans="2:8" x14ac:dyDescent="0.3">
      <c r="B2297" s="109"/>
      <c r="C2297" s="13"/>
      <c r="G2297" s="29">
        <v>2294</v>
      </c>
      <c r="H2297" s="192">
        <f t="shared" ca="1" si="39"/>
        <v>1.0024208730024792E-2</v>
      </c>
    </row>
    <row r="2298" spans="2:8" x14ac:dyDescent="0.3">
      <c r="B2298" s="109"/>
      <c r="C2298" s="13"/>
      <c r="G2298" s="29">
        <v>2295</v>
      </c>
      <c r="H2298" s="192">
        <f t="shared" ca="1" si="39"/>
        <v>4.0674986450300696E-2</v>
      </c>
    </row>
    <row r="2299" spans="2:8" x14ac:dyDescent="0.3">
      <c r="B2299" s="109"/>
      <c r="C2299" s="13"/>
      <c r="G2299" s="29">
        <v>2296</v>
      </c>
      <c r="H2299" s="192">
        <f t="shared" ca="1" si="39"/>
        <v>-2.4030800240722201E-3</v>
      </c>
    </row>
    <row r="2300" spans="2:8" x14ac:dyDescent="0.3">
      <c r="B2300" s="109"/>
      <c r="C2300" s="13"/>
      <c r="G2300" s="29">
        <v>2297</v>
      </c>
      <c r="H2300" s="192">
        <f t="shared" ca="1" si="39"/>
        <v>4.6712597289942065E-2</v>
      </c>
    </row>
    <row r="2301" spans="2:8" x14ac:dyDescent="0.3">
      <c r="B2301" s="109"/>
      <c r="C2301" s="13"/>
      <c r="G2301" s="29">
        <v>2298</v>
      </c>
      <c r="H2301" s="192">
        <f t="shared" ca="1" si="39"/>
        <v>7.1008465987448702E-4</v>
      </c>
    </row>
    <row r="2302" spans="2:8" x14ac:dyDescent="0.3">
      <c r="B2302" s="109"/>
      <c r="C2302" s="13"/>
      <c r="G2302" s="29">
        <v>2299</v>
      </c>
      <c r="H2302" s="192">
        <f t="shared" ca="1" si="39"/>
        <v>-4.8859240179775464E-2</v>
      </c>
    </row>
    <row r="2303" spans="2:8" x14ac:dyDescent="0.3">
      <c r="B2303" s="109"/>
      <c r="C2303" s="13"/>
      <c r="G2303" s="29">
        <v>2300</v>
      </c>
      <c r="H2303" s="192">
        <f t="shared" ca="1" si="39"/>
        <v>-6.3924773640003096E-2</v>
      </c>
    </row>
    <row r="2304" spans="2:8" x14ac:dyDescent="0.3">
      <c r="B2304" s="109"/>
      <c r="C2304" s="13"/>
      <c r="G2304" s="29">
        <v>2301</v>
      </c>
      <c r="H2304" s="192">
        <f t="shared" ca="1" si="39"/>
        <v>4.3613576513554526E-2</v>
      </c>
    </row>
    <row r="2305" spans="2:8" x14ac:dyDescent="0.3">
      <c r="B2305" s="109"/>
      <c r="C2305" s="13"/>
      <c r="G2305" s="29">
        <v>2302</v>
      </c>
      <c r="H2305" s="192">
        <f t="shared" ca="1" si="39"/>
        <v>4.2730095642422944E-2</v>
      </c>
    </row>
    <row r="2306" spans="2:8" x14ac:dyDescent="0.3">
      <c r="B2306" s="109"/>
      <c r="C2306" s="13"/>
      <c r="G2306" s="29">
        <v>2303</v>
      </c>
      <c r="H2306" s="192">
        <f t="shared" ca="1" si="39"/>
        <v>-3.524341702385602E-2</v>
      </c>
    </row>
    <row r="2307" spans="2:8" x14ac:dyDescent="0.3">
      <c r="B2307" s="109"/>
      <c r="C2307" s="13"/>
      <c r="G2307" s="29">
        <v>2304</v>
      </c>
      <c r="H2307" s="192">
        <f t="shared" ca="1" si="39"/>
        <v>5.3016883029832346E-2</v>
      </c>
    </row>
    <row r="2308" spans="2:8" x14ac:dyDescent="0.3">
      <c r="B2308" s="109"/>
      <c r="C2308" s="13"/>
      <c r="G2308" s="29">
        <v>2305</v>
      </c>
      <c r="H2308" s="192">
        <f t="shared" ca="1" si="39"/>
        <v>-7.9914228904725437E-2</v>
      </c>
    </row>
    <row r="2309" spans="2:8" x14ac:dyDescent="0.3">
      <c r="B2309" s="109"/>
      <c r="C2309" s="13"/>
      <c r="G2309" s="29">
        <v>2306</v>
      </c>
      <c r="H2309" s="192">
        <f t="shared" ref="H2309:H2372" ca="1" si="40">_xlfn.NORM.INV(RAND(),N$6,N$7)</f>
        <v>7.5350962231860816E-2</v>
      </c>
    </row>
    <row r="2310" spans="2:8" x14ac:dyDescent="0.3">
      <c r="B2310" s="109"/>
      <c r="C2310" s="13"/>
      <c r="G2310" s="29">
        <v>2307</v>
      </c>
      <c r="H2310" s="192">
        <f t="shared" ca="1" si="40"/>
        <v>1.596202695181179E-2</v>
      </c>
    </row>
    <row r="2311" spans="2:8" x14ac:dyDescent="0.3">
      <c r="B2311" s="109"/>
      <c r="C2311" s="13"/>
      <c r="G2311" s="29">
        <v>2308</v>
      </c>
      <c r="H2311" s="192">
        <f t="shared" ca="1" si="40"/>
        <v>-5.3088619610777148E-2</v>
      </c>
    </row>
    <row r="2312" spans="2:8" x14ac:dyDescent="0.3">
      <c r="B2312" s="109"/>
      <c r="C2312" s="13"/>
      <c r="G2312" s="29">
        <v>2309</v>
      </c>
      <c r="H2312" s="192">
        <f t="shared" ca="1" si="40"/>
        <v>-1.8930112392141551E-2</v>
      </c>
    </row>
    <row r="2313" spans="2:8" x14ac:dyDescent="0.3">
      <c r="B2313" s="109"/>
      <c r="C2313" s="13"/>
      <c r="G2313" s="29">
        <v>2310</v>
      </c>
      <c r="H2313" s="192">
        <f t="shared" ca="1" si="40"/>
        <v>-6.171723198622768E-2</v>
      </c>
    </row>
    <row r="2314" spans="2:8" x14ac:dyDescent="0.3">
      <c r="B2314" s="109"/>
      <c r="C2314" s="13"/>
      <c r="G2314" s="29">
        <v>2311</v>
      </c>
      <c r="H2314" s="192">
        <f t="shared" ca="1" si="40"/>
        <v>-5.5430169437312257E-2</v>
      </c>
    </row>
    <row r="2315" spans="2:8" x14ac:dyDescent="0.3">
      <c r="B2315" s="109"/>
      <c r="C2315" s="13"/>
      <c r="G2315" s="29">
        <v>2312</v>
      </c>
      <c r="H2315" s="192">
        <f t="shared" ca="1" si="40"/>
        <v>-3.9468446781430841E-2</v>
      </c>
    </row>
    <row r="2316" spans="2:8" x14ac:dyDescent="0.3">
      <c r="B2316" s="109"/>
      <c r="C2316" s="13"/>
      <c r="G2316" s="29">
        <v>2313</v>
      </c>
      <c r="H2316" s="192">
        <f t="shared" ca="1" si="40"/>
        <v>1.1523329355767293E-2</v>
      </c>
    </row>
    <row r="2317" spans="2:8" x14ac:dyDescent="0.3">
      <c r="B2317" s="109"/>
      <c r="C2317" s="13"/>
      <c r="G2317" s="29">
        <v>2314</v>
      </c>
      <c r="H2317" s="192">
        <f t="shared" ca="1" si="40"/>
        <v>-2.8043031133080012E-2</v>
      </c>
    </row>
    <row r="2318" spans="2:8" x14ac:dyDescent="0.3">
      <c r="B2318" s="109"/>
      <c r="C2318" s="13"/>
      <c r="G2318" s="29">
        <v>2315</v>
      </c>
      <c r="H2318" s="192">
        <f t="shared" ca="1" si="40"/>
        <v>-9.63095075738425E-3</v>
      </c>
    </row>
    <row r="2319" spans="2:8" x14ac:dyDescent="0.3">
      <c r="B2319" s="109"/>
      <c r="C2319" s="13"/>
      <c r="G2319" s="29">
        <v>2316</v>
      </c>
      <c r="H2319" s="192">
        <f t="shared" ca="1" si="40"/>
        <v>-1.5513385806371047E-2</v>
      </c>
    </row>
    <row r="2320" spans="2:8" x14ac:dyDescent="0.3">
      <c r="B2320" s="109"/>
      <c r="C2320" s="13"/>
      <c r="G2320" s="29">
        <v>2317</v>
      </c>
      <c r="H2320" s="192">
        <f t="shared" ca="1" si="40"/>
        <v>-4.4266146678149633E-2</v>
      </c>
    </row>
    <row r="2321" spans="2:8" x14ac:dyDescent="0.3">
      <c r="B2321" s="109"/>
      <c r="C2321" s="13"/>
      <c r="G2321" s="29">
        <v>2318</v>
      </c>
      <c r="H2321" s="192">
        <f t="shared" ca="1" si="40"/>
        <v>-6.2481670758199402E-2</v>
      </c>
    </row>
    <row r="2322" spans="2:8" x14ac:dyDescent="0.3">
      <c r="B2322" s="109"/>
      <c r="C2322" s="13"/>
      <c r="G2322" s="29">
        <v>2319</v>
      </c>
      <c r="H2322" s="192">
        <f t="shared" ca="1" si="40"/>
        <v>4.3327102089996961E-3</v>
      </c>
    </row>
    <row r="2323" spans="2:8" x14ac:dyDescent="0.3">
      <c r="B2323" s="109"/>
      <c r="C2323" s="13"/>
      <c r="G2323" s="29">
        <v>2320</v>
      </c>
      <c r="H2323" s="192">
        <f t="shared" ca="1" si="40"/>
        <v>3.5170598628934874E-2</v>
      </c>
    </row>
    <row r="2324" spans="2:8" x14ac:dyDescent="0.3">
      <c r="B2324" s="109"/>
      <c r="C2324" s="13"/>
      <c r="G2324" s="29">
        <v>2321</v>
      </c>
      <c r="H2324" s="192">
        <f t="shared" ca="1" si="40"/>
        <v>8.8273657645237397E-3</v>
      </c>
    </row>
    <row r="2325" spans="2:8" x14ac:dyDescent="0.3">
      <c r="B2325" s="109"/>
      <c r="C2325" s="13"/>
      <c r="G2325" s="29">
        <v>2322</v>
      </c>
      <c r="H2325" s="192">
        <f t="shared" ca="1" si="40"/>
        <v>5.6814176355826874E-3</v>
      </c>
    </row>
    <row r="2326" spans="2:8" x14ac:dyDescent="0.3">
      <c r="B2326" s="109"/>
      <c r="C2326" s="13"/>
      <c r="G2326" s="29">
        <v>2323</v>
      </c>
      <c r="H2326" s="192">
        <f t="shared" ca="1" si="40"/>
        <v>2.3266349452656884E-3</v>
      </c>
    </row>
    <row r="2327" spans="2:8" x14ac:dyDescent="0.3">
      <c r="B2327" s="109"/>
      <c r="C2327" s="13"/>
      <c r="G2327" s="29">
        <v>2324</v>
      </c>
      <c r="H2327" s="192">
        <f t="shared" ca="1" si="40"/>
        <v>-3.4793794754090716E-2</v>
      </c>
    </row>
    <row r="2328" spans="2:8" x14ac:dyDescent="0.3">
      <c r="B2328" s="109"/>
      <c r="C2328" s="13"/>
      <c r="G2328" s="29">
        <v>2325</v>
      </c>
      <c r="H2328" s="192">
        <f t="shared" ca="1" si="40"/>
        <v>3.969776583251642E-2</v>
      </c>
    </row>
    <row r="2329" spans="2:8" x14ac:dyDescent="0.3">
      <c r="B2329" s="109"/>
      <c r="C2329" s="13"/>
      <c r="G2329" s="29">
        <v>2326</v>
      </c>
      <c r="H2329" s="192">
        <f t="shared" ca="1" si="40"/>
        <v>2.0568987064617287E-3</v>
      </c>
    </row>
    <row r="2330" spans="2:8" x14ac:dyDescent="0.3">
      <c r="B2330" s="109"/>
      <c r="C2330" s="13"/>
      <c r="G2330" s="29">
        <v>2327</v>
      </c>
      <c r="H2330" s="192">
        <f t="shared" ca="1" si="40"/>
        <v>-1.0585796365568896E-2</v>
      </c>
    </row>
    <row r="2331" spans="2:8" x14ac:dyDescent="0.3">
      <c r="B2331" s="109"/>
      <c r="C2331" s="13"/>
      <c r="G2331" s="29">
        <v>2328</v>
      </c>
      <c r="H2331" s="192">
        <f t="shared" ca="1" si="40"/>
        <v>1.1846272192788162E-2</v>
      </c>
    </row>
    <row r="2332" spans="2:8" x14ac:dyDescent="0.3">
      <c r="B2332" s="109"/>
      <c r="C2332" s="13"/>
      <c r="G2332" s="29">
        <v>2329</v>
      </c>
      <c r="H2332" s="192">
        <f t="shared" ca="1" si="40"/>
        <v>-4.2546055994731082E-2</v>
      </c>
    </row>
    <row r="2333" spans="2:8" x14ac:dyDescent="0.3">
      <c r="B2333" s="109"/>
      <c r="C2333" s="13"/>
      <c r="G2333" s="29">
        <v>2330</v>
      </c>
      <c r="H2333" s="192">
        <f t="shared" ca="1" si="40"/>
        <v>3.3449014908539951E-2</v>
      </c>
    </row>
    <row r="2334" spans="2:8" x14ac:dyDescent="0.3">
      <c r="B2334" s="109"/>
      <c r="C2334" s="13"/>
      <c r="G2334" s="29">
        <v>2331</v>
      </c>
      <c r="H2334" s="192">
        <f t="shared" ca="1" si="40"/>
        <v>4.4859051543366793E-2</v>
      </c>
    </row>
    <row r="2335" spans="2:8" x14ac:dyDescent="0.3">
      <c r="B2335" s="109"/>
      <c r="C2335" s="13"/>
      <c r="G2335" s="29">
        <v>2332</v>
      </c>
      <c r="H2335" s="192">
        <f t="shared" ca="1" si="40"/>
        <v>2.3849252967054178E-2</v>
      </c>
    </row>
    <row r="2336" spans="2:8" x14ac:dyDescent="0.3">
      <c r="B2336" s="109"/>
      <c r="C2336" s="13"/>
      <c r="G2336" s="29">
        <v>2333</v>
      </c>
      <c r="H2336" s="192">
        <f t="shared" ca="1" si="40"/>
        <v>6.746193621655977E-2</v>
      </c>
    </row>
    <row r="2337" spans="2:8" x14ac:dyDescent="0.3">
      <c r="B2337" s="109"/>
      <c r="C2337" s="13"/>
      <c r="G2337" s="29">
        <v>2334</v>
      </c>
      <c r="H2337" s="192">
        <f t="shared" ca="1" si="40"/>
        <v>3.9662002975282863E-3</v>
      </c>
    </row>
    <row r="2338" spans="2:8" x14ac:dyDescent="0.3">
      <c r="B2338" s="109"/>
      <c r="C2338" s="13"/>
      <c r="G2338" s="29">
        <v>2335</v>
      </c>
      <c r="H2338" s="192">
        <f t="shared" ca="1" si="40"/>
        <v>2.89435354675368E-2</v>
      </c>
    </row>
    <row r="2339" spans="2:8" x14ac:dyDescent="0.3">
      <c r="B2339" s="109"/>
      <c r="C2339" s="13"/>
      <c r="G2339" s="29">
        <v>2336</v>
      </c>
      <c r="H2339" s="192">
        <f t="shared" ca="1" si="40"/>
        <v>-5.8368124244801726E-3</v>
      </c>
    </row>
    <row r="2340" spans="2:8" x14ac:dyDescent="0.3">
      <c r="B2340" s="109"/>
      <c r="C2340" s="13"/>
      <c r="G2340" s="29">
        <v>2337</v>
      </c>
      <c r="H2340" s="192">
        <f t="shared" ca="1" si="40"/>
        <v>1.7218474395377235E-2</v>
      </c>
    </row>
    <row r="2341" spans="2:8" x14ac:dyDescent="0.3">
      <c r="B2341" s="109"/>
      <c r="C2341" s="13"/>
      <c r="G2341" s="29">
        <v>2338</v>
      </c>
      <c r="H2341" s="192">
        <f t="shared" ca="1" si="40"/>
        <v>1.040743711893097E-2</v>
      </c>
    </row>
    <row r="2342" spans="2:8" x14ac:dyDescent="0.3">
      <c r="B2342" s="109"/>
      <c r="C2342" s="13"/>
      <c r="G2342" s="29">
        <v>2339</v>
      </c>
      <c r="H2342" s="192">
        <f t="shared" ca="1" si="40"/>
        <v>-3.0634147352721207E-2</v>
      </c>
    </row>
    <row r="2343" spans="2:8" x14ac:dyDescent="0.3">
      <c r="B2343" s="109"/>
      <c r="C2343" s="13"/>
      <c r="G2343" s="29">
        <v>2340</v>
      </c>
      <c r="H2343" s="192">
        <f t="shared" ca="1" si="40"/>
        <v>2.1878819686121077E-2</v>
      </c>
    </row>
    <row r="2344" spans="2:8" x14ac:dyDescent="0.3">
      <c r="B2344" s="109"/>
      <c r="C2344" s="13"/>
      <c r="G2344" s="29">
        <v>2341</v>
      </c>
      <c r="H2344" s="192">
        <f t="shared" ca="1" si="40"/>
        <v>-2.7049530619049727E-2</v>
      </c>
    </row>
    <row r="2345" spans="2:8" x14ac:dyDescent="0.3">
      <c r="B2345" s="109"/>
      <c r="C2345" s="13"/>
      <c r="G2345" s="29">
        <v>2342</v>
      </c>
      <c r="H2345" s="192">
        <f t="shared" ca="1" si="40"/>
        <v>-2.8145510934987909E-2</v>
      </c>
    </row>
    <row r="2346" spans="2:8" x14ac:dyDescent="0.3">
      <c r="B2346" s="109"/>
      <c r="C2346" s="13"/>
      <c r="G2346" s="29">
        <v>2343</v>
      </c>
      <c r="H2346" s="192">
        <f t="shared" ca="1" si="40"/>
        <v>-6.1137782116404769E-2</v>
      </c>
    </row>
    <row r="2347" spans="2:8" x14ac:dyDescent="0.3">
      <c r="B2347" s="109"/>
      <c r="C2347" s="13"/>
      <c r="G2347" s="29">
        <v>2344</v>
      </c>
      <c r="H2347" s="192">
        <f t="shared" ca="1" si="40"/>
        <v>-3.9729703401521675E-2</v>
      </c>
    </row>
    <row r="2348" spans="2:8" x14ac:dyDescent="0.3">
      <c r="B2348" s="109"/>
      <c r="C2348" s="13"/>
      <c r="G2348" s="29">
        <v>2345</v>
      </c>
      <c r="H2348" s="192">
        <f t="shared" ca="1" si="40"/>
        <v>2.9361475745476824E-2</v>
      </c>
    </row>
    <row r="2349" spans="2:8" x14ac:dyDescent="0.3">
      <c r="B2349" s="109"/>
      <c r="C2349" s="13"/>
      <c r="G2349" s="29">
        <v>2346</v>
      </c>
      <c r="H2349" s="192">
        <f t="shared" ca="1" si="40"/>
        <v>2.9097157045170963E-2</v>
      </c>
    </row>
    <row r="2350" spans="2:8" x14ac:dyDescent="0.3">
      <c r="B2350" s="109"/>
      <c r="C2350" s="13"/>
      <c r="G2350" s="29">
        <v>2347</v>
      </c>
      <c r="H2350" s="192">
        <f t="shared" ca="1" si="40"/>
        <v>3.0155559601065085E-2</v>
      </c>
    </row>
    <row r="2351" spans="2:8" x14ac:dyDescent="0.3">
      <c r="B2351" s="109"/>
      <c r="C2351" s="13"/>
      <c r="G2351" s="29">
        <v>2348</v>
      </c>
      <c r="H2351" s="192">
        <f t="shared" ca="1" si="40"/>
        <v>-2.3718060265527158E-2</v>
      </c>
    </row>
    <row r="2352" spans="2:8" x14ac:dyDescent="0.3">
      <c r="B2352" s="109"/>
      <c r="C2352" s="13"/>
      <c r="G2352" s="29">
        <v>2349</v>
      </c>
      <c r="H2352" s="192">
        <f t="shared" ca="1" si="40"/>
        <v>1.1389389238107478E-2</v>
      </c>
    </row>
    <row r="2353" spans="2:8" x14ac:dyDescent="0.3">
      <c r="B2353" s="109"/>
      <c r="C2353" s="13"/>
      <c r="G2353" s="29">
        <v>2350</v>
      </c>
      <c r="H2353" s="192">
        <f t="shared" ca="1" si="40"/>
        <v>8.8341630566860852E-4</v>
      </c>
    </row>
    <row r="2354" spans="2:8" x14ac:dyDescent="0.3">
      <c r="B2354" s="109"/>
      <c r="C2354" s="13"/>
      <c r="G2354" s="29">
        <v>2351</v>
      </c>
      <c r="H2354" s="192">
        <f t="shared" ca="1" si="40"/>
        <v>-3.0864519745020729E-2</v>
      </c>
    </row>
    <row r="2355" spans="2:8" x14ac:dyDescent="0.3">
      <c r="B2355" s="109"/>
      <c r="C2355" s="13"/>
      <c r="G2355" s="29">
        <v>2352</v>
      </c>
      <c r="H2355" s="192">
        <f t="shared" ca="1" si="40"/>
        <v>-1.0994720695961704E-2</v>
      </c>
    </row>
    <row r="2356" spans="2:8" x14ac:dyDescent="0.3">
      <c r="B2356" s="109"/>
      <c r="C2356" s="13"/>
      <c r="G2356" s="29">
        <v>2353</v>
      </c>
      <c r="H2356" s="192">
        <f t="shared" ca="1" si="40"/>
        <v>-3.0023142178381299E-2</v>
      </c>
    </row>
    <row r="2357" spans="2:8" x14ac:dyDescent="0.3">
      <c r="B2357" s="109"/>
      <c r="C2357" s="13"/>
      <c r="G2357" s="29">
        <v>2354</v>
      </c>
      <c r="H2357" s="192">
        <f t="shared" ca="1" si="40"/>
        <v>2.6992033380827934E-3</v>
      </c>
    </row>
    <row r="2358" spans="2:8" x14ac:dyDescent="0.3">
      <c r="B2358" s="109"/>
      <c r="C2358" s="13"/>
      <c r="G2358" s="29">
        <v>2355</v>
      </c>
      <c r="H2358" s="192">
        <f t="shared" ca="1" si="40"/>
        <v>5.7449237770485703E-2</v>
      </c>
    </row>
    <row r="2359" spans="2:8" x14ac:dyDescent="0.3">
      <c r="B2359" s="109"/>
      <c r="C2359" s="13"/>
      <c r="G2359" s="29">
        <v>2356</v>
      </c>
      <c r="H2359" s="192">
        <f t="shared" ca="1" si="40"/>
        <v>-2.5234192787231352E-2</v>
      </c>
    </row>
    <row r="2360" spans="2:8" x14ac:dyDescent="0.3">
      <c r="B2360" s="109"/>
      <c r="C2360" s="13"/>
      <c r="G2360" s="29">
        <v>2357</v>
      </c>
      <c r="H2360" s="192">
        <f t="shared" ca="1" si="40"/>
        <v>1.0942646291822929E-2</v>
      </c>
    </row>
    <row r="2361" spans="2:8" x14ac:dyDescent="0.3">
      <c r="B2361" s="109"/>
      <c r="C2361" s="13"/>
      <c r="G2361" s="29">
        <v>2358</v>
      </c>
      <c r="H2361" s="192">
        <f t="shared" ca="1" si="40"/>
        <v>-1.9120281875261783E-2</v>
      </c>
    </row>
    <row r="2362" spans="2:8" x14ac:dyDescent="0.3">
      <c r="B2362" s="109"/>
      <c r="C2362" s="13"/>
      <c r="G2362" s="29">
        <v>2359</v>
      </c>
      <c r="H2362" s="192">
        <f t="shared" ca="1" si="40"/>
        <v>3.7579212567261509E-2</v>
      </c>
    </row>
    <row r="2363" spans="2:8" x14ac:dyDescent="0.3">
      <c r="B2363" s="109"/>
      <c r="C2363" s="13"/>
      <c r="G2363" s="29">
        <v>2360</v>
      </c>
      <c r="H2363" s="192">
        <f t="shared" ca="1" si="40"/>
        <v>-2.34211027032298E-2</v>
      </c>
    </row>
    <row r="2364" spans="2:8" x14ac:dyDescent="0.3">
      <c r="B2364" s="109"/>
      <c r="C2364" s="13"/>
      <c r="G2364" s="29">
        <v>2361</v>
      </c>
      <c r="H2364" s="192">
        <f t="shared" ca="1" si="40"/>
        <v>-4.0477972060477992E-3</v>
      </c>
    </row>
    <row r="2365" spans="2:8" x14ac:dyDescent="0.3">
      <c r="B2365" s="109"/>
      <c r="C2365" s="13"/>
      <c r="G2365" s="29">
        <v>2362</v>
      </c>
      <c r="H2365" s="192">
        <f t="shared" ca="1" si="40"/>
        <v>5.7478775193700038E-3</v>
      </c>
    </row>
    <row r="2366" spans="2:8" x14ac:dyDescent="0.3">
      <c r="B2366" s="109"/>
      <c r="C2366" s="13"/>
      <c r="G2366" s="29">
        <v>2363</v>
      </c>
      <c r="H2366" s="192">
        <f t="shared" ca="1" si="40"/>
        <v>-4.3204688912337988E-2</v>
      </c>
    </row>
    <row r="2367" spans="2:8" x14ac:dyDescent="0.3">
      <c r="B2367" s="109"/>
      <c r="C2367" s="13"/>
      <c r="G2367" s="29">
        <v>2364</v>
      </c>
      <c r="H2367" s="192">
        <f t="shared" ca="1" si="40"/>
        <v>-3.6842049768682272E-2</v>
      </c>
    </row>
    <row r="2368" spans="2:8" x14ac:dyDescent="0.3">
      <c r="B2368" s="109"/>
      <c r="C2368" s="13"/>
      <c r="G2368" s="29">
        <v>2365</v>
      </c>
      <c r="H2368" s="192">
        <f t="shared" ca="1" si="40"/>
        <v>-1.8566632532330402E-2</v>
      </c>
    </row>
    <row r="2369" spans="2:8" x14ac:dyDescent="0.3">
      <c r="B2369" s="109"/>
      <c r="C2369" s="13"/>
      <c r="G2369" s="29">
        <v>2366</v>
      </c>
      <c r="H2369" s="192">
        <f t="shared" ca="1" si="40"/>
        <v>3.4241661894989013E-2</v>
      </c>
    </row>
    <row r="2370" spans="2:8" x14ac:dyDescent="0.3">
      <c r="B2370" s="109"/>
      <c r="C2370" s="13"/>
      <c r="G2370" s="29">
        <v>2367</v>
      </c>
      <c r="H2370" s="192">
        <f t="shared" ca="1" si="40"/>
        <v>2.3951850135105087E-2</v>
      </c>
    </row>
    <row r="2371" spans="2:8" x14ac:dyDescent="0.3">
      <c r="B2371" s="109"/>
      <c r="C2371" s="13"/>
      <c r="G2371" s="29">
        <v>2368</v>
      </c>
      <c r="H2371" s="192">
        <f t="shared" ca="1" si="40"/>
        <v>1.0464224749646462E-2</v>
      </c>
    </row>
    <row r="2372" spans="2:8" x14ac:dyDescent="0.3">
      <c r="B2372" s="109"/>
      <c r="C2372" s="13"/>
      <c r="G2372" s="29">
        <v>2369</v>
      </c>
      <c r="H2372" s="192">
        <f t="shared" ca="1" si="40"/>
        <v>-1.3045938212200582E-2</v>
      </c>
    </row>
    <row r="2373" spans="2:8" x14ac:dyDescent="0.3">
      <c r="B2373" s="109"/>
      <c r="C2373" s="13"/>
      <c r="G2373" s="29">
        <v>2370</v>
      </c>
      <c r="H2373" s="192">
        <f t="shared" ref="H2373:H2436" ca="1" si="41">_xlfn.NORM.INV(RAND(),N$6,N$7)</f>
        <v>-3.2342734737126136E-2</v>
      </c>
    </row>
    <row r="2374" spans="2:8" x14ac:dyDescent="0.3">
      <c r="B2374" s="109"/>
      <c r="C2374" s="13"/>
      <c r="G2374" s="29">
        <v>2371</v>
      </c>
      <c r="H2374" s="192">
        <f t="shared" ca="1" si="41"/>
        <v>-1.3068772448513549E-2</v>
      </c>
    </row>
    <row r="2375" spans="2:8" x14ac:dyDescent="0.3">
      <c r="B2375" s="109"/>
      <c r="C2375" s="13"/>
      <c r="G2375" s="29">
        <v>2372</v>
      </c>
      <c r="H2375" s="192">
        <f t="shared" ca="1" si="41"/>
        <v>-5.3441440573275909E-3</v>
      </c>
    </row>
    <row r="2376" spans="2:8" x14ac:dyDescent="0.3">
      <c r="B2376" s="109"/>
      <c r="C2376" s="13"/>
      <c r="G2376" s="29">
        <v>2373</v>
      </c>
      <c r="H2376" s="192">
        <f t="shared" ca="1" si="41"/>
        <v>-1.3047845096372619E-2</v>
      </c>
    </row>
    <row r="2377" spans="2:8" x14ac:dyDescent="0.3">
      <c r="B2377" s="109"/>
      <c r="C2377" s="13"/>
      <c r="G2377" s="29">
        <v>2374</v>
      </c>
      <c r="H2377" s="192">
        <f t="shared" ca="1" si="41"/>
        <v>4.3860309850658518E-3</v>
      </c>
    </row>
    <row r="2378" spans="2:8" x14ac:dyDescent="0.3">
      <c r="B2378" s="109"/>
      <c r="C2378" s="13"/>
      <c r="G2378" s="29">
        <v>2375</v>
      </c>
      <c r="H2378" s="192">
        <f t="shared" ca="1" si="41"/>
        <v>1.3681104871562995E-2</v>
      </c>
    </row>
    <row r="2379" spans="2:8" x14ac:dyDescent="0.3">
      <c r="B2379" s="109"/>
      <c r="C2379" s="13"/>
      <c r="G2379" s="29">
        <v>2376</v>
      </c>
      <c r="H2379" s="192">
        <f t="shared" ca="1" si="41"/>
        <v>-3.3170748835113097E-2</v>
      </c>
    </row>
    <row r="2380" spans="2:8" x14ac:dyDescent="0.3">
      <c r="B2380" s="109"/>
      <c r="C2380" s="13"/>
      <c r="G2380" s="29">
        <v>2377</v>
      </c>
      <c r="H2380" s="192">
        <f t="shared" ca="1" si="41"/>
        <v>-3.8619212943442276E-2</v>
      </c>
    </row>
    <row r="2381" spans="2:8" x14ac:dyDescent="0.3">
      <c r="B2381" s="109"/>
      <c r="C2381" s="13"/>
      <c r="G2381" s="29">
        <v>2378</v>
      </c>
      <c r="H2381" s="192">
        <f t="shared" ca="1" si="41"/>
        <v>-1.2683396844528082E-2</v>
      </c>
    </row>
    <row r="2382" spans="2:8" x14ac:dyDescent="0.3">
      <c r="B2382" s="109"/>
      <c r="C2382" s="13"/>
      <c r="G2382" s="29">
        <v>2379</v>
      </c>
      <c r="H2382" s="192">
        <f t="shared" ca="1" si="41"/>
        <v>-7.651241874549965E-3</v>
      </c>
    </row>
    <row r="2383" spans="2:8" x14ac:dyDescent="0.3">
      <c r="B2383" s="109"/>
      <c r="C2383" s="13"/>
      <c r="G2383" s="29">
        <v>2380</v>
      </c>
      <c r="H2383" s="192">
        <f t="shared" ca="1" si="41"/>
        <v>6.1741875204620891E-2</v>
      </c>
    </row>
    <row r="2384" spans="2:8" x14ac:dyDescent="0.3">
      <c r="B2384" s="109"/>
      <c r="C2384" s="13"/>
      <c r="G2384" s="29">
        <v>2381</v>
      </c>
      <c r="H2384" s="192">
        <f t="shared" ca="1" si="41"/>
        <v>1.4558231403469244E-2</v>
      </c>
    </row>
    <row r="2385" spans="2:8" x14ac:dyDescent="0.3">
      <c r="B2385" s="109"/>
      <c r="C2385" s="13"/>
      <c r="G2385" s="29">
        <v>2382</v>
      </c>
      <c r="H2385" s="192">
        <f t="shared" ca="1" si="41"/>
        <v>-1.9474816835632541E-2</v>
      </c>
    </row>
    <row r="2386" spans="2:8" x14ac:dyDescent="0.3">
      <c r="B2386" s="109"/>
      <c r="C2386" s="13"/>
      <c r="G2386" s="29">
        <v>2383</v>
      </c>
      <c r="H2386" s="192">
        <f t="shared" ca="1" si="41"/>
        <v>7.1868422265182908E-3</v>
      </c>
    </row>
    <row r="2387" spans="2:8" x14ac:dyDescent="0.3">
      <c r="B2387" s="109"/>
      <c r="C2387" s="13"/>
      <c r="G2387" s="29">
        <v>2384</v>
      </c>
      <c r="H2387" s="192">
        <f t="shared" ca="1" si="41"/>
        <v>2.7411286378714005E-2</v>
      </c>
    </row>
    <row r="2388" spans="2:8" x14ac:dyDescent="0.3">
      <c r="B2388" s="109"/>
      <c r="C2388" s="13"/>
      <c r="G2388" s="29">
        <v>2385</v>
      </c>
      <c r="H2388" s="192">
        <f t="shared" ca="1" si="41"/>
        <v>-2.290097043955237E-2</v>
      </c>
    </row>
    <row r="2389" spans="2:8" x14ac:dyDescent="0.3">
      <c r="B2389" s="109"/>
      <c r="C2389" s="13"/>
      <c r="G2389" s="29">
        <v>2386</v>
      </c>
      <c r="H2389" s="192">
        <f t="shared" ca="1" si="41"/>
        <v>-2.5841248865240762E-2</v>
      </c>
    </row>
    <row r="2390" spans="2:8" x14ac:dyDescent="0.3">
      <c r="B2390" s="109"/>
      <c r="C2390" s="13"/>
      <c r="G2390" s="29">
        <v>2387</v>
      </c>
      <c r="H2390" s="192">
        <f t="shared" ca="1" si="41"/>
        <v>-1.0660500811312128E-2</v>
      </c>
    </row>
    <row r="2391" spans="2:8" x14ac:dyDescent="0.3">
      <c r="B2391" s="109"/>
      <c r="C2391" s="13"/>
      <c r="G2391" s="29">
        <v>2388</v>
      </c>
      <c r="H2391" s="192">
        <f t="shared" ca="1" si="41"/>
        <v>-5.5635662322270976E-2</v>
      </c>
    </row>
    <row r="2392" spans="2:8" x14ac:dyDescent="0.3">
      <c r="B2392" s="109"/>
      <c r="C2392" s="13"/>
      <c r="G2392" s="29">
        <v>2389</v>
      </c>
      <c r="H2392" s="192">
        <f t="shared" ca="1" si="41"/>
        <v>-3.1200426838269461E-2</v>
      </c>
    </row>
    <row r="2393" spans="2:8" x14ac:dyDescent="0.3">
      <c r="B2393" s="109"/>
      <c r="C2393" s="13"/>
      <c r="G2393" s="29">
        <v>2390</v>
      </c>
      <c r="H2393" s="192">
        <f t="shared" ca="1" si="41"/>
        <v>-2.3161171342066474E-2</v>
      </c>
    </row>
    <row r="2394" spans="2:8" x14ac:dyDescent="0.3">
      <c r="B2394" s="109"/>
      <c r="C2394" s="13"/>
      <c r="G2394" s="29">
        <v>2391</v>
      </c>
      <c r="H2394" s="192">
        <f t="shared" ca="1" si="41"/>
        <v>-1.5819045230374258E-2</v>
      </c>
    </row>
    <row r="2395" spans="2:8" x14ac:dyDescent="0.3">
      <c r="B2395" s="109"/>
      <c r="C2395" s="13"/>
      <c r="G2395" s="29">
        <v>2392</v>
      </c>
      <c r="H2395" s="192">
        <f t="shared" ca="1" si="41"/>
        <v>3.6530309868076649E-2</v>
      </c>
    </row>
    <row r="2396" spans="2:8" x14ac:dyDescent="0.3">
      <c r="B2396" s="109"/>
      <c r="C2396" s="13"/>
      <c r="G2396" s="29">
        <v>2393</v>
      </c>
      <c r="H2396" s="192">
        <f t="shared" ca="1" si="41"/>
        <v>1.7770910710760535E-2</v>
      </c>
    </row>
    <row r="2397" spans="2:8" x14ac:dyDescent="0.3">
      <c r="B2397" s="109"/>
      <c r="C2397" s="13"/>
      <c r="G2397" s="29">
        <v>2394</v>
      </c>
      <c r="H2397" s="192">
        <f t="shared" ca="1" si="41"/>
        <v>1.384625383307681E-2</v>
      </c>
    </row>
    <row r="2398" spans="2:8" x14ac:dyDescent="0.3">
      <c r="B2398" s="109"/>
      <c r="C2398" s="13"/>
      <c r="G2398" s="29">
        <v>2395</v>
      </c>
      <c r="H2398" s="192">
        <f t="shared" ca="1" si="41"/>
        <v>-2.7885259857143786E-2</v>
      </c>
    </row>
    <row r="2399" spans="2:8" x14ac:dyDescent="0.3">
      <c r="B2399" s="109"/>
      <c r="C2399" s="13"/>
      <c r="G2399" s="29">
        <v>2396</v>
      </c>
      <c r="H2399" s="192">
        <f t="shared" ca="1" si="41"/>
        <v>3.4602328863989527E-2</v>
      </c>
    </row>
    <row r="2400" spans="2:8" x14ac:dyDescent="0.3">
      <c r="B2400" s="109"/>
      <c r="C2400" s="13"/>
      <c r="G2400" s="29">
        <v>2397</v>
      </c>
      <c r="H2400" s="192">
        <f t="shared" ca="1" si="41"/>
        <v>7.5665544019472245E-2</v>
      </c>
    </row>
    <row r="2401" spans="2:8" x14ac:dyDescent="0.3">
      <c r="B2401" s="109"/>
      <c r="C2401" s="13"/>
      <c r="G2401" s="29">
        <v>2398</v>
      </c>
      <c r="H2401" s="192">
        <f t="shared" ca="1" si="41"/>
        <v>1.0278588670174619E-2</v>
      </c>
    </row>
    <row r="2402" spans="2:8" x14ac:dyDescent="0.3">
      <c r="B2402" s="109"/>
      <c r="C2402" s="13"/>
      <c r="G2402" s="29">
        <v>2399</v>
      </c>
      <c r="H2402" s="192">
        <f t="shared" ca="1" si="41"/>
        <v>-1.5879831629155947E-2</v>
      </c>
    </row>
    <row r="2403" spans="2:8" x14ac:dyDescent="0.3">
      <c r="B2403" s="109"/>
      <c r="C2403" s="13"/>
      <c r="G2403" s="29">
        <v>2400</v>
      </c>
      <c r="H2403" s="192">
        <f t="shared" ca="1" si="41"/>
        <v>-2.6772530079354109E-2</v>
      </c>
    </row>
    <row r="2404" spans="2:8" x14ac:dyDescent="0.3">
      <c r="B2404" s="109"/>
      <c r="C2404" s="13"/>
      <c r="G2404" s="29">
        <v>2401</v>
      </c>
      <c r="H2404" s="192">
        <f t="shared" ca="1" si="41"/>
        <v>3.9550090296938796E-2</v>
      </c>
    </row>
    <row r="2405" spans="2:8" x14ac:dyDescent="0.3">
      <c r="B2405" s="109"/>
      <c r="C2405" s="13"/>
      <c r="G2405" s="29">
        <v>2402</v>
      </c>
      <c r="H2405" s="192">
        <f t="shared" ca="1" si="41"/>
        <v>-1.2287203447348446E-3</v>
      </c>
    </row>
    <row r="2406" spans="2:8" x14ac:dyDescent="0.3">
      <c r="B2406" s="109"/>
      <c r="C2406" s="13"/>
      <c r="G2406" s="29">
        <v>2403</v>
      </c>
      <c r="H2406" s="192">
        <f t="shared" ca="1" si="41"/>
        <v>-1.2162195476036584E-2</v>
      </c>
    </row>
    <row r="2407" spans="2:8" x14ac:dyDescent="0.3">
      <c r="B2407" s="109"/>
      <c r="C2407" s="13"/>
      <c r="G2407" s="29">
        <v>2404</v>
      </c>
      <c r="H2407" s="192">
        <f t="shared" ca="1" si="41"/>
        <v>-2.8084586202660966E-2</v>
      </c>
    </row>
    <row r="2408" spans="2:8" x14ac:dyDescent="0.3">
      <c r="B2408" s="109"/>
      <c r="C2408" s="13"/>
      <c r="G2408" s="29">
        <v>2405</v>
      </c>
      <c r="H2408" s="192">
        <f t="shared" ca="1" si="41"/>
        <v>1.8559232956751548E-2</v>
      </c>
    </row>
    <row r="2409" spans="2:8" x14ac:dyDescent="0.3">
      <c r="B2409" s="109"/>
      <c r="C2409" s="13"/>
      <c r="G2409" s="29">
        <v>2406</v>
      </c>
      <c r="H2409" s="192">
        <f t="shared" ca="1" si="41"/>
        <v>-2.6458960583652168E-2</v>
      </c>
    </row>
    <row r="2410" spans="2:8" x14ac:dyDescent="0.3">
      <c r="B2410" s="109"/>
      <c r="C2410" s="13"/>
      <c r="G2410" s="29">
        <v>2407</v>
      </c>
      <c r="H2410" s="192">
        <f t="shared" ca="1" si="41"/>
        <v>6.7065814804736119E-3</v>
      </c>
    </row>
    <row r="2411" spans="2:8" x14ac:dyDescent="0.3">
      <c r="B2411" s="109"/>
      <c r="C2411" s="13"/>
      <c r="G2411" s="29">
        <v>2408</v>
      </c>
      <c r="H2411" s="192">
        <f t="shared" ca="1" si="41"/>
        <v>-3.4931732258622346E-2</v>
      </c>
    </row>
    <row r="2412" spans="2:8" x14ac:dyDescent="0.3">
      <c r="B2412" s="109"/>
      <c r="C2412" s="13"/>
      <c r="G2412" s="29">
        <v>2409</v>
      </c>
      <c r="H2412" s="192">
        <f t="shared" ca="1" si="41"/>
        <v>-2.0812875236502625E-2</v>
      </c>
    </row>
    <row r="2413" spans="2:8" x14ac:dyDescent="0.3">
      <c r="B2413" s="109"/>
      <c r="C2413" s="13"/>
      <c r="G2413" s="29">
        <v>2410</v>
      </c>
      <c r="H2413" s="192">
        <f t="shared" ca="1" si="41"/>
        <v>-1.7100724339908424E-3</v>
      </c>
    </row>
    <row r="2414" spans="2:8" x14ac:dyDescent="0.3">
      <c r="B2414" s="109"/>
      <c r="C2414" s="13"/>
      <c r="G2414" s="29">
        <v>2411</v>
      </c>
      <c r="H2414" s="192">
        <f t="shared" ca="1" si="41"/>
        <v>2.4247441634955486E-2</v>
      </c>
    </row>
    <row r="2415" spans="2:8" x14ac:dyDescent="0.3">
      <c r="B2415" s="109"/>
      <c r="C2415" s="13"/>
      <c r="G2415" s="29">
        <v>2412</v>
      </c>
      <c r="H2415" s="192">
        <f t="shared" ca="1" si="41"/>
        <v>4.7772091579206906E-3</v>
      </c>
    </row>
    <row r="2416" spans="2:8" x14ac:dyDescent="0.3">
      <c r="B2416" s="109"/>
      <c r="C2416" s="13"/>
      <c r="G2416" s="29">
        <v>2413</v>
      </c>
      <c r="H2416" s="192">
        <f t="shared" ca="1" si="41"/>
        <v>2.4528893561542683E-2</v>
      </c>
    </row>
    <row r="2417" spans="2:8" x14ac:dyDescent="0.3">
      <c r="B2417" s="109"/>
      <c r="C2417" s="13"/>
      <c r="G2417" s="29">
        <v>2414</v>
      </c>
      <c r="H2417" s="192">
        <f t="shared" ca="1" si="41"/>
        <v>4.9252623312090467E-2</v>
      </c>
    </row>
    <row r="2418" spans="2:8" x14ac:dyDescent="0.3">
      <c r="B2418" s="109"/>
      <c r="C2418" s="13"/>
      <c r="G2418" s="29">
        <v>2415</v>
      </c>
      <c r="H2418" s="192">
        <f t="shared" ca="1" si="41"/>
        <v>-1.9537933447854068E-4</v>
      </c>
    </row>
    <row r="2419" spans="2:8" x14ac:dyDescent="0.3">
      <c r="B2419" s="109"/>
      <c r="C2419" s="13"/>
      <c r="G2419" s="29">
        <v>2416</v>
      </c>
      <c r="H2419" s="192">
        <f t="shared" ca="1" si="41"/>
        <v>-9.5034520237641147E-3</v>
      </c>
    </row>
    <row r="2420" spans="2:8" x14ac:dyDescent="0.3">
      <c r="B2420" s="109"/>
      <c r="C2420" s="13"/>
      <c r="G2420" s="29">
        <v>2417</v>
      </c>
      <c r="H2420" s="192">
        <f t="shared" ca="1" si="41"/>
        <v>-4.4785387506871048E-2</v>
      </c>
    </row>
    <row r="2421" spans="2:8" x14ac:dyDescent="0.3">
      <c r="B2421" s="109"/>
      <c r="C2421" s="13"/>
      <c r="G2421" s="29">
        <v>2418</v>
      </c>
      <c r="H2421" s="192">
        <f t="shared" ca="1" si="41"/>
        <v>7.8277602516764778E-3</v>
      </c>
    </row>
    <row r="2422" spans="2:8" x14ac:dyDescent="0.3">
      <c r="B2422" s="109"/>
      <c r="C2422" s="13"/>
      <c r="G2422" s="29">
        <v>2419</v>
      </c>
      <c r="H2422" s="192">
        <f t="shared" ca="1" si="41"/>
        <v>1.7773849758302967E-2</v>
      </c>
    </row>
    <row r="2423" spans="2:8" x14ac:dyDescent="0.3">
      <c r="B2423" s="109"/>
      <c r="C2423" s="13"/>
      <c r="G2423" s="29">
        <v>2420</v>
      </c>
      <c r="H2423" s="192">
        <f t="shared" ca="1" si="41"/>
        <v>-1.7433269364912515E-2</v>
      </c>
    </row>
    <row r="2424" spans="2:8" x14ac:dyDescent="0.3">
      <c r="B2424" s="109"/>
      <c r="C2424" s="13"/>
      <c r="G2424" s="29">
        <v>2421</v>
      </c>
      <c r="H2424" s="192">
        <f t="shared" ca="1" si="41"/>
        <v>1.0333580847147547E-2</v>
      </c>
    </row>
    <row r="2425" spans="2:8" x14ac:dyDescent="0.3">
      <c r="B2425" s="109"/>
      <c r="C2425" s="13"/>
      <c r="G2425" s="29">
        <v>2422</v>
      </c>
      <c r="H2425" s="192">
        <f t="shared" ca="1" si="41"/>
        <v>5.3014791418527149E-2</v>
      </c>
    </row>
    <row r="2426" spans="2:8" x14ac:dyDescent="0.3">
      <c r="B2426" s="109"/>
      <c r="C2426" s="13"/>
      <c r="G2426" s="29">
        <v>2423</v>
      </c>
      <c r="H2426" s="192">
        <f t="shared" ca="1" si="41"/>
        <v>-7.4645927115109447E-3</v>
      </c>
    </row>
    <row r="2427" spans="2:8" x14ac:dyDescent="0.3">
      <c r="B2427" s="109"/>
      <c r="C2427" s="13"/>
      <c r="G2427" s="29">
        <v>2424</v>
      </c>
      <c r="H2427" s="192">
        <f t="shared" ca="1" si="41"/>
        <v>3.1704524415578056E-2</v>
      </c>
    </row>
    <row r="2428" spans="2:8" x14ac:dyDescent="0.3">
      <c r="B2428" s="109"/>
      <c r="C2428" s="13"/>
      <c r="G2428" s="29">
        <v>2425</v>
      </c>
      <c r="H2428" s="192">
        <f t="shared" ca="1" si="41"/>
        <v>-1.6664893414117799E-2</v>
      </c>
    </row>
    <row r="2429" spans="2:8" x14ac:dyDescent="0.3">
      <c r="B2429" s="109"/>
      <c r="C2429" s="13"/>
      <c r="G2429" s="29">
        <v>2426</v>
      </c>
      <c r="H2429" s="192">
        <f t="shared" ca="1" si="41"/>
        <v>3.7543754774772474E-2</v>
      </c>
    </row>
    <row r="2430" spans="2:8" x14ac:dyDescent="0.3">
      <c r="B2430" s="109"/>
      <c r="C2430" s="13"/>
      <c r="G2430" s="29">
        <v>2427</v>
      </c>
      <c r="H2430" s="192">
        <f t="shared" ca="1" si="41"/>
        <v>-8.4819937910831367E-3</v>
      </c>
    </row>
    <row r="2431" spans="2:8" x14ac:dyDescent="0.3">
      <c r="B2431" s="109"/>
      <c r="C2431" s="13"/>
      <c r="G2431" s="29">
        <v>2428</v>
      </c>
      <c r="H2431" s="192">
        <f t="shared" ca="1" si="41"/>
        <v>-9.9951267800068039E-3</v>
      </c>
    </row>
    <row r="2432" spans="2:8" x14ac:dyDescent="0.3">
      <c r="B2432" s="109"/>
      <c r="C2432" s="13"/>
      <c r="G2432" s="29">
        <v>2429</v>
      </c>
      <c r="H2432" s="192">
        <f t="shared" ca="1" si="41"/>
        <v>1.5524458457054389E-2</v>
      </c>
    </row>
    <row r="2433" spans="2:8" x14ac:dyDescent="0.3">
      <c r="B2433" s="109"/>
      <c r="C2433" s="13"/>
      <c r="G2433" s="29">
        <v>2430</v>
      </c>
      <c r="H2433" s="192">
        <f t="shared" ca="1" si="41"/>
        <v>1.1086943427353923E-3</v>
      </c>
    </row>
    <row r="2434" spans="2:8" x14ac:dyDescent="0.3">
      <c r="B2434" s="109"/>
      <c r="C2434" s="13"/>
      <c r="G2434" s="29">
        <v>2431</v>
      </c>
      <c r="H2434" s="192">
        <f t="shared" ca="1" si="41"/>
        <v>-7.5075348740271308E-3</v>
      </c>
    </row>
    <row r="2435" spans="2:8" x14ac:dyDescent="0.3">
      <c r="B2435" s="109"/>
      <c r="C2435" s="13"/>
      <c r="G2435" s="29">
        <v>2432</v>
      </c>
      <c r="H2435" s="192">
        <f t="shared" ca="1" si="41"/>
        <v>1.9193306432793267E-2</v>
      </c>
    </row>
    <row r="2436" spans="2:8" x14ac:dyDescent="0.3">
      <c r="B2436" s="109"/>
      <c r="C2436" s="13"/>
      <c r="G2436" s="29">
        <v>2433</v>
      </c>
      <c r="H2436" s="192">
        <f t="shared" ca="1" si="41"/>
        <v>-2.2658136315923842E-2</v>
      </c>
    </row>
    <row r="2437" spans="2:8" x14ac:dyDescent="0.3">
      <c r="B2437" s="109"/>
      <c r="C2437" s="13"/>
      <c r="G2437" s="29">
        <v>2434</v>
      </c>
      <c r="H2437" s="192">
        <f t="shared" ref="H2437:H2500" ca="1" si="42">_xlfn.NORM.INV(RAND(),N$6,N$7)</f>
        <v>-7.7996094456704813E-3</v>
      </c>
    </row>
    <row r="2438" spans="2:8" x14ac:dyDescent="0.3">
      <c r="B2438" s="109"/>
      <c r="C2438" s="13"/>
      <c r="G2438" s="29">
        <v>2435</v>
      </c>
      <c r="H2438" s="192">
        <f t="shared" ca="1" si="42"/>
        <v>2.5926907042308524E-2</v>
      </c>
    </row>
    <row r="2439" spans="2:8" x14ac:dyDescent="0.3">
      <c r="B2439" s="109"/>
      <c r="C2439" s="13"/>
      <c r="G2439" s="29">
        <v>2436</v>
      </c>
      <c r="H2439" s="192">
        <f t="shared" ca="1" si="42"/>
        <v>4.1808645644742307E-2</v>
      </c>
    </row>
    <row r="2440" spans="2:8" x14ac:dyDescent="0.3">
      <c r="B2440" s="109"/>
      <c r="C2440" s="13"/>
      <c r="G2440" s="29">
        <v>2437</v>
      </c>
      <c r="H2440" s="192">
        <f t="shared" ca="1" si="42"/>
        <v>3.6347941871814129E-2</v>
      </c>
    </row>
    <row r="2441" spans="2:8" x14ac:dyDescent="0.3">
      <c r="B2441" s="109"/>
      <c r="C2441" s="13"/>
      <c r="G2441" s="29">
        <v>2438</v>
      </c>
      <c r="H2441" s="192">
        <f t="shared" ca="1" si="42"/>
        <v>3.7709908673166674E-3</v>
      </c>
    </row>
    <row r="2442" spans="2:8" x14ac:dyDescent="0.3">
      <c r="B2442" s="109"/>
      <c r="C2442" s="13"/>
      <c r="G2442" s="29">
        <v>2439</v>
      </c>
      <c r="H2442" s="192">
        <f t="shared" ca="1" si="42"/>
        <v>4.2952497131296959E-2</v>
      </c>
    </row>
    <row r="2443" spans="2:8" x14ac:dyDescent="0.3">
      <c r="B2443" s="109"/>
      <c r="C2443" s="13"/>
      <c r="G2443" s="29">
        <v>2440</v>
      </c>
      <c r="H2443" s="192">
        <f t="shared" ca="1" si="42"/>
        <v>1.7668074950543223E-2</v>
      </c>
    </row>
    <row r="2444" spans="2:8" x14ac:dyDescent="0.3">
      <c r="B2444" s="109"/>
      <c r="C2444" s="13"/>
      <c r="G2444" s="29">
        <v>2441</v>
      </c>
      <c r="H2444" s="192">
        <f t="shared" ca="1" si="42"/>
        <v>-3.826828111500713E-2</v>
      </c>
    </row>
    <row r="2445" spans="2:8" x14ac:dyDescent="0.3">
      <c r="B2445" s="109"/>
      <c r="C2445" s="13"/>
      <c r="G2445" s="29">
        <v>2442</v>
      </c>
      <c r="H2445" s="192">
        <f t="shared" ca="1" si="42"/>
        <v>-1.3942882808138149E-2</v>
      </c>
    </row>
    <row r="2446" spans="2:8" x14ac:dyDescent="0.3">
      <c r="B2446" s="109"/>
      <c r="C2446" s="13"/>
      <c r="G2446" s="29">
        <v>2443</v>
      </c>
      <c r="H2446" s="192">
        <f t="shared" ca="1" si="42"/>
        <v>-4.5934809510047775E-2</v>
      </c>
    </row>
    <row r="2447" spans="2:8" x14ac:dyDescent="0.3">
      <c r="B2447" s="109"/>
      <c r="C2447" s="13"/>
      <c r="G2447" s="29">
        <v>2444</v>
      </c>
      <c r="H2447" s="192">
        <f t="shared" ca="1" si="42"/>
        <v>-6.6149923295330135E-2</v>
      </c>
    </row>
    <row r="2448" spans="2:8" x14ac:dyDescent="0.3">
      <c r="B2448" s="109"/>
      <c r="C2448" s="13"/>
      <c r="G2448" s="29">
        <v>2445</v>
      </c>
      <c r="H2448" s="192">
        <f t="shared" ca="1" si="42"/>
        <v>-2.8044777998255617E-2</v>
      </c>
    </row>
    <row r="2449" spans="2:8" x14ac:dyDescent="0.3">
      <c r="B2449" s="109"/>
      <c r="C2449" s="13"/>
      <c r="G2449" s="29">
        <v>2446</v>
      </c>
      <c r="H2449" s="192">
        <f t="shared" ca="1" si="42"/>
        <v>2.5411055332775222E-2</v>
      </c>
    </row>
    <row r="2450" spans="2:8" x14ac:dyDescent="0.3">
      <c r="B2450" s="109"/>
      <c r="C2450" s="13"/>
      <c r="G2450" s="29">
        <v>2447</v>
      </c>
      <c r="H2450" s="192">
        <f t="shared" ca="1" si="42"/>
        <v>-1.9973768837235523E-2</v>
      </c>
    </row>
    <row r="2451" spans="2:8" x14ac:dyDescent="0.3">
      <c r="B2451" s="109"/>
      <c r="C2451" s="13"/>
      <c r="G2451" s="29">
        <v>2448</v>
      </c>
      <c r="H2451" s="192">
        <f t="shared" ca="1" si="42"/>
        <v>-5.0643334822915782E-2</v>
      </c>
    </row>
    <row r="2452" spans="2:8" x14ac:dyDescent="0.3">
      <c r="B2452" s="109"/>
      <c r="C2452" s="13"/>
      <c r="G2452" s="29">
        <v>2449</v>
      </c>
      <c r="H2452" s="192">
        <f t="shared" ca="1" si="42"/>
        <v>-7.1800475244158139E-3</v>
      </c>
    </row>
    <row r="2453" spans="2:8" x14ac:dyDescent="0.3">
      <c r="B2453" s="109"/>
      <c r="C2453" s="13"/>
      <c r="G2453" s="29">
        <v>2450</v>
      </c>
      <c r="H2453" s="192">
        <f t="shared" ca="1" si="42"/>
        <v>-2.3231936832797305E-2</v>
      </c>
    </row>
    <row r="2454" spans="2:8" x14ac:dyDescent="0.3">
      <c r="B2454" s="109"/>
      <c r="C2454" s="13"/>
      <c r="G2454" s="29">
        <v>2451</v>
      </c>
      <c r="H2454" s="192">
        <f t="shared" ca="1" si="42"/>
        <v>-1.5456295948774936E-3</v>
      </c>
    </row>
    <row r="2455" spans="2:8" x14ac:dyDescent="0.3">
      <c r="B2455" s="109"/>
      <c r="C2455" s="13"/>
      <c r="G2455" s="29">
        <v>2452</v>
      </c>
      <c r="H2455" s="192">
        <f t="shared" ca="1" si="42"/>
        <v>-2.0989062767354284E-2</v>
      </c>
    </row>
    <row r="2456" spans="2:8" x14ac:dyDescent="0.3">
      <c r="B2456" s="109"/>
      <c r="C2456" s="13"/>
      <c r="G2456" s="29">
        <v>2453</v>
      </c>
      <c r="H2456" s="192">
        <f t="shared" ca="1" si="42"/>
        <v>0.10310045607241426</v>
      </c>
    </row>
    <row r="2457" spans="2:8" x14ac:dyDescent="0.3">
      <c r="B2457" s="109"/>
      <c r="C2457" s="13"/>
      <c r="G2457" s="29">
        <v>2454</v>
      </c>
      <c r="H2457" s="192">
        <f t="shared" ca="1" si="42"/>
        <v>-8.6420092096511317E-2</v>
      </c>
    </row>
    <row r="2458" spans="2:8" x14ac:dyDescent="0.3">
      <c r="B2458" s="109"/>
      <c r="C2458" s="13"/>
      <c r="G2458" s="29">
        <v>2455</v>
      </c>
      <c r="H2458" s="192">
        <f t="shared" ca="1" si="42"/>
        <v>-9.0949192698533635E-3</v>
      </c>
    </row>
    <row r="2459" spans="2:8" x14ac:dyDescent="0.3">
      <c r="B2459" s="109"/>
      <c r="C2459" s="13"/>
      <c r="G2459" s="29">
        <v>2456</v>
      </c>
      <c r="H2459" s="192">
        <f t="shared" ca="1" si="42"/>
        <v>4.360987302060812E-2</v>
      </c>
    </row>
    <row r="2460" spans="2:8" x14ac:dyDescent="0.3">
      <c r="B2460" s="109"/>
      <c r="C2460" s="13"/>
      <c r="G2460" s="29">
        <v>2457</v>
      </c>
      <c r="H2460" s="192">
        <f t="shared" ca="1" si="42"/>
        <v>4.1637478350728266E-3</v>
      </c>
    </row>
    <row r="2461" spans="2:8" x14ac:dyDescent="0.3">
      <c r="B2461" s="109"/>
      <c r="C2461" s="13"/>
      <c r="G2461" s="29">
        <v>2458</v>
      </c>
      <c r="H2461" s="192">
        <f t="shared" ca="1" si="42"/>
        <v>-4.9098654077122088E-4</v>
      </c>
    </row>
    <row r="2462" spans="2:8" x14ac:dyDescent="0.3">
      <c r="B2462" s="109"/>
      <c r="C2462" s="13"/>
      <c r="G2462" s="29">
        <v>2459</v>
      </c>
      <c r="H2462" s="192">
        <f t="shared" ca="1" si="42"/>
        <v>3.6221077534736454E-2</v>
      </c>
    </row>
    <row r="2463" spans="2:8" x14ac:dyDescent="0.3">
      <c r="B2463" s="109"/>
      <c r="C2463" s="13"/>
      <c r="G2463" s="29">
        <v>2460</v>
      </c>
      <c r="H2463" s="192">
        <f t="shared" ca="1" si="42"/>
        <v>-1.192072757142998E-2</v>
      </c>
    </row>
    <row r="2464" spans="2:8" x14ac:dyDescent="0.3">
      <c r="B2464" s="109"/>
      <c r="C2464" s="13"/>
      <c r="G2464" s="29">
        <v>2461</v>
      </c>
      <c r="H2464" s="192">
        <f t="shared" ca="1" si="42"/>
        <v>5.6179139213286017E-2</v>
      </c>
    </row>
    <row r="2465" spans="2:8" x14ac:dyDescent="0.3">
      <c r="B2465" s="109"/>
      <c r="C2465" s="13"/>
      <c r="G2465" s="29">
        <v>2462</v>
      </c>
      <c r="H2465" s="192">
        <f t="shared" ca="1" si="42"/>
        <v>4.966959381901153E-2</v>
      </c>
    </row>
    <row r="2466" spans="2:8" x14ac:dyDescent="0.3">
      <c r="B2466" s="109"/>
      <c r="C2466" s="13"/>
      <c r="G2466" s="29">
        <v>2463</v>
      </c>
      <c r="H2466" s="192">
        <f t="shared" ca="1" si="42"/>
        <v>-1.9936280426736817E-2</v>
      </c>
    </row>
    <row r="2467" spans="2:8" x14ac:dyDescent="0.3">
      <c r="B2467" s="109"/>
      <c r="C2467" s="13"/>
      <c r="G2467" s="29">
        <v>2464</v>
      </c>
      <c r="H2467" s="192">
        <f t="shared" ca="1" si="42"/>
        <v>-6.695030449479665E-2</v>
      </c>
    </row>
    <row r="2468" spans="2:8" x14ac:dyDescent="0.3">
      <c r="B2468" s="109"/>
      <c r="C2468" s="13"/>
      <c r="G2468" s="29">
        <v>2465</v>
      </c>
      <c r="H2468" s="192">
        <f t="shared" ca="1" si="42"/>
        <v>1.714634693652721E-3</v>
      </c>
    </row>
    <row r="2469" spans="2:8" x14ac:dyDescent="0.3">
      <c r="B2469" s="109"/>
      <c r="C2469" s="13"/>
      <c r="G2469" s="29">
        <v>2466</v>
      </c>
      <c r="H2469" s="192">
        <f t="shared" ca="1" si="42"/>
        <v>4.4400044131812012E-2</v>
      </c>
    </row>
    <row r="2470" spans="2:8" x14ac:dyDescent="0.3">
      <c r="B2470" s="109"/>
      <c r="C2470" s="13"/>
      <c r="G2470" s="29">
        <v>2467</v>
      </c>
      <c r="H2470" s="192">
        <f t="shared" ca="1" si="42"/>
        <v>-2.8433528572261016E-2</v>
      </c>
    </row>
    <row r="2471" spans="2:8" x14ac:dyDescent="0.3">
      <c r="B2471" s="109"/>
      <c r="C2471" s="13"/>
      <c r="G2471" s="29">
        <v>2468</v>
      </c>
      <c r="H2471" s="192">
        <f t="shared" ca="1" si="42"/>
        <v>1.6521737576599818E-2</v>
      </c>
    </row>
    <row r="2472" spans="2:8" x14ac:dyDescent="0.3">
      <c r="B2472" s="109"/>
      <c r="C2472" s="13"/>
      <c r="G2472" s="29">
        <v>2469</v>
      </c>
      <c r="H2472" s="192">
        <f t="shared" ca="1" si="42"/>
        <v>-1.252510607429649E-2</v>
      </c>
    </row>
    <row r="2473" spans="2:8" x14ac:dyDescent="0.3">
      <c r="B2473" s="109"/>
      <c r="C2473" s="13"/>
      <c r="G2473" s="29">
        <v>2470</v>
      </c>
      <c r="H2473" s="192">
        <f t="shared" ca="1" si="42"/>
        <v>-3.9088213782027224E-2</v>
      </c>
    </row>
    <row r="2474" spans="2:8" x14ac:dyDescent="0.3">
      <c r="B2474" s="109"/>
      <c r="C2474" s="13"/>
      <c r="G2474" s="29">
        <v>2471</v>
      </c>
      <c r="H2474" s="192">
        <f t="shared" ca="1" si="42"/>
        <v>-2.0744932731453055E-2</v>
      </c>
    </row>
    <row r="2475" spans="2:8" x14ac:dyDescent="0.3">
      <c r="B2475" s="109"/>
      <c r="C2475" s="13"/>
      <c r="G2475" s="29">
        <v>2472</v>
      </c>
      <c r="H2475" s="192">
        <f t="shared" ca="1" si="42"/>
        <v>4.6738096920272924E-3</v>
      </c>
    </row>
    <row r="2476" spans="2:8" x14ac:dyDescent="0.3">
      <c r="B2476" s="109"/>
      <c r="C2476" s="13"/>
      <c r="G2476" s="29">
        <v>2473</v>
      </c>
      <c r="H2476" s="192">
        <f t="shared" ca="1" si="42"/>
        <v>3.4312376147806405E-2</v>
      </c>
    </row>
    <row r="2477" spans="2:8" x14ac:dyDescent="0.3">
      <c r="B2477" s="109"/>
      <c r="C2477" s="13"/>
      <c r="G2477" s="29">
        <v>2474</v>
      </c>
      <c r="H2477" s="192">
        <f t="shared" ca="1" si="42"/>
        <v>-1.1262604383132691E-2</v>
      </c>
    </row>
    <row r="2478" spans="2:8" x14ac:dyDescent="0.3">
      <c r="B2478" s="109"/>
      <c r="C2478" s="13"/>
      <c r="G2478" s="29">
        <v>2475</v>
      </c>
      <c r="H2478" s="192">
        <f t="shared" ca="1" si="42"/>
        <v>5.1123006065092721E-2</v>
      </c>
    </row>
    <row r="2479" spans="2:8" x14ac:dyDescent="0.3">
      <c r="B2479" s="109"/>
      <c r="C2479" s="13"/>
      <c r="G2479" s="29">
        <v>2476</v>
      </c>
      <c r="H2479" s="192">
        <f t="shared" ca="1" si="42"/>
        <v>2.7799713353186165E-2</v>
      </c>
    </row>
    <row r="2480" spans="2:8" x14ac:dyDescent="0.3">
      <c r="B2480" s="109"/>
      <c r="C2480" s="13"/>
      <c r="G2480" s="29">
        <v>2477</v>
      </c>
      <c r="H2480" s="192">
        <f t="shared" ca="1" si="42"/>
        <v>5.8243837351915481E-3</v>
      </c>
    </row>
    <row r="2481" spans="2:8" x14ac:dyDescent="0.3">
      <c r="B2481" s="109"/>
      <c r="C2481" s="13"/>
      <c r="G2481" s="29">
        <v>2478</v>
      </c>
      <c r="H2481" s="192">
        <f t="shared" ca="1" si="42"/>
        <v>-2.1560899632956593E-3</v>
      </c>
    </row>
    <row r="2482" spans="2:8" x14ac:dyDescent="0.3">
      <c r="B2482" s="109"/>
      <c r="C2482" s="13"/>
      <c r="G2482" s="29">
        <v>2479</v>
      </c>
      <c r="H2482" s="192">
        <f t="shared" ca="1" si="42"/>
        <v>1.511800866067581E-2</v>
      </c>
    </row>
    <row r="2483" spans="2:8" x14ac:dyDescent="0.3">
      <c r="B2483" s="109"/>
      <c r="C2483" s="13"/>
      <c r="G2483" s="29">
        <v>2480</v>
      </c>
      <c r="H2483" s="192">
        <f t="shared" ca="1" si="42"/>
        <v>-9.3543269851619395E-3</v>
      </c>
    </row>
    <row r="2484" spans="2:8" x14ac:dyDescent="0.3">
      <c r="B2484" s="109"/>
      <c r="C2484" s="13"/>
      <c r="G2484" s="29">
        <v>2481</v>
      </c>
      <c r="H2484" s="192">
        <f t="shared" ca="1" si="42"/>
        <v>3.4803989153795807E-3</v>
      </c>
    </row>
    <row r="2485" spans="2:8" x14ac:dyDescent="0.3">
      <c r="B2485" s="109"/>
      <c r="C2485" s="13"/>
      <c r="G2485" s="29">
        <v>2482</v>
      </c>
      <c r="H2485" s="192">
        <f t="shared" ca="1" si="42"/>
        <v>5.1131122293897899E-4</v>
      </c>
    </row>
    <row r="2486" spans="2:8" x14ac:dyDescent="0.3">
      <c r="B2486" s="109"/>
      <c r="C2486" s="13"/>
      <c r="G2486" s="29">
        <v>2483</v>
      </c>
      <c r="H2486" s="192">
        <f t="shared" ca="1" si="42"/>
        <v>-1.7144559039365872E-2</v>
      </c>
    </row>
    <row r="2487" spans="2:8" x14ac:dyDescent="0.3">
      <c r="B2487" s="109"/>
      <c r="C2487" s="13"/>
      <c r="G2487" s="29">
        <v>2484</v>
      </c>
      <c r="H2487" s="192">
        <f t="shared" ca="1" si="42"/>
        <v>2.0389062638915607E-2</v>
      </c>
    </row>
    <row r="2488" spans="2:8" x14ac:dyDescent="0.3">
      <c r="B2488" s="109"/>
      <c r="C2488" s="13"/>
      <c r="G2488" s="29">
        <v>2485</v>
      </c>
      <c r="H2488" s="192">
        <f t="shared" ca="1" si="42"/>
        <v>-2.6641158597544321E-2</v>
      </c>
    </row>
    <row r="2489" spans="2:8" x14ac:dyDescent="0.3">
      <c r="B2489" s="109"/>
      <c r="C2489" s="13"/>
      <c r="G2489" s="29">
        <v>2486</v>
      </c>
      <c r="H2489" s="192">
        <f t="shared" ca="1" si="42"/>
        <v>2.6003278490639704E-2</v>
      </c>
    </row>
    <row r="2490" spans="2:8" x14ac:dyDescent="0.3">
      <c r="B2490" s="109"/>
      <c r="C2490" s="13"/>
      <c r="G2490" s="29">
        <v>2487</v>
      </c>
      <c r="H2490" s="192">
        <f t="shared" ca="1" si="42"/>
        <v>-1.1768468803395309E-2</v>
      </c>
    </row>
    <row r="2491" spans="2:8" x14ac:dyDescent="0.3">
      <c r="B2491" s="109"/>
      <c r="C2491" s="13"/>
      <c r="G2491" s="29">
        <v>2488</v>
      </c>
      <c r="H2491" s="192">
        <f t="shared" ca="1" si="42"/>
        <v>4.5647385177884012E-3</v>
      </c>
    </row>
    <row r="2492" spans="2:8" x14ac:dyDescent="0.3">
      <c r="B2492" s="109"/>
      <c r="C2492" s="13"/>
      <c r="G2492" s="29">
        <v>2489</v>
      </c>
      <c r="H2492" s="192">
        <f t="shared" ca="1" si="42"/>
        <v>5.4599953076102953E-3</v>
      </c>
    </row>
    <row r="2493" spans="2:8" x14ac:dyDescent="0.3">
      <c r="B2493" s="109"/>
      <c r="C2493" s="13"/>
      <c r="G2493" s="29">
        <v>2490</v>
      </c>
      <c r="H2493" s="192">
        <f t="shared" ca="1" si="42"/>
        <v>3.49294851652375E-3</v>
      </c>
    </row>
    <row r="2494" spans="2:8" x14ac:dyDescent="0.3">
      <c r="B2494" s="109"/>
      <c r="C2494" s="13"/>
      <c r="G2494" s="29">
        <v>2491</v>
      </c>
      <c r="H2494" s="192">
        <f t="shared" ca="1" si="42"/>
        <v>2.3511570640004139E-2</v>
      </c>
    </row>
    <row r="2495" spans="2:8" x14ac:dyDescent="0.3">
      <c r="B2495" s="109"/>
      <c r="C2495" s="13"/>
      <c r="G2495" s="29">
        <v>2492</v>
      </c>
      <c r="H2495" s="192">
        <f t="shared" ca="1" si="42"/>
        <v>-2.2611651831180479E-2</v>
      </c>
    </row>
    <row r="2496" spans="2:8" x14ac:dyDescent="0.3">
      <c r="B2496" s="109"/>
      <c r="C2496" s="13"/>
      <c r="G2496" s="29">
        <v>2493</v>
      </c>
      <c r="H2496" s="192">
        <f t="shared" ca="1" si="42"/>
        <v>-1.6998248685095602E-2</v>
      </c>
    </row>
    <row r="2497" spans="2:8" x14ac:dyDescent="0.3">
      <c r="B2497" s="109"/>
      <c r="C2497" s="13"/>
      <c r="G2497" s="29">
        <v>2494</v>
      </c>
      <c r="H2497" s="192">
        <f t="shared" ca="1" si="42"/>
        <v>2.6771451141752379E-2</v>
      </c>
    </row>
    <row r="2498" spans="2:8" x14ac:dyDescent="0.3">
      <c r="B2498" s="109"/>
      <c r="C2498" s="13"/>
      <c r="G2498" s="29">
        <v>2495</v>
      </c>
      <c r="H2498" s="192">
        <f t="shared" ca="1" si="42"/>
        <v>1.9789348176178619E-2</v>
      </c>
    </row>
    <row r="2499" spans="2:8" x14ac:dyDescent="0.3">
      <c r="B2499" s="109"/>
      <c r="C2499" s="13"/>
      <c r="G2499" s="29">
        <v>2496</v>
      </c>
      <c r="H2499" s="192">
        <f t="shared" ca="1" si="42"/>
        <v>-4.5374449098182924E-2</v>
      </c>
    </row>
    <row r="2500" spans="2:8" x14ac:dyDescent="0.3">
      <c r="B2500" s="109"/>
      <c r="C2500" s="13"/>
      <c r="G2500" s="29">
        <v>2497</v>
      </c>
      <c r="H2500" s="192">
        <f t="shared" ca="1" si="42"/>
        <v>-1.5936275407331203E-2</v>
      </c>
    </row>
    <row r="2501" spans="2:8" x14ac:dyDescent="0.3">
      <c r="B2501" s="109"/>
      <c r="C2501" s="13"/>
      <c r="G2501" s="29">
        <v>2498</v>
      </c>
      <c r="H2501" s="192">
        <f t="shared" ref="H2501:H2564" ca="1" si="43">_xlfn.NORM.INV(RAND(),N$6,N$7)</f>
        <v>2.9888704249240644E-2</v>
      </c>
    </row>
    <row r="2502" spans="2:8" x14ac:dyDescent="0.3">
      <c r="B2502" s="109"/>
      <c r="C2502" s="13"/>
      <c r="G2502" s="29">
        <v>2499</v>
      </c>
      <c r="H2502" s="192">
        <f t="shared" ca="1" si="43"/>
        <v>-2.0281011642873763E-2</v>
      </c>
    </row>
    <row r="2503" spans="2:8" x14ac:dyDescent="0.3">
      <c r="B2503" s="109"/>
      <c r="C2503" s="13"/>
      <c r="G2503" s="29">
        <v>2500</v>
      </c>
      <c r="H2503" s="192">
        <f t="shared" ca="1" si="43"/>
        <v>-3.944836590902865E-2</v>
      </c>
    </row>
    <row r="2504" spans="2:8" x14ac:dyDescent="0.3">
      <c r="B2504" s="109"/>
      <c r="C2504" s="13"/>
      <c r="G2504" s="29">
        <v>2501</v>
      </c>
      <c r="H2504" s="192">
        <f t="shared" ca="1" si="43"/>
        <v>3.4443188267870191E-2</v>
      </c>
    </row>
    <row r="2505" spans="2:8" x14ac:dyDescent="0.3">
      <c r="B2505" s="109"/>
      <c r="C2505" s="13"/>
      <c r="G2505" s="29">
        <v>2502</v>
      </c>
      <c r="H2505" s="192">
        <f t="shared" ca="1" si="43"/>
        <v>2.9902789299073206E-2</v>
      </c>
    </row>
    <row r="2506" spans="2:8" x14ac:dyDescent="0.3">
      <c r="B2506" s="109"/>
      <c r="C2506" s="13"/>
      <c r="G2506" s="29">
        <v>2503</v>
      </c>
      <c r="H2506" s="192">
        <f t="shared" ca="1" si="43"/>
        <v>-3.9480278632925685E-2</v>
      </c>
    </row>
    <row r="2507" spans="2:8" x14ac:dyDescent="0.3">
      <c r="B2507" s="109"/>
      <c r="C2507" s="13"/>
      <c r="G2507" s="29">
        <v>2504</v>
      </c>
      <c r="H2507" s="192">
        <f t="shared" ca="1" si="43"/>
        <v>-5.3023483402421398E-2</v>
      </c>
    </row>
    <row r="2508" spans="2:8" x14ac:dyDescent="0.3">
      <c r="B2508" s="109"/>
      <c r="C2508" s="13"/>
      <c r="G2508" s="29">
        <v>2505</v>
      </c>
      <c r="H2508" s="192">
        <f t="shared" ca="1" si="43"/>
        <v>-1.2005366762306237E-2</v>
      </c>
    </row>
    <row r="2509" spans="2:8" x14ac:dyDescent="0.3">
      <c r="B2509" s="109"/>
      <c r="C2509" s="13"/>
      <c r="G2509" s="29">
        <v>2506</v>
      </c>
      <c r="H2509" s="192">
        <f t="shared" ca="1" si="43"/>
        <v>-7.540486172860102E-3</v>
      </c>
    </row>
    <row r="2510" spans="2:8" x14ac:dyDescent="0.3">
      <c r="B2510" s="109"/>
      <c r="C2510" s="13"/>
      <c r="G2510" s="29">
        <v>2507</v>
      </c>
      <c r="H2510" s="192">
        <f t="shared" ca="1" si="43"/>
        <v>6.6146131510557968E-2</v>
      </c>
    </row>
    <row r="2511" spans="2:8" x14ac:dyDescent="0.3">
      <c r="B2511" s="109"/>
      <c r="C2511" s="13"/>
      <c r="G2511" s="29">
        <v>2508</v>
      </c>
      <c r="H2511" s="192">
        <f t="shared" ca="1" si="43"/>
        <v>1.8515816473875117E-2</v>
      </c>
    </row>
    <row r="2512" spans="2:8" x14ac:dyDescent="0.3">
      <c r="B2512" s="109"/>
      <c r="C2512" s="13"/>
      <c r="G2512" s="29">
        <v>2509</v>
      </c>
      <c r="H2512" s="192">
        <f t="shared" ca="1" si="43"/>
        <v>-4.0846947488390989E-2</v>
      </c>
    </row>
    <row r="2513" spans="2:8" x14ac:dyDescent="0.3">
      <c r="B2513" s="109"/>
      <c r="C2513" s="13"/>
      <c r="G2513" s="29">
        <v>2510</v>
      </c>
      <c r="H2513" s="192">
        <f t="shared" ca="1" si="43"/>
        <v>-3.1384738313949403E-2</v>
      </c>
    </row>
    <row r="2514" spans="2:8" x14ac:dyDescent="0.3">
      <c r="B2514" s="109"/>
      <c r="C2514" s="13"/>
      <c r="G2514" s="29">
        <v>2511</v>
      </c>
      <c r="H2514" s="192">
        <f t="shared" ca="1" si="43"/>
        <v>-4.2329001003087764E-3</v>
      </c>
    </row>
    <row r="2515" spans="2:8" x14ac:dyDescent="0.3">
      <c r="B2515" s="109"/>
      <c r="C2515" s="13"/>
      <c r="G2515" s="29">
        <v>2512</v>
      </c>
      <c r="H2515" s="192">
        <f t="shared" ca="1" si="43"/>
        <v>-1.8488247499667473E-2</v>
      </c>
    </row>
    <row r="2516" spans="2:8" x14ac:dyDescent="0.3">
      <c r="B2516" s="109"/>
      <c r="C2516" s="13"/>
      <c r="G2516" s="29">
        <v>2513</v>
      </c>
      <c r="H2516" s="192">
        <f t="shared" ca="1" si="43"/>
        <v>-3.3004973084621581E-2</v>
      </c>
    </row>
    <row r="2517" spans="2:8" x14ac:dyDescent="0.3">
      <c r="B2517" s="109"/>
      <c r="C2517" s="13"/>
      <c r="G2517" s="29">
        <v>2514</v>
      </c>
      <c r="H2517" s="192">
        <f t="shared" ca="1" si="43"/>
        <v>9.3020347717649964E-3</v>
      </c>
    </row>
    <row r="2518" spans="2:8" x14ac:dyDescent="0.3">
      <c r="B2518" s="109"/>
      <c r="C2518" s="13"/>
      <c r="G2518" s="29">
        <v>2515</v>
      </c>
      <c r="H2518" s="192">
        <f t="shared" ca="1" si="43"/>
        <v>3.5602565209545856E-2</v>
      </c>
    </row>
    <row r="2519" spans="2:8" x14ac:dyDescent="0.3">
      <c r="B2519" s="109"/>
      <c r="C2519" s="13"/>
      <c r="G2519" s="29">
        <v>2516</v>
      </c>
      <c r="H2519" s="192">
        <f t="shared" ca="1" si="43"/>
        <v>-2.7487515848976404E-2</v>
      </c>
    </row>
    <row r="2520" spans="2:8" x14ac:dyDescent="0.3">
      <c r="B2520" s="109"/>
      <c r="C2520" s="13"/>
      <c r="G2520" s="29">
        <v>2517</v>
      </c>
      <c r="H2520" s="192">
        <f t="shared" ca="1" si="43"/>
        <v>-8.0884667176280445E-3</v>
      </c>
    </row>
    <row r="2521" spans="2:8" x14ac:dyDescent="0.3">
      <c r="B2521" s="109"/>
      <c r="C2521" s="13"/>
      <c r="G2521" s="29">
        <v>2518</v>
      </c>
      <c r="H2521" s="192">
        <f t="shared" ca="1" si="43"/>
        <v>3.437891441882579E-2</v>
      </c>
    </row>
    <row r="2522" spans="2:8" x14ac:dyDescent="0.3">
      <c r="B2522" s="109"/>
      <c r="C2522" s="13"/>
      <c r="G2522" s="29">
        <v>2519</v>
      </c>
      <c r="H2522" s="192">
        <f t="shared" ca="1" si="43"/>
        <v>7.4312423035167302E-3</v>
      </c>
    </row>
    <row r="2523" spans="2:8" x14ac:dyDescent="0.3">
      <c r="B2523" s="109"/>
      <c r="C2523" s="13"/>
      <c r="G2523" s="29">
        <v>2520</v>
      </c>
      <c r="H2523" s="192">
        <f t="shared" ca="1" si="43"/>
        <v>1.0463037131810434E-2</v>
      </c>
    </row>
    <row r="2524" spans="2:8" x14ac:dyDescent="0.3">
      <c r="B2524" s="109"/>
      <c r="C2524" s="13"/>
      <c r="G2524" s="29">
        <v>2521</v>
      </c>
      <c r="H2524" s="192">
        <f t="shared" ca="1" si="43"/>
        <v>-3.078905864138435E-2</v>
      </c>
    </row>
    <row r="2525" spans="2:8" x14ac:dyDescent="0.3">
      <c r="B2525" s="109"/>
      <c r="C2525" s="13"/>
      <c r="G2525" s="29">
        <v>2522</v>
      </c>
      <c r="H2525" s="192">
        <f t="shared" ca="1" si="43"/>
        <v>-2.5789925016953992E-2</v>
      </c>
    </row>
    <row r="2526" spans="2:8" x14ac:dyDescent="0.3">
      <c r="B2526" s="109"/>
      <c r="C2526" s="13"/>
      <c r="G2526" s="29">
        <v>2523</v>
      </c>
      <c r="H2526" s="192">
        <f t="shared" ca="1" si="43"/>
        <v>4.5041007393400766E-3</v>
      </c>
    </row>
    <row r="2527" spans="2:8" x14ac:dyDescent="0.3">
      <c r="B2527" s="109"/>
      <c r="C2527" s="13"/>
      <c r="G2527" s="29">
        <v>2524</v>
      </c>
      <c r="H2527" s="192">
        <f t="shared" ca="1" si="43"/>
        <v>1.5198599395616309E-2</v>
      </c>
    </row>
    <row r="2528" spans="2:8" x14ac:dyDescent="0.3">
      <c r="B2528" s="109"/>
      <c r="C2528" s="13"/>
      <c r="G2528" s="29">
        <v>2525</v>
      </c>
      <c r="H2528" s="192">
        <f t="shared" ca="1" si="43"/>
        <v>3.6905337476797147E-2</v>
      </c>
    </row>
    <row r="2529" spans="2:8" x14ac:dyDescent="0.3">
      <c r="B2529" s="109"/>
      <c r="C2529" s="13"/>
      <c r="G2529" s="29">
        <v>2526</v>
      </c>
      <c r="H2529" s="192">
        <f t="shared" ca="1" si="43"/>
        <v>2.5294338825782147E-2</v>
      </c>
    </row>
    <row r="2530" spans="2:8" x14ac:dyDescent="0.3">
      <c r="B2530" s="109"/>
      <c r="C2530" s="13"/>
      <c r="G2530" s="29">
        <v>2527</v>
      </c>
      <c r="H2530" s="192">
        <f t="shared" ca="1" si="43"/>
        <v>-2.5939582584462269E-2</v>
      </c>
    </row>
    <row r="2531" spans="2:8" x14ac:dyDescent="0.3">
      <c r="B2531" s="109"/>
      <c r="C2531" s="13"/>
      <c r="G2531" s="29">
        <v>2528</v>
      </c>
      <c r="H2531" s="192">
        <f t="shared" ca="1" si="43"/>
        <v>4.3858928063718106E-2</v>
      </c>
    </row>
    <row r="2532" spans="2:8" x14ac:dyDescent="0.3">
      <c r="B2532" s="109"/>
      <c r="C2532" s="13"/>
      <c r="G2532" s="29">
        <v>2529</v>
      </c>
      <c r="H2532" s="192">
        <f t="shared" ca="1" si="43"/>
        <v>-1.7241630648965077E-2</v>
      </c>
    </row>
    <row r="2533" spans="2:8" x14ac:dyDescent="0.3">
      <c r="B2533" s="109"/>
      <c r="C2533" s="13"/>
      <c r="G2533" s="29">
        <v>2530</v>
      </c>
      <c r="H2533" s="192">
        <f t="shared" ca="1" si="43"/>
        <v>2.7804927767563293E-3</v>
      </c>
    </row>
    <row r="2534" spans="2:8" x14ac:dyDescent="0.3">
      <c r="B2534" s="109"/>
      <c r="C2534" s="13"/>
      <c r="G2534" s="29">
        <v>2531</v>
      </c>
      <c r="H2534" s="192">
        <f t="shared" ca="1" si="43"/>
        <v>1.2036276695486946E-2</v>
      </c>
    </row>
    <row r="2535" spans="2:8" x14ac:dyDescent="0.3">
      <c r="B2535" s="109"/>
      <c r="C2535" s="13"/>
      <c r="G2535" s="29">
        <v>2532</v>
      </c>
      <c r="H2535" s="192">
        <f t="shared" ca="1" si="43"/>
        <v>-5.0529547778614566E-5</v>
      </c>
    </row>
    <row r="2536" spans="2:8" x14ac:dyDescent="0.3">
      <c r="B2536" s="109"/>
      <c r="C2536" s="13"/>
      <c r="G2536" s="29">
        <v>2533</v>
      </c>
      <c r="H2536" s="192">
        <f t="shared" ca="1" si="43"/>
        <v>-1.1567426527940575E-2</v>
      </c>
    </row>
    <row r="2537" spans="2:8" x14ac:dyDescent="0.3">
      <c r="B2537" s="109"/>
      <c r="C2537" s="13"/>
      <c r="G2537" s="29">
        <v>2534</v>
      </c>
      <c r="H2537" s="192">
        <f t="shared" ca="1" si="43"/>
        <v>-2.931482953671074E-3</v>
      </c>
    </row>
    <row r="2538" spans="2:8" x14ac:dyDescent="0.3">
      <c r="B2538" s="109"/>
      <c r="C2538" s="13"/>
      <c r="G2538" s="29">
        <v>2535</v>
      </c>
      <c r="H2538" s="192">
        <f t="shared" ca="1" si="43"/>
        <v>3.0522469425221601E-2</v>
      </c>
    </row>
    <row r="2539" spans="2:8" x14ac:dyDescent="0.3">
      <c r="B2539" s="109"/>
      <c r="C2539" s="13"/>
      <c r="G2539" s="29">
        <v>2536</v>
      </c>
      <c r="H2539" s="192">
        <f t="shared" ca="1" si="43"/>
        <v>4.5696438787410365E-2</v>
      </c>
    </row>
    <row r="2540" spans="2:8" x14ac:dyDescent="0.3">
      <c r="B2540" s="109"/>
      <c r="C2540" s="13"/>
      <c r="G2540" s="29">
        <v>2537</v>
      </c>
      <c r="H2540" s="192">
        <f t="shared" ca="1" si="43"/>
        <v>3.3072081760705238E-2</v>
      </c>
    </row>
    <row r="2541" spans="2:8" x14ac:dyDescent="0.3">
      <c r="B2541" s="109"/>
      <c r="C2541" s="13"/>
      <c r="G2541" s="29">
        <v>2538</v>
      </c>
      <c r="H2541" s="192">
        <f t="shared" ca="1" si="43"/>
        <v>2.4765571643406203E-2</v>
      </c>
    </row>
    <row r="2542" spans="2:8" x14ac:dyDescent="0.3">
      <c r="B2542" s="109"/>
      <c r="C2542" s="13"/>
      <c r="G2542" s="29">
        <v>2539</v>
      </c>
      <c r="H2542" s="192">
        <f t="shared" ca="1" si="43"/>
        <v>-3.0346953200980221E-2</v>
      </c>
    </row>
    <row r="2543" spans="2:8" x14ac:dyDescent="0.3">
      <c r="B2543" s="109"/>
      <c r="C2543" s="13"/>
      <c r="G2543" s="29">
        <v>2540</v>
      </c>
      <c r="H2543" s="192">
        <f t="shared" ca="1" si="43"/>
        <v>-1.549949921009211E-2</v>
      </c>
    </row>
    <row r="2544" spans="2:8" x14ac:dyDescent="0.3">
      <c r="B2544" s="109"/>
      <c r="C2544" s="13"/>
      <c r="G2544" s="29">
        <v>2541</v>
      </c>
      <c r="H2544" s="192">
        <f t="shared" ca="1" si="43"/>
        <v>6.3989725081902435E-3</v>
      </c>
    </row>
    <row r="2545" spans="2:8" x14ac:dyDescent="0.3">
      <c r="B2545" s="109"/>
      <c r="C2545" s="13"/>
      <c r="G2545" s="29">
        <v>2542</v>
      </c>
      <c r="H2545" s="192">
        <f t="shared" ca="1" si="43"/>
        <v>-4.9384950759063073E-2</v>
      </c>
    </row>
    <row r="2546" spans="2:8" x14ac:dyDescent="0.3">
      <c r="B2546" s="109"/>
      <c r="C2546" s="13"/>
      <c r="G2546" s="29">
        <v>2543</v>
      </c>
      <c r="H2546" s="192">
        <f t="shared" ca="1" si="43"/>
        <v>-9.5932304458418265E-3</v>
      </c>
    </row>
    <row r="2547" spans="2:8" x14ac:dyDescent="0.3">
      <c r="B2547" s="109"/>
      <c r="C2547" s="13"/>
      <c r="G2547" s="29">
        <v>2544</v>
      </c>
      <c r="H2547" s="192">
        <f t="shared" ca="1" si="43"/>
        <v>-6.626359138732392E-3</v>
      </c>
    </row>
    <row r="2548" spans="2:8" x14ac:dyDescent="0.3">
      <c r="B2548" s="109"/>
      <c r="C2548" s="13"/>
      <c r="G2548" s="29">
        <v>2545</v>
      </c>
      <c r="H2548" s="192">
        <f t="shared" ca="1" si="43"/>
        <v>-7.7989357126190964E-3</v>
      </c>
    </row>
    <row r="2549" spans="2:8" x14ac:dyDescent="0.3">
      <c r="B2549" s="109"/>
      <c r="C2549" s="13"/>
      <c r="G2549" s="29">
        <v>2546</v>
      </c>
      <c r="H2549" s="192">
        <f t="shared" ca="1" si="43"/>
        <v>2.6397757947794462E-2</v>
      </c>
    </row>
    <row r="2550" spans="2:8" x14ac:dyDescent="0.3">
      <c r="B2550" s="109"/>
      <c r="C2550" s="13"/>
      <c r="G2550" s="29">
        <v>2547</v>
      </c>
      <c r="H2550" s="192">
        <f t="shared" ca="1" si="43"/>
        <v>-2.507201484816865E-2</v>
      </c>
    </row>
    <row r="2551" spans="2:8" x14ac:dyDescent="0.3">
      <c r="B2551" s="109"/>
      <c r="C2551" s="13"/>
      <c r="G2551" s="29">
        <v>2548</v>
      </c>
      <c r="H2551" s="192">
        <f t="shared" ca="1" si="43"/>
        <v>4.7531172461742467E-2</v>
      </c>
    </row>
    <row r="2552" spans="2:8" x14ac:dyDescent="0.3">
      <c r="B2552" s="109"/>
      <c r="C2552" s="13"/>
      <c r="G2552" s="29">
        <v>2549</v>
      </c>
      <c r="H2552" s="192">
        <f t="shared" ca="1" si="43"/>
        <v>3.7444577823427583E-2</v>
      </c>
    </row>
    <row r="2553" spans="2:8" x14ac:dyDescent="0.3">
      <c r="B2553" s="109"/>
      <c r="C2553" s="13"/>
      <c r="G2553" s="29">
        <v>2550</v>
      </c>
      <c r="H2553" s="192">
        <f t="shared" ca="1" si="43"/>
        <v>3.8127292633935807E-2</v>
      </c>
    </row>
    <row r="2554" spans="2:8" x14ac:dyDescent="0.3">
      <c r="B2554" s="109"/>
      <c r="C2554" s="13"/>
      <c r="G2554" s="29">
        <v>2551</v>
      </c>
      <c r="H2554" s="192">
        <f t="shared" ca="1" si="43"/>
        <v>3.118381072368127E-2</v>
      </c>
    </row>
    <row r="2555" spans="2:8" x14ac:dyDescent="0.3">
      <c r="B2555" s="109"/>
      <c r="C2555" s="13"/>
      <c r="G2555" s="29">
        <v>2552</v>
      </c>
      <c r="H2555" s="192">
        <f t="shared" ca="1" si="43"/>
        <v>1.5434765638508994E-2</v>
      </c>
    </row>
    <row r="2556" spans="2:8" x14ac:dyDescent="0.3">
      <c r="B2556" s="109"/>
      <c r="C2556" s="13"/>
      <c r="G2556" s="29">
        <v>2553</v>
      </c>
      <c r="H2556" s="192">
        <f t="shared" ca="1" si="43"/>
        <v>-7.5088472106975921E-3</v>
      </c>
    </row>
    <row r="2557" spans="2:8" x14ac:dyDescent="0.3">
      <c r="B2557" s="109"/>
      <c r="C2557" s="13"/>
      <c r="G2557" s="29">
        <v>2554</v>
      </c>
      <c r="H2557" s="192">
        <f t="shared" ca="1" si="43"/>
        <v>-2.9295041414824849E-3</v>
      </c>
    </row>
    <row r="2558" spans="2:8" x14ac:dyDescent="0.3">
      <c r="B2558" s="109"/>
      <c r="C2558" s="13"/>
      <c r="G2558" s="29">
        <v>2555</v>
      </c>
      <c r="H2558" s="192">
        <f t="shared" ca="1" si="43"/>
        <v>2.932903392800596E-3</v>
      </c>
    </row>
    <row r="2559" spans="2:8" x14ac:dyDescent="0.3">
      <c r="B2559" s="109"/>
      <c r="C2559" s="13"/>
      <c r="G2559" s="29">
        <v>2556</v>
      </c>
      <c r="H2559" s="192">
        <f t="shared" ca="1" si="43"/>
        <v>1.4240098884665689E-2</v>
      </c>
    </row>
    <row r="2560" spans="2:8" x14ac:dyDescent="0.3">
      <c r="B2560" s="109"/>
      <c r="C2560" s="13"/>
      <c r="G2560" s="29">
        <v>2557</v>
      </c>
      <c r="H2560" s="192">
        <f t="shared" ca="1" si="43"/>
        <v>2.0896598358596332E-2</v>
      </c>
    </row>
    <row r="2561" spans="2:8" x14ac:dyDescent="0.3">
      <c r="B2561" s="109"/>
      <c r="C2561" s="13"/>
      <c r="G2561" s="29">
        <v>2558</v>
      </c>
      <c r="H2561" s="192">
        <f t="shared" ca="1" si="43"/>
        <v>-3.2605063465287909E-2</v>
      </c>
    </row>
    <row r="2562" spans="2:8" x14ac:dyDescent="0.3">
      <c r="B2562" s="109"/>
      <c r="C2562" s="13"/>
      <c r="G2562" s="29">
        <v>2559</v>
      </c>
      <c r="H2562" s="192">
        <f t="shared" ca="1" si="43"/>
        <v>4.8059345054097128E-3</v>
      </c>
    </row>
    <row r="2563" spans="2:8" x14ac:dyDescent="0.3">
      <c r="B2563" s="109"/>
      <c r="C2563" s="13"/>
      <c r="G2563" s="29">
        <v>2560</v>
      </c>
      <c r="H2563" s="192">
        <f t="shared" ca="1" si="43"/>
        <v>-9.6177997311964365E-3</v>
      </c>
    </row>
    <row r="2564" spans="2:8" x14ac:dyDescent="0.3">
      <c r="B2564" s="109"/>
      <c r="C2564" s="13"/>
      <c r="G2564" s="29">
        <v>2561</v>
      </c>
      <c r="H2564" s="192">
        <f t="shared" ca="1" si="43"/>
        <v>-2.0680969340724428E-2</v>
      </c>
    </row>
    <row r="2565" spans="2:8" x14ac:dyDescent="0.3">
      <c r="B2565" s="109"/>
      <c r="C2565" s="13"/>
      <c r="G2565" s="29">
        <v>2562</v>
      </c>
      <c r="H2565" s="192">
        <f t="shared" ref="H2565:H2628" ca="1" si="44">_xlfn.NORM.INV(RAND(),N$6,N$7)</f>
        <v>1.1262407495355823E-2</v>
      </c>
    </row>
    <row r="2566" spans="2:8" x14ac:dyDescent="0.3">
      <c r="B2566" s="109"/>
      <c r="C2566" s="13"/>
      <c r="G2566" s="29">
        <v>2563</v>
      </c>
      <c r="H2566" s="192">
        <f t="shared" ca="1" si="44"/>
        <v>2.9865265240562076E-2</v>
      </c>
    </row>
    <row r="2567" spans="2:8" x14ac:dyDescent="0.3">
      <c r="B2567" s="109"/>
      <c r="C2567" s="13"/>
      <c r="G2567" s="29">
        <v>2564</v>
      </c>
      <c r="H2567" s="192">
        <f t="shared" ca="1" si="44"/>
        <v>-1.2073441916483138E-2</v>
      </c>
    </row>
    <row r="2568" spans="2:8" x14ac:dyDescent="0.3">
      <c r="B2568" s="109"/>
      <c r="C2568" s="13"/>
      <c r="G2568" s="29">
        <v>2565</v>
      </c>
      <c r="H2568" s="192">
        <f t="shared" ca="1" si="44"/>
        <v>-1.3832483611256639E-2</v>
      </c>
    </row>
    <row r="2569" spans="2:8" x14ac:dyDescent="0.3">
      <c r="B2569" s="109"/>
      <c r="C2569" s="13"/>
      <c r="G2569" s="29">
        <v>2566</v>
      </c>
      <c r="H2569" s="192">
        <f t="shared" ca="1" si="44"/>
        <v>-2.5856722184629911E-2</v>
      </c>
    </row>
    <row r="2570" spans="2:8" x14ac:dyDescent="0.3">
      <c r="B2570" s="109"/>
      <c r="C2570" s="13"/>
      <c r="G2570" s="29">
        <v>2567</v>
      </c>
      <c r="H2570" s="192">
        <f t="shared" ca="1" si="44"/>
        <v>-3.1646684503938642E-2</v>
      </c>
    </row>
    <row r="2571" spans="2:8" x14ac:dyDescent="0.3">
      <c r="B2571" s="109"/>
      <c r="C2571" s="13"/>
      <c r="G2571" s="29">
        <v>2568</v>
      </c>
      <c r="H2571" s="192">
        <f t="shared" ca="1" si="44"/>
        <v>2.0097790495312403E-2</v>
      </c>
    </row>
    <row r="2572" spans="2:8" x14ac:dyDescent="0.3">
      <c r="B2572" s="109"/>
      <c r="C2572" s="13"/>
      <c r="G2572" s="29">
        <v>2569</v>
      </c>
      <c r="H2572" s="192">
        <f t="shared" ca="1" si="44"/>
        <v>-4.8741352251524858E-2</v>
      </c>
    </row>
    <row r="2573" spans="2:8" x14ac:dyDescent="0.3">
      <c r="B2573" s="109"/>
      <c r="C2573" s="13"/>
      <c r="G2573" s="29">
        <v>2570</v>
      </c>
      <c r="H2573" s="192">
        <f t="shared" ca="1" si="44"/>
        <v>1.0948581977041466E-2</v>
      </c>
    </row>
    <row r="2574" spans="2:8" x14ac:dyDescent="0.3">
      <c r="B2574" s="109"/>
      <c r="C2574" s="13"/>
      <c r="G2574" s="29">
        <v>2571</v>
      </c>
      <c r="H2574" s="192">
        <f t="shared" ca="1" si="44"/>
        <v>-4.2737475367945296E-2</v>
      </c>
    </row>
    <row r="2575" spans="2:8" x14ac:dyDescent="0.3">
      <c r="B2575" s="109"/>
      <c r="C2575" s="13"/>
      <c r="G2575" s="29">
        <v>2572</v>
      </c>
      <c r="H2575" s="192">
        <f t="shared" ca="1" si="44"/>
        <v>2.1101512785375229E-2</v>
      </c>
    </row>
    <row r="2576" spans="2:8" x14ac:dyDescent="0.3">
      <c r="B2576" s="109"/>
      <c r="C2576" s="13"/>
      <c r="G2576" s="29">
        <v>2573</v>
      </c>
      <c r="H2576" s="192">
        <f t="shared" ca="1" si="44"/>
        <v>9.8381198322998031E-3</v>
      </c>
    </row>
    <row r="2577" spans="2:8" x14ac:dyDescent="0.3">
      <c r="B2577" s="109"/>
      <c r="C2577" s="13"/>
      <c r="G2577" s="29">
        <v>2574</v>
      </c>
      <c r="H2577" s="192">
        <f t="shared" ca="1" si="44"/>
        <v>-2.8849033474331098E-2</v>
      </c>
    </row>
    <row r="2578" spans="2:8" x14ac:dyDescent="0.3">
      <c r="B2578" s="109"/>
      <c r="C2578" s="13"/>
      <c r="G2578" s="29">
        <v>2575</v>
      </c>
      <c r="H2578" s="192">
        <f t="shared" ca="1" si="44"/>
        <v>5.8675344041343863E-2</v>
      </c>
    </row>
    <row r="2579" spans="2:8" x14ac:dyDescent="0.3">
      <c r="B2579" s="109"/>
      <c r="C2579" s="13"/>
      <c r="G2579" s="29">
        <v>2576</v>
      </c>
      <c r="H2579" s="192">
        <f t="shared" ca="1" si="44"/>
        <v>-8.2818900545414686E-2</v>
      </c>
    </row>
    <row r="2580" spans="2:8" x14ac:dyDescent="0.3">
      <c r="B2580" s="109"/>
      <c r="C2580" s="13"/>
      <c r="G2580" s="29">
        <v>2577</v>
      </c>
      <c r="H2580" s="192">
        <f t="shared" ca="1" si="44"/>
        <v>2.4425862732946089E-2</v>
      </c>
    </row>
    <row r="2581" spans="2:8" x14ac:dyDescent="0.3">
      <c r="B2581" s="109"/>
      <c r="C2581" s="13"/>
      <c r="G2581" s="29">
        <v>2578</v>
      </c>
      <c r="H2581" s="192">
        <f t="shared" ca="1" si="44"/>
        <v>-2.2095717584254038E-2</v>
      </c>
    </row>
    <row r="2582" spans="2:8" x14ac:dyDescent="0.3">
      <c r="B2582" s="109"/>
      <c r="C2582" s="13"/>
      <c r="G2582" s="29">
        <v>2579</v>
      </c>
      <c r="H2582" s="192">
        <f t="shared" ca="1" si="44"/>
        <v>3.4028726213862166E-2</v>
      </c>
    </row>
    <row r="2583" spans="2:8" x14ac:dyDescent="0.3">
      <c r="B2583" s="109"/>
      <c r="C2583" s="13"/>
      <c r="G2583" s="29">
        <v>2580</v>
      </c>
      <c r="H2583" s="192">
        <f t="shared" ca="1" si="44"/>
        <v>-1.9096396004705963E-2</v>
      </c>
    </row>
    <row r="2584" spans="2:8" x14ac:dyDescent="0.3">
      <c r="B2584" s="109"/>
      <c r="C2584" s="13"/>
      <c r="G2584" s="29">
        <v>2581</v>
      </c>
      <c r="H2584" s="192">
        <f t="shared" ca="1" si="44"/>
        <v>-5.0864662179400701E-2</v>
      </c>
    </row>
    <row r="2585" spans="2:8" x14ac:dyDescent="0.3">
      <c r="B2585" s="109"/>
      <c r="C2585" s="13"/>
      <c r="G2585" s="29">
        <v>2582</v>
      </c>
      <c r="H2585" s="192">
        <f t="shared" ca="1" si="44"/>
        <v>3.0908666312388658E-2</v>
      </c>
    </row>
    <row r="2586" spans="2:8" x14ac:dyDescent="0.3">
      <c r="B2586" s="109"/>
      <c r="C2586" s="13"/>
      <c r="G2586" s="29">
        <v>2583</v>
      </c>
      <c r="H2586" s="192">
        <f t="shared" ca="1" si="44"/>
        <v>-5.1516227198475505E-2</v>
      </c>
    </row>
    <row r="2587" spans="2:8" x14ac:dyDescent="0.3">
      <c r="B2587" s="109"/>
      <c r="C2587" s="13"/>
      <c r="G2587" s="29">
        <v>2584</v>
      </c>
      <c r="H2587" s="192">
        <f t="shared" ca="1" si="44"/>
        <v>2.072641644192999E-2</v>
      </c>
    </row>
    <row r="2588" spans="2:8" x14ac:dyDescent="0.3">
      <c r="B2588" s="109"/>
      <c r="C2588" s="13"/>
      <c r="G2588" s="29">
        <v>2585</v>
      </c>
      <c r="H2588" s="192">
        <f t="shared" ca="1" si="44"/>
        <v>-3.3027486236229468E-2</v>
      </c>
    </row>
    <row r="2589" spans="2:8" x14ac:dyDescent="0.3">
      <c r="B2589" s="109"/>
      <c r="C2589" s="13"/>
      <c r="G2589" s="29">
        <v>2586</v>
      </c>
      <c r="H2589" s="192">
        <f t="shared" ca="1" si="44"/>
        <v>1.4129478761271522E-2</v>
      </c>
    </row>
    <row r="2590" spans="2:8" x14ac:dyDescent="0.3">
      <c r="B2590" s="109"/>
      <c r="C2590" s="13"/>
      <c r="G2590" s="29">
        <v>2587</v>
      </c>
      <c r="H2590" s="192">
        <f t="shared" ca="1" si="44"/>
        <v>2.4477771288290099E-2</v>
      </c>
    </row>
    <row r="2591" spans="2:8" x14ac:dyDescent="0.3">
      <c r="B2591" s="109"/>
      <c r="C2591" s="13"/>
      <c r="G2591" s="29">
        <v>2588</v>
      </c>
      <c r="H2591" s="192">
        <f t="shared" ca="1" si="44"/>
        <v>1.8662595037386497E-2</v>
      </c>
    </row>
    <row r="2592" spans="2:8" x14ac:dyDescent="0.3">
      <c r="B2592" s="109"/>
      <c r="C2592" s="13"/>
      <c r="G2592" s="29">
        <v>2589</v>
      </c>
      <c r="H2592" s="192">
        <f t="shared" ca="1" si="44"/>
        <v>1.2119040212628827E-2</v>
      </c>
    </row>
    <row r="2593" spans="2:8" x14ac:dyDescent="0.3">
      <c r="B2593" s="109"/>
      <c r="C2593" s="13"/>
      <c r="G2593" s="29">
        <v>2590</v>
      </c>
      <c r="H2593" s="192">
        <f t="shared" ca="1" si="44"/>
        <v>1.8506712438501934E-2</v>
      </c>
    </row>
    <row r="2594" spans="2:8" x14ac:dyDescent="0.3">
      <c r="B2594" s="109"/>
      <c r="C2594" s="13"/>
      <c r="G2594" s="29">
        <v>2591</v>
      </c>
      <c r="H2594" s="192">
        <f t="shared" ca="1" si="44"/>
        <v>7.3844447788084591E-2</v>
      </c>
    </row>
    <row r="2595" spans="2:8" x14ac:dyDescent="0.3">
      <c r="B2595" s="109"/>
      <c r="C2595" s="13"/>
      <c r="G2595" s="29">
        <v>2592</v>
      </c>
      <c r="H2595" s="192">
        <f t="shared" ca="1" si="44"/>
        <v>-2.6082324661156561E-2</v>
      </c>
    </row>
    <row r="2596" spans="2:8" x14ac:dyDescent="0.3">
      <c r="B2596" s="109"/>
      <c r="C2596" s="13"/>
      <c r="G2596" s="29">
        <v>2593</v>
      </c>
      <c r="H2596" s="192">
        <f t="shared" ca="1" si="44"/>
        <v>4.0242612685257055E-3</v>
      </c>
    </row>
    <row r="2597" spans="2:8" x14ac:dyDescent="0.3">
      <c r="B2597" s="109"/>
      <c r="C2597" s="13"/>
      <c r="G2597" s="29">
        <v>2594</v>
      </c>
      <c r="H2597" s="192">
        <f t="shared" ca="1" si="44"/>
        <v>9.4970232608468756E-3</v>
      </c>
    </row>
    <row r="2598" spans="2:8" x14ac:dyDescent="0.3">
      <c r="B2598" s="109"/>
      <c r="C2598" s="13"/>
      <c r="G2598" s="29">
        <v>2595</v>
      </c>
      <c r="H2598" s="192">
        <f t="shared" ca="1" si="44"/>
        <v>1.282310642823436E-2</v>
      </c>
    </row>
    <row r="2599" spans="2:8" x14ac:dyDescent="0.3">
      <c r="B2599" s="109"/>
      <c r="C2599" s="13"/>
      <c r="G2599" s="29">
        <v>2596</v>
      </c>
      <c r="H2599" s="192">
        <f t="shared" ca="1" si="44"/>
        <v>-4.7991349234329461E-2</v>
      </c>
    </row>
    <row r="2600" spans="2:8" x14ac:dyDescent="0.3">
      <c r="B2600" s="109"/>
      <c r="C2600" s="13"/>
      <c r="G2600" s="29">
        <v>2597</v>
      </c>
      <c r="H2600" s="192">
        <f t="shared" ca="1" si="44"/>
        <v>-2.1764353107801476E-2</v>
      </c>
    </row>
    <row r="2601" spans="2:8" x14ac:dyDescent="0.3">
      <c r="B2601" s="109"/>
      <c r="C2601" s="13"/>
      <c r="G2601" s="29">
        <v>2598</v>
      </c>
      <c r="H2601" s="192">
        <f t="shared" ca="1" si="44"/>
        <v>4.7688436919578765E-3</v>
      </c>
    </row>
    <row r="2602" spans="2:8" x14ac:dyDescent="0.3">
      <c r="B2602" s="109"/>
      <c r="C2602" s="13"/>
      <c r="G2602" s="29">
        <v>2599</v>
      </c>
      <c r="H2602" s="192">
        <f t="shared" ca="1" si="44"/>
        <v>-5.1159818472679176E-2</v>
      </c>
    </row>
    <row r="2603" spans="2:8" x14ac:dyDescent="0.3">
      <c r="B2603" s="109"/>
      <c r="C2603" s="13"/>
      <c r="G2603" s="29">
        <v>2600</v>
      </c>
      <c r="H2603" s="192">
        <f t="shared" ca="1" si="44"/>
        <v>8.5213742407680444E-3</v>
      </c>
    </row>
    <row r="2604" spans="2:8" x14ac:dyDescent="0.3">
      <c r="B2604" s="109"/>
      <c r="C2604" s="13"/>
      <c r="G2604" s="29">
        <v>2601</v>
      </c>
      <c r="H2604" s="192">
        <f t="shared" ca="1" si="44"/>
        <v>9.2387449875417915E-3</v>
      </c>
    </row>
    <row r="2605" spans="2:8" x14ac:dyDescent="0.3">
      <c r="B2605" s="109"/>
      <c r="C2605" s="13"/>
      <c r="G2605" s="29">
        <v>2602</v>
      </c>
      <c r="H2605" s="192">
        <f t="shared" ca="1" si="44"/>
        <v>-2.3554914118567995E-2</v>
      </c>
    </row>
    <row r="2606" spans="2:8" x14ac:dyDescent="0.3">
      <c r="B2606" s="109"/>
      <c r="C2606" s="13"/>
      <c r="G2606" s="29">
        <v>2603</v>
      </c>
      <c r="H2606" s="192">
        <f t="shared" ca="1" si="44"/>
        <v>-2.6053593187690165E-2</v>
      </c>
    </row>
    <row r="2607" spans="2:8" x14ac:dyDescent="0.3">
      <c r="B2607" s="109"/>
      <c r="C2607" s="13"/>
      <c r="G2607" s="29">
        <v>2604</v>
      </c>
      <c r="H2607" s="192">
        <f t="shared" ca="1" si="44"/>
        <v>-5.1883107247022798E-3</v>
      </c>
    </row>
    <row r="2608" spans="2:8" x14ac:dyDescent="0.3">
      <c r="B2608" s="109"/>
      <c r="C2608" s="13"/>
      <c r="G2608" s="29">
        <v>2605</v>
      </c>
      <c r="H2608" s="192">
        <f t="shared" ca="1" si="44"/>
        <v>-1.0229474543371595E-2</v>
      </c>
    </row>
    <row r="2609" spans="2:8" x14ac:dyDescent="0.3">
      <c r="B2609" s="109"/>
      <c r="C2609" s="13"/>
      <c r="G2609" s="29">
        <v>2606</v>
      </c>
      <c r="H2609" s="192">
        <f t="shared" ca="1" si="44"/>
        <v>-1.2182855064137705E-2</v>
      </c>
    </row>
    <row r="2610" spans="2:8" x14ac:dyDescent="0.3">
      <c r="B2610" s="109"/>
      <c r="C2610" s="13"/>
      <c r="G2610" s="29">
        <v>2607</v>
      </c>
      <c r="H2610" s="192">
        <f t="shared" ca="1" si="44"/>
        <v>-2.5833233011883627E-2</v>
      </c>
    </row>
    <row r="2611" spans="2:8" x14ac:dyDescent="0.3">
      <c r="B2611" s="109"/>
      <c r="C2611" s="13"/>
      <c r="G2611" s="29">
        <v>2608</v>
      </c>
      <c r="H2611" s="192">
        <f t="shared" ca="1" si="44"/>
        <v>1.1443939340299742E-2</v>
      </c>
    </row>
    <row r="2612" spans="2:8" x14ac:dyDescent="0.3">
      <c r="B2612" s="109"/>
      <c r="C2612" s="13"/>
      <c r="G2612" s="29">
        <v>2609</v>
      </c>
      <c r="H2612" s="192">
        <f t="shared" ca="1" si="44"/>
        <v>-8.9209268747396271E-3</v>
      </c>
    </row>
    <row r="2613" spans="2:8" x14ac:dyDescent="0.3">
      <c r="B2613" s="109"/>
      <c r="C2613" s="13"/>
      <c r="G2613" s="29">
        <v>2610</v>
      </c>
      <c r="H2613" s="192">
        <f t="shared" ca="1" si="44"/>
        <v>-2.0356682988439467E-2</v>
      </c>
    </row>
    <row r="2614" spans="2:8" x14ac:dyDescent="0.3">
      <c r="B2614" s="109"/>
      <c r="C2614" s="13"/>
      <c r="G2614" s="29">
        <v>2611</v>
      </c>
      <c r="H2614" s="192">
        <f t="shared" ca="1" si="44"/>
        <v>9.8524786426986235E-4</v>
      </c>
    </row>
    <row r="2615" spans="2:8" x14ac:dyDescent="0.3">
      <c r="B2615" s="109"/>
      <c r="C2615" s="13"/>
      <c r="G2615" s="29">
        <v>2612</v>
      </c>
      <c r="H2615" s="192">
        <f t="shared" ca="1" si="44"/>
        <v>7.323224194050462E-3</v>
      </c>
    </row>
    <row r="2616" spans="2:8" x14ac:dyDescent="0.3">
      <c r="B2616" s="109"/>
      <c r="C2616" s="13"/>
      <c r="G2616" s="29">
        <v>2613</v>
      </c>
      <c r="H2616" s="192">
        <f t="shared" ca="1" si="44"/>
        <v>-2.1858794911430578E-2</v>
      </c>
    </row>
    <row r="2617" spans="2:8" x14ac:dyDescent="0.3">
      <c r="B2617" s="109"/>
      <c r="C2617" s="13"/>
      <c r="G2617" s="29">
        <v>2614</v>
      </c>
      <c r="H2617" s="192">
        <f t="shared" ca="1" si="44"/>
        <v>1.7246653255175652E-2</v>
      </c>
    </row>
    <row r="2618" spans="2:8" x14ac:dyDescent="0.3">
      <c r="B2618" s="109"/>
      <c r="C2618" s="13"/>
      <c r="G2618" s="29">
        <v>2615</v>
      </c>
      <c r="H2618" s="192">
        <f t="shared" ca="1" si="44"/>
        <v>3.4471396409260613E-2</v>
      </c>
    </row>
    <row r="2619" spans="2:8" x14ac:dyDescent="0.3">
      <c r="B2619" s="109"/>
      <c r="C2619" s="13"/>
      <c r="G2619" s="29">
        <v>2616</v>
      </c>
      <c r="H2619" s="192">
        <f t="shared" ca="1" si="44"/>
        <v>-3.562658106485829E-2</v>
      </c>
    </row>
    <row r="2620" spans="2:8" x14ac:dyDescent="0.3">
      <c r="B2620" s="109"/>
      <c r="C2620" s="13"/>
      <c r="G2620" s="29">
        <v>2617</v>
      </c>
      <c r="H2620" s="192">
        <f t="shared" ca="1" si="44"/>
        <v>5.5393879366456282E-2</v>
      </c>
    </row>
    <row r="2621" spans="2:8" x14ac:dyDescent="0.3">
      <c r="B2621" s="109"/>
      <c r="C2621" s="13"/>
      <c r="G2621" s="29">
        <v>2618</v>
      </c>
      <c r="H2621" s="192">
        <f t="shared" ca="1" si="44"/>
        <v>-2.3429872976477289E-2</v>
      </c>
    </row>
    <row r="2622" spans="2:8" x14ac:dyDescent="0.3">
      <c r="B2622" s="109"/>
      <c r="C2622" s="13"/>
      <c r="G2622" s="29">
        <v>2619</v>
      </c>
      <c r="H2622" s="192">
        <f t="shared" ca="1" si="44"/>
        <v>-7.4940306590399255E-2</v>
      </c>
    </row>
    <row r="2623" spans="2:8" x14ac:dyDescent="0.3">
      <c r="B2623" s="109"/>
      <c r="C2623" s="13"/>
      <c r="G2623" s="29">
        <v>2620</v>
      </c>
      <c r="H2623" s="192">
        <f t="shared" ca="1" si="44"/>
        <v>-4.9202155472283279E-2</v>
      </c>
    </row>
    <row r="2624" spans="2:8" x14ac:dyDescent="0.3">
      <c r="B2624" s="109"/>
      <c r="C2624" s="13"/>
      <c r="G2624" s="29">
        <v>2621</v>
      </c>
      <c r="H2624" s="192">
        <f t="shared" ca="1" si="44"/>
        <v>2.4300933355990693E-3</v>
      </c>
    </row>
    <row r="2625" spans="2:8" x14ac:dyDescent="0.3">
      <c r="B2625" s="109"/>
      <c r="C2625" s="13"/>
      <c r="G2625" s="29">
        <v>2622</v>
      </c>
      <c r="H2625" s="192">
        <f t="shared" ca="1" si="44"/>
        <v>-4.531426745018172E-3</v>
      </c>
    </row>
    <row r="2626" spans="2:8" x14ac:dyDescent="0.3">
      <c r="B2626" s="109"/>
      <c r="C2626" s="13"/>
      <c r="G2626" s="29">
        <v>2623</v>
      </c>
      <c r="H2626" s="192">
        <f t="shared" ca="1" si="44"/>
        <v>8.7452600229882081E-3</v>
      </c>
    </row>
    <row r="2627" spans="2:8" x14ac:dyDescent="0.3">
      <c r="B2627" s="109"/>
      <c r="C2627" s="13"/>
      <c r="G2627" s="29">
        <v>2624</v>
      </c>
      <c r="H2627" s="192">
        <f t="shared" ca="1" si="44"/>
        <v>3.9912884840566411E-3</v>
      </c>
    </row>
    <row r="2628" spans="2:8" x14ac:dyDescent="0.3">
      <c r="B2628" s="109"/>
      <c r="C2628" s="13"/>
      <c r="G2628" s="29">
        <v>2625</v>
      </c>
      <c r="H2628" s="192">
        <f t="shared" ca="1" si="44"/>
        <v>-4.0490087830659029E-2</v>
      </c>
    </row>
    <row r="2629" spans="2:8" x14ac:dyDescent="0.3">
      <c r="B2629" s="109"/>
      <c r="C2629" s="13"/>
      <c r="G2629" s="29">
        <v>2626</v>
      </c>
      <c r="H2629" s="192">
        <f t="shared" ref="H2629:H2692" ca="1" si="45">_xlfn.NORM.INV(RAND(),N$6,N$7)</f>
        <v>-8.6312912587752869E-3</v>
      </c>
    </row>
    <row r="2630" spans="2:8" x14ac:dyDescent="0.3">
      <c r="B2630" s="109"/>
      <c r="C2630" s="13"/>
      <c r="G2630" s="29">
        <v>2627</v>
      </c>
      <c r="H2630" s="192">
        <f t="shared" ca="1" si="45"/>
        <v>-6.9397737535802639E-3</v>
      </c>
    </row>
    <row r="2631" spans="2:8" x14ac:dyDescent="0.3">
      <c r="B2631" s="109"/>
      <c r="C2631" s="13"/>
      <c r="G2631" s="29">
        <v>2628</v>
      </c>
      <c r="H2631" s="192">
        <f t="shared" ca="1" si="45"/>
        <v>-4.1187541413183242E-4</v>
      </c>
    </row>
    <row r="2632" spans="2:8" x14ac:dyDescent="0.3">
      <c r="B2632" s="109"/>
      <c r="C2632" s="13"/>
      <c r="G2632" s="29">
        <v>2629</v>
      </c>
      <c r="H2632" s="192">
        <f t="shared" ca="1" si="45"/>
        <v>-2.373589689044598E-2</v>
      </c>
    </row>
    <row r="2633" spans="2:8" x14ac:dyDescent="0.3">
      <c r="B2633" s="109"/>
      <c r="C2633" s="13"/>
      <c r="G2633" s="29">
        <v>2630</v>
      </c>
      <c r="H2633" s="192">
        <f t="shared" ca="1" si="45"/>
        <v>-1.3306121752638343E-2</v>
      </c>
    </row>
    <row r="2634" spans="2:8" x14ac:dyDescent="0.3">
      <c r="B2634" s="109"/>
      <c r="C2634" s="13"/>
      <c r="G2634" s="29">
        <v>2631</v>
      </c>
      <c r="H2634" s="192">
        <f t="shared" ca="1" si="45"/>
        <v>-3.3697113599537358E-2</v>
      </c>
    </row>
    <row r="2635" spans="2:8" x14ac:dyDescent="0.3">
      <c r="B2635" s="109"/>
      <c r="C2635" s="13"/>
      <c r="G2635" s="29">
        <v>2632</v>
      </c>
      <c r="H2635" s="192">
        <f t="shared" ca="1" si="45"/>
        <v>1.2221486169266042E-2</v>
      </c>
    </row>
    <row r="2636" spans="2:8" x14ac:dyDescent="0.3">
      <c r="B2636" s="109"/>
      <c r="C2636" s="13"/>
      <c r="G2636" s="29">
        <v>2633</v>
      </c>
      <c r="H2636" s="192">
        <f t="shared" ca="1" si="45"/>
        <v>-2.4185328483811497E-2</v>
      </c>
    </row>
    <row r="2637" spans="2:8" x14ac:dyDescent="0.3">
      <c r="B2637" s="109"/>
      <c r="C2637" s="13"/>
      <c r="G2637" s="29">
        <v>2634</v>
      </c>
      <c r="H2637" s="192">
        <f t="shared" ca="1" si="45"/>
        <v>-1.145773570350707E-2</v>
      </c>
    </row>
    <row r="2638" spans="2:8" x14ac:dyDescent="0.3">
      <c r="B2638" s="109"/>
      <c r="C2638" s="13"/>
      <c r="G2638" s="29">
        <v>2635</v>
      </c>
      <c r="H2638" s="192">
        <f t="shared" ca="1" si="45"/>
        <v>5.8713880834470834E-3</v>
      </c>
    </row>
    <row r="2639" spans="2:8" x14ac:dyDescent="0.3">
      <c r="B2639" s="109"/>
      <c r="C2639" s="13"/>
      <c r="G2639" s="29">
        <v>2636</v>
      </c>
      <c r="H2639" s="192">
        <f t="shared" ca="1" si="45"/>
        <v>3.5544800854906369E-2</v>
      </c>
    </row>
    <row r="2640" spans="2:8" x14ac:dyDescent="0.3">
      <c r="B2640" s="109"/>
      <c r="C2640" s="13"/>
      <c r="G2640" s="29">
        <v>2637</v>
      </c>
      <c r="H2640" s="192">
        <f t="shared" ca="1" si="45"/>
        <v>-4.2789245139148002E-2</v>
      </c>
    </row>
    <row r="2641" spans="2:8" x14ac:dyDescent="0.3">
      <c r="B2641" s="109"/>
      <c r="C2641" s="13"/>
      <c r="G2641" s="29">
        <v>2638</v>
      </c>
      <c r="H2641" s="192">
        <f t="shared" ca="1" si="45"/>
        <v>-1.2467661166202119E-2</v>
      </c>
    </row>
    <row r="2642" spans="2:8" x14ac:dyDescent="0.3">
      <c r="B2642" s="109"/>
      <c r="C2642" s="13"/>
      <c r="G2642" s="29">
        <v>2639</v>
      </c>
      <c r="H2642" s="192">
        <f t="shared" ca="1" si="45"/>
        <v>-1.3408560363654828E-2</v>
      </c>
    </row>
    <row r="2643" spans="2:8" x14ac:dyDescent="0.3">
      <c r="B2643" s="109"/>
      <c r="C2643" s="13"/>
      <c r="G2643" s="29">
        <v>2640</v>
      </c>
      <c r="H2643" s="192">
        <f t="shared" ca="1" si="45"/>
        <v>2.017094080184776E-2</v>
      </c>
    </row>
    <row r="2644" spans="2:8" x14ac:dyDescent="0.3">
      <c r="B2644" s="109"/>
      <c r="C2644" s="13"/>
      <c r="G2644" s="29">
        <v>2641</v>
      </c>
      <c r="H2644" s="192">
        <f t="shared" ca="1" si="45"/>
        <v>-6.0283754317886351E-2</v>
      </c>
    </row>
    <row r="2645" spans="2:8" x14ac:dyDescent="0.3">
      <c r="B2645" s="109"/>
      <c r="C2645" s="13"/>
      <c r="G2645" s="29">
        <v>2642</v>
      </c>
      <c r="H2645" s="192">
        <f t="shared" ca="1" si="45"/>
        <v>-1.4413584437747244E-3</v>
      </c>
    </row>
    <row r="2646" spans="2:8" x14ac:dyDescent="0.3">
      <c r="B2646" s="109"/>
      <c r="C2646" s="13"/>
      <c r="G2646" s="29">
        <v>2643</v>
      </c>
      <c r="H2646" s="192">
        <f t="shared" ca="1" si="45"/>
        <v>-6.0783524018923627E-3</v>
      </c>
    </row>
    <row r="2647" spans="2:8" x14ac:dyDescent="0.3">
      <c r="B2647" s="109"/>
      <c r="C2647" s="13"/>
      <c r="G2647" s="29">
        <v>2644</v>
      </c>
      <c r="H2647" s="192">
        <f t="shared" ca="1" si="45"/>
        <v>-4.4428265913629451E-2</v>
      </c>
    </row>
    <row r="2648" spans="2:8" x14ac:dyDescent="0.3">
      <c r="B2648" s="109"/>
      <c r="C2648" s="13"/>
      <c r="G2648" s="29">
        <v>2645</v>
      </c>
      <c r="H2648" s="192">
        <f t="shared" ca="1" si="45"/>
        <v>1.1388291174922413E-3</v>
      </c>
    </row>
    <row r="2649" spans="2:8" x14ac:dyDescent="0.3">
      <c r="B2649" s="109"/>
      <c r="C2649" s="13"/>
      <c r="G2649" s="29">
        <v>2646</v>
      </c>
      <c r="H2649" s="192">
        <f t="shared" ca="1" si="45"/>
        <v>1.6301138190720137E-2</v>
      </c>
    </row>
    <row r="2650" spans="2:8" x14ac:dyDescent="0.3">
      <c r="B2650" s="109"/>
      <c r="C2650" s="13"/>
      <c r="G2650" s="29">
        <v>2647</v>
      </c>
      <c r="H2650" s="192">
        <f t="shared" ca="1" si="45"/>
        <v>-2.8691221135562217E-2</v>
      </c>
    </row>
    <row r="2651" spans="2:8" x14ac:dyDescent="0.3">
      <c r="B2651" s="109"/>
      <c r="C2651" s="13"/>
      <c r="G2651" s="29">
        <v>2648</v>
      </c>
      <c r="H2651" s="192">
        <f t="shared" ca="1" si="45"/>
        <v>-2.6605254884400867E-2</v>
      </c>
    </row>
    <row r="2652" spans="2:8" x14ac:dyDescent="0.3">
      <c r="B2652" s="109"/>
      <c r="C2652" s="13"/>
      <c r="G2652" s="29">
        <v>2649</v>
      </c>
      <c r="H2652" s="192">
        <f t="shared" ca="1" si="45"/>
        <v>-3.7680781564365794E-2</v>
      </c>
    </row>
    <row r="2653" spans="2:8" x14ac:dyDescent="0.3">
      <c r="B2653" s="109"/>
      <c r="C2653" s="13"/>
      <c r="G2653" s="29">
        <v>2650</v>
      </c>
      <c r="H2653" s="192">
        <f t="shared" ca="1" si="45"/>
        <v>1.6403485394926837E-2</v>
      </c>
    </row>
    <row r="2654" spans="2:8" x14ac:dyDescent="0.3">
      <c r="B2654" s="109"/>
      <c r="C2654" s="13"/>
      <c r="G2654" s="29">
        <v>2651</v>
      </c>
      <c r="H2654" s="192">
        <f t="shared" ca="1" si="45"/>
        <v>1.9532969144847891E-2</v>
      </c>
    </row>
    <row r="2655" spans="2:8" x14ac:dyDescent="0.3">
      <c r="B2655" s="109"/>
      <c r="C2655" s="13"/>
      <c r="G2655" s="29">
        <v>2652</v>
      </c>
      <c r="H2655" s="192">
        <f t="shared" ca="1" si="45"/>
        <v>3.2722569650282265E-2</v>
      </c>
    </row>
    <row r="2656" spans="2:8" x14ac:dyDescent="0.3">
      <c r="B2656" s="109"/>
      <c r="C2656" s="13"/>
      <c r="G2656" s="29">
        <v>2653</v>
      </c>
      <c r="H2656" s="192">
        <f t="shared" ca="1" si="45"/>
        <v>-5.829243025713559E-2</v>
      </c>
    </row>
    <row r="2657" spans="2:8" x14ac:dyDescent="0.3">
      <c r="B2657" s="109"/>
      <c r="C2657" s="13"/>
      <c r="G2657" s="29">
        <v>2654</v>
      </c>
      <c r="H2657" s="192">
        <f t="shared" ca="1" si="45"/>
        <v>1.5224817359125226E-2</v>
      </c>
    </row>
    <row r="2658" spans="2:8" x14ac:dyDescent="0.3">
      <c r="B2658" s="109"/>
      <c r="C2658" s="13"/>
      <c r="G2658" s="29">
        <v>2655</v>
      </c>
      <c r="H2658" s="192">
        <f t="shared" ca="1" si="45"/>
        <v>4.5325409023164204E-2</v>
      </c>
    </row>
    <row r="2659" spans="2:8" x14ac:dyDescent="0.3">
      <c r="B2659" s="109"/>
      <c r="C2659" s="13"/>
      <c r="G2659" s="29">
        <v>2656</v>
      </c>
      <c r="H2659" s="192">
        <f t="shared" ca="1" si="45"/>
        <v>9.0105798179059213E-3</v>
      </c>
    </row>
    <row r="2660" spans="2:8" x14ac:dyDescent="0.3">
      <c r="B2660" s="109"/>
      <c r="C2660" s="13"/>
      <c r="G2660" s="29">
        <v>2657</v>
      </c>
      <c r="H2660" s="192">
        <f t="shared" ca="1" si="45"/>
        <v>-4.0681756633559357E-2</v>
      </c>
    </row>
    <row r="2661" spans="2:8" x14ac:dyDescent="0.3">
      <c r="B2661" s="109"/>
      <c r="C2661" s="13"/>
      <c r="G2661" s="29">
        <v>2658</v>
      </c>
      <c r="H2661" s="192">
        <f t="shared" ca="1" si="45"/>
        <v>2.4398122704378467E-2</v>
      </c>
    </row>
    <row r="2662" spans="2:8" x14ac:dyDescent="0.3">
      <c r="B2662" s="109"/>
      <c r="C2662" s="13"/>
      <c r="G2662" s="29">
        <v>2659</v>
      </c>
      <c r="H2662" s="192">
        <f t="shared" ca="1" si="45"/>
        <v>2.7248120758507986E-2</v>
      </c>
    </row>
    <row r="2663" spans="2:8" x14ac:dyDescent="0.3">
      <c r="B2663" s="109"/>
      <c r="C2663" s="13"/>
      <c r="G2663" s="29">
        <v>2660</v>
      </c>
      <c r="H2663" s="192">
        <f t="shared" ca="1" si="45"/>
        <v>4.9527330084246847E-2</v>
      </c>
    </row>
    <row r="2664" spans="2:8" x14ac:dyDescent="0.3">
      <c r="B2664" s="109"/>
      <c r="C2664" s="13"/>
      <c r="G2664" s="29">
        <v>2661</v>
      </c>
      <c r="H2664" s="192">
        <f t="shared" ca="1" si="45"/>
        <v>-5.7213387197980067E-2</v>
      </c>
    </row>
    <row r="2665" spans="2:8" x14ac:dyDescent="0.3">
      <c r="B2665" s="109"/>
      <c r="C2665" s="13"/>
      <c r="G2665" s="29">
        <v>2662</v>
      </c>
      <c r="H2665" s="192">
        <f t="shared" ca="1" si="45"/>
        <v>-0.10159270677246512</v>
      </c>
    </row>
    <row r="2666" spans="2:8" x14ac:dyDescent="0.3">
      <c r="B2666" s="109"/>
      <c r="C2666" s="13"/>
      <c r="G2666" s="29">
        <v>2663</v>
      </c>
      <c r="H2666" s="192">
        <f t="shared" ca="1" si="45"/>
        <v>1.5808151602317973E-2</v>
      </c>
    </row>
    <row r="2667" spans="2:8" x14ac:dyDescent="0.3">
      <c r="B2667" s="109"/>
      <c r="C2667" s="13"/>
      <c r="G2667" s="29">
        <v>2664</v>
      </c>
      <c r="H2667" s="192">
        <f t="shared" ca="1" si="45"/>
        <v>-4.1998930044258261E-2</v>
      </c>
    </row>
    <row r="2668" spans="2:8" x14ac:dyDescent="0.3">
      <c r="B2668" s="109"/>
      <c r="C2668" s="13"/>
      <c r="G2668" s="29">
        <v>2665</v>
      </c>
      <c r="H2668" s="192">
        <f t="shared" ca="1" si="45"/>
        <v>-3.0930805552911184E-2</v>
      </c>
    </row>
    <row r="2669" spans="2:8" x14ac:dyDescent="0.3">
      <c r="B2669" s="109"/>
      <c r="C2669" s="13"/>
      <c r="G2669" s="29">
        <v>2666</v>
      </c>
      <c r="H2669" s="192">
        <f t="shared" ca="1" si="45"/>
        <v>1.4270270119305957E-2</v>
      </c>
    </row>
    <row r="2670" spans="2:8" x14ac:dyDescent="0.3">
      <c r="B2670" s="109"/>
      <c r="C2670" s="13"/>
      <c r="G2670" s="29">
        <v>2667</v>
      </c>
      <c r="H2670" s="192">
        <f t="shared" ca="1" si="45"/>
        <v>2.0118734083297552E-2</v>
      </c>
    </row>
    <row r="2671" spans="2:8" x14ac:dyDescent="0.3">
      <c r="B2671" s="109"/>
      <c r="C2671" s="13"/>
      <c r="G2671" s="29">
        <v>2668</v>
      </c>
      <c r="H2671" s="192">
        <f t="shared" ca="1" si="45"/>
        <v>-1.4364573908290703E-2</v>
      </c>
    </row>
    <row r="2672" spans="2:8" x14ac:dyDescent="0.3">
      <c r="B2672" s="109"/>
      <c r="C2672" s="13"/>
      <c r="G2672" s="29">
        <v>2669</v>
      </c>
      <c r="H2672" s="192">
        <f t="shared" ca="1" si="45"/>
        <v>-1.6981914413029663E-2</v>
      </c>
    </row>
    <row r="2673" spans="2:8" x14ac:dyDescent="0.3">
      <c r="B2673" s="109"/>
      <c r="C2673" s="13"/>
      <c r="G2673" s="29">
        <v>2670</v>
      </c>
      <c r="H2673" s="192">
        <f t="shared" ca="1" si="45"/>
        <v>4.6203339295052001E-3</v>
      </c>
    </row>
    <row r="2674" spans="2:8" x14ac:dyDescent="0.3">
      <c r="B2674" s="109"/>
      <c r="C2674" s="13"/>
      <c r="G2674" s="29">
        <v>2671</v>
      </c>
      <c r="H2674" s="192">
        <f t="shared" ca="1" si="45"/>
        <v>-9.739612398480471E-4</v>
      </c>
    </row>
    <row r="2675" spans="2:8" x14ac:dyDescent="0.3">
      <c r="B2675" s="109"/>
      <c r="C2675" s="13"/>
      <c r="G2675" s="29">
        <v>2672</v>
      </c>
      <c r="H2675" s="192">
        <f t="shared" ca="1" si="45"/>
        <v>3.7336094629647348E-2</v>
      </c>
    </row>
    <row r="2676" spans="2:8" x14ac:dyDescent="0.3">
      <c r="B2676" s="109"/>
      <c r="C2676" s="13"/>
      <c r="G2676" s="29">
        <v>2673</v>
      </c>
      <c r="H2676" s="192">
        <f t="shared" ca="1" si="45"/>
        <v>2.2222797703020259E-2</v>
      </c>
    </row>
    <row r="2677" spans="2:8" x14ac:dyDescent="0.3">
      <c r="B2677" s="109"/>
      <c r="C2677" s="13"/>
      <c r="G2677" s="29">
        <v>2674</v>
      </c>
      <c r="H2677" s="192">
        <f t="shared" ca="1" si="45"/>
        <v>-5.8193330377310372E-2</v>
      </c>
    </row>
    <row r="2678" spans="2:8" x14ac:dyDescent="0.3">
      <c r="B2678" s="109"/>
      <c r="C2678" s="13"/>
      <c r="G2678" s="29">
        <v>2675</v>
      </c>
      <c r="H2678" s="192">
        <f t="shared" ca="1" si="45"/>
        <v>2.1127733967791319E-2</v>
      </c>
    </row>
    <row r="2679" spans="2:8" x14ac:dyDescent="0.3">
      <c r="B2679" s="109"/>
      <c r="C2679" s="13"/>
      <c r="G2679" s="29">
        <v>2676</v>
      </c>
      <c r="H2679" s="192">
        <f t="shared" ca="1" si="45"/>
        <v>-8.1421246631249528E-2</v>
      </c>
    </row>
    <row r="2680" spans="2:8" x14ac:dyDescent="0.3">
      <c r="B2680" s="109"/>
      <c r="C2680" s="13"/>
      <c r="G2680" s="29">
        <v>2677</v>
      </c>
      <c r="H2680" s="192">
        <f t="shared" ca="1" si="45"/>
        <v>3.3746651184250964E-2</v>
      </c>
    </row>
    <row r="2681" spans="2:8" x14ac:dyDescent="0.3">
      <c r="B2681" s="109"/>
      <c r="C2681" s="13"/>
      <c r="G2681" s="29">
        <v>2678</v>
      </c>
      <c r="H2681" s="192">
        <f t="shared" ca="1" si="45"/>
        <v>-4.1665480964063979E-2</v>
      </c>
    </row>
    <row r="2682" spans="2:8" x14ac:dyDescent="0.3">
      <c r="B2682" s="109"/>
      <c r="C2682" s="13"/>
      <c r="G2682" s="29">
        <v>2679</v>
      </c>
      <c r="H2682" s="192">
        <f t="shared" ca="1" si="45"/>
        <v>-2.4194591153504034E-2</v>
      </c>
    </row>
    <row r="2683" spans="2:8" x14ac:dyDescent="0.3">
      <c r="B2683" s="109"/>
      <c r="C2683" s="13"/>
      <c r="G2683" s="29">
        <v>2680</v>
      </c>
      <c r="H2683" s="192">
        <f t="shared" ca="1" si="45"/>
        <v>-6.6170681862988356E-2</v>
      </c>
    </row>
    <row r="2684" spans="2:8" x14ac:dyDescent="0.3">
      <c r="B2684" s="109"/>
      <c r="C2684" s="13"/>
      <c r="G2684" s="29">
        <v>2681</v>
      </c>
      <c r="H2684" s="192">
        <f t="shared" ca="1" si="45"/>
        <v>1.8506455115750081E-2</v>
      </c>
    </row>
    <row r="2685" spans="2:8" x14ac:dyDescent="0.3">
      <c r="B2685" s="109"/>
      <c r="C2685" s="13"/>
      <c r="G2685" s="29">
        <v>2682</v>
      </c>
      <c r="H2685" s="192">
        <f t="shared" ca="1" si="45"/>
        <v>-5.6392083330801659E-2</v>
      </c>
    </row>
    <row r="2686" spans="2:8" x14ac:dyDescent="0.3">
      <c r="B2686" s="109"/>
      <c r="C2686" s="13"/>
      <c r="G2686" s="29">
        <v>2683</v>
      </c>
      <c r="H2686" s="192">
        <f t="shared" ca="1" si="45"/>
        <v>-6.7109513368235566E-3</v>
      </c>
    </row>
    <row r="2687" spans="2:8" x14ac:dyDescent="0.3">
      <c r="B2687" s="109"/>
      <c r="C2687" s="13"/>
      <c r="G2687" s="29">
        <v>2684</v>
      </c>
      <c r="H2687" s="192">
        <f t="shared" ca="1" si="45"/>
        <v>-3.0549900396033562E-3</v>
      </c>
    </row>
    <row r="2688" spans="2:8" x14ac:dyDescent="0.3">
      <c r="B2688" s="109"/>
      <c r="C2688" s="13"/>
      <c r="G2688" s="29">
        <v>2685</v>
      </c>
      <c r="H2688" s="192">
        <f t="shared" ca="1" si="45"/>
        <v>-2.9734109234996016E-3</v>
      </c>
    </row>
    <row r="2689" spans="2:8" x14ac:dyDescent="0.3">
      <c r="B2689" s="109"/>
      <c r="C2689" s="13"/>
      <c r="G2689" s="29">
        <v>2686</v>
      </c>
      <c r="H2689" s="192">
        <f t="shared" ca="1" si="45"/>
        <v>1.2453141602002752E-2</v>
      </c>
    </row>
    <row r="2690" spans="2:8" x14ac:dyDescent="0.3">
      <c r="B2690" s="109"/>
      <c r="C2690" s="13"/>
      <c r="G2690" s="29">
        <v>2687</v>
      </c>
      <c r="H2690" s="192">
        <f t="shared" ca="1" si="45"/>
        <v>-4.659302504307853E-2</v>
      </c>
    </row>
    <row r="2691" spans="2:8" x14ac:dyDescent="0.3">
      <c r="B2691" s="109"/>
      <c r="C2691" s="13"/>
      <c r="G2691" s="29">
        <v>2688</v>
      </c>
      <c r="H2691" s="192">
        <f t="shared" ca="1" si="45"/>
        <v>-1.7795214171863142E-2</v>
      </c>
    </row>
    <row r="2692" spans="2:8" x14ac:dyDescent="0.3">
      <c r="B2692" s="109"/>
      <c r="C2692" s="13"/>
      <c r="G2692" s="29">
        <v>2689</v>
      </c>
      <c r="H2692" s="192">
        <f t="shared" ca="1" si="45"/>
        <v>-7.1198828731079453E-2</v>
      </c>
    </row>
    <row r="2693" spans="2:8" x14ac:dyDescent="0.3">
      <c r="B2693" s="109"/>
      <c r="C2693" s="13"/>
      <c r="G2693" s="29">
        <v>2690</v>
      </c>
      <c r="H2693" s="192">
        <f t="shared" ref="H2693:H2756" ca="1" si="46">_xlfn.NORM.INV(RAND(),N$6,N$7)</f>
        <v>6.6813714582534328E-3</v>
      </c>
    </row>
    <row r="2694" spans="2:8" x14ac:dyDescent="0.3">
      <c r="B2694" s="109"/>
      <c r="C2694" s="13"/>
      <c r="G2694" s="29">
        <v>2691</v>
      </c>
      <c r="H2694" s="192">
        <f t="shared" ca="1" si="46"/>
        <v>3.9733804112918256E-3</v>
      </c>
    </row>
    <row r="2695" spans="2:8" x14ac:dyDescent="0.3">
      <c r="B2695" s="109"/>
      <c r="C2695" s="13"/>
      <c r="G2695" s="29">
        <v>2692</v>
      </c>
      <c r="H2695" s="192">
        <f t="shared" ca="1" si="46"/>
        <v>-6.8542205681438439E-3</v>
      </c>
    </row>
    <row r="2696" spans="2:8" x14ac:dyDescent="0.3">
      <c r="B2696" s="109"/>
      <c r="C2696" s="13"/>
      <c r="G2696" s="29">
        <v>2693</v>
      </c>
      <c r="H2696" s="192">
        <f t="shared" ca="1" si="46"/>
        <v>-1.8397136013216575E-2</v>
      </c>
    </row>
    <row r="2697" spans="2:8" x14ac:dyDescent="0.3">
      <c r="B2697" s="109"/>
      <c r="C2697" s="13"/>
      <c r="G2697" s="29">
        <v>2694</v>
      </c>
      <c r="H2697" s="192">
        <f t="shared" ca="1" si="46"/>
        <v>-2.2564373716947948E-2</v>
      </c>
    </row>
    <row r="2698" spans="2:8" x14ac:dyDescent="0.3">
      <c r="B2698" s="109"/>
      <c r="C2698" s="13"/>
      <c r="G2698" s="29">
        <v>2695</v>
      </c>
      <c r="H2698" s="192">
        <f t="shared" ca="1" si="46"/>
        <v>-2.5289479608436548E-2</v>
      </c>
    </row>
    <row r="2699" spans="2:8" x14ac:dyDescent="0.3">
      <c r="B2699" s="109"/>
      <c r="C2699" s="13"/>
      <c r="G2699" s="29">
        <v>2696</v>
      </c>
      <c r="H2699" s="192">
        <f t="shared" ca="1" si="46"/>
        <v>-1.1546480885032554E-2</v>
      </c>
    </row>
    <row r="2700" spans="2:8" x14ac:dyDescent="0.3">
      <c r="B2700" s="109"/>
      <c r="C2700" s="13"/>
      <c r="G2700" s="29">
        <v>2697</v>
      </c>
      <c r="H2700" s="192">
        <f t="shared" ca="1" si="46"/>
        <v>6.8508844848158097E-3</v>
      </c>
    </row>
    <row r="2701" spans="2:8" x14ac:dyDescent="0.3">
      <c r="B2701" s="109"/>
      <c r="C2701" s="13"/>
      <c r="G2701" s="29">
        <v>2698</v>
      </c>
      <c r="H2701" s="192">
        <f t="shared" ca="1" si="46"/>
        <v>1.1431339495306687E-2</v>
      </c>
    </row>
    <row r="2702" spans="2:8" x14ac:dyDescent="0.3">
      <c r="B2702" s="109"/>
      <c r="C2702" s="13"/>
      <c r="G2702" s="29">
        <v>2699</v>
      </c>
      <c r="H2702" s="192">
        <f t="shared" ca="1" si="46"/>
        <v>-1.6418791593868474E-2</v>
      </c>
    </row>
    <row r="2703" spans="2:8" x14ac:dyDescent="0.3">
      <c r="B2703" s="109"/>
      <c r="C2703" s="13"/>
      <c r="G2703" s="29">
        <v>2700</v>
      </c>
      <c r="H2703" s="192">
        <f t="shared" ca="1" si="46"/>
        <v>-2.9472335941125635E-2</v>
      </c>
    </row>
    <row r="2704" spans="2:8" x14ac:dyDescent="0.3">
      <c r="B2704" s="109"/>
      <c r="C2704" s="13"/>
      <c r="G2704" s="29">
        <v>2701</v>
      </c>
      <c r="H2704" s="192">
        <f t="shared" ca="1" si="46"/>
        <v>3.1486903421933311E-2</v>
      </c>
    </row>
    <row r="2705" spans="2:8" x14ac:dyDescent="0.3">
      <c r="B2705" s="109"/>
      <c r="C2705" s="13"/>
      <c r="G2705" s="29">
        <v>2702</v>
      </c>
      <c r="H2705" s="192">
        <f t="shared" ca="1" si="46"/>
        <v>2.3461645202515966E-2</v>
      </c>
    </row>
    <row r="2706" spans="2:8" x14ac:dyDescent="0.3">
      <c r="B2706" s="109"/>
      <c r="C2706" s="13"/>
      <c r="G2706" s="29">
        <v>2703</v>
      </c>
      <c r="H2706" s="192">
        <f t="shared" ca="1" si="46"/>
        <v>1.862653650446533E-2</v>
      </c>
    </row>
    <row r="2707" spans="2:8" x14ac:dyDescent="0.3">
      <c r="B2707" s="109"/>
      <c r="C2707" s="13"/>
      <c r="G2707" s="29">
        <v>2704</v>
      </c>
      <c r="H2707" s="192">
        <f t="shared" ca="1" si="46"/>
        <v>2.3254851523897148E-2</v>
      </c>
    </row>
    <row r="2708" spans="2:8" x14ac:dyDescent="0.3">
      <c r="B2708" s="109"/>
      <c r="C2708" s="13"/>
      <c r="G2708" s="29">
        <v>2705</v>
      </c>
      <c r="H2708" s="192">
        <f t="shared" ca="1" si="46"/>
        <v>-2.6811781220283781E-2</v>
      </c>
    </row>
    <row r="2709" spans="2:8" x14ac:dyDescent="0.3">
      <c r="B2709" s="109"/>
      <c r="C2709" s="13"/>
      <c r="G2709" s="29">
        <v>2706</v>
      </c>
      <c r="H2709" s="192">
        <f t="shared" ca="1" si="46"/>
        <v>-5.0396990697232722E-3</v>
      </c>
    </row>
    <row r="2710" spans="2:8" x14ac:dyDescent="0.3">
      <c r="B2710" s="109"/>
      <c r="C2710" s="13"/>
      <c r="G2710" s="29">
        <v>2707</v>
      </c>
      <c r="H2710" s="192">
        <f t="shared" ca="1" si="46"/>
        <v>3.465277888383566E-2</v>
      </c>
    </row>
    <row r="2711" spans="2:8" x14ac:dyDescent="0.3">
      <c r="B2711" s="109"/>
      <c r="C2711" s="13"/>
      <c r="G2711" s="29">
        <v>2708</v>
      </c>
      <c r="H2711" s="192">
        <f t="shared" ca="1" si="46"/>
        <v>-1.3746485277187945E-2</v>
      </c>
    </row>
    <row r="2712" spans="2:8" x14ac:dyDescent="0.3">
      <c r="B2712" s="109"/>
      <c r="C2712" s="13"/>
      <c r="G2712" s="29">
        <v>2709</v>
      </c>
      <c r="H2712" s="192">
        <f t="shared" ca="1" si="46"/>
        <v>-2.9250253664295824E-2</v>
      </c>
    </row>
    <row r="2713" spans="2:8" x14ac:dyDescent="0.3">
      <c r="B2713" s="109"/>
      <c r="C2713" s="13"/>
      <c r="G2713" s="29">
        <v>2710</v>
      </c>
      <c r="H2713" s="192">
        <f t="shared" ca="1" si="46"/>
        <v>-6.0961890586436179E-3</v>
      </c>
    </row>
    <row r="2714" spans="2:8" x14ac:dyDescent="0.3">
      <c r="B2714" s="109"/>
      <c r="C2714" s="13"/>
      <c r="G2714" s="29">
        <v>2711</v>
      </c>
      <c r="H2714" s="192">
        <f t="shared" ca="1" si="46"/>
        <v>4.674210568159156E-2</v>
      </c>
    </row>
    <row r="2715" spans="2:8" x14ac:dyDescent="0.3">
      <c r="B2715" s="109"/>
      <c r="C2715" s="13"/>
      <c r="G2715" s="29">
        <v>2712</v>
      </c>
      <c r="H2715" s="192">
        <f t="shared" ca="1" si="46"/>
        <v>3.7192014550531103E-3</v>
      </c>
    </row>
    <row r="2716" spans="2:8" x14ac:dyDescent="0.3">
      <c r="B2716" s="109"/>
      <c r="C2716" s="13"/>
      <c r="G2716" s="29">
        <v>2713</v>
      </c>
      <c r="H2716" s="192">
        <f t="shared" ca="1" si="46"/>
        <v>2.6753074002135138E-3</v>
      </c>
    </row>
    <row r="2717" spans="2:8" x14ac:dyDescent="0.3">
      <c r="B2717" s="109"/>
      <c r="C2717" s="13"/>
      <c r="G2717" s="29">
        <v>2714</v>
      </c>
      <c r="H2717" s="192">
        <f t="shared" ca="1" si="46"/>
        <v>3.0480934635599494E-2</v>
      </c>
    </row>
    <row r="2718" spans="2:8" x14ac:dyDescent="0.3">
      <c r="B2718" s="109"/>
      <c r="C2718" s="13"/>
      <c r="G2718" s="29">
        <v>2715</v>
      </c>
      <c r="H2718" s="192">
        <f t="shared" ca="1" si="46"/>
        <v>-5.5627909593192214E-2</v>
      </c>
    </row>
    <row r="2719" spans="2:8" x14ac:dyDescent="0.3">
      <c r="B2719" s="109"/>
      <c r="C2719" s="13"/>
      <c r="G2719" s="29">
        <v>2716</v>
      </c>
      <c r="H2719" s="192">
        <f t="shared" ca="1" si="46"/>
        <v>3.1598514528200658E-2</v>
      </c>
    </row>
    <row r="2720" spans="2:8" x14ac:dyDescent="0.3">
      <c r="B2720" s="109"/>
      <c r="C2720" s="13"/>
      <c r="G2720" s="29">
        <v>2717</v>
      </c>
      <c r="H2720" s="192">
        <f t="shared" ca="1" si="46"/>
        <v>3.534074835676683E-2</v>
      </c>
    </row>
    <row r="2721" spans="2:8" x14ac:dyDescent="0.3">
      <c r="B2721" s="109"/>
      <c r="C2721" s="13"/>
      <c r="G2721" s="29">
        <v>2718</v>
      </c>
      <c r="H2721" s="192">
        <f t="shared" ca="1" si="46"/>
        <v>-3.6356644956170726E-2</v>
      </c>
    </row>
    <row r="2722" spans="2:8" x14ac:dyDescent="0.3">
      <c r="B2722" s="109"/>
      <c r="C2722" s="13"/>
      <c r="G2722" s="29">
        <v>2719</v>
      </c>
      <c r="H2722" s="192">
        <f t="shared" ca="1" si="46"/>
        <v>4.1410655098118906E-2</v>
      </c>
    </row>
    <row r="2723" spans="2:8" x14ac:dyDescent="0.3">
      <c r="B2723" s="109"/>
      <c r="C2723" s="13"/>
      <c r="G2723" s="29">
        <v>2720</v>
      </c>
      <c r="H2723" s="192">
        <f t="shared" ca="1" si="46"/>
        <v>5.6173372568563001E-3</v>
      </c>
    </row>
    <row r="2724" spans="2:8" x14ac:dyDescent="0.3">
      <c r="B2724" s="109"/>
      <c r="C2724" s="13"/>
      <c r="G2724" s="29">
        <v>2721</v>
      </c>
      <c r="H2724" s="192">
        <f t="shared" ca="1" si="46"/>
        <v>-5.3694896655699133E-2</v>
      </c>
    </row>
    <row r="2725" spans="2:8" x14ac:dyDescent="0.3">
      <c r="B2725" s="109"/>
      <c r="C2725" s="13"/>
      <c r="G2725" s="29">
        <v>2722</v>
      </c>
      <c r="H2725" s="192">
        <f t="shared" ca="1" si="46"/>
        <v>-1.9128870869178159E-2</v>
      </c>
    </row>
    <row r="2726" spans="2:8" x14ac:dyDescent="0.3">
      <c r="B2726" s="109"/>
      <c r="C2726" s="13"/>
      <c r="G2726" s="29">
        <v>2723</v>
      </c>
      <c r="H2726" s="192">
        <f t="shared" ca="1" si="46"/>
        <v>-4.0230736110845364E-2</v>
      </c>
    </row>
    <row r="2727" spans="2:8" x14ac:dyDescent="0.3">
      <c r="B2727" s="109"/>
      <c r="C2727" s="13"/>
      <c r="G2727" s="29">
        <v>2724</v>
      </c>
      <c r="H2727" s="192">
        <f t="shared" ca="1" si="46"/>
        <v>1.0537903142805177E-2</v>
      </c>
    </row>
    <row r="2728" spans="2:8" x14ac:dyDescent="0.3">
      <c r="B2728" s="109"/>
      <c r="C2728" s="13"/>
      <c r="G2728" s="29">
        <v>2725</v>
      </c>
      <c r="H2728" s="192">
        <f t="shared" ca="1" si="46"/>
        <v>-3.9961415656960472E-3</v>
      </c>
    </row>
    <row r="2729" spans="2:8" x14ac:dyDescent="0.3">
      <c r="B2729" s="109"/>
      <c r="C2729" s="13"/>
      <c r="G2729" s="29">
        <v>2726</v>
      </c>
      <c r="H2729" s="192">
        <f t="shared" ca="1" si="46"/>
        <v>3.0493719503025299E-4</v>
      </c>
    </row>
    <row r="2730" spans="2:8" x14ac:dyDescent="0.3">
      <c r="B2730" s="109"/>
      <c r="C2730" s="13"/>
      <c r="G2730" s="29">
        <v>2727</v>
      </c>
      <c r="H2730" s="192">
        <f t="shared" ca="1" si="46"/>
        <v>4.3052933780279292E-3</v>
      </c>
    </row>
    <row r="2731" spans="2:8" x14ac:dyDescent="0.3">
      <c r="B2731" s="109"/>
      <c r="C2731" s="13"/>
      <c r="G2731" s="29">
        <v>2728</v>
      </c>
      <c r="H2731" s="192">
        <f t="shared" ca="1" si="46"/>
        <v>1.4042086640000614E-2</v>
      </c>
    </row>
    <row r="2732" spans="2:8" x14ac:dyDescent="0.3">
      <c r="B2732" s="109"/>
      <c r="C2732" s="13"/>
      <c r="G2732" s="29">
        <v>2729</v>
      </c>
      <c r="H2732" s="192">
        <f t="shared" ca="1" si="46"/>
        <v>5.7157553098526256E-2</v>
      </c>
    </row>
    <row r="2733" spans="2:8" x14ac:dyDescent="0.3">
      <c r="B2733" s="109"/>
      <c r="C2733" s="13"/>
      <c r="G2733" s="29">
        <v>2730</v>
      </c>
      <c r="H2733" s="192">
        <f t="shared" ca="1" si="46"/>
        <v>-6.4253102047848037E-2</v>
      </c>
    </row>
    <row r="2734" spans="2:8" x14ac:dyDescent="0.3">
      <c r="B2734" s="109"/>
      <c r="C2734" s="13"/>
      <c r="G2734" s="29">
        <v>2731</v>
      </c>
      <c r="H2734" s="192">
        <f t="shared" ca="1" si="46"/>
        <v>3.302772503687218E-2</v>
      </c>
    </row>
    <row r="2735" spans="2:8" x14ac:dyDescent="0.3">
      <c r="B2735" s="109"/>
      <c r="C2735" s="13"/>
      <c r="G2735" s="29">
        <v>2732</v>
      </c>
      <c r="H2735" s="192">
        <f t="shared" ca="1" si="46"/>
        <v>-1.4378429802182003E-2</v>
      </c>
    </row>
    <row r="2736" spans="2:8" x14ac:dyDescent="0.3">
      <c r="B2736" s="109"/>
      <c r="C2736" s="13"/>
      <c r="G2736" s="29">
        <v>2733</v>
      </c>
      <c r="H2736" s="192">
        <f t="shared" ca="1" si="46"/>
        <v>-4.1103149653097644E-2</v>
      </c>
    </row>
    <row r="2737" spans="2:8" x14ac:dyDescent="0.3">
      <c r="B2737" s="109"/>
      <c r="C2737" s="13"/>
      <c r="G2737" s="29">
        <v>2734</v>
      </c>
      <c r="H2737" s="192">
        <f t="shared" ca="1" si="46"/>
        <v>-1.3228592002516911E-2</v>
      </c>
    </row>
    <row r="2738" spans="2:8" x14ac:dyDescent="0.3">
      <c r="B2738" s="109"/>
      <c r="C2738" s="13"/>
      <c r="G2738" s="29">
        <v>2735</v>
      </c>
      <c r="H2738" s="192">
        <f t="shared" ca="1" si="46"/>
        <v>-2.9711216377175245E-2</v>
      </c>
    </row>
    <row r="2739" spans="2:8" x14ac:dyDescent="0.3">
      <c r="B2739" s="109"/>
      <c r="C2739" s="13"/>
      <c r="G2739" s="29">
        <v>2736</v>
      </c>
      <c r="H2739" s="192">
        <f t="shared" ca="1" si="46"/>
        <v>3.9091152859557048E-2</v>
      </c>
    </row>
    <row r="2740" spans="2:8" x14ac:dyDescent="0.3">
      <c r="B2740" s="109"/>
      <c r="C2740" s="13"/>
      <c r="G2740" s="29">
        <v>2737</v>
      </c>
      <c r="H2740" s="192">
        <f t="shared" ca="1" si="46"/>
        <v>9.8355235081859591E-3</v>
      </c>
    </row>
    <row r="2741" spans="2:8" x14ac:dyDescent="0.3">
      <c r="B2741" s="109"/>
      <c r="C2741" s="13"/>
      <c r="G2741" s="29">
        <v>2738</v>
      </c>
      <c r="H2741" s="192">
        <f t="shared" ca="1" si="46"/>
        <v>-2.620369458297123E-2</v>
      </c>
    </row>
    <row r="2742" spans="2:8" x14ac:dyDescent="0.3">
      <c r="B2742" s="109"/>
      <c r="C2742" s="13"/>
      <c r="G2742" s="29">
        <v>2739</v>
      </c>
      <c r="H2742" s="192">
        <f t="shared" ca="1" si="46"/>
        <v>-1.6112111826564177E-2</v>
      </c>
    </row>
    <row r="2743" spans="2:8" x14ac:dyDescent="0.3">
      <c r="B2743" s="109"/>
      <c r="C2743" s="13"/>
      <c r="G2743" s="29">
        <v>2740</v>
      </c>
      <c r="H2743" s="192">
        <f t="shared" ca="1" si="46"/>
        <v>-1.1893641478647169E-2</v>
      </c>
    </row>
    <row r="2744" spans="2:8" x14ac:dyDescent="0.3">
      <c r="B2744" s="109"/>
      <c r="C2744" s="13"/>
      <c r="G2744" s="29">
        <v>2741</v>
      </c>
      <c r="H2744" s="192">
        <f t="shared" ca="1" si="46"/>
        <v>-6.4425876805909096E-2</v>
      </c>
    </row>
    <row r="2745" spans="2:8" x14ac:dyDescent="0.3">
      <c r="B2745" s="109"/>
      <c r="C2745" s="13"/>
      <c r="G2745" s="29">
        <v>2742</v>
      </c>
      <c r="H2745" s="192">
        <f t="shared" ca="1" si="46"/>
        <v>3.1479129686840285E-3</v>
      </c>
    </row>
    <row r="2746" spans="2:8" x14ac:dyDescent="0.3">
      <c r="B2746" s="109"/>
      <c r="C2746" s="13"/>
      <c r="G2746" s="29">
        <v>2743</v>
      </c>
      <c r="H2746" s="192">
        <f t="shared" ca="1" si="46"/>
        <v>-7.9517745261651462E-3</v>
      </c>
    </row>
    <row r="2747" spans="2:8" x14ac:dyDescent="0.3">
      <c r="B2747" s="109"/>
      <c r="C2747" s="13"/>
      <c r="G2747" s="29">
        <v>2744</v>
      </c>
      <c r="H2747" s="192">
        <f t="shared" ca="1" si="46"/>
        <v>-1.5830911142789899E-3</v>
      </c>
    </row>
    <row r="2748" spans="2:8" x14ac:dyDescent="0.3">
      <c r="B2748" s="109"/>
      <c r="C2748" s="13"/>
      <c r="G2748" s="29">
        <v>2745</v>
      </c>
      <c r="H2748" s="192">
        <f t="shared" ca="1" si="46"/>
        <v>-2.1139066418489436E-2</v>
      </c>
    </row>
    <row r="2749" spans="2:8" x14ac:dyDescent="0.3">
      <c r="B2749" s="109"/>
      <c r="C2749" s="13"/>
      <c r="G2749" s="29">
        <v>2746</v>
      </c>
      <c r="H2749" s="192">
        <f t="shared" ca="1" si="46"/>
        <v>6.9656966917972782E-2</v>
      </c>
    </row>
    <row r="2750" spans="2:8" x14ac:dyDescent="0.3">
      <c r="B2750" s="109"/>
      <c r="C2750" s="13"/>
      <c r="G2750" s="29">
        <v>2747</v>
      </c>
      <c r="H2750" s="192">
        <f t="shared" ca="1" si="46"/>
        <v>-3.3797444376025533E-2</v>
      </c>
    </row>
    <row r="2751" spans="2:8" x14ac:dyDescent="0.3">
      <c r="B2751" s="109"/>
      <c r="C2751" s="13"/>
      <c r="G2751" s="29">
        <v>2748</v>
      </c>
      <c r="H2751" s="192">
        <f t="shared" ca="1" si="46"/>
        <v>-3.458521149992403E-2</v>
      </c>
    </row>
    <row r="2752" spans="2:8" x14ac:dyDescent="0.3">
      <c r="B2752" s="109"/>
      <c r="C2752" s="13"/>
      <c r="G2752" s="29">
        <v>2749</v>
      </c>
      <c r="H2752" s="192">
        <f t="shared" ca="1" si="46"/>
        <v>4.1286571159090554E-2</v>
      </c>
    </row>
    <row r="2753" spans="2:8" x14ac:dyDescent="0.3">
      <c r="B2753" s="109"/>
      <c r="C2753" s="13"/>
      <c r="G2753" s="29">
        <v>2750</v>
      </c>
      <c r="H2753" s="192">
        <f t="shared" ca="1" si="46"/>
        <v>-8.7144498594771708E-3</v>
      </c>
    </row>
    <row r="2754" spans="2:8" x14ac:dyDescent="0.3">
      <c r="B2754" s="109"/>
      <c r="C2754" s="13"/>
      <c r="G2754" s="29">
        <v>2751</v>
      </c>
      <c r="H2754" s="192">
        <f t="shared" ca="1" si="46"/>
        <v>1.2579371697151256E-2</v>
      </c>
    </row>
    <row r="2755" spans="2:8" x14ac:dyDescent="0.3">
      <c r="B2755" s="109"/>
      <c r="C2755" s="13"/>
      <c r="G2755" s="29">
        <v>2752</v>
      </c>
      <c r="H2755" s="192">
        <f t="shared" ca="1" si="46"/>
        <v>4.4467361997860853E-2</v>
      </c>
    </row>
    <row r="2756" spans="2:8" x14ac:dyDescent="0.3">
      <c r="B2756" s="109"/>
      <c r="C2756" s="13"/>
      <c r="G2756" s="29">
        <v>2753</v>
      </c>
      <c r="H2756" s="192">
        <f t="shared" ca="1" si="46"/>
        <v>-2.2557220513929329E-2</v>
      </c>
    </row>
    <row r="2757" spans="2:8" x14ac:dyDescent="0.3">
      <c r="B2757" s="109"/>
      <c r="C2757" s="13"/>
      <c r="G2757" s="29">
        <v>2754</v>
      </c>
      <c r="H2757" s="192">
        <f t="shared" ref="H2757:H2820" ca="1" si="47">_xlfn.NORM.INV(RAND(),N$6,N$7)</f>
        <v>-1.1502496796394578E-2</v>
      </c>
    </row>
    <row r="2758" spans="2:8" x14ac:dyDescent="0.3">
      <c r="B2758" s="109"/>
      <c r="C2758" s="13"/>
      <c r="G2758" s="29">
        <v>2755</v>
      </c>
      <c r="H2758" s="192">
        <f t="shared" ca="1" si="47"/>
        <v>2.493521355922013E-2</v>
      </c>
    </row>
    <row r="2759" spans="2:8" x14ac:dyDescent="0.3">
      <c r="B2759" s="109"/>
      <c r="C2759" s="13"/>
      <c r="G2759" s="29">
        <v>2756</v>
      </c>
      <c r="H2759" s="192">
        <f t="shared" ca="1" si="47"/>
        <v>-1.0597132871016027E-2</v>
      </c>
    </row>
    <row r="2760" spans="2:8" x14ac:dyDescent="0.3">
      <c r="B2760" s="109"/>
      <c r="C2760" s="13"/>
      <c r="G2760" s="29">
        <v>2757</v>
      </c>
      <c r="H2760" s="192">
        <f t="shared" ca="1" si="47"/>
        <v>-2.4175078799357139E-2</v>
      </c>
    </row>
    <row r="2761" spans="2:8" x14ac:dyDescent="0.3">
      <c r="B2761" s="109"/>
      <c r="C2761" s="13"/>
      <c r="G2761" s="29">
        <v>2758</v>
      </c>
      <c r="H2761" s="192">
        <f t="shared" ca="1" si="47"/>
        <v>5.1493007711035325E-3</v>
      </c>
    </row>
    <row r="2762" spans="2:8" x14ac:dyDescent="0.3">
      <c r="B2762" s="109"/>
      <c r="C2762" s="13"/>
      <c r="G2762" s="29">
        <v>2759</v>
      </c>
      <c r="H2762" s="192">
        <f t="shared" ca="1" si="47"/>
        <v>4.3112938409544409E-2</v>
      </c>
    </row>
    <row r="2763" spans="2:8" x14ac:dyDescent="0.3">
      <c r="B2763" s="109"/>
      <c r="C2763" s="13"/>
      <c r="G2763" s="29">
        <v>2760</v>
      </c>
      <c r="H2763" s="192">
        <f t="shared" ca="1" si="47"/>
        <v>-4.2743823698069318E-2</v>
      </c>
    </row>
    <row r="2764" spans="2:8" x14ac:dyDescent="0.3">
      <c r="B2764" s="109"/>
      <c r="C2764" s="13"/>
      <c r="G2764" s="29">
        <v>2761</v>
      </c>
      <c r="H2764" s="192">
        <f t="shared" ca="1" si="47"/>
        <v>3.3538902964371244E-3</v>
      </c>
    </row>
    <row r="2765" spans="2:8" x14ac:dyDescent="0.3">
      <c r="B2765" s="109"/>
      <c r="C2765" s="13"/>
      <c r="G2765" s="29">
        <v>2762</v>
      </c>
      <c r="H2765" s="192">
        <f t="shared" ca="1" si="47"/>
        <v>6.3751520996041863E-3</v>
      </c>
    </row>
    <row r="2766" spans="2:8" x14ac:dyDescent="0.3">
      <c r="B2766" s="109"/>
      <c r="C2766" s="13"/>
      <c r="G2766" s="29">
        <v>2763</v>
      </c>
      <c r="H2766" s="192">
        <f t="shared" ca="1" si="47"/>
        <v>1.4380342637822943E-3</v>
      </c>
    </row>
    <row r="2767" spans="2:8" x14ac:dyDescent="0.3">
      <c r="B2767" s="109"/>
      <c r="C2767" s="13"/>
      <c r="G2767" s="29">
        <v>2764</v>
      </c>
      <c r="H2767" s="192">
        <f t="shared" ca="1" si="47"/>
        <v>-5.4920699784043814E-3</v>
      </c>
    </row>
    <row r="2768" spans="2:8" x14ac:dyDescent="0.3">
      <c r="B2768" s="109"/>
      <c r="C2768" s="13"/>
      <c r="G2768" s="29">
        <v>2765</v>
      </c>
      <c r="H2768" s="192">
        <f t="shared" ca="1" si="47"/>
        <v>5.9341897135647692E-3</v>
      </c>
    </row>
    <row r="2769" spans="2:8" x14ac:dyDescent="0.3">
      <c r="B2769" s="109"/>
      <c r="C2769" s="13"/>
      <c r="G2769" s="29">
        <v>2766</v>
      </c>
      <c r="H2769" s="192">
        <f t="shared" ca="1" si="47"/>
        <v>3.1756428970998847E-2</v>
      </c>
    </row>
    <row r="2770" spans="2:8" x14ac:dyDescent="0.3">
      <c r="B2770" s="109"/>
      <c r="C2770" s="13"/>
      <c r="G2770" s="29">
        <v>2767</v>
      </c>
      <c r="H2770" s="192">
        <f t="shared" ca="1" si="47"/>
        <v>-8.2621351260821208E-3</v>
      </c>
    </row>
    <row r="2771" spans="2:8" x14ac:dyDescent="0.3">
      <c r="B2771" s="109"/>
      <c r="C2771" s="13"/>
      <c r="G2771" s="29">
        <v>2768</v>
      </c>
      <c r="H2771" s="192">
        <f t="shared" ca="1" si="47"/>
        <v>-4.4831566921113303E-3</v>
      </c>
    </row>
    <row r="2772" spans="2:8" x14ac:dyDescent="0.3">
      <c r="B2772" s="109"/>
      <c r="C2772" s="13"/>
      <c r="G2772" s="29">
        <v>2769</v>
      </c>
      <c r="H2772" s="192">
        <f t="shared" ca="1" si="47"/>
        <v>1.9610717266045134E-2</v>
      </c>
    </row>
    <row r="2773" spans="2:8" x14ac:dyDescent="0.3">
      <c r="B2773" s="109"/>
      <c r="C2773" s="13"/>
      <c r="G2773" s="29">
        <v>2770</v>
      </c>
      <c r="H2773" s="192">
        <f t="shared" ca="1" si="47"/>
        <v>3.4708034250299044E-2</v>
      </c>
    </row>
    <row r="2774" spans="2:8" x14ac:dyDescent="0.3">
      <c r="B2774" s="109"/>
      <c r="C2774" s="13"/>
      <c r="G2774" s="29">
        <v>2771</v>
      </c>
      <c r="H2774" s="192">
        <f t="shared" ca="1" si="47"/>
        <v>2.7174898726691762E-2</v>
      </c>
    </row>
    <row r="2775" spans="2:8" x14ac:dyDescent="0.3">
      <c r="B2775" s="109"/>
      <c r="C2775" s="13"/>
      <c r="G2775" s="29">
        <v>2772</v>
      </c>
      <c r="H2775" s="192">
        <f t="shared" ca="1" si="47"/>
        <v>3.0207981710373047E-2</v>
      </c>
    </row>
    <row r="2776" spans="2:8" x14ac:dyDescent="0.3">
      <c r="B2776" s="109"/>
      <c r="C2776" s="13"/>
      <c r="G2776" s="29">
        <v>2773</v>
      </c>
      <c r="H2776" s="192">
        <f t="shared" ca="1" si="47"/>
        <v>1.6883590788251874E-2</v>
      </c>
    </row>
    <row r="2777" spans="2:8" x14ac:dyDescent="0.3">
      <c r="B2777" s="109"/>
      <c r="C2777" s="13"/>
      <c r="G2777" s="29">
        <v>2774</v>
      </c>
      <c r="H2777" s="192">
        <f t="shared" ca="1" si="47"/>
        <v>6.6883837133216162E-3</v>
      </c>
    </row>
    <row r="2778" spans="2:8" x14ac:dyDescent="0.3">
      <c r="B2778" s="109"/>
      <c r="C2778" s="13"/>
      <c r="G2778" s="29">
        <v>2775</v>
      </c>
      <c r="H2778" s="192">
        <f t="shared" ca="1" si="47"/>
        <v>-3.3662308383984374E-4</v>
      </c>
    </row>
    <row r="2779" spans="2:8" x14ac:dyDescent="0.3">
      <c r="B2779" s="109"/>
      <c r="C2779" s="13"/>
      <c r="G2779" s="29">
        <v>2776</v>
      </c>
      <c r="H2779" s="192">
        <f t="shared" ca="1" si="47"/>
        <v>1.9572687474643573E-2</v>
      </c>
    </row>
    <row r="2780" spans="2:8" x14ac:dyDescent="0.3">
      <c r="B2780" s="109"/>
      <c r="C2780" s="13"/>
      <c r="G2780" s="29">
        <v>2777</v>
      </c>
      <c r="H2780" s="192">
        <f t="shared" ca="1" si="47"/>
        <v>1.8175673964382549E-2</v>
      </c>
    </row>
    <row r="2781" spans="2:8" x14ac:dyDescent="0.3">
      <c r="B2781" s="109"/>
      <c r="C2781" s="13"/>
      <c r="G2781" s="29">
        <v>2778</v>
      </c>
      <c r="H2781" s="192">
        <f t="shared" ca="1" si="47"/>
        <v>1.4832687640014004E-2</v>
      </c>
    </row>
    <row r="2782" spans="2:8" x14ac:dyDescent="0.3">
      <c r="B2782" s="109"/>
      <c r="C2782" s="13"/>
      <c r="G2782" s="29">
        <v>2779</v>
      </c>
      <c r="H2782" s="192">
        <f t="shared" ca="1" si="47"/>
        <v>-2.1908630580843955E-2</v>
      </c>
    </row>
    <row r="2783" spans="2:8" x14ac:dyDescent="0.3">
      <c r="B2783" s="109"/>
      <c r="C2783" s="13"/>
      <c r="G2783" s="29">
        <v>2780</v>
      </c>
      <c r="H2783" s="192">
        <f t="shared" ca="1" si="47"/>
        <v>4.5453308826570581E-2</v>
      </c>
    </row>
    <row r="2784" spans="2:8" x14ac:dyDescent="0.3">
      <c r="B2784" s="109"/>
      <c r="C2784" s="13"/>
      <c r="G2784" s="29">
        <v>2781</v>
      </c>
      <c r="H2784" s="192">
        <f t="shared" ca="1" si="47"/>
        <v>-3.7306347291842235E-2</v>
      </c>
    </row>
    <row r="2785" spans="2:8" x14ac:dyDescent="0.3">
      <c r="B2785" s="109"/>
      <c r="C2785" s="13"/>
      <c r="G2785" s="29">
        <v>2782</v>
      </c>
      <c r="H2785" s="192">
        <f t="shared" ca="1" si="47"/>
        <v>-2.9480453212976779E-2</v>
      </c>
    </row>
    <row r="2786" spans="2:8" x14ac:dyDescent="0.3">
      <c r="B2786" s="109"/>
      <c r="C2786" s="13"/>
      <c r="G2786" s="29">
        <v>2783</v>
      </c>
      <c r="H2786" s="192">
        <f t="shared" ca="1" si="47"/>
        <v>6.1589313026600484E-3</v>
      </c>
    </row>
    <row r="2787" spans="2:8" x14ac:dyDescent="0.3">
      <c r="B2787" s="109"/>
      <c r="C2787" s="13"/>
      <c r="G2787" s="29">
        <v>2784</v>
      </c>
      <c r="H2787" s="192">
        <f t="shared" ca="1" si="47"/>
        <v>3.6001264287778618E-2</v>
      </c>
    </row>
    <row r="2788" spans="2:8" x14ac:dyDescent="0.3">
      <c r="B2788" s="109"/>
      <c r="C2788" s="13"/>
      <c r="G2788" s="29">
        <v>2785</v>
      </c>
      <c r="H2788" s="192">
        <f t="shared" ca="1" si="47"/>
        <v>-3.4800128845873919E-2</v>
      </c>
    </row>
    <row r="2789" spans="2:8" x14ac:dyDescent="0.3">
      <c r="B2789" s="109"/>
      <c r="C2789" s="13"/>
      <c r="G2789" s="29">
        <v>2786</v>
      </c>
      <c r="H2789" s="192">
        <f t="shared" ca="1" si="47"/>
        <v>-1.2928048173051061E-2</v>
      </c>
    </row>
    <row r="2790" spans="2:8" x14ac:dyDescent="0.3">
      <c r="B2790" s="109"/>
      <c r="C2790" s="13"/>
      <c r="G2790" s="29">
        <v>2787</v>
      </c>
      <c r="H2790" s="192">
        <f t="shared" ca="1" si="47"/>
        <v>-1.5786749325130123E-2</v>
      </c>
    </row>
    <row r="2791" spans="2:8" x14ac:dyDescent="0.3">
      <c r="B2791" s="109"/>
      <c r="C2791" s="13"/>
      <c r="G2791" s="29">
        <v>2788</v>
      </c>
      <c r="H2791" s="192">
        <f t="shared" ca="1" si="47"/>
        <v>2.5953690125905805E-2</v>
      </c>
    </row>
    <row r="2792" spans="2:8" x14ac:dyDescent="0.3">
      <c r="B2792" s="109"/>
      <c r="C2792" s="13"/>
      <c r="G2792" s="29">
        <v>2789</v>
      </c>
      <c r="H2792" s="192">
        <f t="shared" ca="1" si="47"/>
        <v>-2.9782924229338377E-2</v>
      </c>
    </row>
    <row r="2793" spans="2:8" x14ac:dyDescent="0.3">
      <c r="B2793" s="109"/>
      <c r="C2793" s="13"/>
      <c r="G2793" s="29">
        <v>2790</v>
      </c>
      <c r="H2793" s="192">
        <f t="shared" ca="1" si="47"/>
        <v>-2.1374371900803536E-2</v>
      </c>
    </row>
    <row r="2794" spans="2:8" x14ac:dyDescent="0.3">
      <c r="B2794" s="109"/>
      <c r="C2794" s="13"/>
      <c r="G2794" s="29">
        <v>2791</v>
      </c>
      <c r="H2794" s="192">
        <f t="shared" ca="1" si="47"/>
        <v>6.1412621579984812E-3</v>
      </c>
    </row>
    <row r="2795" spans="2:8" x14ac:dyDescent="0.3">
      <c r="B2795" s="109"/>
      <c r="C2795" s="13"/>
      <c r="G2795" s="29">
        <v>2792</v>
      </c>
      <c r="H2795" s="192">
        <f t="shared" ca="1" si="47"/>
        <v>-2.5192761917782421E-2</v>
      </c>
    </row>
    <row r="2796" spans="2:8" x14ac:dyDescent="0.3">
      <c r="B2796" s="109"/>
      <c r="C2796" s="13"/>
      <c r="G2796" s="29">
        <v>2793</v>
      </c>
      <c r="H2796" s="192">
        <f t="shared" ca="1" si="47"/>
        <v>2.9217132323932048E-2</v>
      </c>
    </row>
    <row r="2797" spans="2:8" x14ac:dyDescent="0.3">
      <c r="B2797" s="109"/>
      <c r="C2797" s="13"/>
      <c r="G2797" s="29">
        <v>2794</v>
      </c>
      <c r="H2797" s="192">
        <f t="shared" ca="1" si="47"/>
        <v>3.6099776033558316E-2</v>
      </c>
    </row>
    <row r="2798" spans="2:8" x14ac:dyDescent="0.3">
      <c r="B2798" s="109"/>
      <c r="C2798" s="13"/>
      <c r="G2798" s="29">
        <v>2795</v>
      </c>
      <c r="H2798" s="192">
        <f t="shared" ca="1" si="47"/>
        <v>-2.3017140712692001E-2</v>
      </c>
    </row>
    <row r="2799" spans="2:8" x14ac:dyDescent="0.3">
      <c r="B2799" s="109"/>
      <c r="C2799" s="13"/>
      <c r="G2799" s="29">
        <v>2796</v>
      </c>
      <c r="H2799" s="192">
        <f t="shared" ca="1" si="47"/>
        <v>-5.1742425536267289E-2</v>
      </c>
    </row>
    <row r="2800" spans="2:8" x14ac:dyDescent="0.3">
      <c r="B2800" s="109"/>
      <c r="C2800" s="13"/>
      <c r="G2800" s="29">
        <v>2797</v>
      </c>
      <c r="H2800" s="192">
        <f t="shared" ca="1" si="47"/>
        <v>1.130315718479776E-2</v>
      </c>
    </row>
    <row r="2801" spans="2:8" x14ac:dyDescent="0.3">
      <c r="B2801" s="109"/>
      <c r="C2801" s="13"/>
      <c r="G2801" s="29">
        <v>2798</v>
      </c>
      <c r="H2801" s="192">
        <f t="shared" ca="1" si="47"/>
        <v>-2.2737334926353586E-2</v>
      </c>
    </row>
    <row r="2802" spans="2:8" x14ac:dyDescent="0.3">
      <c r="B2802" s="109"/>
      <c r="C2802" s="13"/>
      <c r="G2802" s="29">
        <v>2799</v>
      </c>
      <c r="H2802" s="192">
        <f t="shared" ca="1" si="47"/>
        <v>-2.0324116124361441E-2</v>
      </c>
    </row>
    <row r="2803" spans="2:8" x14ac:dyDescent="0.3">
      <c r="B2803" s="109"/>
      <c r="C2803" s="13"/>
      <c r="G2803" s="29">
        <v>2800</v>
      </c>
      <c r="H2803" s="192">
        <f t="shared" ca="1" si="47"/>
        <v>2.9276464753786161E-2</v>
      </c>
    </row>
    <row r="2804" spans="2:8" x14ac:dyDescent="0.3">
      <c r="B2804" s="109"/>
      <c r="C2804" s="13"/>
      <c r="G2804" s="29">
        <v>2801</v>
      </c>
      <c r="H2804" s="192">
        <f t="shared" ca="1" si="47"/>
        <v>2.0903559563561106E-2</v>
      </c>
    </row>
    <row r="2805" spans="2:8" x14ac:dyDescent="0.3">
      <c r="B2805" s="109"/>
      <c r="C2805" s="13"/>
      <c r="G2805" s="29">
        <v>2802</v>
      </c>
      <c r="H2805" s="192">
        <f t="shared" ca="1" si="47"/>
        <v>-7.1933345255342687E-2</v>
      </c>
    </row>
    <row r="2806" spans="2:8" x14ac:dyDescent="0.3">
      <c r="B2806" s="109"/>
      <c r="C2806" s="13"/>
      <c r="G2806" s="29">
        <v>2803</v>
      </c>
      <c r="H2806" s="192">
        <f t="shared" ca="1" si="47"/>
        <v>2.3672542157235004E-2</v>
      </c>
    </row>
    <row r="2807" spans="2:8" x14ac:dyDescent="0.3">
      <c r="B2807" s="109"/>
      <c r="C2807" s="13"/>
      <c r="G2807" s="29">
        <v>2804</v>
      </c>
      <c r="H2807" s="192">
        <f t="shared" ca="1" si="47"/>
        <v>-1.1918760561211109E-2</v>
      </c>
    </row>
    <row r="2808" spans="2:8" x14ac:dyDescent="0.3">
      <c r="B2808" s="109"/>
      <c r="C2808" s="13"/>
      <c r="G2808" s="29">
        <v>2805</v>
      </c>
      <c r="H2808" s="192">
        <f t="shared" ca="1" si="47"/>
        <v>-8.2179516524026799E-3</v>
      </c>
    </row>
    <row r="2809" spans="2:8" x14ac:dyDescent="0.3">
      <c r="B2809" s="109"/>
      <c r="C2809" s="13"/>
      <c r="G2809" s="29">
        <v>2806</v>
      </c>
      <c r="H2809" s="192">
        <f t="shared" ca="1" si="47"/>
        <v>-1.5959666889380306E-2</v>
      </c>
    </row>
    <row r="2810" spans="2:8" x14ac:dyDescent="0.3">
      <c r="B2810" s="109"/>
      <c r="C2810" s="13"/>
      <c r="G2810" s="29">
        <v>2807</v>
      </c>
      <c r="H2810" s="192">
        <f t="shared" ca="1" si="47"/>
        <v>-2.3261626876143485E-2</v>
      </c>
    </row>
    <row r="2811" spans="2:8" x14ac:dyDescent="0.3">
      <c r="B2811" s="109"/>
      <c r="C2811" s="13"/>
      <c r="G2811" s="29">
        <v>2808</v>
      </c>
      <c r="H2811" s="192">
        <f t="shared" ca="1" si="47"/>
        <v>4.0563308847977875E-2</v>
      </c>
    </row>
    <row r="2812" spans="2:8" x14ac:dyDescent="0.3">
      <c r="B2812" s="109"/>
      <c r="C2812" s="13"/>
      <c r="G2812" s="29">
        <v>2809</v>
      </c>
      <c r="H2812" s="192">
        <f t="shared" ca="1" si="47"/>
        <v>-9.7615190842517633E-3</v>
      </c>
    </row>
    <row r="2813" spans="2:8" x14ac:dyDescent="0.3">
      <c r="B2813" s="109"/>
      <c r="C2813" s="13"/>
      <c r="G2813" s="29">
        <v>2810</v>
      </c>
      <c r="H2813" s="192">
        <f t="shared" ca="1" si="47"/>
        <v>1.3567050204152019E-2</v>
      </c>
    </row>
    <row r="2814" spans="2:8" x14ac:dyDescent="0.3">
      <c r="B2814" s="109"/>
      <c r="C2814" s="13"/>
      <c r="G2814" s="29">
        <v>2811</v>
      </c>
      <c r="H2814" s="192">
        <f t="shared" ca="1" si="47"/>
        <v>2.7664257236406512E-4</v>
      </c>
    </row>
    <row r="2815" spans="2:8" x14ac:dyDescent="0.3">
      <c r="B2815" s="109"/>
      <c r="C2815" s="13"/>
      <c r="G2815" s="29">
        <v>2812</v>
      </c>
      <c r="H2815" s="192">
        <f t="shared" ca="1" si="47"/>
        <v>1.7007578915827808E-2</v>
      </c>
    </row>
    <row r="2816" spans="2:8" x14ac:dyDescent="0.3">
      <c r="B2816" s="109"/>
      <c r="C2816" s="13"/>
      <c r="G2816" s="29">
        <v>2813</v>
      </c>
      <c r="H2816" s="192">
        <f t="shared" ca="1" si="47"/>
        <v>-1.9558271567763201E-3</v>
      </c>
    </row>
    <row r="2817" spans="2:8" x14ac:dyDescent="0.3">
      <c r="B2817" s="109"/>
      <c r="C2817" s="13"/>
      <c r="G2817" s="29">
        <v>2814</v>
      </c>
      <c r="H2817" s="192">
        <f t="shared" ca="1" si="47"/>
        <v>-2.486629054880888E-2</v>
      </c>
    </row>
    <row r="2818" spans="2:8" x14ac:dyDescent="0.3">
      <c r="B2818" s="109"/>
      <c r="C2818" s="13"/>
      <c r="G2818" s="29">
        <v>2815</v>
      </c>
      <c r="H2818" s="192">
        <f t="shared" ca="1" si="47"/>
        <v>3.8029944451007575E-3</v>
      </c>
    </row>
    <row r="2819" spans="2:8" x14ac:dyDescent="0.3">
      <c r="B2819" s="109"/>
      <c r="C2819" s="13"/>
      <c r="G2819" s="29">
        <v>2816</v>
      </c>
      <c r="H2819" s="192">
        <f t="shared" ca="1" si="47"/>
        <v>-1.6175899608737651E-2</v>
      </c>
    </row>
    <row r="2820" spans="2:8" x14ac:dyDescent="0.3">
      <c r="B2820" s="109"/>
      <c r="C2820" s="13"/>
      <c r="G2820" s="29">
        <v>2817</v>
      </c>
      <c r="H2820" s="192">
        <f t="shared" ca="1" si="47"/>
        <v>1.998360312897602E-2</v>
      </c>
    </row>
    <row r="2821" spans="2:8" x14ac:dyDescent="0.3">
      <c r="B2821" s="109"/>
      <c r="C2821" s="13"/>
      <c r="G2821" s="29">
        <v>2818</v>
      </c>
      <c r="H2821" s="192">
        <f t="shared" ref="H2821:H2884" ca="1" si="48">_xlfn.NORM.INV(RAND(),N$6,N$7)</f>
        <v>1.418676491629948E-2</v>
      </c>
    </row>
    <row r="2822" spans="2:8" x14ac:dyDescent="0.3">
      <c r="B2822" s="109"/>
      <c r="C2822" s="13"/>
      <c r="G2822" s="29">
        <v>2819</v>
      </c>
      <c r="H2822" s="192">
        <f t="shared" ca="1" si="48"/>
        <v>3.7746117430993861E-2</v>
      </c>
    </row>
    <row r="2823" spans="2:8" x14ac:dyDescent="0.3">
      <c r="B2823" s="109"/>
      <c r="C2823" s="13"/>
      <c r="G2823" s="29">
        <v>2820</v>
      </c>
      <c r="H2823" s="192">
        <f t="shared" ca="1" si="48"/>
        <v>-1.7510724548981785E-2</v>
      </c>
    </row>
    <row r="2824" spans="2:8" x14ac:dyDescent="0.3">
      <c r="B2824" s="109"/>
      <c r="C2824" s="13"/>
      <c r="G2824" s="29">
        <v>2821</v>
      </c>
      <c r="H2824" s="192">
        <f t="shared" ca="1" si="48"/>
        <v>-1.0234142499664945E-2</v>
      </c>
    </row>
    <row r="2825" spans="2:8" x14ac:dyDescent="0.3">
      <c r="B2825" s="109"/>
      <c r="C2825" s="13"/>
      <c r="G2825" s="29">
        <v>2822</v>
      </c>
      <c r="H2825" s="192">
        <f t="shared" ca="1" si="48"/>
        <v>-4.221178794173424E-2</v>
      </c>
    </row>
    <row r="2826" spans="2:8" x14ac:dyDescent="0.3">
      <c r="B2826" s="109"/>
      <c r="C2826" s="13"/>
      <c r="G2826" s="29">
        <v>2823</v>
      </c>
      <c r="H2826" s="192">
        <f t="shared" ca="1" si="48"/>
        <v>2.2437416101321817E-2</v>
      </c>
    </row>
    <row r="2827" spans="2:8" x14ac:dyDescent="0.3">
      <c r="B2827" s="109"/>
      <c r="C2827" s="13"/>
      <c r="G2827" s="29">
        <v>2824</v>
      </c>
      <c r="H2827" s="192">
        <f t="shared" ca="1" si="48"/>
        <v>-2.2565001652672896E-2</v>
      </c>
    </row>
    <row r="2828" spans="2:8" x14ac:dyDescent="0.3">
      <c r="B2828" s="109"/>
      <c r="C2828" s="13"/>
      <c r="G2828" s="29">
        <v>2825</v>
      </c>
      <c r="H2828" s="192">
        <f t="shared" ca="1" si="48"/>
        <v>-2.2344961356607226E-2</v>
      </c>
    </row>
    <row r="2829" spans="2:8" x14ac:dyDescent="0.3">
      <c r="B2829" s="109"/>
      <c r="C2829" s="13"/>
      <c r="G2829" s="29">
        <v>2826</v>
      </c>
      <c r="H2829" s="192">
        <f t="shared" ca="1" si="48"/>
        <v>-1.0520790039199514E-2</v>
      </c>
    </row>
    <row r="2830" spans="2:8" x14ac:dyDescent="0.3">
      <c r="B2830" s="109"/>
      <c r="C2830" s="13"/>
      <c r="G2830" s="29">
        <v>2827</v>
      </c>
      <c r="H2830" s="192">
        <f t="shared" ca="1" si="48"/>
        <v>2.4851561610017503E-2</v>
      </c>
    </row>
    <row r="2831" spans="2:8" x14ac:dyDescent="0.3">
      <c r="B2831" s="109"/>
      <c r="C2831" s="13"/>
      <c r="G2831" s="29">
        <v>2828</v>
      </c>
      <c r="H2831" s="192">
        <f t="shared" ca="1" si="48"/>
        <v>-2.2648716313360059E-2</v>
      </c>
    </row>
    <row r="2832" spans="2:8" x14ac:dyDescent="0.3">
      <c r="B2832" s="109"/>
      <c r="C2832" s="13"/>
      <c r="G2832" s="29">
        <v>2829</v>
      </c>
      <c r="H2832" s="192">
        <f t="shared" ca="1" si="48"/>
        <v>3.9151937022071155E-2</v>
      </c>
    </row>
    <row r="2833" spans="2:8" x14ac:dyDescent="0.3">
      <c r="B2833" s="109"/>
      <c r="C2833" s="13"/>
      <c r="G2833" s="29">
        <v>2830</v>
      </c>
      <c r="H2833" s="192">
        <f t="shared" ca="1" si="48"/>
        <v>1.0163926223216161E-2</v>
      </c>
    </row>
    <row r="2834" spans="2:8" x14ac:dyDescent="0.3">
      <c r="B2834" s="109"/>
      <c r="C2834" s="13"/>
      <c r="G2834" s="29">
        <v>2831</v>
      </c>
      <c r="H2834" s="192">
        <f t="shared" ca="1" si="48"/>
        <v>3.7593436974406598E-2</v>
      </c>
    </row>
    <row r="2835" spans="2:8" x14ac:dyDescent="0.3">
      <c r="B2835" s="109"/>
      <c r="C2835" s="13"/>
      <c r="G2835" s="29">
        <v>2832</v>
      </c>
      <c r="H2835" s="192">
        <f t="shared" ca="1" si="48"/>
        <v>-5.1621954702335576E-2</v>
      </c>
    </row>
    <row r="2836" spans="2:8" x14ac:dyDescent="0.3">
      <c r="B2836" s="109"/>
      <c r="C2836" s="13"/>
      <c r="G2836" s="29">
        <v>2833</v>
      </c>
      <c r="H2836" s="192">
        <f t="shared" ca="1" si="48"/>
        <v>-1.1736998321788594E-2</v>
      </c>
    </row>
    <row r="2837" spans="2:8" x14ac:dyDescent="0.3">
      <c r="B2837" s="109"/>
      <c r="C2837" s="13"/>
      <c r="G2837" s="29">
        <v>2834</v>
      </c>
      <c r="H2837" s="192">
        <f t="shared" ca="1" si="48"/>
        <v>-1.8795141305421502E-2</v>
      </c>
    </row>
    <row r="2838" spans="2:8" x14ac:dyDescent="0.3">
      <c r="B2838" s="109"/>
      <c r="C2838" s="13"/>
      <c r="G2838" s="29">
        <v>2835</v>
      </c>
      <c r="H2838" s="192">
        <f t="shared" ca="1" si="48"/>
        <v>2.6093453397811626E-2</v>
      </c>
    </row>
    <row r="2839" spans="2:8" x14ac:dyDescent="0.3">
      <c r="B2839" s="109"/>
      <c r="C2839" s="13"/>
      <c r="G2839" s="29">
        <v>2836</v>
      </c>
      <c r="H2839" s="192">
        <f t="shared" ca="1" si="48"/>
        <v>-1.6305473920276613E-2</v>
      </c>
    </row>
    <row r="2840" spans="2:8" x14ac:dyDescent="0.3">
      <c r="B2840" s="109"/>
      <c r="C2840" s="13"/>
      <c r="G2840" s="29">
        <v>2837</v>
      </c>
      <c r="H2840" s="192">
        <f t="shared" ca="1" si="48"/>
        <v>1.3562116297029787E-2</v>
      </c>
    </row>
    <row r="2841" spans="2:8" x14ac:dyDescent="0.3">
      <c r="B2841" s="109"/>
      <c r="C2841" s="13"/>
      <c r="G2841" s="29">
        <v>2838</v>
      </c>
      <c r="H2841" s="192">
        <f t="shared" ca="1" si="48"/>
        <v>-6.3771832067948231E-2</v>
      </c>
    </row>
    <row r="2842" spans="2:8" x14ac:dyDescent="0.3">
      <c r="B2842" s="109"/>
      <c r="C2842" s="13"/>
      <c r="G2842" s="29">
        <v>2839</v>
      </c>
      <c r="H2842" s="192">
        <f t="shared" ca="1" si="48"/>
        <v>-9.980483275342138E-3</v>
      </c>
    </row>
    <row r="2843" spans="2:8" x14ac:dyDescent="0.3">
      <c r="B2843" s="109"/>
      <c r="C2843" s="13"/>
      <c r="G2843" s="29">
        <v>2840</v>
      </c>
      <c r="H2843" s="192">
        <f t="shared" ca="1" si="48"/>
        <v>5.434301733139639E-2</v>
      </c>
    </row>
    <row r="2844" spans="2:8" x14ac:dyDescent="0.3">
      <c r="B2844" s="109"/>
      <c r="C2844" s="13"/>
      <c r="G2844" s="29">
        <v>2841</v>
      </c>
      <c r="H2844" s="192">
        <f t="shared" ca="1" si="48"/>
        <v>1.7972282953892006E-2</v>
      </c>
    </row>
    <row r="2845" spans="2:8" x14ac:dyDescent="0.3">
      <c r="B2845" s="109"/>
      <c r="C2845" s="13"/>
      <c r="G2845" s="29">
        <v>2842</v>
      </c>
      <c r="H2845" s="192">
        <f t="shared" ca="1" si="48"/>
        <v>-1.8347994210263581E-3</v>
      </c>
    </row>
    <row r="2846" spans="2:8" x14ac:dyDescent="0.3">
      <c r="B2846" s="109"/>
      <c r="C2846" s="13"/>
      <c r="G2846" s="29">
        <v>2843</v>
      </c>
      <c r="H2846" s="192">
        <f t="shared" ca="1" si="48"/>
        <v>-0.10422458657801373</v>
      </c>
    </row>
    <row r="2847" spans="2:8" x14ac:dyDescent="0.3">
      <c r="B2847" s="109"/>
      <c r="C2847" s="13"/>
      <c r="G2847" s="29">
        <v>2844</v>
      </c>
      <c r="H2847" s="192">
        <f t="shared" ca="1" si="48"/>
        <v>1.972273742982443E-2</v>
      </c>
    </row>
    <row r="2848" spans="2:8" x14ac:dyDescent="0.3">
      <c r="B2848" s="109"/>
      <c r="C2848" s="13"/>
      <c r="G2848" s="29">
        <v>2845</v>
      </c>
      <c r="H2848" s="192">
        <f t="shared" ca="1" si="48"/>
        <v>2.2073625539829229E-2</v>
      </c>
    </row>
    <row r="2849" spans="2:8" x14ac:dyDescent="0.3">
      <c r="B2849" s="109"/>
      <c r="C2849" s="13"/>
      <c r="G2849" s="29">
        <v>2846</v>
      </c>
      <c r="H2849" s="192">
        <f t="shared" ca="1" si="48"/>
        <v>-5.061056444439555E-3</v>
      </c>
    </row>
    <row r="2850" spans="2:8" x14ac:dyDescent="0.3">
      <c r="B2850" s="109"/>
      <c r="C2850" s="13"/>
      <c r="G2850" s="29">
        <v>2847</v>
      </c>
      <c r="H2850" s="192">
        <f t="shared" ca="1" si="48"/>
        <v>4.628388819498867E-3</v>
      </c>
    </row>
    <row r="2851" spans="2:8" x14ac:dyDescent="0.3">
      <c r="B2851" s="109"/>
      <c r="C2851" s="13"/>
      <c r="G2851" s="29">
        <v>2848</v>
      </c>
      <c r="H2851" s="192">
        <f t="shared" ca="1" si="48"/>
        <v>2.4870586851553569E-4</v>
      </c>
    </row>
    <row r="2852" spans="2:8" x14ac:dyDescent="0.3">
      <c r="B2852" s="109"/>
      <c r="C2852" s="13"/>
      <c r="G2852" s="29">
        <v>2849</v>
      </c>
      <c r="H2852" s="192">
        <f t="shared" ca="1" si="48"/>
        <v>1.6960800845990342E-2</v>
      </c>
    </row>
    <row r="2853" spans="2:8" x14ac:dyDescent="0.3">
      <c r="B2853" s="109"/>
      <c r="C2853" s="13"/>
      <c r="G2853" s="29">
        <v>2850</v>
      </c>
      <c r="H2853" s="192">
        <f t="shared" ca="1" si="48"/>
        <v>2.323243197197887E-2</v>
      </c>
    </row>
    <row r="2854" spans="2:8" x14ac:dyDescent="0.3">
      <c r="B2854" s="109"/>
      <c r="C2854" s="13"/>
      <c r="G2854" s="29">
        <v>2851</v>
      </c>
      <c r="H2854" s="192">
        <f t="shared" ca="1" si="48"/>
        <v>2.012291582797816E-2</v>
      </c>
    </row>
    <row r="2855" spans="2:8" x14ac:dyDescent="0.3">
      <c r="B2855" s="109"/>
      <c r="C2855" s="13"/>
      <c r="G2855" s="29">
        <v>2852</v>
      </c>
      <c r="H2855" s="192">
        <f t="shared" ca="1" si="48"/>
        <v>1.4094652465489307E-3</v>
      </c>
    </row>
    <row r="2856" spans="2:8" x14ac:dyDescent="0.3">
      <c r="B2856" s="109"/>
      <c r="C2856" s="13"/>
      <c r="G2856" s="29">
        <v>2853</v>
      </c>
      <c r="H2856" s="192">
        <f t="shared" ca="1" si="48"/>
        <v>2.8354591297356978E-2</v>
      </c>
    </row>
    <row r="2857" spans="2:8" x14ac:dyDescent="0.3">
      <c r="B2857" s="109"/>
      <c r="C2857" s="13"/>
      <c r="G2857" s="29">
        <v>2854</v>
      </c>
      <c r="H2857" s="192">
        <f t="shared" ca="1" si="48"/>
        <v>6.6143459082265645E-4</v>
      </c>
    </row>
    <row r="2858" spans="2:8" x14ac:dyDescent="0.3">
      <c r="B2858" s="109"/>
      <c r="C2858" s="13"/>
      <c r="G2858" s="29">
        <v>2855</v>
      </c>
      <c r="H2858" s="192">
        <f t="shared" ca="1" si="48"/>
        <v>5.5872401931254881E-2</v>
      </c>
    </row>
    <row r="2859" spans="2:8" x14ac:dyDescent="0.3">
      <c r="B2859" s="109"/>
      <c r="C2859" s="13"/>
      <c r="G2859" s="29">
        <v>2856</v>
      </c>
      <c r="H2859" s="192">
        <f t="shared" ca="1" si="48"/>
        <v>-3.7764951840376627E-3</v>
      </c>
    </row>
    <row r="2860" spans="2:8" x14ac:dyDescent="0.3">
      <c r="B2860" s="109"/>
      <c r="C2860" s="13"/>
      <c r="G2860" s="29">
        <v>2857</v>
      </c>
      <c r="H2860" s="192">
        <f t="shared" ca="1" si="48"/>
        <v>2.3711431397576064E-2</v>
      </c>
    </row>
    <row r="2861" spans="2:8" x14ac:dyDescent="0.3">
      <c r="B2861" s="109"/>
      <c r="C2861" s="13"/>
      <c r="G2861" s="29">
        <v>2858</v>
      </c>
      <c r="H2861" s="192">
        <f t="shared" ca="1" si="48"/>
        <v>-2.1158614208245666E-2</v>
      </c>
    </row>
    <row r="2862" spans="2:8" x14ac:dyDescent="0.3">
      <c r="B2862" s="109"/>
      <c r="C2862" s="13"/>
      <c r="G2862" s="29">
        <v>2859</v>
      </c>
      <c r="H2862" s="192">
        <f t="shared" ca="1" si="48"/>
        <v>2.6587118799732717E-2</v>
      </c>
    </row>
    <row r="2863" spans="2:8" x14ac:dyDescent="0.3">
      <c r="B2863" s="109"/>
      <c r="C2863" s="13"/>
      <c r="G2863" s="29">
        <v>2860</v>
      </c>
      <c r="H2863" s="192">
        <f t="shared" ca="1" si="48"/>
        <v>-1.294141716322471E-2</v>
      </c>
    </row>
    <row r="2864" spans="2:8" x14ac:dyDescent="0.3">
      <c r="B2864" s="109"/>
      <c r="C2864" s="13"/>
      <c r="G2864" s="29">
        <v>2861</v>
      </c>
      <c r="H2864" s="192">
        <f t="shared" ca="1" si="48"/>
        <v>-3.8153801268006694E-2</v>
      </c>
    </row>
    <row r="2865" spans="2:8" x14ac:dyDescent="0.3">
      <c r="B2865" s="109"/>
      <c r="C2865" s="13"/>
      <c r="G2865" s="29">
        <v>2862</v>
      </c>
      <c r="H2865" s="192">
        <f t="shared" ca="1" si="48"/>
        <v>2.1970723680109019E-2</v>
      </c>
    </row>
    <row r="2866" spans="2:8" x14ac:dyDescent="0.3">
      <c r="B2866" s="109"/>
      <c r="C2866" s="13"/>
      <c r="G2866" s="29">
        <v>2863</v>
      </c>
      <c r="H2866" s="192">
        <f t="shared" ca="1" si="48"/>
        <v>1.8673952835005919E-2</v>
      </c>
    </row>
    <row r="2867" spans="2:8" x14ac:dyDescent="0.3">
      <c r="B2867" s="109"/>
      <c r="C2867" s="13"/>
      <c r="G2867" s="29">
        <v>2864</v>
      </c>
      <c r="H2867" s="192">
        <f t="shared" ca="1" si="48"/>
        <v>-1.1168708813698006E-2</v>
      </c>
    </row>
    <row r="2868" spans="2:8" x14ac:dyDescent="0.3">
      <c r="B2868" s="109"/>
      <c r="C2868" s="13"/>
      <c r="G2868" s="29">
        <v>2865</v>
      </c>
      <c r="H2868" s="192">
        <f t="shared" ca="1" si="48"/>
        <v>-5.4685217294633366E-5</v>
      </c>
    </row>
    <row r="2869" spans="2:8" x14ac:dyDescent="0.3">
      <c r="B2869" s="109"/>
      <c r="C2869" s="13"/>
      <c r="G2869" s="29">
        <v>2866</v>
      </c>
      <c r="H2869" s="192">
        <f t="shared" ca="1" si="48"/>
        <v>-2.313568047444985E-2</v>
      </c>
    </row>
    <row r="2870" spans="2:8" x14ac:dyDescent="0.3">
      <c r="B2870" s="109"/>
      <c r="C2870" s="13"/>
      <c r="G2870" s="29">
        <v>2867</v>
      </c>
      <c r="H2870" s="192">
        <f t="shared" ca="1" si="48"/>
        <v>-1.3413451123827667E-2</v>
      </c>
    </row>
    <row r="2871" spans="2:8" x14ac:dyDescent="0.3">
      <c r="B2871" s="109"/>
      <c r="C2871" s="13"/>
      <c r="G2871" s="29">
        <v>2868</v>
      </c>
      <c r="H2871" s="192">
        <f t="shared" ca="1" si="48"/>
        <v>-9.9969290565463977E-3</v>
      </c>
    </row>
    <row r="2872" spans="2:8" x14ac:dyDescent="0.3">
      <c r="B2872" s="109"/>
      <c r="C2872" s="13"/>
      <c r="G2872" s="29">
        <v>2869</v>
      </c>
      <c r="H2872" s="192">
        <f t="shared" ca="1" si="48"/>
        <v>4.3826520943156472E-3</v>
      </c>
    </row>
    <row r="2873" spans="2:8" x14ac:dyDescent="0.3">
      <c r="B2873" s="109"/>
      <c r="C2873" s="13"/>
      <c r="G2873" s="29">
        <v>2870</v>
      </c>
      <c r="H2873" s="192">
        <f t="shared" ca="1" si="48"/>
        <v>5.2394043964879247E-2</v>
      </c>
    </row>
    <row r="2874" spans="2:8" x14ac:dyDescent="0.3">
      <c r="B2874" s="109"/>
      <c r="C2874" s="13"/>
      <c r="G2874" s="29">
        <v>2871</v>
      </c>
      <c r="H2874" s="192">
        <f t="shared" ca="1" si="48"/>
        <v>-3.8665626368655538E-2</v>
      </c>
    </row>
    <row r="2875" spans="2:8" x14ac:dyDescent="0.3">
      <c r="B2875" s="109"/>
      <c r="C2875" s="13"/>
      <c r="G2875" s="29">
        <v>2872</v>
      </c>
      <c r="H2875" s="192">
        <f t="shared" ca="1" si="48"/>
        <v>1.6188624162537316E-2</v>
      </c>
    </row>
    <row r="2876" spans="2:8" x14ac:dyDescent="0.3">
      <c r="B2876" s="109"/>
      <c r="C2876" s="13"/>
      <c r="G2876" s="29">
        <v>2873</v>
      </c>
      <c r="H2876" s="192">
        <f t="shared" ca="1" si="48"/>
        <v>-2.2204724630841604E-5</v>
      </c>
    </row>
    <row r="2877" spans="2:8" x14ac:dyDescent="0.3">
      <c r="B2877" s="109"/>
      <c r="C2877" s="13"/>
      <c r="G2877" s="29">
        <v>2874</v>
      </c>
      <c r="H2877" s="192">
        <f t="shared" ca="1" si="48"/>
        <v>7.3557247021116129E-3</v>
      </c>
    </row>
    <row r="2878" spans="2:8" x14ac:dyDescent="0.3">
      <c r="B2878" s="109"/>
      <c r="C2878" s="13"/>
      <c r="G2878" s="29">
        <v>2875</v>
      </c>
      <c r="H2878" s="192">
        <f t="shared" ca="1" si="48"/>
        <v>7.3716419784417522E-2</v>
      </c>
    </row>
    <row r="2879" spans="2:8" x14ac:dyDescent="0.3">
      <c r="B2879" s="109"/>
      <c r="C2879" s="13"/>
      <c r="G2879" s="29">
        <v>2876</v>
      </c>
      <c r="H2879" s="192">
        <f t="shared" ca="1" si="48"/>
        <v>7.7023055705017869E-3</v>
      </c>
    </row>
    <row r="2880" spans="2:8" x14ac:dyDescent="0.3">
      <c r="B2880" s="109"/>
      <c r="C2880" s="13"/>
      <c r="G2880" s="29">
        <v>2877</v>
      </c>
      <c r="H2880" s="192">
        <f t="shared" ca="1" si="48"/>
        <v>-7.1899935214773655E-2</v>
      </c>
    </row>
    <row r="2881" spans="2:8" x14ac:dyDescent="0.3">
      <c r="B2881" s="109"/>
      <c r="C2881" s="13"/>
      <c r="G2881" s="29">
        <v>2878</v>
      </c>
      <c r="H2881" s="192">
        <f t="shared" ca="1" si="48"/>
        <v>1.8935633471780434E-2</v>
      </c>
    </row>
    <row r="2882" spans="2:8" x14ac:dyDescent="0.3">
      <c r="B2882" s="109"/>
      <c r="C2882" s="13"/>
      <c r="G2882" s="29">
        <v>2879</v>
      </c>
      <c r="H2882" s="192">
        <f t="shared" ca="1" si="48"/>
        <v>-3.9661652183298125E-2</v>
      </c>
    </row>
    <row r="2883" spans="2:8" x14ac:dyDescent="0.3">
      <c r="B2883" s="109"/>
      <c r="C2883" s="13"/>
      <c r="G2883" s="29">
        <v>2880</v>
      </c>
      <c r="H2883" s="192">
        <f t="shared" ca="1" si="48"/>
        <v>-2.141018063379032E-2</v>
      </c>
    </row>
    <row r="2884" spans="2:8" x14ac:dyDescent="0.3">
      <c r="B2884" s="109"/>
      <c r="C2884" s="13"/>
      <c r="G2884" s="29">
        <v>2881</v>
      </c>
      <c r="H2884" s="192">
        <f t="shared" ca="1" si="48"/>
        <v>3.6343481589365061E-2</v>
      </c>
    </row>
    <row r="2885" spans="2:8" x14ac:dyDescent="0.3">
      <c r="B2885" s="109"/>
      <c r="C2885" s="13"/>
      <c r="G2885" s="29">
        <v>2882</v>
      </c>
      <c r="H2885" s="192">
        <f t="shared" ref="H2885:H2948" ca="1" si="49">_xlfn.NORM.INV(RAND(),N$6,N$7)</f>
        <v>4.8503838196721445E-2</v>
      </c>
    </row>
    <row r="2886" spans="2:8" x14ac:dyDescent="0.3">
      <c r="B2886" s="109"/>
      <c r="C2886" s="13"/>
      <c r="G2886" s="29">
        <v>2883</v>
      </c>
      <c r="H2886" s="192">
        <f t="shared" ca="1" si="49"/>
        <v>-3.4239332355890877E-2</v>
      </c>
    </row>
    <row r="2887" spans="2:8" x14ac:dyDescent="0.3">
      <c r="B2887" s="109"/>
      <c r="C2887" s="13"/>
      <c r="G2887" s="29">
        <v>2884</v>
      </c>
      <c r="H2887" s="192">
        <f t="shared" ca="1" si="49"/>
        <v>1.713252578128599E-2</v>
      </c>
    </row>
    <row r="2888" spans="2:8" x14ac:dyDescent="0.3">
      <c r="B2888" s="109"/>
      <c r="C2888" s="13"/>
      <c r="G2888" s="29">
        <v>2885</v>
      </c>
      <c r="H2888" s="192">
        <f t="shared" ca="1" si="49"/>
        <v>2.1179137639080511E-2</v>
      </c>
    </row>
    <row r="2889" spans="2:8" x14ac:dyDescent="0.3">
      <c r="B2889" s="109"/>
      <c r="C2889" s="13"/>
      <c r="G2889" s="29">
        <v>2886</v>
      </c>
      <c r="H2889" s="192">
        <f t="shared" ca="1" si="49"/>
        <v>-7.1447671065829513E-2</v>
      </c>
    </row>
    <row r="2890" spans="2:8" x14ac:dyDescent="0.3">
      <c r="B2890" s="109"/>
      <c r="C2890" s="13"/>
      <c r="G2890" s="29">
        <v>2887</v>
      </c>
      <c r="H2890" s="192">
        <f t="shared" ca="1" si="49"/>
        <v>-6.9902626452065771E-3</v>
      </c>
    </row>
    <row r="2891" spans="2:8" x14ac:dyDescent="0.3">
      <c r="B2891" s="109"/>
      <c r="C2891" s="13"/>
      <c r="G2891" s="29">
        <v>2888</v>
      </c>
      <c r="H2891" s="192">
        <f t="shared" ca="1" si="49"/>
        <v>9.6760354888275057E-3</v>
      </c>
    </row>
    <row r="2892" spans="2:8" x14ac:dyDescent="0.3">
      <c r="B2892" s="109"/>
      <c r="C2892" s="13"/>
      <c r="G2892" s="29">
        <v>2889</v>
      </c>
      <c r="H2892" s="192">
        <f t="shared" ca="1" si="49"/>
        <v>1.1747254364789093E-2</v>
      </c>
    </row>
    <row r="2893" spans="2:8" x14ac:dyDescent="0.3">
      <c r="B2893" s="109"/>
      <c r="C2893" s="13"/>
      <c r="G2893" s="29">
        <v>2890</v>
      </c>
      <c r="H2893" s="192">
        <f t="shared" ca="1" si="49"/>
        <v>-8.4831967737815216E-3</v>
      </c>
    </row>
    <row r="2894" spans="2:8" x14ac:dyDescent="0.3">
      <c r="B2894" s="109"/>
      <c r="C2894" s="13"/>
      <c r="G2894" s="29">
        <v>2891</v>
      </c>
      <c r="H2894" s="192">
        <f t="shared" ca="1" si="49"/>
        <v>-2.2381882448602442E-2</v>
      </c>
    </row>
    <row r="2895" spans="2:8" x14ac:dyDescent="0.3">
      <c r="B2895" s="109"/>
      <c r="C2895" s="13"/>
      <c r="G2895" s="29">
        <v>2892</v>
      </c>
      <c r="H2895" s="192">
        <f t="shared" ca="1" si="49"/>
        <v>-2.2830457448720046E-2</v>
      </c>
    </row>
    <row r="2896" spans="2:8" x14ac:dyDescent="0.3">
      <c r="B2896" s="109"/>
      <c r="C2896" s="13"/>
      <c r="G2896" s="29">
        <v>2893</v>
      </c>
      <c r="H2896" s="192">
        <f t="shared" ca="1" si="49"/>
        <v>-3.6603096363230642E-2</v>
      </c>
    </row>
    <row r="2897" spans="2:8" x14ac:dyDescent="0.3">
      <c r="B2897" s="109"/>
      <c r="C2897" s="13"/>
      <c r="G2897" s="29">
        <v>2894</v>
      </c>
      <c r="H2897" s="192">
        <f t="shared" ca="1" si="49"/>
        <v>1.6952255732352841E-2</v>
      </c>
    </row>
    <row r="2898" spans="2:8" x14ac:dyDescent="0.3">
      <c r="B2898" s="109"/>
      <c r="C2898" s="13"/>
      <c r="G2898" s="29">
        <v>2895</v>
      </c>
      <c r="H2898" s="192">
        <f t="shared" ca="1" si="49"/>
        <v>1.0668508497440315E-3</v>
      </c>
    </row>
    <row r="2899" spans="2:8" x14ac:dyDescent="0.3">
      <c r="B2899" s="109"/>
      <c r="C2899" s="13"/>
      <c r="G2899" s="29">
        <v>2896</v>
      </c>
      <c r="H2899" s="192">
        <f t="shared" ca="1" si="49"/>
        <v>2.8924664600475009E-2</v>
      </c>
    </row>
    <row r="2900" spans="2:8" x14ac:dyDescent="0.3">
      <c r="B2900" s="109"/>
      <c r="C2900" s="13"/>
      <c r="G2900" s="29">
        <v>2897</v>
      </c>
      <c r="H2900" s="192">
        <f t="shared" ca="1" si="49"/>
        <v>1.6272692336211314E-2</v>
      </c>
    </row>
    <row r="2901" spans="2:8" x14ac:dyDescent="0.3">
      <c r="B2901" s="109"/>
      <c r="C2901" s="13"/>
      <c r="G2901" s="29">
        <v>2898</v>
      </c>
      <c r="H2901" s="192">
        <f t="shared" ca="1" si="49"/>
        <v>3.423110364016034E-2</v>
      </c>
    </row>
    <row r="2902" spans="2:8" x14ac:dyDescent="0.3">
      <c r="B2902" s="109"/>
      <c r="C2902" s="13"/>
      <c r="G2902" s="29">
        <v>2899</v>
      </c>
      <c r="H2902" s="192">
        <f t="shared" ca="1" si="49"/>
        <v>6.2734600474945081E-3</v>
      </c>
    </row>
    <row r="2903" spans="2:8" x14ac:dyDescent="0.3">
      <c r="B2903" s="109"/>
      <c r="C2903" s="13"/>
      <c r="G2903" s="29">
        <v>2900</v>
      </c>
      <c r="H2903" s="192">
        <f t="shared" ca="1" si="49"/>
        <v>3.785071078787379E-2</v>
      </c>
    </row>
    <row r="2904" spans="2:8" x14ac:dyDescent="0.3">
      <c r="B2904" s="109"/>
      <c r="C2904" s="13"/>
      <c r="G2904" s="29">
        <v>2901</v>
      </c>
      <c r="H2904" s="192">
        <f t="shared" ca="1" si="49"/>
        <v>5.1097377699467983E-2</v>
      </c>
    </row>
    <row r="2905" spans="2:8" x14ac:dyDescent="0.3">
      <c r="B2905" s="109"/>
      <c r="C2905" s="13"/>
      <c r="G2905" s="29">
        <v>2902</v>
      </c>
      <c r="H2905" s="192">
        <f t="shared" ca="1" si="49"/>
        <v>4.4362052881923859E-2</v>
      </c>
    </row>
    <row r="2906" spans="2:8" x14ac:dyDescent="0.3">
      <c r="B2906" s="109"/>
      <c r="C2906" s="13"/>
      <c r="G2906" s="29">
        <v>2903</v>
      </c>
      <c r="H2906" s="192">
        <f t="shared" ca="1" si="49"/>
        <v>-6.3821475294740207E-2</v>
      </c>
    </row>
    <row r="2907" spans="2:8" x14ac:dyDescent="0.3">
      <c r="B2907" s="109"/>
      <c r="C2907" s="13"/>
      <c r="G2907" s="29">
        <v>2904</v>
      </c>
      <c r="H2907" s="192">
        <f t="shared" ca="1" si="49"/>
        <v>4.1046281679225863E-3</v>
      </c>
    </row>
    <row r="2908" spans="2:8" x14ac:dyDescent="0.3">
      <c r="B2908" s="109"/>
      <c r="C2908" s="13"/>
      <c r="G2908" s="29">
        <v>2905</v>
      </c>
      <c r="H2908" s="192">
        <f t="shared" ca="1" si="49"/>
        <v>-3.259526776030984E-2</v>
      </c>
    </row>
    <row r="2909" spans="2:8" x14ac:dyDescent="0.3">
      <c r="B2909" s="109"/>
      <c r="C2909" s="13"/>
      <c r="G2909" s="29">
        <v>2906</v>
      </c>
      <c r="H2909" s="192">
        <f t="shared" ca="1" si="49"/>
        <v>-1.0907310833759004E-2</v>
      </c>
    </row>
    <row r="2910" spans="2:8" x14ac:dyDescent="0.3">
      <c r="B2910" s="109"/>
      <c r="C2910" s="13"/>
      <c r="G2910" s="29">
        <v>2907</v>
      </c>
      <c r="H2910" s="192">
        <f t="shared" ca="1" si="49"/>
        <v>1.0644554286449819E-2</v>
      </c>
    </row>
    <row r="2911" spans="2:8" x14ac:dyDescent="0.3">
      <c r="B2911" s="109"/>
      <c r="C2911" s="13"/>
      <c r="G2911" s="29">
        <v>2908</v>
      </c>
      <c r="H2911" s="192">
        <f t="shared" ca="1" si="49"/>
        <v>2.7561333795362106E-2</v>
      </c>
    </row>
    <row r="2912" spans="2:8" x14ac:dyDescent="0.3">
      <c r="B2912" s="109"/>
      <c r="C2912" s="13"/>
      <c r="G2912" s="29">
        <v>2909</v>
      </c>
      <c r="H2912" s="192">
        <f t="shared" ca="1" si="49"/>
        <v>2.9497673625920831E-2</v>
      </c>
    </row>
    <row r="2913" spans="2:8" x14ac:dyDescent="0.3">
      <c r="B2913" s="109"/>
      <c r="C2913" s="13"/>
      <c r="G2913" s="29">
        <v>2910</v>
      </c>
      <c r="H2913" s="192">
        <f t="shared" ca="1" si="49"/>
        <v>5.0005412217073594E-2</v>
      </c>
    </row>
    <row r="2914" spans="2:8" x14ac:dyDescent="0.3">
      <c r="B2914" s="109"/>
      <c r="C2914" s="13"/>
      <c r="G2914" s="29">
        <v>2911</v>
      </c>
      <c r="H2914" s="192">
        <f t="shared" ca="1" si="49"/>
        <v>-5.0806806037478076E-3</v>
      </c>
    </row>
    <row r="2915" spans="2:8" x14ac:dyDescent="0.3">
      <c r="B2915" s="109"/>
      <c r="C2915" s="13"/>
      <c r="G2915" s="29">
        <v>2912</v>
      </c>
      <c r="H2915" s="192">
        <f t="shared" ca="1" si="49"/>
        <v>-1.6182333398612126E-2</v>
      </c>
    </row>
    <row r="2916" spans="2:8" x14ac:dyDescent="0.3">
      <c r="B2916" s="109"/>
      <c r="C2916" s="13"/>
      <c r="G2916" s="29">
        <v>2913</v>
      </c>
      <c r="H2916" s="192">
        <f t="shared" ca="1" si="49"/>
        <v>4.518786664805056E-3</v>
      </c>
    </row>
    <row r="2917" spans="2:8" x14ac:dyDescent="0.3">
      <c r="B2917" s="109"/>
      <c r="C2917" s="13"/>
      <c r="G2917" s="29">
        <v>2914</v>
      </c>
      <c r="H2917" s="192">
        <f t="shared" ca="1" si="49"/>
        <v>-2.6691139218565217E-2</v>
      </c>
    </row>
    <row r="2918" spans="2:8" x14ac:dyDescent="0.3">
      <c r="B2918" s="109"/>
      <c r="C2918" s="13"/>
      <c r="G2918" s="29">
        <v>2915</v>
      </c>
      <c r="H2918" s="192">
        <f t="shared" ca="1" si="49"/>
        <v>-2.6208823390622551E-2</v>
      </c>
    </row>
    <row r="2919" spans="2:8" x14ac:dyDescent="0.3">
      <c r="B2919" s="109"/>
      <c r="C2919" s="13"/>
      <c r="G2919" s="29">
        <v>2916</v>
      </c>
      <c r="H2919" s="192">
        <f t="shared" ca="1" si="49"/>
        <v>-1.8205314384161654E-2</v>
      </c>
    </row>
    <row r="2920" spans="2:8" x14ac:dyDescent="0.3">
      <c r="B2920" s="109"/>
      <c r="C2920" s="13"/>
      <c r="G2920" s="29">
        <v>2917</v>
      </c>
      <c r="H2920" s="192">
        <f t="shared" ca="1" si="49"/>
        <v>5.8919533163333246E-2</v>
      </c>
    </row>
    <row r="2921" spans="2:8" x14ac:dyDescent="0.3">
      <c r="B2921" s="109"/>
      <c r="C2921" s="13"/>
      <c r="G2921" s="29">
        <v>2918</v>
      </c>
      <c r="H2921" s="192">
        <f t="shared" ca="1" si="49"/>
        <v>4.6274945193383148E-2</v>
      </c>
    </row>
    <row r="2922" spans="2:8" x14ac:dyDescent="0.3">
      <c r="B2922" s="109"/>
      <c r="C2922" s="13"/>
      <c r="G2922" s="29">
        <v>2919</v>
      </c>
      <c r="H2922" s="192">
        <f t="shared" ca="1" si="49"/>
        <v>5.6625139152271416E-3</v>
      </c>
    </row>
    <row r="2923" spans="2:8" x14ac:dyDescent="0.3">
      <c r="B2923" s="109"/>
      <c r="C2923" s="13"/>
      <c r="G2923" s="29">
        <v>2920</v>
      </c>
      <c r="H2923" s="192">
        <f t="shared" ca="1" si="49"/>
        <v>-1.9773398663667154E-2</v>
      </c>
    </row>
    <row r="2924" spans="2:8" x14ac:dyDescent="0.3">
      <c r="B2924" s="109"/>
      <c r="C2924" s="13"/>
      <c r="G2924" s="29">
        <v>2921</v>
      </c>
      <c r="H2924" s="192">
        <f t="shared" ca="1" si="49"/>
        <v>-6.3942931246019673E-3</v>
      </c>
    </row>
    <row r="2925" spans="2:8" x14ac:dyDescent="0.3">
      <c r="B2925" s="109"/>
      <c r="C2925" s="13"/>
      <c r="G2925" s="29">
        <v>2922</v>
      </c>
      <c r="H2925" s="192">
        <f t="shared" ca="1" si="49"/>
        <v>-2.0687420977920853E-4</v>
      </c>
    </row>
    <row r="2926" spans="2:8" x14ac:dyDescent="0.3">
      <c r="B2926" s="109"/>
      <c r="C2926" s="13"/>
      <c r="G2926" s="29">
        <v>2923</v>
      </c>
      <c r="H2926" s="192">
        <f t="shared" ca="1" si="49"/>
        <v>1.2130966088178987E-2</v>
      </c>
    </row>
    <row r="2927" spans="2:8" x14ac:dyDescent="0.3">
      <c r="B2927" s="109"/>
      <c r="C2927" s="13"/>
      <c r="G2927" s="29">
        <v>2924</v>
      </c>
      <c r="H2927" s="192">
        <f t="shared" ca="1" si="49"/>
        <v>-2.8035075378685888E-2</v>
      </c>
    </row>
    <row r="2928" spans="2:8" x14ac:dyDescent="0.3">
      <c r="B2928" s="109"/>
      <c r="C2928" s="13"/>
      <c r="G2928" s="29">
        <v>2925</v>
      </c>
      <c r="H2928" s="192">
        <f t="shared" ca="1" si="49"/>
        <v>1.3998901911809336E-2</v>
      </c>
    </row>
    <row r="2929" spans="2:8" x14ac:dyDescent="0.3">
      <c r="B2929" s="109"/>
      <c r="C2929" s="13"/>
      <c r="G2929" s="29">
        <v>2926</v>
      </c>
      <c r="H2929" s="192">
        <f t="shared" ca="1" si="49"/>
        <v>-3.9492726539032642E-3</v>
      </c>
    </row>
    <row r="2930" spans="2:8" x14ac:dyDescent="0.3">
      <c r="B2930" s="109"/>
      <c r="C2930" s="13"/>
      <c r="G2930" s="29">
        <v>2927</v>
      </c>
      <c r="H2930" s="192">
        <f t="shared" ca="1" si="49"/>
        <v>6.4216955738794065E-3</v>
      </c>
    </row>
    <row r="2931" spans="2:8" x14ac:dyDescent="0.3">
      <c r="B2931" s="109"/>
      <c r="C2931" s="13"/>
      <c r="G2931" s="29">
        <v>2928</v>
      </c>
      <c r="H2931" s="192">
        <f t="shared" ca="1" si="49"/>
        <v>-1.1051646336642037E-2</v>
      </c>
    </row>
    <row r="2932" spans="2:8" x14ac:dyDescent="0.3">
      <c r="B2932" s="109"/>
      <c r="C2932" s="13"/>
      <c r="G2932" s="29">
        <v>2929</v>
      </c>
      <c r="H2932" s="192">
        <f t="shared" ca="1" si="49"/>
        <v>-1.0111261616300287E-2</v>
      </c>
    </row>
    <row r="2933" spans="2:8" x14ac:dyDescent="0.3">
      <c r="B2933" s="109"/>
      <c r="C2933" s="13"/>
      <c r="G2933" s="29">
        <v>2930</v>
      </c>
      <c r="H2933" s="192">
        <f t="shared" ca="1" si="49"/>
        <v>5.3002926670635706E-2</v>
      </c>
    </row>
    <row r="2934" spans="2:8" x14ac:dyDescent="0.3">
      <c r="B2934" s="109"/>
      <c r="C2934" s="13"/>
      <c r="G2934" s="29">
        <v>2931</v>
      </c>
      <c r="H2934" s="192">
        <f t="shared" ca="1" si="49"/>
        <v>-3.8179754680018198E-2</v>
      </c>
    </row>
    <row r="2935" spans="2:8" x14ac:dyDescent="0.3">
      <c r="B2935" s="109"/>
      <c r="C2935" s="13"/>
      <c r="G2935" s="29">
        <v>2932</v>
      </c>
      <c r="H2935" s="192">
        <f t="shared" ca="1" si="49"/>
        <v>-2.5098960315110195E-2</v>
      </c>
    </row>
    <row r="2936" spans="2:8" x14ac:dyDescent="0.3">
      <c r="B2936" s="109"/>
      <c r="C2936" s="13"/>
      <c r="G2936" s="29">
        <v>2933</v>
      </c>
      <c r="H2936" s="192">
        <f t="shared" ca="1" si="49"/>
        <v>6.9827955136759949E-3</v>
      </c>
    </row>
    <row r="2937" spans="2:8" x14ac:dyDescent="0.3">
      <c r="B2937" s="109"/>
      <c r="C2937" s="13"/>
      <c r="G2937" s="29">
        <v>2934</v>
      </c>
      <c r="H2937" s="192">
        <f t="shared" ca="1" si="49"/>
        <v>7.2473360458322105E-3</v>
      </c>
    </row>
    <row r="2938" spans="2:8" x14ac:dyDescent="0.3">
      <c r="B2938" s="109"/>
      <c r="C2938" s="13"/>
      <c r="G2938" s="29">
        <v>2935</v>
      </c>
      <c r="H2938" s="192">
        <f t="shared" ca="1" si="49"/>
        <v>2.0711326846251304E-2</v>
      </c>
    </row>
    <row r="2939" spans="2:8" x14ac:dyDescent="0.3">
      <c r="B2939" s="109"/>
      <c r="C2939" s="13"/>
      <c r="G2939" s="29">
        <v>2936</v>
      </c>
      <c r="H2939" s="192">
        <f t="shared" ca="1" si="49"/>
        <v>1.0832935219473773E-2</v>
      </c>
    </row>
    <row r="2940" spans="2:8" x14ac:dyDescent="0.3">
      <c r="B2940" s="109"/>
      <c r="C2940" s="13"/>
      <c r="G2940" s="29">
        <v>2937</v>
      </c>
      <c r="H2940" s="192">
        <f t="shared" ca="1" si="49"/>
        <v>5.3578962529113733E-2</v>
      </c>
    </row>
    <row r="2941" spans="2:8" x14ac:dyDescent="0.3">
      <c r="B2941" s="109"/>
      <c r="C2941" s="13"/>
      <c r="G2941" s="29">
        <v>2938</v>
      </c>
      <c r="H2941" s="192">
        <f t="shared" ca="1" si="49"/>
        <v>-6.1559749264605713E-3</v>
      </c>
    </row>
    <row r="2942" spans="2:8" x14ac:dyDescent="0.3">
      <c r="B2942" s="109"/>
      <c r="C2942" s="13"/>
      <c r="G2942" s="29">
        <v>2939</v>
      </c>
      <c r="H2942" s="192">
        <f t="shared" ca="1" si="49"/>
        <v>3.3090460236530582E-2</v>
      </c>
    </row>
    <row r="2943" spans="2:8" x14ac:dyDescent="0.3">
      <c r="B2943" s="109"/>
      <c r="C2943" s="13"/>
      <c r="G2943" s="29">
        <v>2940</v>
      </c>
      <c r="H2943" s="192">
        <f t="shared" ca="1" si="49"/>
        <v>-1.6983440149613813E-2</v>
      </c>
    </row>
    <row r="2944" spans="2:8" x14ac:dyDescent="0.3">
      <c r="B2944" s="109"/>
      <c r="C2944" s="13"/>
      <c r="G2944" s="29">
        <v>2941</v>
      </c>
      <c r="H2944" s="192">
        <f t="shared" ca="1" si="49"/>
        <v>1.5298654952389259E-4</v>
      </c>
    </row>
    <row r="2945" spans="2:8" x14ac:dyDescent="0.3">
      <c r="B2945" s="109"/>
      <c r="C2945" s="13"/>
      <c r="G2945" s="29">
        <v>2942</v>
      </c>
      <c r="H2945" s="192">
        <f t="shared" ca="1" si="49"/>
        <v>9.4571724317268815E-4</v>
      </c>
    </row>
    <row r="2946" spans="2:8" x14ac:dyDescent="0.3">
      <c r="B2946" s="109"/>
      <c r="C2946" s="13"/>
      <c r="G2946" s="29">
        <v>2943</v>
      </c>
      <c r="H2946" s="192">
        <f t="shared" ca="1" si="49"/>
        <v>-1.6613211619061832E-2</v>
      </c>
    </row>
    <row r="2947" spans="2:8" x14ac:dyDescent="0.3">
      <c r="B2947" s="109"/>
      <c r="C2947" s="13"/>
      <c r="G2947" s="29">
        <v>2944</v>
      </c>
      <c r="H2947" s="192">
        <f t="shared" ca="1" si="49"/>
        <v>3.4226864967449915E-2</v>
      </c>
    </row>
    <row r="2948" spans="2:8" x14ac:dyDescent="0.3">
      <c r="B2948" s="109"/>
      <c r="C2948" s="13"/>
      <c r="G2948" s="29">
        <v>2945</v>
      </c>
      <c r="H2948" s="192">
        <f t="shared" ca="1" si="49"/>
        <v>1.9579508731479223E-2</v>
      </c>
    </row>
    <row r="2949" spans="2:8" x14ac:dyDescent="0.3">
      <c r="B2949" s="109"/>
      <c r="C2949" s="13"/>
      <c r="G2949" s="29">
        <v>2946</v>
      </c>
      <c r="H2949" s="192">
        <f t="shared" ref="H2949:H3012" ca="1" si="50">_xlfn.NORM.INV(RAND(),N$6,N$7)</f>
        <v>-5.1651805291054132E-3</v>
      </c>
    </row>
    <row r="2950" spans="2:8" x14ac:dyDescent="0.3">
      <c r="B2950" s="109"/>
      <c r="C2950" s="13"/>
      <c r="G2950" s="29">
        <v>2947</v>
      </c>
      <c r="H2950" s="192">
        <f t="shared" ca="1" si="50"/>
        <v>-1.8072956843860927E-2</v>
      </c>
    </row>
    <row r="2951" spans="2:8" x14ac:dyDescent="0.3">
      <c r="B2951" s="109"/>
      <c r="C2951" s="13"/>
      <c r="G2951" s="29">
        <v>2948</v>
      </c>
      <c r="H2951" s="192">
        <f t="shared" ca="1" si="50"/>
        <v>-2.3923314452776144E-2</v>
      </c>
    </row>
    <row r="2952" spans="2:8" x14ac:dyDescent="0.3">
      <c r="B2952" s="109"/>
      <c r="C2952" s="13"/>
      <c r="G2952" s="29">
        <v>2949</v>
      </c>
      <c r="H2952" s="192">
        <f t="shared" ca="1" si="50"/>
        <v>1.3967493540114097E-2</v>
      </c>
    </row>
    <row r="2953" spans="2:8" x14ac:dyDescent="0.3">
      <c r="B2953" s="109"/>
      <c r="C2953" s="13"/>
      <c r="G2953" s="29">
        <v>2950</v>
      </c>
      <c r="H2953" s="192">
        <f t="shared" ca="1" si="50"/>
        <v>6.9833719460636046E-2</v>
      </c>
    </row>
    <row r="2954" spans="2:8" x14ac:dyDescent="0.3">
      <c r="B2954" s="109"/>
      <c r="C2954" s="13"/>
      <c r="G2954" s="29">
        <v>2951</v>
      </c>
      <c r="H2954" s="192">
        <f t="shared" ca="1" si="50"/>
        <v>3.1253159033238768E-2</v>
      </c>
    </row>
    <row r="2955" spans="2:8" x14ac:dyDescent="0.3">
      <c r="B2955" s="109"/>
      <c r="C2955" s="13"/>
      <c r="G2955" s="29">
        <v>2952</v>
      </c>
      <c r="H2955" s="192">
        <f t="shared" ca="1" si="50"/>
        <v>-8.863591748119036E-3</v>
      </c>
    </row>
    <row r="2956" spans="2:8" x14ac:dyDescent="0.3">
      <c r="B2956" s="109"/>
      <c r="C2956" s="13"/>
      <c r="G2956" s="29">
        <v>2953</v>
      </c>
      <c r="H2956" s="192">
        <f t="shared" ca="1" si="50"/>
        <v>3.9769031476559032E-2</v>
      </c>
    </row>
    <row r="2957" spans="2:8" x14ac:dyDescent="0.3">
      <c r="B2957" s="109"/>
      <c r="C2957" s="13"/>
      <c r="G2957" s="29">
        <v>2954</v>
      </c>
      <c r="H2957" s="192">
        <f t="shared" ca="1" si="50"/>
        <v>-2.0246437442222834E-2</v>
      </c>
    </row>
    <row r="2958" spans="2:8" x14ac:dyDescent="0.3">
      <c r="B2958" s="109"/>
      <c r="C2958" s="13"/>
      <c r="G2958" s="29">
        <v>2955</v>
      </c>
      <c r="H2958" s="192">
        <f t="shared" ca="1" si="50"/>
        <v>-2.7984525500827043E-2</v>
      </c>
    </row>
    <row r="2959" spans="2:8" x14ac:dyDescent="0.3">
      <c r="B2959" s="109"/>
      <c r="C2959" s="13"/>
      <c r="G2959" s="29">
        <v>2956</v>
      </c>
      <c r="H2959" s="192">
        <f t="shared" ca="1" si="50"/>
        <v>1.593178285189864E-2</v>
      </c>
    </row>
    <row r="2960" spans="2:8" x14ac:dyDescent="0.3">
      <c r="B2960" s="109"/>
      <c r="C2960" s="13"/>
      <c r="G2960" s="29">
        <v>2957</v>
      </c>
      <c r="H2960" s="192">
        <f t="shared" ca="1" si="50"/>
        <v>-4.0936803273172062E-2</v>
      </c>
    </row>
    <row r="2961" spans="2:8" x14ac:dyDescent="0.3">
      <c r="B2961" s="109"/>
      <c r="C2961" s="13"/>
      <c r="G2961" s="29">
        <v>2958</v>
      </c>
      <c r="H2961" s="192">
        <f t="shared" ca="1" si="50"/>
        <v>-4.466549388177752E-2</v>
      </c>
    </row>
    <row r="2962" spans="2:8" x14ac:dyDescent="0.3">
      <c r="B2962" s="109"/>
      <c r="C2962" s="13"/>
      <c r="G2962" s="29">
        <v>2959</v>
      </c>
      <c r="H2962" s="192">
        <f t="shared" ca="1" si="50"/>
        <v>-1.840998944240068E-2</v>
      </c>
    </row>
    <row r="2963" spans="2:8" x14ac:dyDescent="0.3">
      <c r="B2963" s="109"/>
      <c r="C2963" s="13"/>
      <c r="G2963" s="29">
        <v>2960</v>
      </c>
      <c r="H2963" s="192">
        <f t="shared" ca="1" si="50"/>
        <v>-2.3299057349538934E-2</v>
      </c>
    </row>
    <row r="2964" spans="2:8" x14ac:dyDescent="0.3">
      <c r="B2964" s="109"/>
      <c r="C2964" s="13"/>
      <c r="G2964" s="29">
        <v>2961</v>
      </c>
      <c r="H2964" s="192">
        <f t="shared" ca="1" si="50"/>
        <v>-3.8514602060970654E-2</v>
      </c>
    </row>
    <row r="2965" spans="2:8" x14ac:dyDescent="0.3">
      <c r="B2965" s="109"/>
      <c r="C2965" s="13"/>
      <c r="G2965" s="29">
        <v>2962</v>
      </c>
      <c r="H2965" s="192">
        <f t="shared" ca="1" si="50"/>
        <v>-2.1700757788965172E-2</v>
      </c>
    </row>
    <row r="2966" spans="2:8" x14ac:dyDescent="0.3">
      <c r="B2966" s="109"/>
      <c r="C2966" s="13"/>
      <c r="G2966" s="29">
        <v>2963</v>
      </c>
      <c r="H2966" s="192">
        <f t="shared" ca="1" si="50"/>
        <v>2.9321960698233042E-2</v>
      </c>
    </row>
    <row r="2967" spans="2:8" x14ac:dyDescent="0.3">
      <c r="B2967" s="109"/>
      <c r="C2967" s="13"/>
      <c r="G2967" s="29">
        <v>2964</v>
      </c>
      <c r="H2967" s="192">
        <f t="shared" ca="1" si="50"/>
        <v>2.1472545943543125E-2</v>
      </c>
    </row>
    <row r="2968" spans="2:8" x14ac:dyDescent="0.3">
      <c r="B2968" s="109"/>
      <c r="C2968" s="13"/>
      <c r="G2968" s="29">
        <v>2965</v>
      </c>
      <c r="H2968" s="192">
        <f t="shared" ca="1" si="50"/>
        <v>-4.462873647348225E-4</v>
      </c>
    </row>
    <row r="2969" spans="2:8" x14ac:dyDescent="0.3">
      <c r="B2969" s="109"/>
      <c r="C2969" s="13"/>
      <c r="G2969" s="29">
        <v>2966</v>
      </c>
      <c r="H2969" s="192">
        <f t="shared" ca="1" si="50"/>
        <v>-4.3217046625147186E-2</v>
      </c>
    </row>
    <row r="2970" spans="2:8" x14ac:dyDescent="0.3">
      <c r="B2970" s="109"/>
      <c r="C2970" s="13"/>
      <c r="G2970" s="29">
        <v>2967</v>
      </c>
      <c r="H2970" s="192">
        <f t="shared" ca="1" si="50"/>
        <v>-1.6381689651981352E-2</v>
      </c>
    </row>
    <row r="2971" spans="2:8" x14ac:dyDescent="0.3">
      <c r="B2971" s="109"/>
      <c r="C2971" s="13"/>
      <c r="G2971" s="29">
        <v>2968</v>
      </c>
      <c r="H2971" s="192">
        <f t="shared" ca="1" si="50"/>
        <v>1.0316544707163401E-2</v>
      </c>
    </row>
    <row r="2972" spans="2:8" x14ac:dyDescent="0.3">
      <c r="B2972" s="109"/>
      <c r="C2972" s="13"/>
      <c r="G2972" s="29">
        <v>2969</v>
      </c>
      <c r="H2972" s="192">
        <f t="shared" ca="1" si="50"/>
        <v>1.4743805960343408E-3</v>
      </c>
    </row>
    <row r="2973" spans="2:8" x14ac:dyDescent="0.3">
      <c r="B2973" s="109"/>
      <c r="C2973" s="13"/>
      <c r="G2973" s="29">
        <v>2970</v>
      </c>
      <c r="H2973" s="192">
        <f t="shared" ca="1" si="50"/>
        <v>-2.8343278345143996E-2</v>
      </c>
    </row>
    <row r="2974" spans="2:8" x14ac:dyDescent="0.3">
      <c r="B2974" s="109"/>
      <c r="C2974" s="13"/>
      <c r="G2974" s="29">
        <v>2971</v>
      </c>
      <c r="H2974" s="192">
        <f t="shared" ca="1" si="50"/>
        <v>-5.7627893168216184E-3</v>
      </c>
    </row>
    <row r="2975" spans="2:8" x14ac:dyDescent="0.3">
      <c r="B2975" s="109"/>
      <c r="C2975" s="13"/>
      <c r="G2975" s="29">
        <v>2972</v>
      </c>
      <c r="H2975" s="192">
        <f t="shared" ca="1" si="50"/>
        <v>2.5427938123104327E-3</v>
      </c>
    </row>
    <row r="2976" spans="2:8" x14ac:dyDescent="0.3">
      <c r="B2976" s="109"/>
      <c r="C2976" s="13"/>
      <c r="G2976" s="29">
        <v>2973</v>
      </c>
      <c r="H2976" s="192">
        <f t="shared" ca="1" si="50"/>
        <v>2.3430221661419927E-2</v>
      </c>
    </row>
    <row r="2977" spans="2:8" x14ac:dyDescent="0.3">
      <c r="B2977" s="109"/>
      <c r="C2977" s="13"/>
      <c r="G2977" s="29">
        <v>2974</v>
      </c>
      <c r="H2977" s="192">
        <f t="shared" ca="1" si="50"/>
        <v>3.4503251372240231E-3</v>
      </c>
    </row>
    <row r="2978" spans="2:8" x14ac:dyDescent="0.3">
      <c r="B2978" s="109"/>
      <c r="C2978" s="13"/>
      <c r="G2978" s="29">
        <v>2975</v>
      </c>
      <c r="H2978" s="192">
        <f t="shared" ca="1" si="50"/>
        <v>-3.2557521530309583E-3</v>
      </c>
    </row>
    <row r="2979" spans="2:8" x14ac:dyDescent="0.3">
      <c r="B2979" s="109"/>
      <c r="C2979" s="13"/>
      <c r="G2979" s="29">
        <v>2976</v>
      </c>
      <c r="H2979" s="192">
        <f t="shared" ca="1" si="50"/>
        <v>-4.0927521817467033E-2</v>
      </c>
    </row>
    <row r="2980" spans="2:8" x14ac:dyDescent="0.3">
      <c r="B2980" s="109"/>
      <c r="C2980" s="13"/>
      <c r="G2980" s="29">
        <v>2977</v>
      </c>
      <c r="H2980" s="192">
        <f t="shared" ca="1" si="50"/>
        <v>-2.4539777634196631E-2</v>
      </c>
    </row>
    <row r="2981" spans="2:8" x14ac:dyDescent="0.3">
      <c r="B2981" s="109"/>
      <c r="C2981" s="13"/>
      <c r="G2981" s="29">
        <v>2978</v>
      </c>
      <c r="H2981" s="192">
        <f t="shared" ca="1" si="50"/>
        <v>-4.5654249126816079E-2</v>
      </c>
    </row>
    <row r="2982" spans="2:8" x14ac:dyDescent="0.3">
      <c r="B2982" s="109"/>
      <c r="C2982" s="13"/>
      <c r="G2982" s="29">
        <v>2979</v>
      </c>
      <c r="H2982" s="192">
        <f t="shared" ca="1" si="50"/>
        <v>-2.038828881377517E-2</v>
      </c>
    </row>
    <row r="2983" spans="2:8" x14ac:dyDescent="0.3">
      <c r="B2983" s="109"/>
      <c r="C2983" s="13"/>
      <c r="G2983" s="29">
        <v>2980</v>
      </c>
      <c r="H2983" s="192">
        <f t="shared" ca="1" si="50"/>
        <v>-6.3246173081401125E-2</v>
      </c>
    </row>
    <row r="2984" spans="2:8" x14ac:dyDescent="0.3">
      <c r="B2984" s="109"/>
      <c r="C2984" s="13"/>
      <c r="G2984" s="29">
        <v>2981</v>
      </c>
      <c r="H2984" s="192">
        <f t="shared" ca="1" si="50"/>
        <v>-1.6042699827331149E-2</v>
      </c>
    </row>
    <row r="2985" spans="2:8" x14ac:dyDescent="0.3">
      <c r="B2985" s="109"/>
      <c r="C2985" s="13"/>
      <c r="G2985" s="29">
        <v>2982</v>
      </c>
      <c r="H2985" s="192">
        <f t="shared" ca="1" si="50"/>
        <v>-1.3566574701763985E-2</v>
      </c>
    </row>
    <row r="2986" spans="2:8" x14ac:dyDescent="0.3">
      <c r="B2986" s="109"/>
      <c r="C2986" s="13"/>
      <c r="G2986" s="29">
        <v>2983</v>
      </c>
      <c r="H2986" s="192">
        <f t="shared" ca="1" si="50"/>
        <v>1.4502111766860463E-3</v>
      </c>
    </row>
    <row r="2987" spans="2:8" x14ac:dyDescent="0.3">
      <c r="B2987" s="109"/>
      <c r="C2987" s="13"/>
      <c r="G2987" s="29">
        <v>2984</v>
      </c>
      <c r="H2987" s="192">
        <f t="shared" ca="1" si="50"/>
        <v>-2.0512450885835334E-2</v>
      </c>
    </row>
    <row r="2988" spans="2:8" x14ac:dyDescent="0.3">
      <c r="B2988" s="109"/>
      <c r="C2988" s="13"/>
      <c r="G2988" s="29">
        <v>2985</v>
      </c>
      <c r="H2988" s="192">
        <f t="shared" ca="1" si="50"/>
        <v>-1.0218620086839534E-3</v>
      </c>
    </row>
    <row r="2989" spans="2:8" x14ac:dyDescent="0.3">
      <c r="B2989" s="109"/>
      <c r="C2989" s="13"/>
      <c r="G2989" s="29">
        <v>2986</v>
      </c>
      <c r="H2989" s="192">
        <f t="shared" ca="1" si="50"/>
        <v>-3.5392991764940249E-2</v>
      </c>
    </row>
    <row r="2990" spans="2:8" x14ac:dyDescent="0.3">
      <c r="B2990" s="109"/>
      <c r="C2990" s="13"/>
      <c r="G2990" s="29">
        <v>2987</v>
      </c>
      <c r="H2990" s="192">
        <f t="shared" ca="1" si="50"/>
        <v>-3.8964180238730675E-2</v>
      </c>
    </row>
    <row r="2991" spans="2:8" x14ac:dyDescent="0.3">
      <c r="B2991" s="109"/>
      <c r="C2991" s="13"/>
      <c r="G2991" s="29">
        <v>2988</v>
      </c>
      <c r="H2991" s="192">
        <f t="shared" ca="1" si="50"/>
        <v>1.1953560879744174E-2</v>
      </c>
    </row>
    <row r="2992" spans="2:8" x14ac:dyDescent="0.3">
      <c r="B2992" s="109"/>
      <c r="C2992" s="13"/>
      <c r="G2992" s="29">
        <v>2989</v>
      </c>
      <c r="H2992" s="192">
        <f t="shared" ca="1" si="50"/>
        <v>2.2386477076747771E-3</v>
      </c>
    </row>
    <row r="2993" spans="2:8" x14ac:dyDescent="0.3">
      <c r="B2993" s="109"/>
      <c r="C2993" s="13"/>
      <c r="G2993" s="29">
        <v>2990</v>
      </c>
      <c r="H2993" s="192">
        <f t="shared" ca="1" si="50"/>
        <v>-1.5887857462995151E-2</v>
      </c>
    </row>
    <row r="2994" spans="2:8" x14ac:dyDescent="0.3">
      <c r="B2994" s="109"/>
      <c r="C2994" s="13"/>
      <c r="G2994" s="29">
        <v>2991</v>
      </c>
      <c r="H2994" s="192">
        <f t="shared" ca="1" si="50"/>
        <v>2.2060555763348328E-2</v>
      </c>
    </row>
    <row r="2995" spans="2:8" x14ac:dyDescent="0.3">
      <c r="B2995" s="109"/>
      <c r="C2995" s="13"/>
      <c r="G2995" s="29">
        <v>2992</v>
      </c>
      <c r="H2995" s="192">
        <f t="shared" ca="1" si="50"/>
        <v>-2.0395268163640144E-3</v>
      </c>
    </row>
    <row r="2996" spans="2:8" x14ac:dyDescent="0.3">
      <c r="B2996" s="109"/>
      <c r="C2996" s="13"/>
      <c r="G2996" s="29">
        <v>2993</v>
      </c>
      <c r="H2996" s="192">
        <f t="shared" ca="1" si="50"/>
        <v>3.8743608098767771E-2</v>
      </c>
    </row>
    <row r="2997" spans="2:8" x14ac:dyDescent="0.3">
      <c r="B2997" s="109"/>
      <c r="C2997" s="13"/>
      <c r="G2997" s="29">
        <v>2994</v>
      </c>
      <c r="H2997" s="192">
        <f t="shared" ca="1" si="50"/>
        <v>-3.4688136243077254E-2</v>
      </c>
    </row>
    <row r="2998" spans="2:8" x14ac:dyDescent="0.3">
      <c r="B2998" s="109"/>
      <c r="C2998" s="13"/>
      <c r="G2998" s="29">
        <v>2995</v>
      </c>
      <c r="H2998" s="192">
        <f t="shared" ca="1" si="50"/>
        <v>-5.2745735398443308E-2</v>
      </c>
    </row>
    <row r="2999" spans="2:8" x14ac:dyDescent="0.3">
      <c r="B2999" s="109"/>
      <c r="C2999" s="13"/>
      <c r="G2999" s="29">
        <v>2996</v>
      </c>
      <c r="H2999" s="192">
        <f t="shared" ca="1" si="50"/>
        <v>-2.0714674113154218E-2</v>
      </c>
    </row>
    <row r="3000" spans="2:8" x14ac:dyDescent="0.3">
      <c r="B3000" s="109"/>
      <c r="C3000" s="13"/>
      <c r="G3000" s="29">
        <v>2997</v>
      </c>
      <c r="H3000" s="192">
        <f t="shared" ca="1" si="50"/>
        <v>1.1884558897177707E-2</v>
      </c>
    </row>
    <row r="3001" spans="2:8" x14ac:dyDescent="0.3">
      <c r="B3001" s="109"/>
      <c r="C3001" s="13"/>
      <c r="G3001" s="29">
        <v>2998</v>
      </c>
      <c r="H3001" s="192">
        <f t="shared" ca="1" si="50"/>
        <v>3.7499116013615219E-2</v>
      </c>
    </row>
    <row r="3002" spans="2:8" x14ac:dyDescent="0.3">
      <c r="B3002" s="109"/>
      <c r="C3002" s="13"/>
      <c r="G3002" s="29">
        <v>2999</v>
      </c>
      <c r="H3002" s="192">
        <f t="shared" ca="1" si="50"/>
        <v>-2.8271714777142402E-2</v>
      </c>
    </row>
    <row r="3003" spans="2:8" x14ac:dyDescent="0.3">
      <c r="B3003" s="109"/>
      <c r="C3003" s="13"/>
      <c r="G3003" s="29">
        <v>3000</v>
      </c>
      <c r="H3003" s="192">
        <f t="shared" ca="1" si="50"/>
        <v>-9.3091211184769488E-3</v>
      </c>
    </row>
    <row r="3004" spans="2:8" x14ac:dyDescent="0.3">
      <c r="B3004" s="109"/>
      <c r="C3004" s="13"/>
      <c r="G3004" s="29">
        <v>3001</v>
      </c>
      <c r="H3004" s="192">
        <f t="shared" ca="1" si="50"/>
        <v>-2.9397429650771984E-2</v>
      </c>
    </row>
    <row r="3005" spans="2:8" x14ac:dyDescent="0.3">
      <c r="B3005" s="109"/>
      <c r="C3005" s="13"/>
      <c r="G3005" s="29">
        <v>3002</v>
      </c>
      <c r="H3005" s="192">
        <f t="shared" ca="1" si="50"/>
        <v>-1.2906999096010757E-2</v>
      </c>
    </row>
    <row r="3006" spans="2:8" x14ac:dyDescent="0.3">
      <c r="B3006" s="109"/>
      <c r="C3006" s="13"/>
      <c r="G3006" s="29">
        <v>3003</v>
      </c>
      <c r="H3006" s="192">
        <f t="shared" ca="1" si="50"/>
        <v>1.6476123356838155E-3</v>
      </c>
    </row>
    <row r="3007" spans="2:8" x14ac:dyDescent="0.3">
      <c r="B3007" s="109"/>
      <c r="C3007" s="13"/>
      <c r="G3007" s="29">
        <v>3004</v>
      </c>
      <c r="H3007" s="192">
        <f t="shared" ca="1" si="50"/>
        <v>1.5174526675755334E-2</v>
      </c>
    </row>
    <row r="3008" spans="2:8" x14ac:dyDescent="0.3">
      <c r="B3008" s="109"/>
      <c r="C3008" s="13"/>
      <c r="G3008" s="29">
        <v>3005</v>
      </c>
      <c r="H3008" s="192">
        <f t="shared" ca="1" si="50"/>
        <v>-2.1003663559522628E-2</v>
      </c>
    </row>
    <row r="3009" spans="2:8" x14ac:dyDescent="0.3">
      <c r="B3009" s="109"/>
      <c r="C3009" s="13"/>
      <c r="G3009" s="29">
        <v>3006</v>
      </c>
      <c r="H3009" s="192">
        <f t="shared" ca="1" si="50"/>
        <v>-7.0785180947014843E-3</v>
      </c>
    </row>
    <row r="3010" spans="2:8" x14ac:dyDescent="0.3">
      <c r="B3010" s="109"/>
      <c r="C3010" s="13"/>
      <c r="G3010" s="29">
        <v>3007</v>
      </c>
      <c r="H3010" s="192">
        <f t="shared" ca="1" si="50"/>
        <v>2.8055709092069593E-2</v>
      </c>
    </row>
    <row r="3011" spans="2:8" x14ac:dyDescent="0.3">
      <c r="B3011" s="109"/>
      <c r="C3011" s="13"/>
      <c r="G3011" s="29">
        <v>3008</v>
      </c>
      <c r="H3011" s="192">
        <f t="shared" ca="1" si="50"/>
        <v>3.6831314285212338E-3</v>
      </c>
    </row>
    <row r="3012" spans="2:8" x14ac:dyDescent="0.3">
      <c r="B3012" s="109"/>
      <c r="C3012" s="13"/>
      <c r="G3012" s="29">
        <v>3009</v>
      </c>
      <c r="H3012" s="192">
        <f t="shared" ca="1" si="50"/>
        <v>-5.6338502253639317E-2</v>
      </c>
    </row>
    <row r="3013" spans="2:8" x14ac:dyDescent="0.3">
      <c r="B3013" s="109"/>
      <c r="C3013" s="13"/>
      <c r="G3013" s="29">
        <v>3010</v>
      </c>
      <c r="H3013" s="192">
        <f t="shared" ref="H3013:H3076" ca="1" si="51">_xlfn.NORM.INV(RAND(),N$6,N$7)</f>
        <v>-3.489002139631301E-2</v>
      </c>
    </row>
    <row r="3014" spans="2:8" x14ac:dyDescent="0.3">
      <c r="B3014" s="109"/>
      <c r="C3014" s="13"/>
      <c r="G3014" s="29">
        <v>3011</v>
      </c>
      <c r="H3014" s="192">
        <f t="shared" ca="1" si="51"/>
        <v>-1.8128242523166187E-2</v>
      </c>
    </row>
    <row r="3015" spans="2:8" x14ac:dyDescent="0.3">
      <c r="B3015" s="109"/>
      <c r="C3015" s="13"/>
      <c r="G3015" s="29">
        <v>3012</v>
      </c>
      <c r="H3015" s="192">
        <f t="shared" ca="1" si="51"/>
        <v>-3.6496762790437974E-2</v>
      </c>
    </row>
    <row r="3016" spans="2:8" x14ac:dyDescent="0.3">
      <c r="B3016" s="109"/>
      <c r="C3016" s="13"/>
      <c r="G3016" s="29">
        <v>3013</v>
      </c>
      <c r="H3016" s="192">
        <f t="shared" ca="1" si="51"/>
        <v>1.7999754272689784E-2</v>
      </c>
    </row>
    <row r="3017" spans="2:8" x14ac:dyDescent="0.3">
      <c r="B3017" s="109"/>
      <c r="C3017" s="13"/>
      <c r="G3017" s="29">
        <v>3014</v>
      </c>
      <c r="H3017" s="192">
        <f t="shared" ca="1" si="51"/>
        <v>-7.6943426487159619E-3</v>
      </c>
    </row>
    <row r="3018" spans="2:8" x14ac:dyDescent="0.3">
      <c r="B3018" s="109"/>
      <c r="C3018" s="13"/>
      <c r="G3018" s="29">
        <v>3015</v>
      </c>
      <c r="H3018" s="192">
        <f t="shared" ca="1" si="51"/>
        <v>9.7505705507053165E-3</v>
      </c>
    </row>
    <row r="3019" spans="2:8" x14ac:dyDescent="0.3">
      <c r="B3019" s="109"/>
      <c r="C3019" s="13"/>
      <c r="G3019" s="29">
        <v>3016</v>
      </c>
      <c r="H3019" s="192">
        <f t="shared" ca="1" si="51"/>
        <v>3.086221574017059E-2</v>
      </c>
    </row>
    <row r="3020" spans="2:8" x14ac:dyDescent="0.3">
      <c r="B3020" s="109"/>
      <c r="C3020" s="13"/>
      <c r="G3020" s="29">
        <v>3017</v>
      </c>
      <c r="H3020" s="192">
        <f t="shared" ca="1" si="51"/>
        <v>-3.3998564079094705E-2</v>
      </c>
    </row>
    <row r="3021" spans="2:8" x14ac:dyDescent="0.3">
      <c r="B3021" s="109"/>
      <c r="C3021" s="13"/>
      <c r="G3021" s="29">
        <v>3018</v>
      </c>
      <c r="H3021" s="192">
        <f t="shared" ca="1" si="51"/>
        <v>2.4352139735375346E-2</v>
      </c>
    </row>
    <row r="3022" spans="2:8" x14ac:dyDescent="0.3">
      <c r="B3022" s="109"/>
      <c r="C3022" s="13"/>
      <c r="G3022" s="29">
        <v>3019</v>
      </c>
      <c r="H3022" s="192">
        <f t="shared" ca="1" si="51"/>
        <v>-3.6782651996329442E-2</v>
      </c>
    </row>
    <row r="3023" spans="2:8" x14ac:dyDescent="0.3">
      <c r="B3023" s="109"/>
      <c r="C3023" s="13"/>
      <c r="G3023" s="29">
        <v>3020</v>
      </c>
      <c r="H3023" s="192">
        <f t="shared" ca="1" si="51"/>
        <v>2.2012939016296727E-2</v>
      </c>
    </row>
    <row r="3024" spans="2:8" x14ac:dyDescent="0.3">
      <c r="B3024" s="109"/>
      <c r="C3024" s="13"/>
      <c r="G3024" s="29">
        <v>3021</v>
      </c>
      <c r="H3024" s="192">
        <f t="shared" ca="1" si="51"/>
        <v>-2.8714851260545477E-2</v>
      </c>
    </row>
    <row r="3025" spans="2:8" x14ac:dyDescent="0.3">
      <c r="B3025" s="109"/>
      <c r="C3025" s="13"/>
      <c r="G3025" s="29">
        <v>3022</v>
      </c>
      <c r="H3025" s="192">
        <f t="shared" ca="1" si="51"/>
        <v>9.3261213929822645E-3</v>
      </c>
    </row>
    <row r="3026" spans="2:8" x14ac:dyDescent="0.3">
      <c r="B3026" s="109"/>
      <c r="C3026" s="13"/>
      <c r="G3026" s="29">
        <v>3023</v>
      </c>
      <c r="H3026" s="192">
        <f t="shared" ca="1" si="51"/>
        <v>-7.4151554982109895E-3</v>
      </c>
    </row>
    <row r="3027" spans="2:8" x14ac:dyDescent="0.3">
      <c r="B3027" s="109"/>
      <c r="C3027" s="13"/>
      <c r="G3027" s="29">
        <v>3024</v>
      </c>
      <c r="H3027" s="192">
        <f t="shared" ca="1" si="51"/>
        <v>5.4594934950032828E-2</v>
      </c>
    </row>
    <row r="3028" spans="2:8" x14ac:dyDescent="0.3">
      <c r="B3028" s="109"/>
      <c r="C3028" s="13"/>
      <c r="G3028" s="29">
        <v>3025</v>
      </c>
      <c r="H3028" s="192">
        <f t="shared" ca="1" si="51"/>
        <v>1.0911934308293491E-2</v>
      </c>
    </row>
    <row r="3029" spans="2:8" x14ac:dyDescent="0.3">
      <c r="B3029" s="109"/>
      <c r="C3029" s="13"/>
      <c r="G3029" s="29">
        <v>3026</v>
      </c>
      <c r="H3029" s="192">
        <f t="shared" ca="1" si="51"/>
        <v>-1.5047694072004483E-2</v>
      </c>
    </row>
    <row r="3030" spans="2:8" x14ac:dyDescent="0.3">
      <c r="B3030" s="109"/>
      <c r="C3030" s="13"/>
      <c r="G3030" s="29">
        <v>3027</v>
      </c>
      <c r="H3030" s="192">
        <f t="shared" ca="1" si="51"/>
        <v>-4.4675934445554621E-2</v>
      </c>
    </row>
    <row r="3031" spans="2:8" x14ac:dyDescent="0.3">
      <c r="B3031" s="109"/>
      <c r="C3031" s="13"/>
      <c r="G3031" s="29">
        <v>3028</v>
      </c>
      <c r="H3031" s="192">
        <f t="shared" ca="1" si="51"/>
        <v>-2.62191628556274E-2</v>
      </c>
    </row>
    <row r="3032" spans="2:8" x14ac:dyDescent="0.3">
      <c r="B3032" s="109"/>
      <c r="C3032" s="13"/>
      <c r="G3032" s="29">
        <v>3029</v>
      </c>
      <c r="H3032" s="192">
        <f t="shared" ca="1" si="51"/>
        <v>2.2287755062992094E-2</v>
      </c>
    </row>
    <row r="3033" spans="2:8" x14ac:dyDescent="0.3">
      <c r="B3033" s="109"/>
      <c r="C3033" s="13"/>
      <c r="G3033" s="29">
        <v>3030</v>
      </c>
      <c r="H3033" s="192">
        <f t="shared" ca="1" si="51"/>
        <v>-1.8281084844012616E-2</v>
      </c>
    </row>
    <row r="3034" spans="2:8" x14ac:dyDescent="0.3">
      <c r="B3034" s="109"/>
      <c r="C3034" s="13"/>
      <c r="G3034" s="29">
        <v>3031</v>
      </c>
      <c r="H3034" s="192">
        <f t="shared" ca="1" si="51"/>
        <v>-1.2244162714053238E-2</v>
      </c>
    </row>
    <row r="3035" spans="2:8" x14ac:dyDescent="0.3">
      <c r="B3035" s="109"/>
      <c r="C3035" s="13"/>
      <c r="G3035" s="29">
        <v>3032</v>
      </c>
      <c r="H3035" s="192">
        <f t="shared" ca="1" si="51"/>
        <v>-6.7032136737848391E-3</v>
      </c>
    </row>
    <row r="3036" spans="2:8" x14ac:dyDescent="0.3">
      <c r="B3036" s="109"/>
      <c r="C3036" s="13"/>
      <c r="G3036" s="29">
        <v>3033</v>
      </c>
      <c r="H3036" s="192">
        <f t="shared" ca="1" si="51"/>
        <v>-2.9152530880133831E-3</v>
      </c>
    </row>
    <row r="3037" spans="2:8" x14ac:dyDescent="0.3">
      <c r="B3037" s="109"/>
      <c r="C3037" s="13"/>
      <c r="G3037" s="29">
        <v>3034</v>
      </c>
      <c r="H3037" s="192">
        <f t="shared" ca="1" si="51"/>
        <v>5.4478940292518006E-2</v>
      </c>
    </row>
    <row r="3038" spans="2:8" x14ac:dyDescent="0.3">
      <c r="B3038" s="109"/>
      <c r="C3038" s="13"/>
      <c r="G3038" s="29">
        <v>3035</v>
      </c>
      <c r="H3038" s="192">
        <f t="shared" ca="1" si="51"/>
        <v>5.2534818033780475E-2</v>
      </c>
    </row>
    <row r="3039" spans="2:8" x14ac:dyDescent="0.3">
      <c r="B3039" s="109"/>
      <c r="C3039" s="13"/>
      <c r="G3039" s="29">
        <v>3036</v>
      </c>
      <c r="H3039" s="192">
        <f t="shared" ca="1" si="51"/>
        <v>3.2992237707194623E-2</v>
      </c>
    </row>
    <row r="3040" spans="2:8" x14ac:dyDescent="0.3">
      <c r="B3040" s="109"/>
      <c r="C3040" s="13"/>
      <c r="G3040" s="29">
        <v>3037</v>
      </c>
      <c r="H3040" s="192">
        <f t="shared" ca="1" si="51"/>
        <v>1.7925022481359233E-2</v>
      </c>
    </row>
    <row r="3041" spans="2:8" x14ac:dyDescent="0.3">
      <c r="B3041" s="109"/>
      <c r="C3041" s="13"/>
      <c r="G3041" s="29">
        <v>3038</v>
      </c>
      <c r="H3041" s="192">
        <f t="shared" ca="1" si="51"/>
        <v>6.4958735806575291E-3</v>
      </c>
    </row>
    <row r="3042" spans="2:8" x14ac:dyDescent="0.3">
      <c r="B3042" s="109"/>
      <c r="C3042" s="13"/>
      <c r="G3042" s="29">
        <v>3039</v>
      </c>
      <c r="H3042" s="192">
        <f t="shared" ca="1" si="51"/>
        <v>-1.8136876427711824E-2</v>
      </c>
    </row>
    <row r="3043" spans="2:8" x14ac:dyDescent="0.3">
      <c r="B3043" s="109"/>
      <c r="C3043" s="13"/>
      <c r="G3043" s="29">
        <v>3040</v>
      </c>
      <c r="H3043" s="192">
        <f t="shared" ca="1" si="51"/>
        <v>3.3984715290750714E-2</v>
      </c>
    </row>
    <row r="3044" spans="2:8" x14ac:dyDescent="0.3">
      <c r="B3044" s="109"/>
      <c r="C3044" s="13"/>
      <c r="G3044" s="29">
        <v>3041</v>
      </c>
      <c r="H3044" s="192">
        <f t="shared" ca="1" si="51"/>
        <v>1.5019417886623513E-2</v>
      </c>
    </row>
    <row r="3045" spans="2:8" x14ac:dyDescent="0.3">
      <c r="B3045" s="109"/>
      <c r="C3045" s="13"/>
      <c r="G3045" s="29">
        <v>3042</v>
      </c>
      <c r="H3045" s="192">
        <f t="shared" ca="1" si="51"/>
        <v>-2.6415822640672451E-2</v>
      </c>
    </row>
    <row r="3046" spans="2:8" x14ac:dyDescent="0.3">
      <c r="B3046" s="109"/>
      <c r="C3046" s="13"/>
      <c r="G3046" s="29">
        <v>3043</v>
      </c>
      <c r="H3046" s="192">
        <f t="shared" ca="1" si="51"/>
        <v>2.2566137371804802E-2</v>
      </c>
    </row>
    <row r="3047" spans="2:8" x14ac:dyDescent="0.3">
      <c r="B3047" s="109"/>
      <c r="C3047" s="13"/>
      <c r="G3047" s="29">
        <v>3044</v>
      </c>
      <c r="H3047" s="192">
        <f t="shared" ca="1" si="51"/>
        <v>1.1036920922975708E-4</v>
      </c>
    </row>
    <row r="3048" spans="2:8" x14ac:dyDescent="0.3">
      <c r="B3048" s="109"/>
      <c r="C3048" s="13"/>
      <c r="G3048" s="29">
        <v>3045</v>
      </c>
      <c r="H3048" s="192">
        <f t="shared" ca="1" si="51"/>
        <v>-2.842153131562514E-2</v>
      </c>
    </row>
    <row r="3049" spans="2:8" x14ac:dyDescent="0.3">
      <c r="B3049" s="109"/>
      <c r="C3049" s="13"/>
      <c r="G3049" s="29">
        <v>3046</v>
      </c>
      <c r="H3049" s="192">
        <f t="shared" ca="1" si="51"/>
        <v>-2.9799974957642115E-2</v>
      </c>
    </row>
    <row r="3050" spans="2:8" x14ac:dyDescent="0.3">
      <c r="B3050" s="109"/>
      <c r="C3050" s="13"/>
      <c r="G3050" s="29">
        <v>3047</v>
      </c>
      <c r="H3050" s="192">
        <f t="shared" ca="1" si="51"/>
        <v>1.8715434758531331E-2</v>
      </c>
    </row>
    <row r="3051" spans="2:8" x14ac:dyDescent="0.3">
      <c r="B3051" s="109"/>
      <c r="C3051" s="13"/>
      <c r="G3051" s="29">
        <v>3048</v>
      </c>
      <c r="H3051" s="192">
        <f t="shared" ca="1" si="51"/>
        <v>1.5589670088482001E-2</v>
      </c>
    </row>
    <row r="3052" spans="2:8" x14ac:dyDescent="0.3">
      <c r="B3052" s="109"/>
      <c r="C3052" s="13"/>
      <c r="G3052" s="29">
        <v>3049</v>
      </c>
      <c r="H3052" s="192">
        <f t="shared" ca="1" si="51"/>
        <v>2.4332266258045989E-2</v>
      </c>
    </row>
    <row r="3053" spans="2:8" x14ac:dyDescent="0.3">
      <c r="B3053" s="109"/>
      <c r="C3053" s="13"/>
      <c r="G3053" s="29">
        <v>3050</v>
      </c>
      <c r="H3053" s="192">
        <f t="shared" ca="1" si="51"/>
        <v>-6.5276697653009422E-3</v>
      </c>
    </row>
    <row r="3054" spans="2:8" x14ac:dyDescent="0.3">
      <c r="B3054" s="109"/>
      <c r="C3054" s="13"/>
      <c r="G3054" s="29">
        <v>3051</v>
      </c>
      <c r="H3054" s="192">
        <f t="shared" ca="1" si="51"/>
        <v>-4.4625448246873008E-3</v>
      </c>
    </row>
    <row r="3055" spans="2:8" x14ac:dyDescent="0.3">
      <c r="B3055" s="109"/>
      <c r="C3055" s="13"/>
      <c r="G3055" s="29">
        <v>3052</v>
      </c>
      <c r="H3055" s="192">
        <f t="shared" ca="1" si="51"/>
        <v>-5.8664760998164934E-3</v>
      </c>
    </row>
    <row r="3056" spans="2:8" x14ac:dyDescent="0.3">
      <c r="B3056" s="109"/>
      <c r="C3056" s="13"/>
      <c r="G3056" s="29">
        <v>3053</v>
      </c>
      <c r="H3056" s="192">
        <f t="shared" ca="1" si="51"/>
        <v>-2.4022394639902018E-3</v>
      </c>
    </row>
    <row r="3057" spans="2:8" x14ac:dyDescent="0.3">
      <c r="B3057" s="109"/>
      <c r="C3057" s="13"/>
      <c r="G3057" s="29">
        <v>3054</v>
      </c>
      <c r="H3057" s="192">
        <f t="shared" ca="1" si="51"/>
        <v>1.7997592091632642E-2</v>
      </c>
    </row>
    <row r="3058" spans="2:8" x14ac:dyDescent="0.3">
      <c r="B3058" s="109"/>
      <c r="C3058" s="13"/>
      <c r="G3058" s="29">
        <v>3055</v>
      </c>
      <c r="H3058" s="192">
        <f t="shared" ca="1" si="51"/>
        <v>-1.02446052481908E-2</v>
      </c>
    </row>
    <row r="3059" spans="2:8" x14ac:dyDescent="0.3">
      <c r="B3059" s="109"/>
      <c r="C3059" s="13"/>
      <c r="G3059" s="29">
        <v>3056</v>
      </c>
      <c r="H3059" s="192">
        <f t="shared" ca="1" si="51"/>
        <v>-1.9168258357186843E-2</v>
      </c>
    </row>
    <row r="3060" spans="2:8" x14ac:dyDescent="0.3">
      <c r="B3060" s="109"/>
      <c r="C3060" s="13"/>
      <c r="G3060" s="29">
        <v>3057</v>
      </c>
      <c r="H3060" s="192">
        <f t="shared" ca="1" si="51"/>
        <v>5.4088428440428812E-3</v>
      </c>
    </row>
    <row r="3061" spans="2:8" x14ac:dyDescent="0.3">
      <c r="B3061" s="109"/>
      <c r="C3061" s="13"/>
      <c r="G3061" s="29">
        <v>3058</v>
      </c>
      <c r="H3061" s="192">
        <f t="shared" ca="1" si="51"/>
        <v>7.0434850574225577E-2</v>
      </c>
    </row>
    <row r="3062" spans="2:8" x14ac:dyDescent="0.3">
      <c r="B3062" s="109"/>
      <c r="C3062" s="13"/>
      <c r="G3062" s="29">
        <v>3059</v>
      </c>
      <c r="H3062" s="192">
        <f t="shared" ca="1" si="51"/>
        <v>7.6530780716538198E-3</v>
      </c>
    </row>
    <row r="3063" spans="2:8" x14ac:dyDescent="0.3">
      <c r="B3063" s="109"/>
      <c r="C3063" s="13"/>
      <c r="G3063" s="29">
        <v>3060</v>
      </c>
      <c r="H3063" s="192">
        <f t="shared" ca="1" si="51"/>
        <v>-1.774389764497121E-2</v>
      </c>
    </row>
    <row r="3064" spans="2:8" x14ac:dyDescent="0.3">
      <c r="B3064" s="109"/>
      <c r="C3064" s="13"/>
      <c r="G3064" s="29">
        <v>3061</v>
      </c>
      <c r="H3064" s="192">
        <f t="shared" ca="1" si="51"/>
        <v>3.1635366700356195E-2</v>
      </c>
    </row>
    <row r="3065" spans="2:8" x14ac:dyDescent="0.3">
      <c r="B3065" s="109"/>
      <c r="C3065" s="13"/>
      <c r="G3065" s="29">
        <v>3062</v>
      </c>
      <c r="H3065" s="192">
        <f t="shared" ca="1" si="51"/>
        <v>-1.2580540369274746E-2</v>
      </c>
    </row>
    <row r="3066" spans="2:8" x14ac:dyDescent="0.3">
      <c r="B3066" s="109"/>
      <c r="C3066" s="13"/>
      <c r="G3066" s="29">
        <v>3063</v>
      </c>
      <c r="H3066" s="192">
        <f t="shared" ca="1" si="51"/>
        <v>2.5976067080687414E-2</v>
      </c>
    </row>
    <row r="3067" spans="2:8" x14ac:dyDescent="0.3">
      <c r="B3067" s="109"/>
      <c r="C3067" s="13"/>
      <c r="G3067" s="29">
        <v>3064</v>
      </c>
      <c r="H3067" s="192">
        <f t="shared" ca="1" si="51"/>
        <v>-2.2454761426979056E-2</v>
      </c>
    </row>
    <row r="3068" spans="2:8" x14ac:dyDescent="0.3">
      <c r="B3068" s="109"/>
      <c r="C3068" s="13"/>
      <c r="G3068" s="29">
        <v>3065</v>
      </c>
      <c r="H3068" s="192">
        <f t="shared" ca="1" si="51"/>
        <v>-6.6663641650334463E-2</v>
      </c>
    </row>
    <row r="3069" spans="2:8" x14ac:dyDescent="0.3">
      <c r="B3069" s="109"/>
      <c r="C3069" s="13"/>
      <c r="G3069" s="29">
        <v>3066</v>
      </c>
      <c r="H3069" s="192">
        <f t="shared" ca="1" si="51"/>
        <v>4.4194604476863311E-2</v>
      </c>
    </row>
    <row r="3070" spans="2:8" x14ac:dyDescent="0.3">
      <c r="B3070" s="109"/>
      <c r="C3070" s="13"/>
      <c r="G3070" s="29">
        <v>3067</v>
      </c>
      <c r="H3070" s="192">
        <f t="shared" ca="1" si="51"/>
        <v>-4.3109969966770419E-2</v>
      </c>
    </row>
    <row r="3071" spans="2:8" x14ac:dyDescent="0.3">
      <c r="B3071" s="109"/>
      <c r="C3071" s="13"/>
      <c r="G3071" s="29">
        <v>3068</v>
      </c>
      <c r="H3071" s="192">
        <f t="shared" ca="1" si="51"/>
        <v>-1.0269564920997587E-2</v>
      </c>
    </row>
    <row r="3072" spans="2:8" x14ac:dyDescent="0.3">
      <c r="B3072" s="109"/>
      <c r="C3072" s="13"/>
      <c r="G3072" s="29">
        <v>3069</v>
      </c>
      <c r="H3072" s="192">
        <f t="shared" ca="1" si="51"/>
        <v>-4.674451375766539E-2</v>
      </c>
    </row>
    <row r="3073" spans="2:8" x14ac:dyDescent="0.3">
      <c r="B3073" s="109"/>
      <c r="C3073" s="13"/>
      <c r="G3073" s="29">
        <v>3070</v>
      </c>
      <c r="H3073" s="192">
        <f t="shared" ca="1" si="51"/>
        <v>2.2551873111256702E-2</v>
      </c>
    </row>
    <row r="3074" spans="2:8" x14ac:dyDescent="0.3">
      <c r="B3074" s="109"/>
      <c r="C3074" s="13"/>
      <c r="G3074" s="29">
        <v>3071</v>
      </c>
      <c r="H3074" s="192">
        <f t="shared" ca="1" si="51"/>
        <v>5.157453149452608E-2</v>
      </c>
    </row>
    <row r="3075" spans="2:8" x14ac:dyDescent="0.3">
      <c r="B3075" s="109"/>
      <c r="C3075" s="13"/>
      <c r="G3075" s="29">
        <v>3072</v>
      </c>
      <c r="H3075" s="192">
        <f t="shared" ca="1" si="51"/>
        <v>2.0750180939530811E-2</v>
      </c>
    </row>
    <row r="3076" spans="2:8" x14ac:dyDescent="0.3">
      <c r="B3076" s="109"/>
      <c r="C3076" s="13"/>
      <c r="G3076" s="29">
        <v>3073</v>
      </c>
      <c r="H3076" s="192">
        <f t="shared" ca="1" si="51"/>
        <v>-5.0607830696669364E-3</v>
      </c>
    </row>
    <row r="3077" spans="2:8" x14ac:dyDescent="0.3">
      <c r="B3077" s="109"/>
      <c r="C3077" s="13"/>
      <c r="G3077" s="29">
        <v>3074</v>
      </c>
      <c r="H3077" s="192">
        <f t="shared" ref="H3077:H3140" ca="1" si="52">_xlfn.NORM.INV(RAND(),N$6,N$7)</f>
        <v>1.8236215934001262E-2</v>
      </c>
    </row>
    <row r="3078" spans="2:8" x14ac:dyDescent="0.3">
      <c r="B3078" s="109"/>
      <c r="C3078" s="13"/>
      <c r="G3078" s="29">
        <v>3075</v>
      </c>
      <c r="H3078" s="192">
        <f t="shared" ca="1" si="52"/>
        <v>6.246496163907151E-2</v>
      </c>
    </row>
    <row r="3079" spans="2:8" x14ac:dyDescent="0.3">
      <c r="B3079" s="109"/>
      <c r="C3079" s="13"/>
      <c r="G3079" s="29">
        <v>3076</v>
      </c>
      <c r="H3079" s="192">
        <f t="shared" ca="1" si="52"/>
        <v>-1.2551939060405751E-2</v>
      </c>
    </row>
    <row r="3080" spans="2:8" x14ac:dyDescent="0.3">
      <c r="B3080" s="109"/>
      <c r="C3080" s="13"/>
      <c r="G3080" s="29">
        <v>3077</v>
      </c>
      <c r="H3080" s="192">
        <f t="shared" ca="1" si="52"/>
        <v>-2.8353143946086675E-2</v>
      </c>
    </row>
    <row r="3081" spans="2:8" x14ac:dyDescent="0.3">
      <c r="B3081" s="109"/>
      <c r="C3081" s="13"/>
      <c r="G3081" s="29">
        <v>3078</v>
      </c>
      <c r="H3081" s="192">
        <f t="shared" ca="1" si="52"/>
        <v>1.185401118647744E-3</v>
      </c>
    </row>
    <row r="3082" spans="2:8" x14ac:dyDescent="0.3">
      <c r="B3082" s="109"/>
      <c r="C3082" s="13"/>
      <c r="G3082" s="29">
        <v>3079</v>
      </c>
      <c r="H3082" s="192">
        <f t="shared" ca="1" si="52"/>
        <v>3.7007880318418986E-2</v>
      </c>
    </row>
    <row r="3083" spans="2:8" x14ac:dyDescent="0.3">
      <c r="B3083" s="109"/>
      <c r="C3083" s="13"/>
      <c r="G3083" s="29">
        <v>3080</v>
      </c>
      <c r="H3083" s="192">
        <f t="shared" ca="1" si="52"/>
        <v>-3.6441849987151213E-2</v>
      </c>
    </row>
    <row r="3084" spans="2:8" x14ac:dyDescent="0.3">
      <c r="B3084" s="109"/>
      <c r="C3084" s="13"/>
      <c r="G3084" s="29">
        <v>3081</v>
      </c>
      <c r="H3084" s="192">
        <f t="shared" ca="1" si="52"/>
        <v>-1.313087376429598E-2</v>
      </c>
    </row>
    <row r="3085" spans="2:8" x14ac:dyDescent="0.3">
      <c r="B3085" s="109"/>
      <c r="C3085" s="13"/>
      <c r="G3085" s="29">
        <v>3082</v>
      </c>
      <c r="H3085" s="192">
        <f t="shared" ca="1" si="52"/>
        <v>2.1671290722678209E-3</v>
      </c>
    </row>
    <row r="3086" spans="2:8" x14ac:dyDescent="0.3">
      <c r="B3086" s="109"/>
      <c r="C3086" s="13"/>
      <c r="G3086" s="29">
        <v>3083</v>
      </c>
      <c r="H3086" s="192">
        <f t="shared" ca="1" si="52"/>
        <v>1.4855342840193032E-2</v>
      </c>
    </row>
    <row r="3087" spans="2:8" x14ac:dyDescent="0.3">
      <c r="B3087" s="109"/>
      <c r="C3087" s="13"/>
      <c r="G3087" s="29">
        <v>3084</v>
      </c>
      <c r="H3087" s="192">
        <f t="shared" ca="1" si="52"/>
        <v>-2.9026848323519996E-2</v>
      </c>
    </row>
    <row r="3088" spans="2:8" x14ac:dyDescent="0.3">
      <c r="B3088" s="109"/>
      <c r="C3088" s="13"/>
      <c r="G3088" s="29">
        <v>3085</v>
      </c>
      <c r="H3088" s="192">
        <f t="shared" ca="1" si="52"/>
        <v>5.9966284864270337E-2</v>
      </c>
    </row>
    <row r="3089" spans="2:8" x14ac:dyDescent="0.3">
      <c r="B3089" s="109"/>
      <c r="C3089" s="13"/>
      <c r="G3089" s="29">
        <v>3086</v>
      </c>
      <c r="H3089" s="192">
        <f t="shared" ca="1" si="52"/>
        <v>-7.1687641628217916E-4</v>
      </c>
    </row>
    <row r="3090" spans="2:8" x14ac:dyDescent="0.3">
      <c r="B3090" s="109"/>
      <c r="C3090" s="13"/>
      <c r="G3090" s="29">
        <v>3087</v>
      </c>
      <c r="H3090" s="192">
        <f t="shared" ca="1" si="52"/>
        <v>1.5942109687051165E-2</v>
      </c>
    </row>
    <row r="3091" spans="2:8" x14ac:dyDescent="0.3">
      <c r="B3091" s="109"/>
      <c r="C3091" s="13"/>
      <c r="G3091" s="29">
        <v>3088</v>
      </c>
      <c r="H3091" s="192">
        <f t="shared" ca="1" si="52"/>
        <v>-7.307285161754036E-2</v>
      </c>
    </row>
    <row r="3092" spans="2:8" x14ac:dyDescent="0.3">
      <c r="B3092" s="109"/>
      <c r="C3092" s="13"/>
      <c r="G3092" s="29">
        <v>3089</v>
      </c>
      <c r="H3092" s="192">
        <f t="shared" ca="1" si="52"/>
        <v>-1.5810680162906061E-2</v>
      </c>
    </row>
    <row r="3093" spans="2:8" x14ac:dyDescent="0.3">
      <c r="B3093" s="109"/>
      <c r="C3093" s="13"/>
      <c r="G3093" s="29">
        <v>3090</v>
      </c>
      <c r="H3093" s="192">
        <f t="shared" ca="1" si="52"/>
        <v>7.1083841014225023E-4</v>
      </c>
    </row>
    <row r="3094" spans="2:8" x14ac:dyDescent="0.3">
      <c r="B3094" s="109"/>
      <c r="C3094" s="13"/>
      <c r="G3094" s="29">
        <v>3091</v>
      </c>
      <c r="H3094" s="192">
        <f t="shared" ca="1" si="52"/>
        <v>-2.1144684876058011E-2</v>
      </c>
    </row>
    <row r="3095" spans="2:8" x14ac:dyDescent="0.3">
      <c r="B3095" s="109"/>
      <c r="C3095" s="13"/>
      <c r="G3095" s="29">
        <v>3092</v>
      </c>
      <c r="H3095" s="192">
        <f t="shared" ca="1" si="52"/>
        <v>3.7335600087153183E-3</v>
      </c>
    </row>
    <row r="3096" spans="2:8" x14ac:dyDescent="0.3">
      <c r="B3096" s="109"/>
      <c r="C3096" s="13"/>
      <c r="G3096" s="29">
        <v>3093</v>
      </c>
      <c r="H3096" s="192">
        <f t="shared" ca="1" si="52"/>
        <v>2.0659023882320004E-2</v>
      </c>
    </row>
    <row r="3097" spans="2:8" x14ac:dyDescent="0.3">
      <c r="B3097" s="109"/>
      <c r="C3097" s="13"/>
      <c r="G3097" s="29">
        <v>3094</v>
      </c>
      <c r="H3097" s="192">
        <f t="shared" ca="1" si="52"/>
        <v>1.5320225443750722E-2</v>
      </c>
    </row>
    <row r="3098" spans="2:8" x14ac:dyDescent="0.3">
      <c r="B3098" s="109"/>
      <c r="C3098" s="13"/>
      <c r="G3098" s="29">
        <v>3095</v>
      </c>
      <c r="H3098" s="192">
        <f t="shared" ca="1" si="52"/>
        <v>1.9959842110517595E-3</v>
      </c>
    </row>
    <row r="3099" spans="2:8" x14ac:dyDescent="0.3">
      <c r="B3099" s="109"/>
      <c r="C3099" s="13"/>
      <c r="G3099" s="29">
        <v>3096</v>
      </c>
      <c r="H3099" s="192">
        <f t="shared" ca="1" si="52"/>
        <v>-3.3298270429612406E-2</v>
      </c>
    </row>
    <row r="3100" spans="2:8" x14ac:dyDescent="0.3">
      <c r="B3100" s="109"/>
      <c r="C3100" s="13"/>
      <c r="G3100" s="29">
        <v>3097</v>
      </c>
      <c r="H3100" s="192">
        <f t="shared" ca="1" si="52"/>
        <v>2.6134910909916251E-2</v>
      </c>
    </row>
    <row r="3101" spans="2:8" x14ac:dyDescent="0.3">
      <c r="B3101" s="109"/>
      <c r="C3101" s="13"/>
      <c r="G3101" s="29">
        <v>3098</v>
      </c>
      <c r="H3101" s="192">
        <f t="shared" ca="1" si="52"/>
        <v>-7.8575875988493634E-3</v>
      </c>
    </row>
    <row r="3102" spans="2:8" x14ac:dyDescent="0.3">
      <c r="B3102" s="109"/>
      <c r="C3102" s="13"/>
      <c r="G3102" s="29">
        <v>3099</v>
      </c>
      <c r="H3102" s="192">
        <f t="shared" ca="1" si="52"/>
        <v>1.725884929533994E-2</v>
      </c>
    </row>
    <row r="3103" spans="2:8" x14ac:dyDescent="0.3">
      <c r="B3103" s="109"/>
      <c r="C3103" s="13"/>
      <c r="G3103" s="29">
        <v>3100</v>
      </c>
      <c r="H3103" s="192">
        <f t="shared" ca="1" si="52"/>
        <v>1.7939566099692453E-2</v>
      </c>
    </row>
    <row r="3104" spans="2:8" x14ac:dyDescent="0.3">
      <c r="B3104" s="109"/>
      <c r="C3104" s="13"/>
      <c r="G3104" s="29">
        <v>3101</v>
      </c>
      <c r="H3104" s="192">
        <f t="shared" ca="1" si="52"/>
        <v>-3.3187155391898704E-2</v>
      </c>
    </row>
    <row r="3105" spans="2:8" x14ac:dyDescent="0.3">
      <c r="B3105" s="109"/>
      <c r="C3105" s="13"/>
      <c r="G3105" s="29">
        <v>3102</v>
      </c>
      <c r="H3105" s="192">
        <f t="shared" ca="1" si="52"/>
        <v>-1.2162857712840175E-2</v>
      </c>
    </row>
    <row r="3106" spans="2:8" x14ac:dyDescent="0.3">
      <c r="B3106" s="109"/>
      <c r="C3106" s="13"/>
      <c r="G3106" s="29">
        <v>3103</v>
      </c>
      <c r="H3106" s="192">
        <f t="shared" ca="1" si="52"/>
        <v>-2.5307990689057452E-2</v>
      </c>
    </row>
    <row r="3107" spans="2:8" x14ac:dyDescent="0.3">
      <c r="B3107" s="109"/>
      <c r="C3107" s="13"/>
      <c r="G3107" s="29">
        <v>3104</v>
      </c>
      <c r="H3107" s="192">
        <f t="shared" ca="1" si="52"/>
        <v>4.6626213373742613E-2</v>
      </c>
    </row>
    <row r="3108" spans="2:8" x14ac:dyDescent="0.3">
      <c r="B3108" s="109"/>
      <c r="C3108" s="13"/>
      <c r="G3108" s="29">
        <v>3105</v>
      </c>
      <c r="H3108" s="192">
        <f t="shared" ca="1" si="52"/>
        <v>-6.155121597408518E-3</v>
      </c>
    </row>
    <row r="3109" spans="2:8" x14ac:dyDescent="0.3">
      <c r="B3109" s="109"/>
      <c r="C3109" s="13"/>
      <c r="G3109" s="29">
        <v>3106</v>
      </c>
      <c r="H3109" s="192">
        <f t="shared" ca="1" si="52"/>
        <v>-2.7029082005027485E-2</v>
      </c>
    </row>
    <row r="3110" spans="2:8" x14ac:dyDescent="0.3">
      <c r="B3110" s="109"/>
      <c r="C3110" s="13"/>
      <c r="G3110" s="29">
        <v>3107</v>
      </c>
      <c r="H3110" s="192">
        <f t="shared" ca="1" si="52"/>
        <v>-1.4075907278752308E-3</v>
      </c>
    </row>
    <row r="3111" spans="2:8" x14ac:dyDescent="0.3">
      <c r="B3111" s="109"/>
      <c r="C3111" s="13"/>
      <c r="G3111" s="29">
        <v>3108</v>
      </c>
      <c r="H3111" s="192">
        <f t="shared" ca="1" si="52"/>
        <v>2.9981629084195761E-3</v>
      </c>
    </row>
    <row r="3112" spans="2:8" x14ac:dyDescent="0.3">
      <c r="B3112" s="109"/>
      <c r="C3112" s="13"/>
      <c r="G3112" s="29">
        <v>3109</v>
      </c>
      <c r="H3112" s="192">
        <f t="shared" ca="1" si="52"/>
        <v>-2.0048897857991042E-2</v>
      </c>
    </row>
    <row r="3113" spans="2:8" x14ac:dyDescent="0.3">
      <c r="B3113" s="109"/>
      <c r="C3113" s="13"/>
      <c r="G3113" s="29">
        <v>3110</v>
      </c>
      <c r="H3113" s="192">
        <f t="shared" ca="1" si="52"/>
        <v>1.0717273086789212E-2</v>
      </c>
    </row>
    <row r="3114" spans="2:8" x14ac:dyDescent="0.3">
      <c r="B3114" s="109"/>
      <c r="C3114" s="13"/>
      <c r="G3114" s="29">
        <v>3111</v>
      </c>
      <c r="H3114" s="192">
        <f t="shared" ca="1" si="52"/>
        <v>-3.6842348612319886E-2</v>
      </c>
    </row>
    <row r="3115" spans="2:8" x14ac:dyDescent="0.3">
      <c r="B3115" s="109"/>
      <c r="C3115" s="13"/>
      <c r="G3115" s="29">
        <v>3112</v>
      </c>
      <c r="H3115" s="192">
        <f t="shared" ca="1" si="52"/>
        <v>5.1921386452233815E-3</v>
      </c>
    </row>
    <row r="3116" spans="2:8" x14ac:dyDescent="0.3">
      <c r="B3116" s="109"/>
      <c r="C3116" s="13"/>
      <c r="G3116" s="29">
        <v>3113</v>
      </c>
      <c r="H3116" s="192">
        <f t="shared" ca="1" si="52"/>
        <v>3.6055636571478117E-2</v>
      </c>
    </row>
    <row r="3117" spans="2:8" x14ac:dyDescent="0.3">
      <c r="B3117" s="109"/>
      <c r="C3117" s="13"/>
      <c r="G3117" s="29">
        <v>3114</v>
      </c>
      <c r="H3117" s="192">
        <f t="shared" ca="1" si="52"/>
        <v>-2.9405743409456758E-2</v>
      </c>
    </row>
    <row r="3118" spans="2:8" x14ac:dyDescent="0.3">
      <c r="B3118" s="109"/>
      <c r="C3118" s="13"/>
      <c r="G3118" s="29">
        <v>3115</v>
      </c>
      <c r="H3118" s="192">
        <f t="shared" ca="1" si="52"/>
        <v>1.7456705148772147E-2</v>
      </c>
    </row>
    <row r="3119" spans="2:8" x14ac:dyDescent="0.3">
      <c r="B3119" s="109"/>
      <c r="C3119" s="13"/>
      <c r="G3119" s="29">
        <v>3116</v>
      </c>
      <c r="H3119" s="192">
        <f t="shared" ca="1" si="52"/>
        <v>-2.2042487576049388E-2</v>
      </c>
    </row>
    <row r="3120" spans="2:8" x14ac:dyDescent="0.3">
      <c r="B3120" s="109"/>
      <c r="C3120" s="13"/>
      <c r="G3120" s="29">
        <v>3117</v>
      </c>
      <c r="H3120" s="192">
        <f t="shared" ca="1" si="52"/>
        <v>-5.3305957577103096E-2</v>
      </c>
    </row>
    <row r="3121" spans="2:8" x14ac:dyDescent="0.3">
      <c r="B3121" s="109"/>
      <c r="C3121" s="13"/>
      <c r="G3121" s="29">
        <v>3118</v>
      </c>
      <c r="H3121" s="192">
        <f t="shared" ca="1" si="52"/>
        <v>-7.175009572155183E-3</v>
      </c>
    </row>
    <row r="3122" spans="2:8" x14ac:dyDescent="0.3">
      <c r="B3122" s="109"/>
      <c r="C3122" s="13"/>
      <c r="G3122" s="29">
        <v>3119</v>
      </c>
      <c r="H3122" s="192">
        <f t="shared" ca="1" si="52"/>
        <v>-5.7640770707984689E-3</v>
      </c>
    </row>
    <row r="3123" spans="2:8" x14ac:dyDescent="0.3">
      <c r="B3123" s="109"/>
      <c r="C3123" s="13"/>
      <c r="G3123" s="29">
        <v>3120</v>
      </c>
      <c r="H3123" s="192">
        <f t="shared" ca="1" si="52"/>
        <v>-1.3539918272449243E-2</v>
      </c>
    </row>
    <row r="3124" spans="2:8" x14ac:dyDescent="0.3">
      <c r="B3124" s="109"/>
      <c r="C3124" s="13"/>
      <c r="G3124" s="29">
        <v>3121</v>
      </c>
      <c r="H3124" s="192">
        <f t="shared" ca="1" si="52"/>
        <v>-1.1610206128617462E-2</v>
      </c>
    </row>
    <row r="3125" spans="2:8" x14ac:dyDescent="0.3">
      <c r="B3125" s="109"/>
      <c r="C3125" s="13"/>
      <c r="G3125" s="29">
        <v>3122</v>
      </c>
      <c r="H3125" s="192">
        <f t="shared" ca="1" si="52"/>
        <v>-2.5219063823835257E-2</v>
      </c>
    </row>
    <row r="3126" spans="2:8" x14ac:dyDescent="0.3">
      <c r="B3126" s="109"/>
      <c r="C3126" s="13"/>
      <c r="G3126" s="29">
        <v>3123</v>
      </c>
      <c r="H3126" s="192">
        <f t="shared" ca="1" si="52"/>
        <v>2.9304964764435341E-2</v>
      </c>
    </row>
    <row r="3127" spans="2:8" x14ac:dyDescent="0.3">
      <c r="B3127" s="109"/>
      <c r="C3127" s="13"/>
      <c r="G3127" s="29">
        <v>3124</v>
      </c>
      <c r="H3127" s="192">
        <f t="shared" ca="1" si="52"/>
        <v>-1.9579028970940007E-3</v>
      </c>
    </row>
    <row r="3128" spans="2:8" x14ac:dyDescent="0.3">
      <c r="B3128" s="109"/>
      <c r="C3128" s="13"/>
      <c r="G3128" s="29">
        <v>3125</v>
      </c>
      <c r="H3128" s="192">
        <f t="shared" ca="1" si="52"/>
        <v>1.3158568459253853E-2</v>
      </c>
    </row>
    <row r="3129" spans="2:8" x14ac:dyDescent="0.3">
      <c r="B3129" s="109"/>
      <c r="C3129" s="13"/>
      <c r="G3129" s="29">
        <v>3126</v>
      </c>
      <c r="H3129" s="192">
        <f t="shared" ca="1" si="52"/>
        <v>1.3490548799092792E-2</v>
      </c>
    </row>
    <row r="3130" spans="2:8" x14ac:dyDescent="0.3">
      <c r="B3130" s="109"/>
      <c r="C3130" s="13"/>
      <c r="G3130" s="29">
        <v>3127</v>
      </c>
      <c r="H3130" s="192">
        <f t="shared" ca="1" si="52"/>
        <v>1.8709332573722315E-2</v>
      </c>
    </row>
    <row r="3131" spans="2:8" x14ac:dyDescent="0.3">
      <c r="B3131" s="109"/>
      <c r="C3131" s="13"/>
      <c r="G3131" s="29">
        <v>3128</v>
      </c>
      <c r="H3131" s="192">
        <f t="shared" ca="1" si="52"/>
        <v>-2.5281369792818979E-2</v>
      </c>
    </row>
    <row r="3132" spans="2:8" x14ac:dyDescent="0.3">
      <c r="B3132" s="109"/>
      <c r="C3132" s="13"/>
      <c r="G3132" s="29">
        <v>3129</v>
      </c>
      <c r="H3132" s="192">
        <f t="shared" ca="1" si="52"/>
        <v>2.9302159016485856E-2</v>
      </c>
    </row>
    <row r="3133" spans="2:8" x14ac:dyDescent="0.3">
      <c r="B3133" s="109"/>
      <c r="C3133" s="13"/>
      <c r="G3133" s="29">
        <v>3130</v>
      </c>
      <c r="H3133" s="192">
        <f t="shared" ca="1" si="52"/>
        <v>-5.0381578377075686E-2</v>
      </c>
    </row>
    <row r="3134" spans="2:8" x14ac:dyDescent="0.3">
      <c r="B3134" s="109"/>
      <c r="C3134" s="13"/>
      <c r="G3134" s="29">
        <v>3131</v>
      </c>
      <c r="H3134" s="192">
        <f t="shared" ca="1" si="52"/>
        <v>2.0381964352660473E-2</v>
      </c>
    </row>
    <row r="3135" spans="2:8" x14ac:dyDescent="0.3">
      <c r="B3135" s="109"/>
      <c r="C3135" s="13"/>
      <c r="G3135" s="29">
        <v>3132</v>
      </c>
      <c r="H3135" s="192">
        <f t="shared" ca="1" si="52"/>
        <v>2.3053977810895233E-2</v>
      </c>
    </row>
    <row r="3136" spans="2:8" x14ac:dyDescent="0.3">
      <c r="B3136" s="109"/>
      <c r="C3136" s="13"/>
      <c r="G3136" s="29">
        <v>3133</v>
      </c>
      <c r="H3136" s="192">
        <f t="shared" ca="1" si="52"/>
        <v>-4.7360464471919786E-2</v>
      </c>
    </row>
    <row r="3137" spans="2:8" x14ac:dyDescent="0.3">
      <c r="B3137" s="109"/>
      <c r="C3137" s="13"/>
      <c r="G3137" s="29">
        <v>3134</v>
      </c>
      <c r="H3137" s="192">
        <f t="shared" ca="1" si="52"/>
        <v>-1.3305160391997072E-2</v>
      </c>
    </row>
    <row r="3138" spans="2:8" x14ac:dyDescent="0.3">
      <c r="B3138" s="109"/>
      <c r="C3138" s="13"/>
      <c r="G3138" s="29">
        <v>3135</v>
      </c>
      <c r="H3138" s="192">
        <f t="shared" ca="1" si="52"/>
        <v>3.387801027908062E-2</v>
      </c>
    </row>
    <row r="3139" spans="2:8" x14ac:dyDescent="0.3">
      <c r="B3139" s="109"/>
      <c r="C3139" s="13"/>
      <c r="G3139" s="29">
        <v>3136</v>
      </c>
      <c r="H3139" s="192">
        <f t="shared" ca="1" si="52"/>
        <v>-2.0833448355934989E-3</v>
      </c>
    </row>
    <row r="3140" spans="2:8" x14ac:dyDescent="0.3">
      <c r="B3140" s="109"/>
      <c r="C3140" s="13"/>
      <c r="G3140" s="29">
        <v>3137</v>
      </c>
      <c r="H3140" s="192">
        <f t="shared" ca="1" si="52"/>
        <v>1.0949995535984665E-2</v>
      </c>
    </row>
    <row r="3141" spans="2:8" x14ac:dyDescent="0.3">
      <c r="B3141" s="109"/>
      <c r="C3141" s="13"/>
      <c r="G3141" s="29">
        <v>3138</v>
      </c>
      <c r="H3141" s="192">
        <f t="shared" ref="H3141:H3204" ca="1" si="53">_xlfn.NORM.INV(RAND(),N$6,N$7)</f>
        <v>2.5765625849550309E-2</v>
      </c>
    </row>
    <row r="3142" spans="2:8" x14ac:dyDescent="0.3">
      <c r="B3142" s="109"/>
      <c r="C3142" s="13"/>
      <c r="G3142" s="29">
        <v>3139</v>
      </c>
      <c r="H3142" s="192">
        <f t="shared" ca="1" si="53"/>
        <v>4.0179771382312934E-3</v>
      </c>
    </row>
    <row r="3143" spans="2:8" x14ac:dyDescent="0.3">
      <c r="B3143" s="109"/>
      <c r="C3143" s="13"/>
      <c r="G3143" s="29">
        <v>3140</v>
      </c>
      <c r="H3143" s="192">
        <f t="shared" ca="1" si="53"/>
        <v>1.3269539989213673E-2</v>
      </c>
    </row>
    <row r="3144" spans="2:8" x14ac:dyDescent="0.3">
      <c r="B3144" s="109"/>
      <c r="C3144" s="13"/>
      <c r="G3144" s="29">
        <v>3141</v>
      </c>
      <c r="H3144" s="192">
        <f t="shared" ca="1" si="53"/>
        <v>1.1444991768140169E-2</v>
      </c>
    </row>
    <row r="3145" spans="2:8" x14ac:dyDescent="0.3">
      <c r="B3145" s="109"/>
      <c r="C3145" s="13"/>
      <c r="G3145" s="29">
        <v>3142</v>
      </c>
      <c r="H3145" s="192">
        <f t="shared" ca="1" si="53"/>
        <v>-3.2454129007738225E-2</v>
      </c>
    </row>
    <row r="3146" spans="2:8" x14ac:dyDescent="0.3">
      <c r="B3146" s="109"/>
      <c r="C3146" s="13"/>
      <c r="G3146" s="29">
        <v>3143</v>
      </c>
      <c r="H3146" s="192">
        <f t="shared" ca="1" si="53"/>
        <v>2.2441771740887469E-2</v>
      </c>
    </row>
    <row r="3147" spans="2:8" x14ac:dyDescent="0.3">
      <c r="B3147" s="109"/>
      <c r="C3147" s="13"/>
      <c r="G3147" s="29">
        <v>3144</v>
      </c>
      <c r="H3147" s="192">
        <f t="shared" ca="1" si="53"/>
        <v>-5.6099791617363864E-2</v>
      </c>
    </row>
    <row r="3148" spans="2:8" x14ac:dyDescent="0.3">
      <c r="B3148" s="109"/>
      <c r="C3148" s="13"/>
      <c r="G3148" s="29">
        <v>3145</v>
      </c>
      <c r="H3148" s="192">
        <f t="shared" ca="1" si="53"/>
        <v>1.3455246875629703E-2</v>
      </c>
    </row>
    <row r="3149" spans="2:8" x14ac:dyDescent="0.3">
      <c r="B3149" s="109"/>
      <c r="C3149" s="13"/>
      <c r="G3149" s="29">
        <v>3146</v>
      </c>
      <c r="H3149" s="192">
        <f t="shared" ca="1" si="53"/>
        <v>4.2844327187358845E-3</v>
      </c>
    </row>
    <row r="3150" spans="2:8" x14ac:dyDescent="0.3">
      <c r="B3150" s="109"/>
      <c r="C3150" s="13"/>
      <c r="G3150" s="29">
        <v>3147</v>
      </c>
      <c r="H3150" s="192">
        <f t="shared" ca="1" si="53"/>
        <v>2.3209372572452765E-2</v>
      </c>
    </row>
    <row r="3151" spans="2:8" x14ac:dyDescent="0.3">
      <c r="B3151" s="109"/>
      <c r="C3151" s="13"/>
      <c r="G3151" s="29">
        <v>3148</v>
      </c>
      <c r="H3151" s="192">
        <f t="shared" ca="1" si="53"/>
        <v>-1.1390465525205154E-2</v>
      </c>
    </row>
    <row r="3152" spans="2:8" x14ac:dyDescent="0.3">
      <c r="B3152" s="109"/>
      <c r="C3152" s="13"/>
      <c r="G3152" s="29">
        <v>3149</v>
      </c>
      <c r="H3152" s="192">
        <f t="shared" ca="1" si="53"/>
        <v>4.2469902891714845E-2</v>
      </c>
    </row>
    <row r="3153" spans="2:8" x14ac:dyDescent="0.3">
      <c r="B3153" s="109"/>
      <c r="C3153" s="13"/>
      <c r="G3153" s="29">
        <v>3150</v>
      </c>
      <c r="H3153" s="192">
        <f t="shared" ca="1" si="53"/>
        <v>-4.1728314875900292E-2</v>
      </c>
    </row>
    <row r="3154" spans="2:8" x14ac:dyDescent="0.3">
      <c r="B3154" s="109"/>
      <c r="C3154" s="13"/>
      <c r="G3154" s="29">
        <v>3151</v>
      </c>
      <c r="H3154" s="192">
        <f t="shared" ca="1" si="53"/>
        <v>-3.116947818286283E-2</v>
      </c>
    </row>
    <row r="3155" spans="2:8" x14ac:dyDescent="0.3">
      <c r="B3155" s="109"/>
      <c r="C3155" s="13"/>
      <c r="G3155" s="29">
        <v>3152</v>
      </c>
      <c r="H3155" s="192">
        <f t="shared" ca="1" si="53"/>
        <v>-1.9986788717134558E-2</v>
      </c>
    </row>
    <row r="3156" spans="2:8" x14ac:dyDescent="0.3">
      <c r="B3156" s="109"/>
      <c r="C3156" s="13"/>
      <c r="G3156" s="29">
        <v>3153</v>
      </c>
      <c r="H3156" s="192">
        <f t="shared" ca="1" si="53"/>
        <v>-3.2529460815849669E-2</v>
      </c>
    </row>
    <row r="3157" spans="2:8" x14ac:dyDescent="0.3">
      <c r="B3157" s="109"/>
      <c r="C3157" s="13"/>
      <c r="G3157" s="29">
        <v>3154</v>
      </c>
      <c r="H3157" s="192">
        <f t="shared" ca="1" si="53"/>
        <v>-3.9224432739771734E-2</v>
      </c>
    </row>
    <row r="3158" spans="2:8" x14ac:dyDescent="0.3">
      <c r="B3158" s="109"/>
      <c r="C3158" s="13"/>
      <c r="G3158" s="29">
        <v>3155</v>
      </c>
      <c r="H3158" s="192">
        <f t="shared" ca="1" si="53"/>
        <v>-3.2968058866370331E-2</v>
      </c>
    </row>
    <row r="3159" spans="2:8" x14ac:dyDescent="0.3">
      <c r="B3159" s="109"/>
      <c r="C3159" s="13"/>
      <c r="G3159" s="29">
        <v>3156</v>
      </c>
      <c r="H3159" s="192">
        <f t="shared" ca="1" si="53"/>
        <v>-2.9320791875679122E-2</v>
      </c>
    </row>
    <row r="3160" spans="2:8" x14ac:dyDescent="0.3">
      <c r="B3160" s="109"/>
      <c r="C3160" s="13"/>
      <c r="G3160" s="29">
        <v>3157</v>
      </c>
      <c r="H3160" s="192">
        <f t="shared" ca="1" si="53"/>
        <v>4.3542854522285894E-2</v>
      </c>
    </row>
    <row r="3161" spans="2:8" x14ac:dyDescent="0.3">
      <c r="B3161" s="109"/>
      <c r="C3161" s="13"/>
      <c r="G3161" s="29">
        <v>3158</v>
      </c>
      <c r="H3161" s="192">
        <f t="shared" ca="1" si="53"/>
        <v>-1.6694421984932352E-2</v>
      </c>
    </row>
    <row r="3162" spans="2:8" x14ac:dyDescent="0.3">
      <c r="B3162" s="109"/>
      <c r="C3162" s="13"/>
      <c r="G3162" s="29">
        <v>3159</v>
      </c>
      <c r="H3162" s="192">
        <f t="shared" ca="1" si="53"/>
        <v>9.8705989834739212E-4</v>
      </c>
    </row>
    <row r="3163" spans="2:8" x14ac:dyDescent="0.3">
      <c r="B3163" s="109"/>
      <c r="C3163" s="13"/>
      <c r="G3163" s="29">
        <v>3160</v>
      </c>
      <c r="H3163" s="192">
        <f t="shared" ca="1" si="53"/>
        <v>-1.438514047033587E-2</v>
      </c>
    </row>
    <row r="3164" spans="2:8" x14ac:dyDescent="0.3">
      <c r="B3164" s="109"/>
      <c r="C3164" s="13"/>
      <c r="G3164" s="29">
        <v>3161</v>
      </c>
      <c r="H3164" s="192">
        <f t="shared" ca="1" si="53"/>
        <v>3.001520082059575E-2</v>
      </c>
    </row>
    <row r="3165" spans="2:8" x14ac:dyDescent="0.3">
      <c r="B3165" s="109"/>
      <c r="C3165" s="13"/>
      <c r="G3165" s="29">
        <v>3162</v>
      </c>
      <c r="H3165" s="192">
        <f t="shared" ca="1" si="53"/>
        <v>-6.2104700437576356E-3</v>
      </c>
    </row>
    <row r="3166" spans="2:8" x14ac:dyDescent="0.3">
      <c r="B3166" s="109"/>
      <c r="C3166" s="13"/>
      <c r="G3166" s="29">
        <v>3163</v>
      </c>
      <c r="H3166" s="192">
        <f t="shared" ca="1" si="53"/>
        <v>-3.6807697264660821E-2</v>
      </c>
    </row>
    <row r="3167" spans="2:8" x14ac:dyDescent="0.3">
      <c r="B3167" s="109"/>
      <c r="C3167" s="13"/>
      <c r="G3167" s="29">
        <v>3164</v>
      </c>
      <c r="H3167" s="192">
        <f t="shared" ca="1" si="53"/>
        <v>4.7675466815320948E-3</v>
      </c>
    </row>
    <row r="3168" spans="2:8" x14ac:dyDescent="0.3">
      <c r="B3168" s="109"/>
      <c r="C3168" s="13"/>
      <c r="G3168" s="29">
        <v>3165</v>
      </c>
      <c r="H3168" s="192">
        <f t="shared" ca="1" si="53"/>
        <v>-3.0129456910159346E-2</v>
      </c>
    </row>
    <row r="3169" spans="2:8" x14ac:dyDescent="0.3">
      <c r="B3169" s="109"/>
      <c r="C3169" s="13"/>
      <c r="G3169" s="29">
        <v>3166</v>
      </c>
      <c r="H3169" s="192">
        <f t="shared" ca="1" si="53"/>
        <v>1.7132823208679756E-2</v>
      </c>
    </row>
    <row r="3170" spans="2:8" x14ac:dyDescent="0.3">
      <c r="B3170" s="109"/>
      <c r="C3170" s="13"/>
      <c r="G3170" s="29">
        <v>3167</v>
      </c>
      <c r="H3170" s="192">
        <f t="shared" ca="1" si="53"/>
        <v>5.2413017845106876E-3</v>
      </c>
    </row>
    <row r="3171" spans="2:8" x14ac:dyDescent="0.3">
      <c r="B3171" s="109"/>
      <c r="C3171" s="13"/>
      <c r="G3171" s="29">
        <v>3168</v>
      </c>
      <c r="H3171" s="192">
        <f t="shared" ca="1" si="53"/>
        <v>1.894512623998806E-2</v>
      </c>
    </row>
    <row r="3172" spans="2:8" x14ac:dyDescent="0.3">
      <c r="B3172" s="109"/>
      <c r="C3172" s="13"/>
      <c r="G3172" s="29">
        <v>3169</v>
      </c>
      <c r="H3172" s="192">
        <f t="shared" ca="1" si="53"/>
        <v>-3.5636374844686763E-2</v>
      </c>
    </row>
    <row r="3173" spans="2:8" x14ac:dyDescent="0.3">
      <c r="B3173" s="109"/>
      <c r="C3173" s="13"/>
      <c r="G3173" s="29">
        <v>3170</v>
      </c>
      <c r="H3173" s="192">
        <f t="shared" ca="1" si="53"/>
        <v>-3.4071678275852557E-2</v>
      </c>
    </row>
    <row r="3174" spans="2:8" x14ac:dyDescent="0.3">
      <c r="B3174" s="109"/>
      <c r="C3174" s="13"/>
      <c r="G3174" s="29">
        <v>3171</v>
      </c>
      <c r="H3174" s="192">
        <f t="shared" ca="1" si="53"/>
        <v>2.6570233804942285E-2</v>
      </c>
    </row>
    <row r="3175" spans="2:8" x14ac:dyDescent="0.3">
      <c r="B3175" s="109"/>
      <c r="C3175" s="13"/>
      <c r="G3175" s="29">
        <v>3172</v>
      </c>
      <c r="H3175" s="192">
        <f t="shared" ca="1" si="53"/>
        <v>3.847763148190949E-2</v>
      </c>
    </row>
    <row r="3176" spans="2:8" x14ac:dyDescent="0.3">
      <c r="B3176" s="109"/>
      <c r="C3176" s="13"/>
      <c r="G3176" s="29">
        <v>3173</v>
      </c>
      <c r="H3176" s="192">
        <f t="shared" ca="1" si="53"/>
        <v>-5.3223166230823493E-3</v>
      </c>
    </row>
    <row r="3177" spans="2:8" x14ac:dyDescent="0.3">
      <c r="B3177" s="109"/>
      <c r="C3177" s="13"/>
      <c r="G3177" s="29">
        <v>3174</v>
      </c>
      <c r="H3177" s="192">
        <f t="shared" ca="1" si="53"/>
        <v>1.9144869488071221E-2</v>
      </c>
    </row>
    <row r="3178" spans="2:8" x14ac:dyDescent="0.3">
      <c r="B3178" s="109"/>
      <c r="C3178" s="13"/>
      <c r="G3178" s="29">
        <v>3175</v>
      </c>
      <c r="H3178" s="192">
        <f t="shared" ca="1" si="53"/>
        <v>-3.178236780800732E-2</v>
      </c>
    </row>
    <row r="3179" spans="2:8" x14ac:dyDescent="0.3">
      <c r="B3179" s="109"/>
      <c r="C3179" s="13"/>
      <c r="G3179" s="29">
        <v>3176</v>
      </c>
      <c r="H3179" s="192">
        <f t="shared" ca="1" si="53"/>
        <v>-9.1572061513313582E-3</v>
      </c>
    </row>
    <row r="3180" spans="2:8" x14ac:dyDescent="0.3">
      <c r="B3180" s="109"/>
      <c r="C3180" s="13"/>
      <c r="G3180" s="29">
        <v>3177</v>
      </c>
      <c r="H3180" s="192">
        <f t="shared" ca="1" si="53"/>
        <v>1.6305479356756188E-2</v>
      </c>
    </row>
    <row r="3181" spans="2:8" x14ac:dyDescent="0.3">
      <c r="B3181" s="109"/>
      <c r="C3181" s="13"/>
      <c r="G3181" s="29">
        <v>3178</v>
      </c>
      <c r="H3181" s="192">
        <f t="shared" ca="1" si="53"/>
        <v>2.2007874774595284E-2</v>
      </c>
    </row>
    <row r="3182" spans="2:8" x14ac:dyDescent="0.3">
      <c r="B3182" s="109"/>
      <c r="C3182" s="13"/>
      <c r="G3182" s="29">
        <v>3179</v>
      </c>
      <c r="H3182" s="192">
        <f t="shared" ca="1" si="53"/>
        <v>-1.4281594480080009E-3</v>
      </c>
    </row>
    <row r="3183" spans="2:8" x14ac:dyDescent="0.3">
      <c r="B3183" s="109"/>
      <c r="C3183" s="13"/>
      <c r="G3183" s="29">
        <v>3180</v>
      </c>
      <c r="H3183" s="192">
        <f t="shared" ca="1" si="53"/>
        <v>2.6275368853862302E-3</v>
      </c>
    </row>
    <row r="3184" spans="2:8" x14ac:dyDescent="0.3">
      <c r="B3184" s="109"/>
      <c r="C3184" s="13"/>
      <c r="G3184" s="29">
        <v>3181</v>
      </c>
      <c r="H3184" s="192">
        <f t="shared" ca="1" si="53"/>
        <v>2.8721156246987751E-2</v>
      </c>
    </row>
    <row r="3185" spans="2:8" x14ac:dyDescent="0.3">
      <c r="B3185" s="109"/>
      <c r="C3185" s="13"/>
      <c r="G3185" s="29">
        <v>3182</v>
      </c>
      <c r="H3185" s="192">
        <f t="shared" ca="1" si="53"/>
        <v>-7.3861780196398524E-3</v>
      </c>
    </row>
    <row r="3186" spans="2:8" x14ac:dyDescent="0.3">
      <c r="B3186" s="109"/>
      <c r="C3186" s="13"/>
      <c r="G3186" s="29">
        <v>3183</v>
      </c>
      <c r="H3186" s="192">
        <f t="shared" ca="1" si="53"/>
        <v>1.2883016840323452E-2</v>
      </c>
    </row>
    <row r="3187" spans="2:8" x14ac:dyDescent="0.3">
      <c r="B3187" s="109"/>
      <c r="C3187" s="13"/>
      <c r="G3187" s="29">
        <v>3184</v>
      </c>
      <c r="H3187" s="192">
        <f t="shared" ca="1" si="53"/>
        <v>1.7105356096102722E-2</v>
      </c>
    </row>
    <row r="3188" spans="2:8" x14ac:dyDescent="0.3">
      <c r="B3188" s="109"/>
      <c r="C3188" s="13"/>
      <c r="G3188" s="29">
        <v>3185</v>
      </c>
      <c r="H3188" s="192">
        <f t="shared" ca="1" si="53"/>
        <v>6.2749408137257991E-3</v>
      </c>
    </row>
    <row r="3189" spans="2:8" x14ac:dyDescent="0.3">
      <c r="B3189" s="109"/>
      <c r="C3189" s="13"/>
      <c r="G3189" s="29">
        <v>3186</v>
      </c>
      <c r="H3189" s="192">
        <f t="shared" ca="1" si="53"/>
        <v>2.7129338483618714E-2</v>
      </c>
    </row>
    <row r="3190" spans="2:8" x14ac:dyDescent="0.3">
      <c r="B3190" s="109"/>
      <c r="C3190" s="13"/>
      <c r="G3190" s="29">
        <v>3187</v>
      </c>
      <c r="H3190" s="192">
        <f t="shared" ca="1" si="53"/>
        <v>-2.154067174108721E-2</v>
      </c>
    </row>
    <row r="3191" spans="2:8" x14ac:dyDescent="0.3">
      <c r="B3191" s="109"/>
      <c r="C3191" s="13"/>
      <c r="G3191" s="29">
        <v>3188</v>
      </c>
      <c r="H3191" s="192">
        <f t="shared" ca="1" si="53"/>
        <v>1.3736181418535031E-2</v>
      </c>
    </row>
    <row r="3192" spans="2:8" x14ac:dyDescent="0.3">
      <c r="B3192" s="109"/>
      <c r="C3192" s="13"/>
      <c r="G3192" s="29">
        <v>3189</v>
      </c>
      <c r="H3192" s="192">
        <f t="shared" ca="1" si="53"/>
        <v>-4.781590939655465E-3</v>
      </c>
    </row>
    <row r="3193" spans="2:8" x14ac:dyDescent="0.3">
      <c r="B3193" s="109"/>
      <c r="C3193" s="13"/>
      <c r="G3193" s="29">
        <v>3190</v>
      </c>
      <c r="H3193" s="192">
        <f t="shared" ca="1" si="53"/>
        <v>1.7042242499293918E-2</v>
      </c>
    </row>
    <row r="3194" spans="2:8" x14ac:dyDescent="0.3">
      <c r="B3194" s="109"/>
      <c r="C3194" s="13"/>
      <c r="G3194" s="29">
        <v>3191</v>
      </c>
      <c r="H3194" s="192">
        <f t="shared" ca="1" si="53"/>
        <v>-5.1055599748418619E-2</v>
      </c>
    </row>
    <row r="3195" spans="2:8" x14ac:dyDescent="0.3">
      <c r="B3195" s="109"/>
      <c r="C3195" s="13"/>
      <c r="G3195" s="29">
        <v>3192</v>
      </c>
      <c r="H3195" s="192">
        <f t="shared" ca="1" si="53"/>
        <v>6.0982144711988852E-2</v>
      </c>
    </row>
    <row r="3196" spans="2:8" x14ac:dyDescent="0.3">
      <c r="B3196" s="109"/>
      <c r="C3196" s="13"/>
      <c r="G3196" s="29">
        <v>3193</v>
      </c>
      <c r="H3196" s="192">
        <f t="shared" ca="1" si="53"/>
        <v>1.0564365858648701E-3</v>
      </c>
    </row>
    <row r="3197" spans="2:8" x14ac:dyDescent="0.3">
      <c r="B3197" s="109"/>
      <c r="C3197" s="13"/>
      <c r="G3197" s="29">
        <v>3194</v>
      </c>
      <c r="H3197" s="192">
        <f t="shared" ca="1" si="53"/>
        <v>2.5309505864978685E-2</v>
      </c>
    </row>
    <row r="3198" spans="2:8" x14ac:dyDescent="0.3">
      <c r="B3198" s="109"/>
      <c r="C3198" s="13"/>
      <c r="G3198" s="29">
        <v>3195</v>
      </c>
      <c r="H3198" s="192">
        <f t="shared" ca="1" si="53"/>
        <v>2.0172070971209172E-2</v>
      </c>
    </row>
    <row r="3199" spans="2:8" x14ac:dyDescent="0.3">
      <c r="B3199" s="109"/>
      <c r="C3199" s="13"/>
      <c r="G3199" s="29">
        <v>3196</v>
      </c>
      <c r="H3199" s="192">
        <f t="shared" ca="1" si="53"/>
        <v>4.4115501848802875E-3</v>
      </c>
    </row>
    <row r="3200" spans="2:8" x14ac:dyDescent="0.3">
      <c r="B3200" s="109"/>
      <c r="C3200" s="13"/>
      <c r="G3200" s="29">
        <v>3197</v>
      </c>
      <c r="H3200" s="192">
        <f t="shared" ca="1" si="53"/>
        <v>2.1966752302572893E-3</v>
      </c>
    </row>
    <row r="3201" spans="2:8" x14ac:dyDescent="0.3">
      <c r="B3201" s="109"/>
      <c r="C3201" s="13"/>
      <c r="G3201" s="29">
        <v>3198</v>
      </c>
      <c r="H3201" s="192">
        <f t="shared" ca="1" si="53"/>
        <v>-4.0176761646922687E-2</v>
      </c>
    </row>
    <row r="3202" spans="2:8" x14ac:dyDescent="0.3">
      <c r="B3202" s="109"/>
      <c r="C3202" s="13"/>
      <c r="G3202" s="29">
        <v>3199</v>
      </c>
      <c r="H3202" s="192">
        <f t="shared" ca="1" si="53"/>
        <v>-5.0018236779387222E-2</v>
      </c>
    </row>
    <row r="3203" spans="2:8" x14ac:dyDescent="0.3">
      <c r="B3203" s="109"/>
      <c r="C3203" s="13"/>
      <c r="G3203" s="29">
        <v>3200</v>
      </c>
      <c r="H3203" s="192">
        <f t="shared" ca="1" si="53"/>
        <v>-1.1580488763352442E-3</v>
      </c>
    </row>
    <row r="3204" spans="2:8" x14ac:dyDescent="0.3">
      <c r="B3204" s="109"/>
      <c r="C3204" s="13"/>
      <c r="G3204" s="29">
        <v>3201</v>
      </c>
      <c r="H3204" s="192">
        <f t="shared" ca="1" si="53"/>
        <v>-1.0620544441282347E-2</v>
      </c>
    </row>
    <row r="3205" spans="2:8" x14ac:dyDescent="0.3">
      <c r="B3205" s="109"/>
      <c r="C3205" s="13"/>
      <c r="G3205" s="29">
        <v>3202</v>
      </c>
      <c r="H3205" s="192">
        <f t="shared" ref="H3205:H3268" ca="1" si="54">_xlfn.NORM.INV(RAND(),N$6,N$7)</f>
        <v>-1.5869633322091018E-2</v>
      </c>
    </row>
    <row r="3206" spans="2:8" x14ac:dyDescent="0.3">
      <c r="B3206" s="109"/>
      <c r="C3206" s="13"/>
      <c r="G3206" s="29">
        <v>3203</v>
      </c>
      <c r="H3206" s="192">
        <f t="shared" ca="1" si="54"/>
        <v>-2.3378212001061362E-2</v>
      </c>
    </row>
    <row r="3207" spans="2:8" x14ac:dyDescent="0.3">
      <c r="B3207" s="109"/>
      <c r="C3207" s="13"/>
      <c r="G3207" s="29">
        <v>3204</v>
      </c>
      <c r="H3207" s="192">
        <f t="shared" ca="1" si="54"/>
        <v>6.2744284848462156E-3</v>
      </c>
    </row>
    <row r="3208" spans="2:8" x14ac:dyDescent="0.3">
      <c r="B3208" s="109"/>
      <c r="C3208" s="13"/>
      <c r="G3208" s="29">
        <v>3205</v>
      </c>
      <c r="H3208" s="192">
        <f t="shared" ca="1" si="54"/>
        <v>3.7521758860127718E-3</v>
      </c>
    </row>
    <row r="3209" spans="2:8" x14ac:dyDescent="0.3">
      <c r="B3209" s="109"/>
      <c r="C3209" s="13"/>
      <c r="G3209" s="29">
        <v>3206</v>
      </c>
      <c r="H3209" s="192">
        <f t="shared" ca="1" si="54"/>
        <v>8.376900620680694E-3</v>
      </c>
    </row>
    <row r="3210" spans="2:8" x14ac:dyDescent="0.3">
      <c r="B3210" s="109"/>
      <c r="C3210" s="13"/>
      <c r="G3210" s="29">
        <v>3207</v>
      </c>
      <c r="H3210" s="192">
        <f t="shared" ca="1" si="54"/>
        <v>2.9890670972247744E-3</v>
      </c>
    </row>
    <row r="3211" spans="2:8" x14ac:dyDescent="0.3">
      <c r="B3211" s="109"/>
      <c r="C3211" s="13"/>
      <c r="G3211" s="29">
        <v>3208</v>
      </c>
      <c r="H3211" s="192">
        <f t="shared" ca="1" si="54"/>
        <v>-4.3894107602371064E-2</v>
      </c>
    </row>
    <row r="3212" spans="2:8" x14ac:dyDescent="0.3">
      <c r="B3212" s="109"/>
      <c r="C3212" s="13"/>
      <c r="G3212" s="29">
        <v>3209</v>
      </c>
      <c r="H3212" s="192">
        <f t="shared" ca="1" si="54"/>
        <v>-3.1760395921754968E-2</v>
      </c>
    </row>
    <row r="3213" spans="2:8" x14ac:dyDescent="0.3">
      <c r="B3213" s="109"/>
      <c r="C3213" s="13"/>
      <c r="G3213" s="29">
        <v>3210</v>
      </c>
      <c r="H3213" s="192">
        <f t="shared" ca="1" si="54"/>
        <v>-3.2099763860353903E-2</v>
      </c>
    </row>
    <row r="3214" spans="2:8" x14ac:dyDescent="0.3">
      <c r="B3214" s="109"/>
      <c r="C3214" s="13"/>
      <c r="G3214" s="29">
        <v>3211</v>
      </c>
      <c r="H3214" s="192">
        <f t="shared" ca="1" si="54"/>
        <v>3.0366518812405815E-2</v>
      </c>
    </row>
    <row r="3215" spans="2:8" x14ac:dyDescent="0.3">
      <c r="B3215" s="109"/>
      <c r="C3215" s="13"/>
      <c r="G3215" s="29">
        <v>3212</v>
      </c>
      <c r="H3215" s="192">
        <f t="shared" ca="1" si="54"/>
        <v>-2.9848860158852943E-3</v>
      </c>
    </row>
    <row r="3216" spans="2:8" x14ac:dyDescent="0.3">
      <c r="B3216" s="109"/>
      <c r="C3216" s="13"/>
      <c r="G3216" s="29">
        <v>3213</v>
      </c>
      <c r="H3216" s="192">
        <f t="shared" ca="1" si="54"/>
        <v>9.6571167362981949E-2</v>
      </c>
    </row>
    <row r="3217" spans="2:8" x14ac:dyDescent="0.3">
      <c r="B3217" s="109"/>
      <c r="C3217" s="13"/>
      <c r="G3217" s="29">
        <v>3214</v>
      </c>
      <c r="H3217" s="192">
        <f t="shared" ca="1" si="54"/>
        <v>4.1369210391609026E-2</v>
      </c>
    </row>
    <row r="3218" spans="2:8" x14ac:dyDescent="0.3">
      <c r="B3218" s="109"/>
      <c r="C3218" s="13"/>
      <c r="G3218" s="29">
        <v>3215</v>
      </c>
      <c r="H3218" s="192">
        <f t="shared" ca="1" si="54"/>
        <v>1.9975606365604425E-2</v>
      </c>
    </row>
    <row r="3219" spans="2:8" x14ac:dyDescent="0.3">
      <c r="B3219" s="109"/>
      <c r="C3219" s="13"/>
      <c r="G3219" s="29">
        <v>3216</v>
      </c>
      <c r="H3219" s="192">
        <f t="shared" ca="1" si="54"/>
        <v>2.0603777279622433E-2</v>
      </c>
    </row>
    <row r="3220" spans="2:8" x14ac:dyDescent="0.3">
      <c r="B3220" s="109"/>
      <c r="C3220" s="13"/>
      <c r="G3220" s="29">
        <v>3217</v>
      </c>
      <c r="H3220" s="192">
        <f t="shared" ca="1" si="54"/>
        <v>1.4592014798786935E-2</v>
      </c>
    </row>
    <row r="3221" spans="2:8" x14ac:dyDescent="0.3">
      <c r="B3221" s="109"/>
      <c r="C3221" s="13"/>
      <c r="G3221" s="29">
        <v>3218</v>
      </c>
      <c r="H3221" s="192">
        <f t="shared" ca="1" si="54"/>
        <v>1.411941195528742E-2</v>
      </c>
    </row>
    <row r="3222" spans="2:8" x14ac:dyDescent="0.3">
      <c r="B3222" s="109"/>
      <c r="C3222" s="13"/>
      <c r="G3222" s="29">
        <v>3219</v>
      </c>
      <c r="H3222" s="192">
        <f t="shared" ca="1" si="54"/>
        <v>1.7627537972758286E-2</v>
      </c>
    </row>
    <row r="3223" spans="2:8" x14ac:dyDescent="0.3">
      <c r="B3223" s="109"/>
      <c r="C3223" s="13"/>
      <c r="G3223" s="29">
        <v>3220</v>
      </c>
      <c r="H3223" s="192">
        <f t="shared" ca="1" si="54"/>
        <v>-2.5146830031442278E-2</v>
      </c>
    </row>
    <row r="3224" spans="2:8" x14ac:dyDescent="0.3">
      <c r="B3224" s="109"/>
      <c r="C3224" s="13"/>
      <c r="G3224" s="29">
        <v>3221</v>
      </c>
      <c r="H3224" s="192">
        <f t="shared" ca="1" si="54"/>
        <v>1.8436116368817184E-2</v>
      </c>
    </row>
    <row r="3225" spans="2:8" x14ac:dyDescent="0.3">
      <c r="B3225" s="109"/>
      <c r="C3225" s="13"/>
      <c r="G3225" s="29">
        <v>3222</v>
      </c>
      <c r="H3225" s="192">
        <f t="shared" ca="1" si="54"/>
        <v>9.613192864487306E-3</v>
      </c>
    </row>
    <row r="3226" spans="2:8" x14ac:dyDescent="0.3">
      <c r="B3226" s="109"/>
      <c r="C3226" s="13"/>
      <c r="G3226" s="29">
        <v>3223</v>
      </c>
      <c r="H3226" s="192">
        <f t="shared" ca="1" si="54"/>
        <v>-2.1031485796452556E-2</v>
      </c>
    </row>
    <row r="3227" spans="2:8" x14ac:dyDescent="0.3">
      <c r="B3227" s="109"/>
      <c r="C3227" s="13"/>
      <c r="G3227" s="29">
        <v>3224</v>
      </c>
      <c r="H3227" s="192">
        <f t="shared" ca="1" si="54"/>
        <v>3.6047808631164704E-2</v>
      </c>
    </row>
    <row r="3228" spans="2:8" x14ac:dyDescent="0.3">
      <c r="B3228" s="109"/>
      <c r="C3228" s="13"/>
      <c r="G3228" s="29">
        <v>3225</v>
      </c>
      <c r="H3228" s="192">
        <f t="shared" ca="1" si="54"/>
        <v>-1.3656134172989262E-2</v>
      </c>
    </row>
    <row r="3229" spans="2:8" x14ac:dyDescent="0.3">
      <c r="B3229" s="109"/>
      <c r="C3229" s="13"/>
      <c r="G3229" s="29">
        <v>3226</v>
      </c>
      <c r="H3229" s="192">
        <f t="shared" ca="1" si="54"/>
        <v>5.0035583942604316E-2</v>
      </c>
    </row>
    <row r="3230" spans="2:8" x14ac:dyDescent="0.3">
      <c r="B3230" s="109"/>
      <c r="C3230" s="13"/>
      <c r="G3230" s="29">
        <v>3227</v>
      </c>
      <c r="H3230" s="192">
        <f t="shared" ca="1" si="54"/>
        <v>-2.1925546626117662E-2</v>
      </c>
    </row>
    <row r="3231" spans="2:8" x14ac:dyDescent="0.3">
      <c r="B3231" s="109"/>
      <c r="C3231" s="13"/>
      <c r="G3231" s="29">
        <v>3228</v>
      </c>
      <c r="H3231" s="192">
        <f t="shared" ca="1" si="54"/>
        <v>-1.8690901632126805E-2</v>
      </c>
    </row>
    <row r="3232" spans="2:8" x14ac:dyDescent="0.3">
      <c r="B3232" s="109"/>
      <c r="C3232" s="13"/>
      <c r="G3232" s="29">
        <v>3229</v>
      </c>
      <c r="H3232" s="192">
        <f t="shared" ca="1" si="54"/>
        <v>-2.3373543305857645E-2</v>
      </c>
    </row>
    <row r="3233" spans="2:8" x14ac:dyDescent="0.3">
      <c r="B3233" s="109"/>
      <c r="C3233" s="13"/>
      <c r="G3233" s="29">
        <v>3230</v>
      </c>
      <c r="H3233" s="192">
        <f t="shared" ca="1" si="54"/>
        <v>5.7942673933152423E-2</v>
      </c>
    </row>
    <row r="3234" spans="2:8" x14ac:dyDescent="0.3">
      <c r="B3234" s="109"/>
      <c r="C3234" s="13"/>
      <c r="G3234" s="29">
        <v>3231</v>
      </c>
      <c r="H3234" s="192">
        <f t="shared" ca="1" si="54"/>
        <v>4.4529286903078585E-2</v>
      </c>
    </row>
    <row r="3235" spans="2:8" x14ac:dyDescent="0.3">
      <c r="B3235" s="109"/>
      <c r="C3235" s="13"/>
      <c r="G3235" s="29">
        <v>3232</v>
      </c>
      <c r="H3235" s="192">
        <f t="shared" ca="1" si="54"/>
        <v>-4.72320695801688E-3</v>
      </c>
    </row>
    <row r="3236" spans="2:8" x14ac:dyDescent="0.3">
      <c r="B3236" s="109"/>
      <c r="C3236" s="13"/>
      <c r="G3236" s="29">
        <v>3233</v>
      </c>
      <c r="H3236" s="192">
        <f t="shared" ca="1" si="54"/>
        <v>-1.7926824978067721E-2</v>
      </c>
    </row>
    <row r="3237" spans="2:8" x14ac:dyDescent="0.3">
      <c r="B3237" s="109"/>
      <c r="C3237" s="13"/>
      <c r="G3237" s="29">
        <v>3234</v>
      </c>
      <c r="H3237" s="192">
        <f t="shared" ca="1" si="54"/>
        <v>5.2868732576216305E-2</v>
      </c>
    </row>
    <row r="3238" spans="2:8" x14ac:dyDescent="0.3">
      <c r="B3238" s="109"/>
      <c r="C3238" s="13"/>
      <c r="G3238" s="29">
        <v>3235</v>
      </c>
      <c r="H3238" s="192">
        <f t="shared" ca="1" si="54"/>
        <v>-3.1533112515764364E-2</v>
      </c>
    </row>
    <row r="3239" spans="2:8" x14ac:dyDescent="0.3">
      <c r="B3239" s="109"/>
      <c r="C3239" s="13"/>
      <c r="G3239" s="29">
        <v>3236</v>
      </c>
      <c r="H3239" s="192">
        <f t="shared" ca="1" si="54"/>
        <v>-2.6214957438991087E-2</v>
      </c>
    </row>
    <row r="3240" spans="2:8" x14ac:dyDescent="0.3">
      <c r="B3240" s="109"/>
      <c r="C3240" s="13"/>
      <c r="G3240" s="29">
        <v>3237</v>
      </c>
      <c r="H3240" s="192">
        <f t="shared" ca="1" si="54"/>
        <v>2.0591432861548173E-2</v>
      </c>
    </row>
    <row r="3241" spans="2:8" x14ac:dyDescent="0.3">
      <c r="B3241" s="109"/>
      <c r="C3241" s="13"/>
      <c r="G3241" s="29">
        <v>3238</v>
      </c>
      <c r="H3241" s="192">
        <f t="shared" ca="1" si="54"/>
        <v>9.4607014857269623E-3</v>
      </c>
    </row>
    <row r="3242" spans="2:8" x14ac:dyDescent="0.3">
      <c r="B3242" s="109"/>
      <c r="C3242" s="13"/>
      <c r="G3242" s="29">
        <v>3239</v>
      </c>
      <c r="H3242" s="192">
        <f t="shared" ca="1" si="54"/>
        <v>-2.5424365595538029E-2</v>
      </c>
    </row>
    <row r="3243" spans="2:8" x14ac:dyDescent="0.3">
      <c r="B3243" s="109"/>
      <c r="C3243" s="13"/>
      <c r="G3243" s="29">
        <v>3240</v>
      </c>
      <c r="H3243" s="192">
        <f t="shared" ca="1" si="54"/>
        <v>2.8768456796126867E-2</v>
      </c>
    </row>
    <row r="3244" spans="2:8" x14ac:dyDescent="0.3">
      <c r="B3244" s="109"/>
      <c r="C3244" s="13"/>
      <c r="G3244" s="29">
        <v>3241</v>
      </c>
      <c r="H3244" s="192">
        <f t="shared" ca="1" si="54"/>
        <v>1.2194119661459822E-2</v>
      </c>
    </row>
    <row r="3245" spans="2:8" x14ac:dyDescent="0.3">
      <c r="B3245" s="109"/>
      <c r="C3245" s="13"/>
      <c r="G3245" s="29">
        <v>3242</v>
      </c>
      <c r="H3245" s="192">
        <f t="shared" ca="1" si="54"/>
        <v>5.3788547661221366E-4</v>
      </c>
    </row>
    <row r="3246" spans="2:8" x14ac:dyDescent="0.3">
      <c r="B3246" s="109"/>
      <c r="C3246" s="13"/>
      <c r="G3246" s="29">
        <v>3243</v>
      </c>
      <c r="H3246" s="192">
        <f t="shared" ca="1" si="54"/>
        <v>-3.4245865854274818E-2</v>
      </c>
    </row>
    <row r="3247" spans="2:8" x14ac:dyDescent="0.3">
      <c r="B3247" s="109"/>
      <c r="C3247" s="13"/>
      <c r="G3247" s="29">
        <v>3244</v>
      </c>
      <c r="H3247" s="192">
        <f t="shared" ca="1" si="54"/>
        <v>-4.0246188025554151E-3</v>
      </c>
    </row>
    <row r="3248" spans="2:8" x14ac:dyDescent="0.3">
      <c r="B3248" s="109"/>
      <c r="C3248" s="13"/>
      <c r="G3248" s="29">
        <v>3245</v>
      </c>
      <c r="H3248" s="192">
        <f t="shared" ca="1" si="54"/>
        <v>9.0548862030172296E-3</v>
      </c>
    </row>
    <row r="3249" spans="2:8" x14ac:dyDescent="0.3">
      <c r="B3249" s="109"/>
      <c r="C3249" s="13"/>
      <c r="G3249" s="29">
        <v>3246</v>
      </c>
      <c r="H3249" s="192">
        <f t="shared" ca="1" si="54"/>
        <v>-3.5680459473176932E-3</v>
      </c>
    </row>
    <row r="3250" spans="2:8" x14ac:dyDescent="0.3">
      <c r="B3250" s="109"/>
      <c r="C3250" s="13"/>
      <c r="G3250" s="29">
        <v>3247</v>
      </c>
      <c r="H3250" s="192">
        <f t="shared" ca="1" si="54"/>
        <v>3.5860171553360555E-2</v>
      </c>
    </row>
    <row r="3251" spans="2:8" x14ac:dyDescent="0.3">
      <c r="B3251" s="109"/>
      <c r="C3251" s="13"/>
      <c r="G3251" s="29">
        <v>3248</v>
      </c>
      <c r="H3251" s="192">
        <f t="shared" ca="1" si="54"/>
        <v>-6.3961786307403859E-2</v>
      </c>
    </row>
    <row r="3252" spans="2:8" x14ac:dyDescent="0.3">
      <c r="B3252" s="109"/>
      <c r="C3252" s="13"/>
      <c r="G3252" s="29">
        <v>3249</v>
      </c>
      <c r="H3252" s="192">
        <f t="shared" ca="1" si="54"/>
        <v>-4.105295052141901E-2</v>
      </c>
    </row>
    <row r="3253" spans="2:8" x14ac:dyDescent="0.3">
      <c r="B3253" s="109"/>
      <c r="C3253" s="13"/>
      <c r="G3253" s="29">
        <v>3250</v>
      </c>
      <c r="H3253" s="192">
        <f t="shared" ca="1" si="54"/>
        <v>-2.4506357272573551E-3</v>
      </c>
    </row>
    <row r="3254" spans="2:8" x14ac:dyDescent="0.3">
      <c r="B3254" s="109"/>
      <c r="C3254" s="13"/>
      <c r="G3254" s="29">
        <v>3251</v>
      </c>
      <c r="H3254" s="192">
        <f t="shared" ca="1" si="54"/>
        <v>2.0618228759192423E-2</v>
      </c>
    </row>
    <row r="3255" spans="2:8" x14ac:dyDescent="0.3">
      <c r="B3255" s="109"/>
      <c r="C3255" s="13"/>
      <c r="G3255" s="29">
        <v>3252</v>
      </c>
      <c r="H3255" s="192">
        <f t="shared" ca="1" si="54"/>
        <v>1.3689969746948564E-3</v>
      </c>
    </row>
    <row r="3256" spans="2:8" x14ac:dyDescent="0.3">
      <c r="B3256" s="109"/>
      <c r="C3256" s="13"/>
      <c r="G3256" s="29">
        <v>3253</v>
      </c>
      <c r="H3256" s="192">
        <f t="shared" ca="1" si="54"/>
        <v>4.4384664545212414E-2</v>
      </c>
    </row>
    <row r="3257" spans="2:8" x14ac:dyDescent="0.3">
      <c r="B3257" s="109"/>
      <c r="C3257" s="13"/>
      <c r="G3257" s="29">
        <v>3254</v>
      </c>
      <c r="H3257" s="192">
        <f t="shared" ca="1" si="54"/>
        <v>1.5521399874253237E-2</v>
      </c>
    </row>
    <row r="3258" spans="2:8" x14ac:dyDescent="0.3">
      <c r="B3258" s="109"/>
      <c r="C3258" s="13"/>
      <c r="G3258" s="29">
        <v>3255</v>
      </c>
      <c r="H3258" s="192">
        <f t="shared" ca="1" si="54"/>
        <v>-4.3740257430655988E-2</v>
      </c>
    </row>
    <row r="3259" spans="2:8" x14ac:dyDescent="0.3">
      <c r="B3259" s="109"/>
      <c r="C3259" s="13"/>
      <c r="G3259" s="29">
        <v>3256</v>
      </c>
      <c r="H3259" s="192">
        <f t="shared" ca="1" si="54"/>
        <v>-9.9221615131310364E-3</v>
      </c>
    </row>
    <row r="3260" spans="2:8" x14ac:dyDescent="0.3">
      <c r="B3260" s="109"/>
      <c r="C3260" s="13"/>
      <c r="G3260" s="29">
        <v>3257</v>
      </c>
      <c r="H3260" s="192">
        <f t="shared" ca="1" si="54"/>
        <v>-4.4460345542204405E-2</v>
      </c>
    </row>
    <row r="3261" spans="2:8" x14ac:dyDescent="0.3">
      <c r="B3261" s="109"/>
      <c r="C3261" s="13"/>
      <c r="G3261" s="29">
        <v>3258</v>
      </c>
      <c r="H3261" s="192">
        <f t="shared" ca="1" si="54"/>
        <v>3.4092074599508547E-2</v>
      </c>
    </row>
    <row r="3262" spans="2:8" x14ac:dyDescent="0.3">
      <c r="B3262" s="109"/>
      <c r="C3262" s="13"/>
      <c r="G3262" s="29">
        <v>3259</v>
      </c>
      <c r="H3262" s="192">
        <f t="shared" ca="1" si="54"/>
        <v>1.2416060323145275E-3</v>
      </c>
    </row>
    <row r="3263" spans="2:8" x14ac:dyDescent="0.3">
      <c r="B3263" s="109"/>
      <c r="C3263" s="13"/>
      <c r="G3263" s="29">
        <v>3260</v>
      </c>
      <c r="H3263" s="192">
        <f t="shared" ca="1" si="54"/>
        <v>-7.3875014296629774E-3</v>
      </c>
    </row>
    <row r="3264" spans="2:8" x14ac:dyDescent="0.3">
      <c r="B3264" s="109"/>
      <c r="C3264" s="13"/>
      <c r="G3264" s="29">
        <v>3261</v>
      </c>
      <c r="H3264" s="192">
        <f t="shared" ca="1" si="54"/>
        <v>-2.0432932095893332E-2</v>
      </c>
    </row>
    <row r="3265" spans="2:8" x14ac:dyDescent="0.3">
      <c r="B3265" s="109"/>
      <c r="C3265" s="13"/>
      <c r="G3265" s="29">
        <v>3262</v>
      </c>
      <c r="H3265" s="192">
        <f t="shared" ca="1" si="54"/>
        <v>1.424407341614543E-3</v>
      </c>
    </row>
    <row r="3266" spans="2:8" x14ac:dyDescent="0.3">
      <c r="B3266" s="109"/>
      <c r="C3266" s="13"/>
      <c r="G3266" s="29">
        <v>3263</v>
      </c>
      <c r="H3266" s="192">
        <f t="shared" ca="1" si="54"/>
        <v>7.14989378908885E-2</v>
      </c>
    </row>
    <row r="3267" spans="2:8" x14ac:dyDescent="0.3">
      <c r="B3267" s="109"/>
      <c r="C3267" s="13"/>
      <c r="G3267" s="29">
        <v>3264</v>
      </c>
      <c r="H3267" s="192">
        <f t="shared" ca="1" si="54"/>
        <v>1.2313787075305629E-2</v>
      </c>
    </row>
    <row r="3268" spans="2:8" x14ac:dyDescent="0.3">
      <c r="B3268" s="109"/>
      <c r="C3268" s="13"/>
      <c r="G3268" s="29">
        <v>3265</v>
      </c>
      <c r="H3268" s="192">
        <f t="shared" ca="1" si="54"/>
        <v>5.7611928134157974E-3</v>
      </c>
    </row>
    <row r="3269" spans="2:8" x14ac:dyDescent="0.3">
      <c r="B3269" s="109"/>
      <c r="C3269" s="13"/>
      <c r="G3269" s="29">
        <v>3266</v>
      </c>
      <c r="H3269" s="192">
        <f t="shared" ref="H3269:H3332" ca="1" si="55">_xlfn.NORM.INV(RAND(),N$6,N$7)</f>
        <v>-5.7383211434736351E-3</v>
      </c>
    </row>
    <row r="3270" spans="2:8" x14ac:dyDescent="0.3">
      <c r="B3270" s="109"/>
      <c r="C3270" s="13"/>
      <c r="G3270" s="29">
        <v>3267</v>
      </c>
      <c r="H3270" s="192">
        <f t="shared" ca="1" si="55"/>
        <v>-2.3231613856949638E-2</v>
      </c>
    </row>
    <row r="3271" spans="2:8" x14ac:dyDescent="0.3">
      <c r="B3271" s="109"/>
      <c r="C3271" s="13"/>
      <c r="G3271" s="29">
        <v>3268</v>
      </c>
      <c r="H3271" s="192">
        <f t="shared" ca="1" si="55"/>
        <v>-3.7339676738615997E-2</v>
      </c>
    </row>
    <row r="3272" spans="2:8" x14ac:dyDescent="0.3">
      <c r="B3272" s="109"/>
      <c r="C3272" s="13"/>
      <c r="G3272" s="29">
        <v>3269</v>
      </c>
      <c r="H3272" s="192">
        <f t="shared" ca="1" si="55"/>
        <v>-1.5960189426886536E-2</v>
      </c>
    </row>
    <row r="3273" spans="2:8" x14ac:dyDescent="0.3">
      <c r="B3273" s="109"/>
      <c r="C3273" s="13"/>
      <c r="G3273" s="29">
        <v>3270</v>
      </c>
      <c r="H3273" s="192">
        <f t="shared" ca="1" si="55"/>
        <v>3.1228089332331139E-2</v>
      </c>
    </row>
    <row r="3274" spans="2:8" x14ac:dyDescent="0.3">
      <c r="B3274" s="109"/>
      <c r="C3274" s="13"/>
      <c r="G3274" s="29">
        <v>3271</v>
      </c>
      <c r="H3274" s="192">
        <f t="shared" ca="1" si="55"/>
        <v>1.9904447238707101E-2</v>
      </c>
    </row>
    <row r="3275" spans="2:8" x14ac:dyDescent="0.3">
      <c r="B3275" s="109"/>
      <c r="C3275" s="13"/>
      <c r="G3275" s="29">
        <v>3272</v>
      </c>
      <c r="H3275" s="192">
        <f t="shared" ca="1" si="55"/>
        <v>7.6906681463181229E-3</v>
      </c>
    </row>
    <row r="3276" spans="2:8" x14ac:dyDescent="0.3">
      <c r="B3276" s="109"/>
      <c r="C3276" s="13"/>
      <c r="G3276" s="29">
        <v>3273</v>
      </c>
      <c r="H3276" s="192">
        <f t="shared" ca="1" si="55"/>
        <v>-7.6175425642528424E-2</v>
      </c>
    </row>
    <row r="3277" spans="2:8" x14ac:dyDescent="0.3">
      <c r="B3277" s="109"/>
      <c r="C3277" s="13"/>
      <c r="G3277" s="29">
        <v>3274</v>
      </c>
      <c r="H3277" s="192">
        <f t="shared" ca="1" si="55"/>
        <v>-2.4151765457309717E-2</v>
      </c>
    </row>
    <row r="3278" spans="2:8" x14ac:dyDescent="0.3">
      <c r="B3278" s="109"/>
      <c r="C3278" s="13"/>
      <c r="G3278" s="29">
        <v>3275</v>
      </c>
      <c r="H3278" s="192">
        <f t="shared" ca="1" si="55"/>
        <v>2.205008137189261E-2</v>
      </c>
    </row>
    <row r="3279" spans="2:8" x14ac:dyDescent="0.3">
      <c r="B3279" s="109"/>
      <c r="C3279" s="13"/>
      <c r="G3279" s="29">
        <v>3276</v>
      </c>
      <c r="H3279" s="192">
        <f t="shared" ca="1" si="55"/>
        <v>4.8472240745662427E-2</v>
      </c>
    </row>
    <row r="3280" spans="2:8" x14ac:dyDescent="0.3">
      <c r="B3280" s="109"/>
      <c r="C3280" s="13"/>
      <c r="G3280" s="29">
        <v>3277</v>
      </c>
      <c r="H3280" s="192">
        <f t="shared" ca="1" si="55"/>
        <v>2.5657938336965253E-2</v>
      </c>
    </row>
    <row r="3281" spans="2:8" x14ac:dyDescent="0.3">
      <c r="B3281" s="109"/>
      <c r="C3281" s="13"/>
      <c r="G3281" s="29">
        <v>3278</v>
      </c>
      <c r="H3281" s="192">
        <f t="shared" ca="1" si="55"/>
        <v>1.9625501869492232E-2</v>
      </c>
    </row>
    <row r="3282" spans="2:8" x14ac:dyDescent="0.3">
      <c r="B3282" s="109"/>
      <c r="C3282" s="13"/>
      <c r="G3282" s="29">
        <v>3279</v>
      </c>
      <c r="H3282" s="192">
        <f t="shared" ca="1" si="55"/>
        <v>-5.8782737497747534E-3</v>
      </c>
    </row>
    <row r="3283" spans="2:8" x14ac:dyDescent="0.3">
      <c r="B3283" s="109"/>
      <c r="C3283" s="13"/>
      <c r="G3283" s="29">
        <v>3280</v>
      </c>
      <c r="H3283" s="192">
        <f t="shared" ca="1" si="55"/>
        <v>1.7920554744194774E-2</v>
      </c>
    </row>
    <row r="3284" spans="2:8" x14ac:dyDescent="0.3">
      <c r="B3284" s="109"/>
      <c r="C3284" s="13"/>
      <c r="G3284" s="29">
        <v>3281</v>
      </c>
      <c r="H3284" s="192">
        <f t="shared" ca="1" si="55"/>
        <v>4.0507772978968543E-2</v>
      </c>
    </row>
    <row r="3285" spans="2:8" x14ac:dyDescent="0.3">
      <c r="B3285" s="109"/>
      <c r="C3285" s="13"/>
      <c r="G3285" s="29">
        <v>3282</v>
      </c>
      <c r="H3285" s="192">
        <f t="shared" ca="1" si="55"/>
        <v>-4.7825874082140826E-2</v>
      </c>
    </row>
    <row r="3286" spans="2:8" x14ac:dyDescent="0.3">
      <c r="B3286" s="109"/>
      <c r="C3286" s="13"/>
      <c r="G3286" s="29">
        <v>3283</v>
      </c>
      <c r="H3286" s="192">
        <f t="shared" ca="1" si="55"/>
        <v>-2.9645468323331946E-2</v>
      </c>
    </row>
    <row r="3287" spans="2:8" x14ac:dyDescent="0.3">
      <c r="B3287" s="109"/>
      <c r="C3287" s="13"/>
      <c r="G3287" s="29">
        <v>3284</v>
      </c>
      <c r="H3287" s="192">
        <f t="shared" ca="1" si="55"/>
        <v>3.1158123048663666E-2</v>
      </c>
    </row>
    <row r="3288" spans="2:8" x14ac:dyDescent="0.3">
      <c r="B3288" s="109"/>
      <c r="C3288" s="13"/>
      <c r="G3288" s="29">
        <v>3285</v>
      </c>
      <c r="H3288" s="192">
        <f t="shared" ca="1" si="55"/>
        <v>-9.6527833507032302E-3</v>
      </c>
    </row>
    <row r="3289" spans="2:8" x14ac:dyDescent="0.3">
      <c r="B3289" s="109"/>
      <c r="C3289" s="13"/>
      <c r="G3289" s="29">
        <v>3286</v>
      </c>
      <c r="H3289" s="192">
        <f t="shared" ca="1" si="55"/>
        <v>1.0178976741685735E-2</v>
      </c>
    </row>
    <row r="3290" spans="2:8" x14ac:dyDescent="0.3">
      <c r="B3290" s="109"/>
      <c r="C3290" s="13"/>
      <c r="G3290" s="29">
        <v>3287</v>
      </c>
      <c r="H3290" s="192">
        <f t="shared" ca="1" si="55"/>
        <v>-2.8873128123650282E-2</v>
      </c>
    </row>
    <row r="3291" spans="2:8" x14ac:dyDescent="0.3">
      <c r="B3291" s="109"/>
      <c r="C3291" s="13"/>
      <c r="G3291" s="29">
        <v>3288</v>
      </c>
      <c r="H3291" s="192">
        <f t="shared" ca="1" si="55"/>
        <v>1.0343803518306969E-2</v>
      </c>
    </row>
    <row r="3292" spans="2:8" x14ac:dyDescent="0.3">
      <c r="B3292" s="109"/>
      <c r="C3292" s="13"/>
      <c r="G3292" s="29">
        <v>3289</v>
      </c>
      <c r="H3292" s="192">
        <f t="shared" ca="1" si="55"/>
        <v>-9.0064648856978229E-3</v>
      </c>
    </row>
    <row r="3293" spans="2:8" x14ac:dyDescent="0.3">
      <c r="B3293" s="109"/>
      <c r="C3293" s="13"/>
      <c r="G3293" s="29">
        <v>3290</v>
      </c>
      <c r="H3293" s="192">
        <f t="shared" ca="1" si="55"/>
        <v>1.5621209631441063E-2</v>
      </c>
    </row>
    <row r="3294" spans="2:8" x14ac:dyDescent="0.3">
      <c r="B3294" s="109"/>
      <c r="C3294" s="13"/>
      <c r="G3294" s="29">
        <v>3291</v>
      </c>
      <c r="H3294" s="192">
        <f t="shared" ca="1" si="55"/>
        <v>-1.7024813533069984E-2</v>
      </c>
    </row>
    <row r="3295" spans="2:8" x14ac:dyDescent="0.3">
      <c r="B3295" s="109"/>
      <c r="C3295" s="13"/>
      <c r="G3295" s="29">
        <v>3292</v>
      </c>
      <c r="H3295" s="192">
        <f t="shared" ca="1" si="55"/>
        <v>-1.882072053144546E-2</v>
      </c>
    </row>
    <row r="3296" spans="2:8" x14ac:dyDescent="0.3">
      <c r="B3296" s="109"/>
      <c r="C3296" s="13"/>
      <c r="G3296" s="29">
        <v>3293</v>
      </c>
      <c r="H3296" s="192">
        <f t="shared" ca="1" si="55"/>
        <v>-4.3761376896973514E-2</v>
      </c>
    </row>
    <row r="3297" spans="2:8" x14ac:dyDescent="0.3">
      <c r="B3297" s="109"/>
      <c r="C3297" s="13"/>
      <c r="G3297" s="29">
        <v>3294</v>
      </c>
      <c r="H3297" s="192">
        <f t="shared" ca="1" si="55"/>
        <v>3.3844710936836969E-2</v>
      </c>
    </row>
    <row r="3298" spans="2:8" x14ac:dyDescent="0.3">
      <c r="B3298" s="109"/>
      <c r="C3298" s="13"/>
      <c r="G3298" s="29">
        <v>3295</v>
      </c>
      <c r="H3298" s="192">
        <f t="shared" ca="1" si="55"/>
        <v>-3.5084586576376524E-2</v>
      </c>
    </row>
    <row r="3299" spans="2:8" x14ac:dyDescent="0.3">
      <c r="B3299" s="109"/>
      <c r="C3299" s="13"/>
      <c r="G3299" s="29">
        <v>3296</v>
      </c>
      <c r="H3299" s="192">
        <f t="shared" ca="1" si="55"/>
        <v>-2.5928704169477394E-2</v>
      </c>
    </row>
    <row r="3300" spans="2:8" x14ac:dyDescent="0.3">
      <c r="B3300" s="109"/>
      <c r="C3300" s="13"/>
      <c r="G3300" s="29">
        <v>3297</v>
      </c>
      <c r="H3300" s="192">
        <f t="shared" ca="1" si="55"/>
        <v>-2.4028376764354504E-2</v>
      </c>
    </row>
    <row r="3301" spans="2:8" x14ac:dyDescent="0.3">
      <c r="B3301" s="109"/>
      <c r="C3301" s="13"/>
      <c r="G3301" s="29">
        <v>3298</v>
      </c>
      <c r="H3301" s="192">
        <f t="shared" ca="1" si="55"/>
        <v>-4.7974783507153552E-3</v>
      </c>
    </row>
    <row r="3302" spans="2:8" x14ac:dyDescent="0.3">
      <c r="B3302" s="109"/>
      <c r="C3302" s="13"/>
      <c r="G3302" s="29">
        <v>3299</v>
      </c>
      <c r="H3302" s="192">
        <f t="shared" ca="1" si="55"/>
        <v>3.2825203813575232E-2</v>
      </c>
    </row>
    <row r="3303" spans="2:8" x14ac:dyDescent="0.3">
      <c r="B3303" s="109"/>
      <c r="C3303" s="13"/>
      <c r="G3303" s="29">
        <v>3300</v>
      </c>
      <c r="H3303" s="192">
        <f t="shared" ca="1" si="55"/>
        <v>7.6757858634808312E-3</v>
      </c>
    </row>
    <row r="3304" spans="2:8" x14ac:dyDescent="0.3">
      <c r="B3304" s="109"/>
      <c r="C3304" s="13"/>
      <c r="G3304" s="29">
        <v>3301</v>
      </c>
      <c r="H3304" s="192">
        <f t="shared" ca="1" si="55"/>
        <v>-1.3054954333208782E-2</v>
      </c>
    </row>
    <row r="3305" spans="2:8" x14ac:dyDescent="0.3">
      <c r="B3305" s="109"/>
      <c r="C3305" s="13"/>
      <c r="G3305" s="29">
        <v>3302</v>
      </c>
      <c r="H3305" s="192">
        <f t="shared" ca="1" si="55"/>
        <v>1.8002842018376521E-2</v>
      </c>
    </row>
    <row r="3306" spans="2:8" x14ac:dyDescent="0.3">
      <c r="B3306" s="109"/>
      <c r="C3306" s="13"/>
      <c r="G3306" s="29">
        <v>3303</v>
      </c>
      <c r="H3306" s="192">
        <f t="shared" ca="1" si="55"/>
        <v>1.2605239335274777E-2</v>
      </c>
    </row>
    <row r="3307" spans="2:8" x14ac:dyDescent="0.3">
      <c r="B3307" s="109"/>
      <c r="C3307" s="13"/>
      <c r="G3307" s="29">
        <v>3304</v>
      </c>
      <c r="H3307" s="192">
        <f t="shared" ca="1" si="55"/>
        <v>6.7763004912134942E-3</v>
      </c>
    </row>
    <row r="3308" spans="2:8" x14ac:dyDescent="0.3">
      <c r="B3308" s="109"/>
      <c r="C3308" s="13"/>
      <c r="G3308" s="29">
        <v>3305</v>
      </c>
      <c r="H3308" s="192">
        <f t="shared" ca="1" si="55"/>
        <v>-1.5401599504000486E-2</v>
      </c>
    </row>
    <row r="3309" spans="2:8" x14ac:dyDescent="0.3">
      <c r="B3309" s="109"/>
      <c r="C3309" s="13"/>
      <c r="G3309" s="29">
        <v>3306</v>
      </c>
      <c r="H3309" s="192">
        <f t="shared" ca="1" si="55"/>
        <v>-1.0349680964797811E-2</v>
      </c>
    </row>
    <row r="3310" spans="2:8" x14ac:dyDescent="0.3">
      <c r="B3310" s="109"/>
      <c r="C3310" s="13"/>
      <c r="G3310" s="29">
        <v>3307</v>
      </c>
      <c r="H3310" s="192">
        <f t="shared" ca="1" si="55"/>
        <v>-8.9232738337962463E-3</v>
      </c>
    </row>
    <row r="3311" spans="2:8" x14ac:dyDescent="0.3">
      <c r="B3311" s="109"/>
      <c r="C3311" s="13"/>
      <c r="G3311" s="29">
        <v>3308</v>
      </c>
      <c r="H3311" s="192">
        <f t="shared" ca="1" si="55"/>
        <v>4.581910780435669E-2</v>
      </c>
    </row>
    <row r="3312" spans="2:8" x14ac:dyDescent="0.3">
      <c r="B3312" s="109"/>
      <c r="C3312" s="13"/>
      <c r="G3312" s="29">
        <v>3309</v>
      </c>
      <c r="H3312" s="192">
        <f t="shared" ca="1" si="55"/>
        <v>-2.4748723598478285E-2</v>
      </c>
    </row>
    <row r="3313" spans="2:8" x14ac:dyDescent="0.3">
      <c r="B3313" s="109"/>
      <c r="C3313" s="13"/>
      <c r="G3313" s="29">
        <v>3310</v>
      </c>
      <c r="H3313" s="192">
        <f t="shared" ca="1" si="55"/>
        <v>-1.3734953451458734E-2</v>
      </c>
    </row>
    <row r="3314" spans="2:8" x14ac:dyDescent="0.3">
      <c r="B3314" s="109"/>
      <c r="C3314" s="13"/>
      <c r="G3314" s="29">
        <v>3311</v>
      </c>
      <c r="H3314" s="192">
        <f t="shared" ca="1" si="55"/>
        <v>-4.5513194626048525E-2</v>
      </c>
    </row>
    <row r="3315" spans="2:8" x14ac:dyDescent="0.3">
      <c r="B3315" s="109"/>
      <c r="C3315" s="13"/>
      <c r="G3315" s="29">
        <v>3312</v>
      </c>
      <c r="H3315" s="192">
        <f t="shared" ca="1" si="55"/>
        <v>4.4974089750320335E-2</v>
      </c>
    </row>
    <row r="3316" spans="2:8" x14ac:dyDescent="0.3">
      <c r="B3316" s="109"/>
      <c r="C3316" s="13"/>
      <c r="G3316" s="29">
        <v>3313</v>
      </c>
      <c r="H3316" s="192">
        <f t="shared" ca="1" si="55"/>
        <v>-3.4925446256485949E-2</v>
      </c>
    </row>
    <row r="3317" spans="2:8" x14ac:dyDescent="0.3">
      <c r="B3317" s="109"/>
      <c r="C3317" s="13"/>
      <c r="G3317" s="29">
        <v>3314</v>
      </c>
      <c r="H3317" s="192">
        <f t="shared" ca="1" si="55"/>
        <v>-2.2530680137032837E-2</v>
      </c>
    </row>
    <row r="3318" spans="2:8" x14ac:dyDescent="0.3">
      <c r="B3318" s="109"/>
      <c r="C3318" s="13"/>
      <c r="G3318" s="29">
        <v>3315</v>
      </c>
      <c r="H3318" s="192">
        <f t="shared" ca="1" si="55"/>
        <v>7.4843502881154177E-3</v>
      </c>
    </row>
    <row r="3319" spans="2:8" x14ac:dyDescent="0.3">
      <c r="B3319" s="109"/>
      <c r="C3319" s="13"/>
      <c r="G3319" s="29">
        <v>3316</v>
      </c>
      <c r="H3319" s="192">
        <f t="shared" ca="1" si="55"/>
        <v>2.4682779998915234E-2</v>
      </c>
    </row>
    <row r="3320" spans="2:8" x14ac:dyDescent="0.3">
      <c r="B3320" s="109"/>
      <c r="C3320" s="13"/>
      <c r="G3320" s="29">
        <v>3317</v>
      </c>
      <c r="H3320" s="192">
        <f t="shared" ca="1" si="55"/>
        <v>-1.4632664044482422E-3</v>
      </c>
    </row>
    <row r="3321" spans="2:8" x14ac:dyDescent="0.3">
      <c r="B3321" s="109"/>
      <c r="C3321" s="13"/>
      <c r="G3321" s="29">
        <v>3318</v>
      </c>
      <c r="H3321" s="192">
        <f t="shared" ca="1" si="55"/>
        <v>1.0511983661632571E-2</v>
      </c>
    </row>
    <row r="3322" spans="2:8" x14ac:dyDescent="0.3">
      <c r="B3322" s="109"/>
      <c r="C3322" s="13"/>
      <c r="G3322" s="29">
        <v>3319</v>
      </c>
      <c r="H3322" s="192">
        <f t="shared" ca="1" si="55"/>
        <v>4.0792634214259762E-3</v>
      </c>
    </row>
    <row r="3323" spans="2:8" x14ac:dyDescent="0.3">
      <c r="B3323" s="109"/>
      <c r="C3323" s="13"/>
      <c r="G3323" s="29">
        <v>3320</v>
      </c>
      <c r="H3323" s="192">
        <f t="shared" ca="1" si="55"/>
        <v>-7.715389471812592E-3</v>
      </c>
    </row>
    <row r="3324" spans="2:8" x14ac:dyDescent="0.3">
      <c r="B3324" s="109"/>
      <c r="C3324" s="13"/>
      <c r="G3324" s="29">
        <v>3321</v>
      </c>
      <c r="H3324" s="192">
        <f t="shared" ca="1" si="55"/>
        <v>-3.9142655371264101E-2</v>
      </c>
    </row>
    <row r="3325" spans="2:8" x14ac:dyDescent="0.3">
      <c r="B3325" s="109"/>
      <c r="C3325" s="13"/>
      <c r="G3325" s="29">
        <v>3322</v>
      </c>
      <c r="H3325" s="192">
        <f t="shared" ca="1" si="55"/>
        <v>8.2006813715939115E-3</v>
      </c>
    </row>
    <row r="3326" spans="2:8" x14ac:dyDescent="0.3">
      <c r="B3326" s="109"/>
      <c r="C3326" s="13"/>
      <c r="G3326" s="29">
        <v>3323</v>
      </c>
      <c r="H3326" s="192">
        <f t="shared" ca="1" si="55"/>
        <v>5.8727700980111201E-2</v>
      </c>
    </row>
    <row r="3327" spans="2:8" x14ac:dyDescent="0.3">
      <c r="B3327" s="109"/>
      <c r="C3327" s="13"/>
      <c r="G3327" s="29">
        <v>3324</v>
      </c>
      <c r="H3327" s="192">
        <f t="shared" ca="1" si="55"/>
        <v>-2.6603787861697818E-2</v>
      </c>
    </row>
    <row r="3328" spans="2:8" x14ac:dyDescent="0.3">
      <c r="B3328" s="109"/>
      <c r="C3328" s="13"/>
      <c r="G3328" s="29">
        <v>3325</v>
      </c>
      <c r="H3328" s="192">
        <f t="shared" ca="1" si="55"/>
        <v>-5.6861363027440631E-2</v>
      </c>
    </row>
    <row r="3329" spans="2:8" x14ac:dyDescent="0.3">
      <c r="B3329" s="109"/>
      <c r="C3329" s="13"/>
      <c r="G3329" s="29">
        <v>3326</v>
      </c>
      <c r="H3329" s="192">
        <f t="shared" ca="1" si="55"/>
        <v>3.5120422373834267E-3</v>
      </c>
    </row>
    <row r="3330" spans="2:8" x14ac:dyDescent="0.3">
      <c r="B3330" s="109"/>
      <c r="C3330" s="13"/>
      <c r="G3330" s="29">
        <v>3327</v>
      </c>
      <c r="H3330" s="192">
        <f t="shared" ca="1" si="55"/>
        <v>4.5148111611327231E-3</v>
      </c>
    </row>
    <row r="3331" spans="2:8" x14ac:dyDescent="0.3">
      <c r="B3331" s="109"/>
      <c r="C3331" s="13"/>
      <c r="G3331" s="29">
        <v>3328</v>
      </c>
      <c r="H3331" s="192">
        <f t="shared" ca="1" si="55"/>
        <v>-3.089914466881824E-2</v>
      </c>
    </row>
    <row r="3332" spans="2:8" x14ac:dyDescent="0.3">
      <c r="B3332" s="109"/>
      <c r="C3332" s="13"/>
      <c r="G3332" s="29">
        <v>3329</v>
      </c>
      <c r="H3332" s="192">
        <f t="shared" ca="1" si="55"/>
        <v>-7.617701463984114E-2</v>
      </c>
    </row>
    <row r="3333" spans="2:8" x14ac:dyDescent="0.3">
      <c r="B3333" s="109"/>
      <c r="C3333" s="13"/>
      <c r="G3333" s="29">
        <v>3330</v>
      </c>
      <c r="H3333" s="192">
        <f t="shared" ref="H3333:H3396" ca="1" si="56">_xlfn.NORM.INV(RAND(),N$6,N$7)</f>
        <v>-4.2000859428367336E-2</v>
      </c>
    </row>
    <row r="3334" spans="2:8" x14ac:dyDescent="0.3">
      <c r="B3334" s="109"/>
      <c r="C3334" s="13"/>
      <c r="G3334" s="29">
        <v>3331</v>
      </c>
      <c r="H3334" s="192">
        <f t="shared" ca="1" si="56"/>
        <v>2.2753880645878673E-3</v>
      </c>
    </row>
    <row r="3335" spans="2:8" x14ac:dyDescent="0.3">
      <c r="B3335" s="109"/>
      <c r="C3335" s="13"/>
      <c r="G3335" s="29">
        <v>3332</v>
      </c>
      <c r="H3335" s="192">
        <f t="shared" ca="1" si="56"/>
        <v>1.4607935397912879E-2</v>
      </c>
    </row>
    <row r="3336" spans="2:8" x14ac:dyDescent="0.3">
      <c r="B3336" s="109"/>
      <c r="C3336" s="13"/>
      <c r="G3336" s="29">
        <v>3333</v>
      </c>
      <c r="H3336" s="192">
        <f t="shared" ca="1" si="56"/>
        <v>1.6292945785788999E-2</v>
      </c>
    </row>
    <row r="3337" spans="2:8" x14ac:dyDescent="0.3">
      <c r="B3337" s="109"/>
      <c r="C3337" s="13"/>
      <c r="G3337" s="29">
        <v>3334</v>
      </c>
      <c r="H3337" s="192">
        <f t="shared" ca="1" si="56"/>
        <v>1.3732833520892933E-2</v>
      </c>
    </row>
    <row r="3338" spans="2:8" x14ac:dyDescent="0.3">
      <c r="B3338" s="109"/>
      <c r="C3338" s="13"/>
      <c r="G3338" s="29">
        <v>3335</v>
      </c>
      <c r="H3338" s="192">
        <f t="shared" ca="1" si="56"/>
        <v>4.3945046291999572E-2</v>
      </c>
    </row>
    <row r="3339" spans="2:8" x14ac:dyDescent="0.3">
      <c r="B3339" s="109"/>
      <c r="C3339" s="13"/>
      <c r="G3339" s="29">
        <v>3336</v>
      </c>
      <c r="H3339" s="192">
        <f t="shared" ca="1" si="56"/>
        <v>1.3280728747374917E-2</v>
      </c>
    </row>
    <row r="3340" spans="2:8" x14ac:dyDescent="0.3">
      <c r="B3340" s="109"/>
      <c r="C3340" s="13"/>
      <c r="G3340" s="29">
        <v>3337</v>
      </c>
      <c r="H3340" s="192">
        <f t="shared" ca="1" si="56"/>
        <v>7.1211041564847068E-4</v>
      </c>
    </row>
    <row r="3341" spans="2:8" x14ac:dyDescent="0.3">
      <c r="B3341" s="109"/>
      <c r="C3341" s="13"/>
      <c r="G3341" s="29">
        <v>3338</v>
      </c>
      <c r="H3341" s="192">
        <f t="shared" ca="1" si="56"/>
        <v>-1.6570621654125234E-2</v>
      </c>
    </row>
    <row r="3342" spans="2:8" x14ac:dyDescent="0.3">
      <c r="B3342" s="109"/>
      <c r="C3342" s="13"/>
      <c r="G3342" s="29">
        <v>3339</v>
      </c>
      <c r="H3342" s="192">
        <f t="shared" ca="1" si="56"/>
        <v>-4.0217230476951027E-2</v>
      </c>
    </row>
    <row r="3343" spans="2:8" x14ac:dyDescent="0.3">
      <c r="B3343" s="109"/>
      <c r="C3343" s="13"/>
      <c r="G3343" s="29">
        <v>3340</v>
      </c>
      <c r="H3343" s="192">
        <f t="shared" ca="1" si="56"/>
        <v>2.4861773595734663E-2</v>
      </c>
    </row>
    <row r="3344" spans="2:8" x14ac:dyDescent="0.3">
      <c r="B3344" s="109"/>
      <c r="C3344" s="13"/>
      <c r="G3344" s="29">
        <v>3341</v>
      </c>
      <c r="H3344" s="192">
        <f t="shared" ca="1" si="56"/>
        <v>-3.835702220723148E-2</v>
      </c>
    </row>
    <row r="3345" spans="2:8" x14ac:dyDescent="0.3">
      <c r="B3345" s="109"/>
      <c r="C3345" s="13"/>
      <c r="G3345" s="29">
        <v>3342</v>
      </c>
      <c r="H3345" s="192">
        <f t="shared" ca="1" si="56"/>
        <v>2.7237472455720859E-2</v>
      </c>
    </row>
    <row r="3346" spans="2:8" x14ac:dyDescent="0.3">
      <c r="B3346" s="109"/>
      <c r="C3346" s="13"/>
      <c r="G3346" s="29">
        <v>3343</v>
      </c>
      <c r="H3346" s="192">
        <f t="shared" ca="1" si="56"/>
        <v>6.1069887367435132E-3</v>
      </c>
    </row>
    <row r="3347" spans="2:8" x14ac:dyDescent="0.3">
      <c r="B3347" s="109"/>
      <c r="C3347" s="13"/>
      <c r="G3347" s="29">
        <v>3344</v>
      </c>
      <c r="H3347" s="192">
        <f t="shared" ca="1" si="56"/>
        <v>1.3863923517027412E-2</v>
      </c>
    </row>
    <row r="3348" spans="2:8" x14ac:dyDescent="0.3">
      <c r="B3348" s="109"/>
      <c r="C3348" s="13"/>
      <c r="G3348" s="29">
        <v>3345</v>
      </c>
      <c r="H3348" s="192">
        <f t="shared" ca="1" si="56"/>
        <v>7.361674723631923E-3</v>
      </c>
    </row>
    <row r="3349" spans="2:8" x14ac:dyDescent="0.3">
      <c r="B3349" s="109"/>
      <c r="C3349" s="13"/>
      <c r="G3349" s="29">
        <v>3346</v>
      </c>
      <c r="H3349" s="192">
        <f t="shared" ca="1" si="56"/>
        <v>-2.0845313575620786E-3</v>
      </c>
    </row>
    <row r="3350" spans="2:8" x14ac:dyDescent="0.3">
      <c r="B3350" s="109"/>
      <c r="C3350" s="13"/>
      <c r="G3350" s="29">
        <v>3347</v>
      </c>
      <c r="H3350" s="192">
        <f t="shared" ca="1" si="56"/>
        <v>-1.3859129101122736E-2</v>
      </c>
    </row>
    <row r="3351" spans="2:8" x14ac:dyDescent="0.3">
      <c r="B3351" s="109"/>
      <c r="C3351" s="13"/>
      <c r="G3351" s="29">
        <v>3348</v>
      </c>
      <c r="H3351" s="192">
        <f t="shared" ca="1" si="56"/>
        <v>-1.2079570472624682E-2</v>
      </c>
    </row>
    <row r="3352" spans="2:8" x14ac:dyDescent="0.3">
      <c r="B3352" s="109"/>
      <c r="C3352" s="13"/>
      <c r="G3352" s="29">
        <v>3349</v>
      </c>
      <c r="H3352" s="192">
        <f t="shared" ca="1" si="56"/>
        <v>-1.9210377869258576E-3</v>
      </c>
    </row>
    <row r="3353" spans="2:8" x14ac:dyDescent="0.3">
      <c r="B3353" s="109"/>
      <c r="C3353" s="13"/>
      <c r="G3353" s="29">
        <v>3350</v>
      </c>
      <c r="H3353" s="192">
        <f t="shared" ca="1" si="56"/>
        <v>4.7180275513207789E-2</v>
      </c>
    </row>
    <row r="3354" spans="2:8" x14ac:dyDescent="0.3">
      <c r="B3354" s="109"/>
      <c r="C3354" s="13"/>
      <c r="G3354" s="29">
        <v>3351</v>
      </c>
      <c r="H3354" s="192">
        <f t="shared" ca="1" si="56"/>
        <v>1.9468217057198575E-2</v>
      </c>
    </row>
    <row r="3355" spans="2:8" x14ac:dyDescent="0.3">
      <c r="B3355" s="109"/>
      <c r="C3355" s="13"/>
      <c r="G3355" s="29">
        <v>3352</v>
      </c>
      <c r="H3355" s="192">
        <f t="shared" ca="1" si="56"/>
        <v>-8.6023701699663638E-5</v>
      </c>
    </row>
    <row r="3356" spans="2:8" x14ac:dyDescent="0.3">
      <c r="B3356" s="109"/>
      <c r="C3356" s="13"/>
      <c r="G3356" s="29">
        <v>3353</v>
      </c>
      <c r="H3356" s="192">
        <f t="shared" ca="1" si="56"/>
        <v>4.2885206302250289E-2</v>
      </c>
    </row>
    <row r="3357" spans="2:8" x14ac:dyDescent="0.3">
      <c r="B3357" s="109"/>
      <c r="C3357" s="13"/>
      <c r="G3357" s="29">
        <v>3354</v>
      </c>
      <c r="H3357" s="192">
        <f t="shared" ca="1" si="56"/>
        <v>-1.2935112333952066E-2</v>
      </c>
    </row>
    <row r="3358" spans="2:8" x14ac:dyDescent="0.3">
      <c r="B3358" s="109"/>
      <c r="C3358" s="13"/>
      <c r="G3358" s="29">
        <v>3355</v>
      </c>
      <c r="H3358" s="192">
        <f t="shared" ca="1" si="56"/>
        <v>3.557332962773993E-2</v>
      </c>
    </row>
    <row r="3359" spans="2:8" x14ac:dyDescent="0.3">
      <c r="B3359" s="109"/>
      <c r="C3359" s="13"/>
      <c r="G3359" s="29">
        <v>3356</v>
      </c>
      <c r="H3359" s="192">
        <f t="shared" ca="1" si="56"/>
        <v>4.1202819709706219E-2</v>
      </c>
    </row>
    <row r="3360" spans="2:8" x14ac:dyDescent="0.3">
      <c r="B3360" s="109"/>
      <c r="C3360" s="13"/>
      <c r="G3360" s="29">
        <v>3357</v>
      </c>
      <c r="H3360" s="192">
        <f t="shared" ca="1" si="56"/>
        <v>-1.9033914721212946E-2</v>
      </c>
    </row>
    <row r="3361" spans="2:8" x14ac:dyDescent="0.3">
      <c r="B3361" s="109"/>
      <c r="C3361" s="13"/>
      <c r="G3361" s="29">
        <v>3358</v>
      </c>
      <c r="H3361" s="192">
        <f t="shared" ca="1" si="56"/>
        <v>2.3183476866538547E-2</v>
      </c>
    </row>
    <row r="3362" spans="2:8" x14ac:dyDescent="0.3">
      <c r="B3362" s="109"/>
      <c r="C3362" s="13"/>
      <c r="G3362" s="29">
        <v>3359</v>
      </c>
      <c r="H3362" s="192">
        <f t="shared" ca="1" si="56"/>
        <v>1.664494805561709E-2</v>
      </c>
    </row>
    <row r="3363" spans="2:8" x14ac:dyDescent="0.3">
      <c r="B3363" s="109"/>
      <c r="C3363" s="13"/>
      <c r="G3363" s="29">
        <v>3360</v>
      </c>
      <c r="H3363" s="192">
        <f t="shared" ca="1" si="56"/>
        <v>1.5628545618075675E-2</v>
      </c>
    </row>
    <row r="3364" spans="2:8" x14ac:dyDescent="0.3">
      <c r="B3364" s="109"/>
      <c r="C3364" s="13"/>
      <c r="G3364" s="29">
        <v>3361</v>
      </c>
      <c r="H3364" s="192">
        <f t="shared" ca="1" si="56"/>
        <v>2.03813656195358E-2</v>
      </c>
    </row>
    <row r="3365" spans="2:8" x14ac:dyDescent="0.3">
      <c r="B3365" s="109"/>
      <c r="C3365" s="13"/>
      <c r="G3365" s="29">
        <v>3362</v>
      </c>
      <c r="H3365" s="192">
        <f t="shared" ca="1" si="56"/>
        <v>-7.564632690038918E-2</v>
      </c>
    </row>
    <row r="3366" spans="2:8" x14ac:dyDescent="0.3">
      <c r="B3366" s="109"/>
      <c r="C3366" s="13"/>
      <c r="G3366" s="29">
        <v>3363</v>
      </c>
      <c r="H3366" s="192">
        <f t="shared" ca="1" si="56"/>
        <v>4.9107179628294126E-2</v>
      </c>
    </row>
    <row r="3367" spans="2:8" x14ac:dyDescent="0.3">
      <c r="B3367" s="109"/>
      <c r="C3367" s="13"/>
      <c r="G3367" s="29">
        <v>3364</v>
      </c>
      <c r="H3367" s="192">
        <f t="shared" ca="1" si="56"/>
        <v>3.3718582039273748E-2</v>
      </c>
    </row>
    <row r="3368" spans="2:8" x14ac:dyDescent="0.3">
      <c r="B3368" s="109"/>
      <c r="C3368" s="13"/>
      <c r="G3368" s="29">
        <v>3365</v>
      </c>
      <c r="H3368" s="192">
        <f t="shared" ca="1" si="56"/>
        <v>-1.4111372671277544E-2</v>
      </c>
    </row>
    <row r="3369" spans="2:8" x14ac:dyDescent="0.3">
      <c r="B3369" s="109"/>
      <c r="C3369" s="13"/>
      <c r="G3369" s="29">
        <v>3366</v>
      </c>
      <c r="H3369" s="192">
        <f t="shared" ca="1" si="56"/>
        <v>-1.5208380971590907E-2</v>
      </c>
    </row>
    <row r="3370" spans="2:8" x14ac:dyDescent="0.3">
      <c r="B3370" s="109"/>
      <c r="C3370" s="13"/>
      <c r="G3370" s="29">
        <v>3367</v>
      </c>
      <c r="H3370" s="192">
        <f t="shared" ca="1" si="56"/>
        <v>2.2449796992266217E-3</v>
      </c>
    </row>
    <row r="3371" spans="2:8" x14ac:dyDescent="0.3">
      <c r="B3371" s="109"/>
      <c r="C3371" s="13"/>
      <c r="G3371" s="29">
        <v>3368</v>
      </c>
      <c r="H3371" s="192">
        <f t="shared" ca="1" si="56"/>
        <v>-5.5030945435760779E-2</v>
      </c>
    </row>
    <row r="3372" spans="2:8" x14ac:dyDescent="0.3">
      <c r="B3372" s="109"/>
      <c r="C3372" s="13"/>
      <c r="G3372" s="29">
        <v>3369</v>
      </c>
      <c r="H3372" s="192">
        <f t="shared" ca="1" si="56"/>
        <v>-3.2461977591431219E-2</v>
      </c>
    </row>
    <row r="3373" spans="2:8" x14ac:dyDescent="0.3">
      <c r="B3373" s="109"/>
      <c r="C3373" s="13"/>
      <c r="G3373" s="29">
        <v>3370</v>
      </c>
      <c r="H3373" s="192">
        <f t="shared" ca="1" si="56"/>
        <v>-4.2939811531846318E-2</v>
      </c>
    </row>
    <row r="3374" spans="2:8" x14ac:dyDescent="0.3">
      <c r="B3374" s="109"/>
      <c r="C3374" s="13"/>
      <c r="G3374" s="29">
        <v>3371</v>
      </c>
      <c r="H3374" s="192">
        <f t="shared" ca="1" si="56"/>
        <v>1.8716250905071753E-3</v>
      </c>
    </row>
    <row r="3375" spans="2:8" x14ac:dyDescent="0.3">
      <c r="B3375" s="109"/>
      <c r="C3375" s="13"/>
      <c r="G3375" s="29">
        <v>3372</v>
      </c>
      <c r="H3375" s="192">
        <f t="shared" ca="1" si="56"/>
        <v>-4.971372138141622E-2</v>
      </c>
    </row>
    <row r="3376" spans="2:8" x14ac:dyDescent="0.3">
      <c r="B3376" s="109"/>
      <c r="C3376" s="13"/>
      <c r="G3376" s="29">
        <v>3373</v>
      </c>
      <c r="H3376" s="192">
        <f t="shared" ca="1" si="56"/>
        <v>2.3486758921086329E-2</v>
      </c>
    </row>
    <row r="3377" spans="2:8" x14ac:dyDescent="0.3">
      <c r="B3377" s="109"/>
      <c r="C3377" s="13"/>
      <c r="G3377" s="29">
        <v>3374</v>
      </c>
      <c r="H3377" s="192">
        <f t="shared" ca="1" si="56"/>
        <v>2.1705312848961603E-3</v>
      </c>
    </row>
    <row r="3378" spans="2:8" x14ac:dyDescent="0.3">
      <c r="B3378" s="109"/>
      <c r="C3378" s="13"/>
      <c r="G3378" s="29">
        <v>3375</v>
      </c>
      <c r="H3378" s="192">
        <f t="shared" ca="1" si="56"/>
        <v>1.0206794462461078E-2</v>
      </c>
    </row>
    <row r="3379" spans="2:8" x14ac:dyDescent="0.3">
      <c r="B3379" s="109"/>
      <c r="C3379" s="13"/>
      <c r="G3379" s="29">
        <v>3376</v>
      </c>
      <c r="H3379" s="192">
        <f t="shared" ca="1" si="56"/>
        <v>-5.9953630217208467E-2</v>
      </c>
    </row>
    <row r="3380" spans="2:8" x14ac:dyDescent="0.3">
      <c r="B3380" s="109"/>
      <c r="C3380" s="13"/>
      <c r="G3380" s="29">
        <v>3377</v>
      </c>
      <c r="H3380" s="192">
        <f t="shared" ca="1" si="56"/>
        <v>1.9578121439110582E-2</v>
      </c>
    </row>
    <row r="3381" spans="2:8" x14ac:dyDescent="0.3">
      <c r="B3381" s="109"/>
      <c r="C3381" s="13"/>
      <c r="G3381" s="29">
        <v>3378</v>
      </c>
      <c r="H3381" s="192">
        <f t="shared" ca="1" si="56"/>
        <v>1.1219626201807893E-2</v>
      </c>
    </row>
    <row r="3382" spans="2:8" x14ac:dyDescent="0.3">
      <c r="B3382" s="109"/>
      <c r="C3382" s="13"/>
      <c r="G3382" s="29">
        <v>3379</v>
      </c>
      <c r="H3382" s="192">
        <f t="shared" ca="1" si="56"/>
        <v>1.609891000302675E-2</v>
      </c>
    </row>
    <row r="3383" spans="2:8" x14ac:dyDescent="0.3">
      <c r="B3383" s="109"/>
      <c r="C3383" s="13"/>
      <c r="G3383" s="29">
        <v>3380</v>
      </c>
      <c r="H3383" s="192">
        <f t="shared" ca="1" si="56"/>
        <v>-2.1956959876695933E-2</v>
      </c>
    </row>
    <row r="3384" spans="2:8" x14ac:dyDescent="0.3">
      <c r="B3384" s="109"/>
      <c r="C3384" s="13"/>
      <c r="G3384" s="29">
        <v>3381</v>
      </c>
      <c r="H3384" s="192">
        <f t="shared" ca="1" si="56"/>
        <v>3.5382639696051543E-2</v>
      </c>
    </row>
    <row r="3385" spans="2:8" x14ac:dyDescent="0.3">
      <c r="B3385" s="109"/>
      <c r="C3385" s="13"/>
      <c r="G3385" s="29">
        <v>3382</v>
      </c>
      <c r="H3385" s="192">
        <f t="shared" ca="1" si="56"/>
        <v>-3.2927822876552541E-2</v>
      </c>
    </row>
    <row r="3386" spans="2:8" x14ac:dyDescent="0.3">
      <c r="B3386" s="109"/>
      <c r="C3386" s="13"/>
      <c r="G3386" s="29">
        <v>3383</v>
      </c>
      <c r="H3386" s="192">
        <f t="shared" ca="1" si="56"/>
        <v>8.0347304890894377E-3</v>
      </c>
    </row>
    <row r="3387" spans="2:8" x14ac:dyDescent="0.3">
      <c r="B3387" s="109"/>
      <c r="C3387" s="13"/>
      <c r="G3387" s="29">
        <v>3384</v>
      </c>
      <c r="H3387" s="192">
        <f t="shared" ca="1" si="56"/>
        <v>3.0969593297618558E-2</v>
      </c>
    </row>
    <row r="3388" spans="2:8" x14ac:dyDescent="0.3">
      <c r="B3388" s="109"/>
      <c r="C3388" s="13"/>
      <c r="G3388" s="29">
        <v>3385</v>
      </c>
      <c r="H3388" s="192">
        <f t="shared" ca="1" si="56"/>
        <v>-8.8905715081040969E-3</v>
      </c>
    </row>
    <row r="3389" spans="2:8" x14ac:dyDescent="0.3">
      <c r="B3389" s="109"/>
      <c r="C3389" s="13"/>
      <c r="G3389" s="29">
        <v>3386</v>
      </c>
      <c r="H3389" s="192">
        <f t="shared" ca="1" si="56"/>
        <v>-6.1868771371873773E-3</v>
      </c>
    </row>
    <row r="3390" spans="2:8" x14ac:dyDescent="0.3">
      <c r="B3390" s="109"/>
      <c r="C3390" s="13"/>
      <c r="G3390" s="29">
        <v>3387</v>
      </c>
      <c r="H3390" s="192">
        <f t="shared" ca="1" si="56"/>
        <v>-7.4012821086415579E-3</v>
      </c>
    </row>
    <row r="3391" spans="2:8" x14ac:dyDescent="0.3">
      <c r="B3391" s="109"/>
      <c r="C3391" s="13"/>
      <c r="G3391" s="29">
        <v>3388</v>
      </c>
      <c r="H3391" s="192">
        <f t="shared" ca="1" si="56"/>
        <v>4.786882212726104E-2</v>
      </c>
    </row>
    <row r="3392" spans="2:8" x14ac:dyDescent="0.3">
      <c r="B3392" s="109"/>
      <c r="C3392" s="13"/>
      <c r="G3392" s="29">
        <v>3389</v>
      </c>
      <c r="H3392" s="192">
        <f t="shared" ca="1" si="56"/>
        <v>3.080684654877976E-2</v>
      </c>
    </row>
    <row r="3393" spans="2:8" x14ac:dyDescent="0.3">
      <c r="B3393" s="109"/>
      <c r="C3393" s="13"/>
      <c r="G3393" s="29">
        <v>3390</v>
      </c>
      <c r="H3393" s="192">
        <f t="shared" ca="1" si="56"/>
        <v>9.5751597244506364E-3</v>
      </c>
    </row>
    <row r="3394" spans="2:8" x14ac:dyDescent="0.3">
      <c r="B3394" s="109"/>
      <c r="C3394" s="13"/>
      <c r="G3394" s="29">
        <v>3391</v>
      </c>
      <c r="H3394" s="192">
        <f t="shared" ca="1" si="56"/>
        <v>1.8931255103489482E-2</v>
      </c>
    </row>
    <row r="3395" spans="2:8" x14ac:dyDescent="0.3">
      <c r="B3395" s="109"/>
      <c r="C3395" s="13"/>
      <c r="G3395" s="29">
        <v>3392</v>
      </c>
      <c r="H3395" s="192">
        <f t="shared" ca="1" si="56"/>
        <v>-3.1216106727565897E-2</v>
      </c>
    </row>
    <row r="3396" spans="2:8" x14ac:dyDescent="0.3">
      <c r="B3396" s="109"/>
      <c r="C3396" s="13"/>
      <c r="G3396" s="29">
        <v>3393</v>
      </c>
      <c r="H3396" s="192">
        <f t="shared" ca="1" si="56"/>
        <v>-3.3220322708208551E-2</v>
      </c>
    </row>
    <row r="3397" spans="2:8" x14ac:dyDescent="0.3">
      <c r="B3397" s="109"/>
      <c r="C3397" s="13"/>
      <c r="G3397" s="29">
        <v>3394</v>
      </c>
      <c r="H3397" s="192">
        <f t="shared" ref="H3397:H3460" ca="1" si="57">_xlfn.NORM.INV(RAND(),N$6,N$7)</f>
        <v>-1.6789450541183287E-2</v>
      </c>
    </row>
    <row r="3398" spans="2:8" x14ac:dyDescent="0.3">
      <c r="B3398" s="109"/>
      <c r="C3398" s="13"/>
      <c r="G3398" s="29">
        <v>3395</v>
      </c>
      <c r="H3398" s="192">
        <f t="shared" ca="1" si="57"/>
        <v>5.457213813469268E-2</v>
      </c>
    </row>
    <row r="3399" spans="2:8" x14ac:dyDescent="0.3">
      <c r="B3399" s="109"/>
      <c r="C3399" s="13"/>
      <c r="G3399" s="29">
        <v>3396</v>
      </c>
      <c r="H3399" s="192">
        <f t="shared" ca="1" si="57"/>
        <v>-6.0936012955386974E-3</v>
      </c>
    </row>
    <row r="3400" spans="2:8" x14ac:dyDescent="0.3">
      <c r="B3400" s="109"/>
      <c r="C3400" s="13"/>
      <c r="G3400" s="29">
        <v>3397</v>
      </c>
      <c r="H3400" s="192">
        <f t="shared" ca="1" si="57"/>
        <v>2.5866438209107123E-2</v>
      </c>
    </row>
    <row r="3401" spans="2:8" x14ac:dyDescent="0.3">
      <c r="B3401" s="109"/>
      <c r="C3401" s="13"/>
      <c r="G3401" s="29">
        <v>3398</v>
      </c>
      <c r="H3401" s="192">
        <f t="shared" ca="1" si="57"/>
        <v>-2.2125813314871766E-3</v>
      </c>
    </row>
    <row r="3402" spans="2:8" x14ac:dyDescent="0.3">
      <c r="B3402" s="109"/>
      <c r="C3402" s="13"/>
      <c r="G3402" s="29">
        <v>3399</v>
      </c>
      <c r="H3402" s="192">
        <f t="shared" ca="1" si="57"/>
        <v>-1.8781239376222888E-2</v>
      </c>
    </row>
    <row r="3403" spans="2:8" x14ac:dyDescent="0.3">
      <c r="B3403" s="109"/>
      <c r="C3403" s="13"/>
      <c r="G3403" s="29">
        <v>3400</v>
      </c>
      <c r="H3403" s="192">
        <f t="shared" ca="1" si="57"/>
        <v>-1.8897194170146826E-2</v>
      </c>
    </row>
    <row r="3404" spans="2:8" x14ac:dyDescent="0.3">
      <c r="B3404" s="109"/>
      <c r="C3404" s="13"/>
      <c r="G3404" s="29">
        <v>3401</v>
      </c>
      <c r="H3404" s="192">
        <f t="shared" ca="1" si="57"/>
        <v>4.5249159659137145E-3</v>
      </c>
    </row>
    <row r="3405" spans="2:8" x14ac:dyDescent="0.3">
      <c r="B3405" s="109"/>
      <c r="C3405" s="13"/>
      <c r="G3405" s="29">
        <v>3402</v>
      </c>
      <c r="H3405" s="192">
        <f t="shared" ca="1" si="57"/>
        <v>-3.4894722249766454E-2</v>
      </c>
    </row>
    <row r="3406" spans="2:8" x14ac:dyDescent="0.3">
      <c r="B3406" s="109"/>
      <c r="C3406" s="13"/>
      <c r="G3406" s="29">
        <v>3403</v>
      </c>
      <c r="H3406" s="192">
        <f t="shared" ca="1" si="57"/>
        <v>-7.497425362100119E-4</v>
      </c>
    </row>
    <row r="3407" spans="2:8" x14ac:dyDescent="0.3">
      <c r="B3407" s="109"/>
      <c r="C3407" s="13"/>
      <c r="G3407" s="29">
        <v>3404</v>
      </c>
      <c r="H3407" s="192">
        <f t="shared" ca="1" si="57"/>
        <v>-1.9085489731261295E-3</v>
      </c>
    </row>
    <row r="3408" spans="2:8" x14ac:dyDescent="0.3">
      <c r="B3408" s="109"/>
      <c r="C3408" s="13"/>
      <c r="G3408" s="29">
        <v>3405</v>
      </c>
      <c r="H3408" s="192">
        <f t="shared" ca="1" si="57"/>
        <v>1.7862036493602185E-3</v>
      </c>
    </row>
    <row r="3409" spans="2:8" x14ac:dyDescent="0.3">
      <c r="B3409" s="109"/>
      <c r="C3409" s="13"/>
      <c r="G3409" s="29">
        <v>3406</v>
      </c>
      <c r="H3409" s="192">
        <f t="shared" ca="1" si="57"/>
        <v>3.2938710920263244E-3</v>
      </c>
    </row>
    <row r="3410" spans="2:8" x14ac:dyDescent="0.3">
      <c r="B3410" s="109"/>
      <c r="C3410" s="13"/>
      <c r="G3410" s="29">
        <v>3407</v>
      </c>
      <c r="H3410" s="192">
        <f t="shared" ca="1" si="57"/>
        <v>-2.2449488513399816E-2</v>
      </c>
    </row>
    <row r="3411" spans="2:8" x14ac:dyDescent="0.3">
      <c r="B3411" s="109"/>
      <c r="C3411" s="13"/>
      <c r="G3411" s="29">
        <v>3408</v>
      </c>
      <c r="H3411" s="192">
        <f t="shared" ca="1" si="57"/>
        <v>9.1962517113962805E-4</v>
      </c>
    </row>
    <row r="3412" spans="2:8" x14ac:dyDescent="0.3">
      <c r="B3412" s="109"/>
      <c r="C3412" s="13"/>
      <c r="G3412" s="29">
        <v>3409</v>
      </c>
      <c r="H3412" s="192">
        <f t="shared" ca="1" si="57"/>
        <v>-2.6795616521091217E-2</v>
      </c>
    </row>
    <row r="3413" spans="2:8" x14ac:dyDescent="0.3">
      <c r="B3413" s="109"/>
      <c r="C3413" s="13"/>
      <c r="G3413" s="29">
        <v>3410</v>
      </c>
      <c r="H3413" s="192">
        <f t="shared" ca="1" si="57"/>
        <v>-3.46315375200738E-3</v>
      </c>
    </row>
    <row r="3414" spans="2:8" x14ac:dyDescent="0.3">
      <c r="B3414" s="109"/>
      <c r="C3414" s="13"/>
      <c r="G3414" s="29">
        <v>3411</v>
      </c>
      <c r="H3414" s="192">
        <f t="shared" ca="1" si="57"/>
        <v>-2.6744267351380618E-2</v>
      </c>
    </row>
    <row r="3415" spans="2:8" x14ac:dyDescent="0.3">
      <c r="B3415" s="109"/>
      <c r="C3415" s="13"/>
      <c r="G3415" s="29">
        <v>3412</v>
      </c>
      <c r="H3415" s="192">
        <f t="shared" ca="1" si="57"/>
        <v>-1.2803374838819281E-2</v>
      </c>
    </row>
    <row r="3416" spans="2:8" x14ac:dyDescent="0.3">
      <c r="B3416" s="109"/>
      <c r="C3416" s="13"/>
      <c r="G3416" s="29">
        <v>3413</v>
      </c>
      <c r="H3416" s="192">
        <f t="shared" ca="1" si="57"/>
        <v>1.2024040923310707E-2</v>
      </c>
    </row>
    <row r="3417" spans="2:8" x14ac:dyDescent="0.3">
      <c r="B3417" s="109"/>
      <c r="C3417" s="13"/>
      <c r="G3417" s="29">
        <v>3414</v>
      </c>
      <c r="H3417" s="192">
        <f t="shared" ca="1" si="57"/>
        <v>1.2312593021700619E-3</v>
      </c>
    </row>
    <row r="3418" spans="2:8" x14ac:dyDescent="0.3">
      <c r="B3418" s="109"/>
      <c r="C3418" s="13"/>
      <c r="G3418" s="29">
        <v>3415</v>
      </c>
      <c r="H3418" s="192">
        <f t="shared" ca="1" si="57"/>
        <v>-8.1813203427909351E-3</v>
      </c>
    </row>
    <row r="3419" spans="2:8" x14ac:dyDescent="0.3">
      <c r="B3419" s="109"/>
      <c r="C3419" s="13"/>
      <c r="G3419" s="29">
        <v>3416</v>
      </c>
      <c r="H3419" s="192">
        <f t="shared" ca="1" si="57"/>
        <v>3.2283096890006829E-2</v>
      </c>
    </row>
    <row r="3420" spans="2:8" x14ac:dyDescent="0.3">
      <c r="B3420" s="109"/>
      <c r="C3420" s="13"/>
      <c r="G3420" s="29">
        <v>3417</v>
      </c>
      <c r="H3420" s="192">
        <f t="shared" ca="1" si="57"/>
        <v>1.1702839688250083E-2</v>
      </c>
    </row>
    <row r="3421" spans="2:8" x14ac:dyDescent="0.3">
      <c r="B3421" s="109"/>
      <c r="C3421" s="13"/>
      <c r="G3421" s="29">
        <v>3418</v>
      </c>
      <c r="H3421" s="192">
        <f t="shared" ca="1" si="57"/>
        <v>-3.3866559442664902E-2</v>
      </c>
    </row>
    <row r="3422" spans="2:8" x14ac:dyDescent="0.3">
      <c r="B3422" s="109"/>
      <c r="C3422" s="13"/>
      <c r="G3422" s="29">
        <v>3419</v>
      </c>
      <c r="H3422" s="192">
        <f t="shared" ca="1" si="57"/>
        <v>5.3666893337918339E-2</v>
      </c>
    </row>
    <row r="3423" spans="2:8" x14ac:dyDescent="0.3">
      <c r="B3423" s="109"/>
      <c r="C3423" s="13"/>
      <c r="G3423" s="29">
        <v>3420</v>
      </c>
      <c r="H3423" s="192">
        <f t="shared" ca="1" si="57"/>
        <v>-1.5184205162590354E-2</v>
      </c>
    </row>
    <row r="3424" spans="2:8" x14ac:dyDescent="0.3">
      <c r="B3424" s="109"/>
      <c r="C3424" s="13"/>
      <c r="G3424" s="29">
        <v>3421</v>
      </c>
      <c r="H3424" s="192">
        <f t="shared" ca="1" si="57"/>
        <v>-4.4272830785109914E-2</v>
      </c>
    </row>
    <row r="3425" spans="2:8" x14ac:dyDescent="0.3">
      <c r="B3425" s="109"/>
      <c r="C3425" s="13"/>
      <c r="G3425" s="29">
        <v>3422</v>
      </c>
      <c r="H3425" s="192">
        <f t="shared" ca="1" si="57"/>
        <v>-2.1557682567122517E-2</v>
      </c>
    </row>
    <row r="3426" spans="2:8" x14ac:dyDescent="0.3">
      <c r="B3426" s="109"/>
      <c r="C3426" s="13"/>
      <c r="G3426" s="29">
        <v>3423</v>
      </c>
      <c r="H3426" s="192">
        <f t="shared" ca="1" si="57"/>
        <v>-2.5542213775944438E-2</v>
      </c>
    </row>
    <row r="3427" spans="2:8" x14ac:dyDescent="0.3">
      <c r="B3427" s="109"/>
      <c r="C3427" s="13"/>
      <c r="G3427" s="29">
        <v>3424</v>
      </c>
      <c r="H3427" s="192">
        <f t="shared" ca="1" si="57"/>
        <v>-1.0972550329968779E-2</v>
      </c>
    </row>
    <row r="3428" spans="2:8" x14ac:dyDescent="0.3">
      <c r="B3428" s="109"/>
      <c r="C3428" s="13"/>
      <c r="G3428" s="29">
        <v>3425</v>
      </c>
      <c r="H3428" s="192">
        <f t="shared" ca="1" si="57"/>
        <v>4.132087807262199E-2</v>
      </c>
    </row>
    <row r="3429" spans="2:8" x14ac:dyDescent="0.3">
      <c r="B3429" s="109"/>
      <c r="C3429" s="13"/>
      <c r="G3429" s="29">
        <v>3426</v>
      </c>
      <c r="H3429" s="192">
        <f t="shared" ca="1" si="57"/>
        <v>-5.3146304513869161E-2</v>
      </c>
    </row>
    <row r="3430" spans="2:8" x14ac:dyDescent="0.3">
      <c r="B3430" s="109"/>
      <c r="C3430" s="13"/>
      <c r="G3430" s="29">
        <v>3427</v>
      </c>
      <c r="H3430" s="192">
        <f t="shared" ca="1" si="57"/>
        <v>5.1293002997852916E-2</v>
      </c>
    </row>
    <row r="3431" spans="2:8" x14ac:dyDescent="0.3">
      <c r="B3431" s="109"/>
      <c r="C3431" s="13"/>
      <c r="G3431" s="29">
        <v>3428</v>
      </c>
      <c r="H3431" s="192">
        <f t="shared" ca="1" si="57"/>
        <v>2.0252403522594904E-3</v>
      </c>
    </row>
    <row r="3432" spans="2:8" x14ac:dyDescent="0.3">
      <c r="B3432" s="109"/>
      <c r="C3432" s="13"/>
      <c r="G3432" s="29">
        <v>3429</v>
      </c>
      <c r="H3432" s="192">
        <f t="shared" ca="1" si="57"/>
        <v>-1.7083105575374836E-2</v>
      </c>
    </row>
    <row r="3433" spans="2:8" x14ac:dyDescent="0.3">
      <c r="B3433" s="109"/>
      <c r="C3433" s="13"/>
      <c r="G3433" s="29">
        <v>3430</v>
      </c>
      <c r="H3433" s="192">
        <f t="shared" ca="1" si="57"/>
        <v>4.1819113312164868E-2</v>
      </c>
    </row>
    <row r="3434" spans="2:8" x14ac:dyDescent="0.3">
      <c r="B3434" s="109"/>
      <c r="C3434" s="13"/>
      <c r="G3434" s="29">
        <v>3431</v>
      </c>
      <c r="H3434" s="192">
        <f t="shared" ca="1" si="57"/>
        <v>5.865027072927723E-3</v>
      </c>
    </row>
    <row r="3435" spans="2:8" x14ac:dyDescent="0.3">
      <c r="B3435" s="109"/>
      <c r="C3435" s="13"/>
      <c r="G3435" s="29">
        <v>3432</v>
      </c>
      <c r="H3435" s="192">
        <f t="shared" ca="1" si="57"/>
        <v>-2.7244396806652839E-2</v>
      </c>
    </row>
    <row r="3436" spans="2:8" x14ac:dyDescent="0.3">
      <c r="B3436" s="109"/>
      <c r="C3436" s="13"/>
      <c r="G3436" s="29">
        <v>3433</v>
      </c>
      <c r="H3436" s="192">
        <f t="shared" ca="1" si="57"/>
        <v>2.0120877086581234E-2</v>
      </c>
    </row>
    <row r="3437" spans="2:8" x14ac:dyDescent="0.3">
      <c r="B3437" s="109"/>
      <c r="C3437" s="13"/>
      <c r="G3437" s="29">
        <v>3434</v>
      </c>
      <c r="H3437" s="192">
        <f t="shared" ca="1" si="57"/>
        <v>3.8198495235557087E-2</v>
      </c>
    </row>
    <row r="3438" spans="2:8" x14ac:dyDescent="0.3">
      <c r="B3438" s="109"/>
      <c r="C3438" s="13"/>
      <c r="G3438" s="29">
        <v>3435</v>
      </c>
      <c r="H3438" s="192">
        <f t="shared" ca="1" si="57"/>
        <v>-5.8732951935053981E-3</v>
      </c>
    </row>
    <row r="3439" spans="2:8" x14ac:dyDescent="0.3">
      <c r="B3439" s="109"/>
      <c r="C3439" s="13"/>
      <c r="G3439" s="29">
        <v>3436</v>
      </c>
      <c r="H3439" s="192">
        <f t="shared" ca="1" si="57"/>
        <v>-3.8808351279263457E-2</v>
      </c>
    </row>
    <row r="3440" spans="2:8" x14ac:dyDescent="0.3">
      <c r="B3440" s="109"/>
      <c r="C3440" s="13"/>
      <c r="G3440" s="29">
        <v>3437</v>
      </c>
      <c r="H3440" s="192">
        <f t="shared" ca="1" si="57"/>
        <v>-2.8695565691936073E-3</v>
      </c>
    </row>
    <row r="3441" spans="2:8" x14ac:dyDescent="0.3">
      <c r="B3441" s="109"/>
      <c r="C3441" s="13"/>
      <c r="G3441" s="29">
        <v>3438</v>
      </c>
      <c r="H3441" s="192">
        <f t="shared" ca="1" si="57"/>
        <v>-8.8654802697227877E-3</v>
      </c>
    </row>
    <row r="3442" spans="2:8" x14ac:dyDescent="0.3">
      <c r="B3442" s="109"/>
      <c r="C3442" s="13"/>
      <c r="G3442" s="29">
        <v>3439</v>
      </c>
      <c r="H3442" s="192">
        <f t="shared" ca="1" si="57"/>
        <v>1.0390603141742404E-2</v>
      </c>
    </row>
    <row r="3443" spans="2:8" x14ac:dyDescent="0.3">
      <c r="B3443" s="109"/>
      <c r="C3443" s="13"/>
      <c r="G3443" s="29">
        <v>3440</v>
      </c>
      <c r="H3443" s="192">
        <f t="shared" ca="1" si="57"/>
        <v>-3.880583610577415E-2</v>
      </c>
    </row>
    <row r="3444" spans="2:8" x14ac:dyDescent="0.3">
      <c r="B3444" s="109"/>
      <c r="C3444" s="13"/>
      <c r="G3444" s="29">
        <v>3441</v>
      </c>
      <c r="H3444" s="192">
        <f t="shared" ca="1" si="57"/>
        <v>-1.5335384392131359E-2</v>
      </c>
    </row>
    <row r="3445" spans="2:8" x14ac:dyDescent="0.3">
      <c r="B3445" s="109"/>
      <c r="C3445" s="13"/>
      <c r="G3445" s="29">
        <v>3442</v>
      </c>
      <c r="H3445" s="192">
        <f t="shared" ca="1" si="57"/>
        <v>2.7414885700807915E-2</v>
      </c>
    </row>
    <row r="3446" spans="2:8" x14ac:dyDescent="0.3">
      <c r="B3446" s="109"/>
      <c r="C3446" s="13"/>
      <c r="G3446" s="29">
        <v>3443</v>
      </c>
      <c r="H3446" s="192">
        <f t="shared" ca="1" si="57"/>
        <v>-3.2120725746837143E-2</v>
      </c>
    </row>
    <row r="3447" spans="2:8" x14ac:dyDescent="0.3">
      <c r="B3447" s="109"/>
      <c r="C3447" s="13"/>
      <c r="G3447" s="29">
        <v>3444</v>
      </c>
      <c r="H3447" s="192">
        <f t="shared" ca="1" si="57"/>
        <v>-2.0608469331083377E-2</v>
      </c>
    </row>
    <row r="3448" spans="2:8" x14ac:dyDescent="0.3">
      <c r="B3448" s="109"/>
      <c r="C3448" s="13"/>
      <c r="G3448" s="29">
        <v>3445</v>
      </c>
      <c r="H3448" s="192">
        <f t="shared" ca="1" si="57"/>
        <v>-6.6106521872381016E-2</v>
      </c>
    </row>
    <row r="3449" spans="2:8" x14ac:dyDescent="0.3">
      <c r="B3449" s="109"/>
      <c r="C3449" s="13"/>
      <c r="G3449" s="29">
        <v>3446</v>
      </c>
      <c r="H3449" s="192">
        <f t="shared" ca="1" si="57"/>
        <v>2.0681425629293933E-2</v>
      </c>
    </row>
    <row r="3450" spans="2:8" x14ac:dyDescent="0.3">
      <c r="B3450" s="109"/>
      <c r="C3450" s="13"/>
      <c r="G3450" s="29">
        <v>3447</v>
      </c>
      <c r="H3450" s="192">
        <f t="shared" ca="1" si="57"/>
        <v>-4.0596574210489372E-2</v>
      </c>
    </row>
    <row r="3451" spans="2:8" x14ac:dyDescent="0.3">
      <c r="B3451" s="109"/>
      <c r="C3451" s="13"/>
      <c r="G3451" s="29">
        <v>3448</v>
      </c>
      <c r="H3451" s="192">
        <f t="shared" ca="1" si="57"/>
        <v>-5.4440245973202989E-2</v>
      </c>
    </row>
    <row r="3452" spans="2:8" x14ac:dyDescent="0.3">
      <c r="B3452" s="109"/>
      <c r="C3452" s="13"/>
      <c r="G3452" s="29">
        <v>3449</v>
      </c>
      <c r="H3452" s="192">
        <f t="shared" ca="1" si="57"/>
        <v>-3.346176279916991E-2</v>
      </c>
    </row>
    <row r="3453" spans="2:8" x14ac:dyDescent="0.3">
      <c r="B3453" s="109"/>
      <c r="C3453" s="13"/>
      <c r="G3453" s="29">
        <v>3450</v>
      </c>
      <c r="H3453" s="192">
        <f t="shared" ca="1" si="57"/>
        <v>-3.4735685536245751E-2</v>
      </c>
    </row>
    <row r="3454" spans="2:8" x14ac:dyDescent="0.3">
      <c r="B3454" s="109"/>
      <c r="C3454" s="13"/>
      <c r="G3454" s="29">
        <v>3451</v>
      </c>
      <c r="H3454" s="192">
        <f t="shared" ca="1" si="57"/>
        <v>1.8016350172876283E-2</v>
      </c>
    </row>
    <row r="3455" spans="2:8" x14ac:dyDescent="0.3">
      <c r="B3455" s="109"/>
      <c r="C3455" s="13"/>
      <c r="G3455" s="29">
        <v>3452</v>
      </c>
      <c r="H3455" s="192">
        <f t="shared" ca="1" si="57"/>
        <v>-3.4214920157935952E-2</v>
      </c>
    </row>
    <row r="3456" spans="2:8" x14ac:dyDescent="0.3">
      <c r="B3456" s="109"/>
      <c r="C3456" s="13"/>
      <c r="G3456" s="29">
        <v>3453</v>
      </c>
      <c r="H3456" s="192">
        <f t="shared" ca="1" si="57"/>
        <v>-4.334718810466257E-3</v>
      </c>
    </row>
    <row r="3457" spans="2:8" x14ac:dyDescent="0.3">
      <c r="B3457" s="109"/>
      <c r="C3457" s="13"/>
      <c r="G3457" s="29">
        <v>3454</v>
      </c>
      <c r="H3457" s="192">
        <f t="shared" ca="1" si="57"/>
        <v>3.2221056845934126E-2</v>
      </c>
    </row>
    <row r="3458" spans="2:8" x14ac:dyDescent="0.3">
      <c r="B3458" s="109"/>
      <c r="C3458" s="13"/>
      <c r="G3458" s="29">
        <v>3455</v>
      </c>
      <c r="H3458" s="192">
        <f t="shared" ca="1" si="57"/>
        <v>4.4708459767313406E-2</v>
      </c>
    </row>
    <row r="3459" spans="2:8" x14ac:dyDescent="0.3">
      <c r="B3459" s="109"/>
      <c r="C3459" s="13"/>
      <c r="G3459" s="29">
        <v>3456</v>
      </c>
      <c r="H3459" s="192">
        <f t="shared" ca="1" si="57"/>
        <v>1.4874667570060259E-2</v>
      </c>
    </row>
    <row r="3460" spans="2:8" x14ac:dyDescent="0.3">
      <c r="B3460" s="109"/>
      <c r="C3460" s="13"/>
      <c r="G3460" s="29">
        <v>3457</v>
      </c>
      <c r="H3460" s="192">
        <f t="shared" ca="1" si="57"/>
        <v>6.0362800437308252E-3</v>
      </c>
    </row>
    <row r="3461" spans="2:8" x14ac:dyDescent="0.3">
      <c r="B3461" s="109"/>
      <c r="C3461" s="13"/>
      <c r="G3461" s="29">
        <v>3458</v>
      </c>
      <c r="H3461" s="192">
        <f t="shared" ref="H3461:H3524" ca="1" si="58">_xlfn.NORM.INV(RAND(),N$6,N$7)</f>
        <v>-3.4363266620407826E-2</v>
      </c>
    </row>
    <row r="3462" spans="2:8" x14ac:dyDescent="0.3">
      <c r="B3462" s="109"/>
      <c r="C3462" s="13"/>
      <c r="G3462" s="29">
        <v>3459</v>
      </c>
      <c r="H3462" s="192">
        <f t="shared" ca="1" si="58"/>
        <v>-2.4906742735104237E-2</v>
      </c>
    </row>
    <row r="3463" spans="2:8" x14ac:dyDescent="0.3">
      <c r="B3463" s="109"/>
      <c r="C3463" s="13"/>
      <c r="G3463" s="29">
        <v>3460</v>
      </c>
      <c r="H3463" s="192">
        <f t="shared" ca="1" si="58"/>
        <v>-3.0853576660903729E-3</v>
      </c>
    </row>
    <row r="3464" spans="2:8" x14ac:dyDescent="0.3">
      <c r="B3464" s="109"/>
      <c r="C3464" s="13"/>
      <c r="G3464" s="29">
        <v>3461</v>
      </c>
      <c r="H3464" s="192">
        <f t="shared" ca="1" si="58"/>
        <v>9.500779970596715E-2</v>
      </c>
    </row>
    <row r="3465" spans="2:8" x14ac:dyDescent="0.3">
      <c r="B3465" s="109"/>
      <c r="C3465" s="13"/>
      <c r="G3465" s="29">
        <v>3462</v>
      </c>
      <c r="H3465" s="192">
        <f t="shared" ca="1" si="58"/>
        <v>2.6012932978239815E-2</v>
      </c>
    </row>
    <row r="3466" spans="2:8" x14ac:dyDescent="0.3">
      <c r="B3466" s="109"/>
      <c r="C3466" s="13"/>
      <c r="G3466" s="29">
        <v>3463</v>
      </c>
      <c r="H3466" s="192">
        <f t="shared" ca="1" si="58"/>
        <v>-5.8452474586682306E-3</v>
      </c>
    </row>
    <row r="3467" spans="2:8" x14ac:dyDescent="0.3">
      <c r="B3467" s="109"/>
      <c r="C3467" s="13"/>
      <c r="G3467" s="29">
        <v>3464</v>
      </c>
      <c r="H3467" s="192">
        <f t="shared" ca="1" si="58"/>
        <v>9.1563206952051737E-3</v>
      </c>
    </row>
    <row r="3468" spans="2:8" x14ac:dyDescent="0.3">
      <c r="B3468" s="109"/>
      <c r="C3468" s="13"/>
      <c r="G3468" s="29">
        <v>3465</v>
      </c>
      <c r="H3468" s="192">
        <f t="shared" ca="1" si="58"/>
        <v>3.8198806795544968E-3</v>
      </c>
    </row>
    <row r="3469" spans="2:8" x14ac:dyDescent="0.3">
      <c r="B3469" s="109"/>
      <c r="C3469" s="13"/>
      <c r="G3469" s="29">
        <v>3466</v>
      </c>
      <c r="H3469" s="192">
        <f t="shared" ca="1" si="58"/>
        <v>3.8457941541649263E-2</v>
      </c>
    </row>
    <row r="3470" spans="2:8" x14ac:dyDescent="0.3">
      <c r="B3470" s="109"/>
      <c r="C3470" s="13"/>
      <c r="G3470" s="29">
        <v>3467</v>
      </c>
      <c r="H3470" s="192">
        <f t="shared" ca="1" si="58"/>
        <v>6.2813515100574513E-3</v>
      </c>
    </row>
    <row r="3471" spans="2:8" x14ac:dyDescent="0.3">
      <c r="B3471" s="109"/>
      <c r="C3471" s="13"/>
      <c r="G3471" s="29">
        <v>3468</v>
      </c>
      <c r="H3471" s="192">
        <f t="shared" ca="1" si="58"/>
        <v>-3.2740181561714349E-2</v>
      </c>
    </row>
    <row r="3472" spans="2:8" x14ac:dyDescent="0.3">
      <c r="B3472" s="109"/>
      <c r="C3472" s="13"/>
      <c r="G3472" s="29">
        <v>3469</v>
      </c>
      <c r="H3472" s="192">
        <f t="shared" ca="1" si="58"/>
        <v>-1.2838193310212515E-3</v>
      </c>
    </row>
    <row r="3473" spans="2:8" x14ac:dyDescent="0.3">
      <c r="B3473" s="109"/>
      <c r="C3473" s="13"/>
      <c r="G3473" s="29">
        <v>3470</v>
      </c>
      <c r="H3473" s="192">
        <f t="shared" ca="1" si="58"/>
        <v>-3.6242665637475482E-2</v>
      </c>
    </row>
    <row r="3474" spans="2:8" x14ac:dyDescent="0.3">
      <c r="B3474" s="109"/>
      <c r="C3474" s="13"/>
      <c r="G3474" s="29">
        <v>3471</v>
      </c>
      <c r="H3474" s="192">
        <f t="shared" ca="1" si="58"/>
        <v>-4.510378084715598E-3</v>
      </c>
    </row>
    <row r="3475" spans="2:8" x14ac:dyDescent="0.3">
      <c r="B3475" s="109"/>
      <c r="C3475" s="13"/>
      <c r="G3475" s="29">
        <v>3472</v>
      </c>
      <c r="H3475" s="192">
        <f t="shared" ca="1" si="58"/>
        <v>1.785994420169543E-2</v>
      </c>
    </row>
    <row r="3476" spans="2:8" x14ac:dyDescent="0.3">
      <c r="B3476" s="109"/>
      <c r="C3476" s="13"/>
      <c r="G3476" s="29">
        <v>3473</v>
      </c>
      <c r="H3476" s="192">
        <f t="shared" ca="1" si="58"/>
        <v>-5.2743710847224172E-2</v>
      </c>
    </row>
    <row r="3477" spans="2:8" x14ac:dyDescent="0.3">
      <c r="B3477" s="109"/>
      <c r="C3477" s="13"/>
      <c r="G3477" s="29">
        <v>3474</v>
      </c>
      <c r="H3477" s="192">
        <f t="shared" ca="1" si="58"/>
        <v>1.7455209076078143E-2</v>
      </c>
    </row>
    <row r="3478" spans="2:8" x14ac:dyDescent="0.3">
      <c r="B3478" s="109"/>
      <c r="C3478" s="13"/>
      <c r="G3478" s="29">
        <v>3475</v>
      </c>
      <c r="H3478" s="192">
        <f t="shared" ca="1" si="58"/>
        <v>-3.3686861410859643E-2</v>
      </c>
    </row>
    <row r="3479" spans="2:8" x14ac:dyDescent="0.3">
      <c r="B3479" s="109"/>
      <c r="C3479" s="13"/>
      <c r="G3479" s="29">
        <v>3476</v>
      </c>
      <c r="H3479" s="192">
        <f t="shared" ca="1" si="58"/>
        <v>-3.5143448322661586E-2</v>
      </c>
    </row>
    <row r="3480" spans="2:8" x14ac:dyDescent="0.3">
      <c r="B3480" s="109"/>
      <c r="C3480" s="13"/>
      <c r="G3480" s="29">
        <v>3477</v>
      </c>
      <c r="H3480" s="192">
        <f t="shared" ca="1" si="58"/>
        <v>-4.7472090629188175E-2</v>
      </c>
    </row>
    <row r="3481" spans="2:8" x14ac:dyDescent="0.3">
      <c r="B3481" s="109"/>
      <c r="C3481" s="13"/>
      <c r="G3481" s="29">
        <v>3478</v>
      </c>
      <c r="H3481" s="192">
        <f t="shared" ca="1" si="58"/>
        <v>-6.4131823531308543E-2</v>
      </c>
    </row>
    <row r="3482" spans="2:8" x14ac:dyDescent="0.3">
      <c r="B3482" s="109"/>
      <c r="C3482" s="13"/>
      <c r="G3482" s="29">
        <v>3479</v>
      </c>
      <c r="H3482" s="192">
        <f t="shared" ca="1" si="58"/>
        <v>-1.6123356997961202E-2</v>
      </c>
    </row>
    <row r="3483" spans="2:8" x14ac:dyDescent="0.3">
      <c r="B3483" s="109"/>
      <c r="C3483" s="13"/>
      <c r="G3483" s="29">
        <v>3480</v>
      </c>
      <c r="H3483" s="192">
        <f t="shared" ca="1" si="58"/>
        <v>2.5012944402795018E-2</v>
      </c>
    </row>
    <row r="3484" spans="2:8" x14ac:dyDescent="0.3">
      <c r="B3484" s="109"/>
      <c r="C3484" s="13"/>
      <c r="G3484" s="29">
        <v>3481</v>
      </c>
      <c r="H3484" s="192">
        <f t="shared" ca="1" si="58"/>
        <v>3.9129077832990508E-2</v>
      </c>
    </row>
    <row r="3485" spans="2:8" x14ac:dyDescent="0.3">
      <c r="B3485" s="109"/>
      <c r="C3485" s="13"/>
      <c r="G3485" s="29">
        <v>3482</v>
      </c>
      <c r="H3485" s="192">
        <f t="shared" ca="1" si="58"/>
        <v>2.7960230206351216E-2</v>
      </c>
    </row>
    <row r="3486" spans="2:8" x14ac:dyDescent="0.3">
      <c r="B3486" s="109"/>
      <c r="C3486" s="13"/>
      <c r="G3486" s="29">
        <v>3483</v>
      </c>
      <c r="H3486" s="192">
        <f t="shared" ca="1" si="58"/>
        <v>-1.5782787199085022E-3</v>
      </c>
    </row>
    <row r="3487" spans="2:8" x14ac:dyDescent="0.3">
      <c r="B3487" s="109"/>
      <c r="C3487" s="13"/>
      <c r="G3487" s="29">
        <v>3484</v>
      </c>
      <c r="H3487" s="192">
        <f t="shared" ca="1" si="58"/>
        <v>2.154646832502238E-2</v>
      </c>
    </row>
    <row r="3488" spans="2:8" x14ac:dyDescent="0.3">
      <c r="B3488" s="109"/>
      <c r="C3488" s="13"/>
      <c r="G3488" s="29">
        <v>3485</v>
      </c>
      <c r="H3488" s="192">
        <f t="shared" ca="1" si="58"/>
        <v>-3.1785599993035055E-2</v>
      </c>
    </row>
    <row r="3489" spans="2:8" x14ac:dyDescent="0.3">
      <c r="B3489" s="109"/>
      <c r="C3489" s="13"/>
      <c r="G3489" s="29">
        <v>3486</v>
      </c>
      <c r="H3489" s="192">
        <f t="shared" ca="1" si="58"/>
        <v>2.6029874844347205E-2</v>
      </c>
    </row>
    <row r="3490" spans="2:8" x14ac:dyDescent="0.3">
      <c r="B3490" s="109"/>
      <c r="C3490" s="13"/>
      <c r="G3490" s="29">
        <v>3487</v>
      </c>
      <c r="H3490" s="192">
        <f t="shared" ca="1" si="58"/>
        <v>-2.2640666047870823E-3</v>
      </c>
    </row>
    <row r="3491" spans="2:8" x14ac:dyDescent="0.3">
      <c r="B3491" s="109"/>
      <c r="C3491" s="13"/>
      <c r="G3491" s="29">
        <v>3488</v>
      </c>
      <c r="H3491" s="192">
        <f t="shared" ca="1" si="58"/>
        <v>-1.5161751510389142E-2</v>
      </c>
    </row>
    <row r="3492" spans="2:8" x14ac:dyDescent="0.3">
      <c r="B3492" s="109"/>
      <c r="C3492" s="13"/>
      <c r="G3492" s="29">
        <v>3489</v>
      </c>
      <c r="H3492" s="192">
        <f t="shared" ca="1" si="58"/>
        <v>-2.0890318304289224E-2</v>
      </c>
    </row>
    <row r="3493" spans="2:8" x14ac:dyDescent="0.3">
      <c r="B3493" s="109"/>
      <c r="C3493" s="13"/>
      <c r="G3493" s="29">
        <v>3490</v>
      </c>
      <c r="H3493" s="192">
        <f t="shared" ca="1" si="58"/>
        <v>-7.7198884096838882E-4</v>
      </c>
    </row>
    <row r="3494" spans="2:8" x14ac:dyDescent="0.3">
      <c r="B3494" s="109"/>
      <c r="C3494" s="13"/>
      <c r="G3494" s="29">
        <v>3491</v>
      </c>
      <c r="H3494" s="192">
        <f t="shared" ca="1" si="58"/>
        <v>1.2296157317396743E-2</v>
      </c>
    </row>
    <row r="3495" spans="2:8" x14ac:dyDescent="0.3">
      <c r="B3495" s="109"/>
      <c r="C3495" s="13"/>
      <c r="G3495" s="29">
        <v>3492</v>
      </c>
      <c r="H3495" s="192">
        <f t="shared" ca="1" si="58"/>
        <v>4.1585316397572278E-2</v>
      </c>
    </row>
    <row r="3496" spans="2:8" x14ac:dyDescent="0.3">
      <c r="B3496" s="109"/>
      <c r="C3496" s="13"/>
      <c r="G3496" s="29">
        <v>3493</v>
      </c>
      <c r="H3496" s="192">
        <f t="shared" ca="1" si="58"/>
        <v>9.2617334101684802E-3</v>
      </c>
    </row>
    <row r="3497" spans="2:8" x14ac:dyDescent="0.3">
      <c r="B3497" s="109"/>
      <c r="C3497" s="13"/>
      <c r="G3497" s="29">
        <v>3494</v>
      </c>
      <c r="H3497" s="192">
        <f t="shared" ca="1" si="58"/>
        <v>-7.7578962691994147E-3</v>
      </c>
    </row>
    <row r="3498" spans="2:8" x14ac:dyDescent="0.3">
      <c r="B3498" s="109"/>
      <c r="C3498" s="13"/>
      <c r="G3498" s="29">
        <v>3495</v>
      </c>
      <c r="H3498" s="192">
        <f t="shared" ca="1" si="58"/>
        <v>7.5551893656965107E-3</v>
      </c>
    </row>
    <row r="3499" spans="2:8" x14ac:dyDescent="0.3">
      <c r="B3499" s="109"/>
      <c r="C3499" s="13"/>
      <c r="G3499" s="29">
        <v>3496</v>
      </c>
      <c r="H3499" s="192">
        <f t="shared" ca="1" si="58"/>
        <v>1.1315917222275157E-2</v>
      </c>
    </row>
    <row r="3500" spans="2:8" x14ac:dyDescent="0.3">
      <c r="B3500" s="109"/>
      <c r="C3500" s="13"/>
      <c r="G3500" s="29">
        <v>3497</v>
      </c>
      <c r="H3500" s="192">
        <f t="shared" ca="1" si="58"/>
        <v>-2.8290452951583594E-2</v>
      </c>
    </row>
    <row r="3501" spans="2:8" x14ac:dyDescent="0.3">
      <c r="B3501" s="109"/>
      <c r="C3501" s="13"/>
      <c r="G3501" s="29">
        <v>3498</v>
      </c>
      <c r="H3501" s="192">
        <f t="shared" ca="1" si="58"/>
        <v>2.5303692708658159E-2</v>
      </c>
    </row>
    <row r="3502" spans="2:8" x14ac:dyDescent="0.3">
      <c r="B3502" s="109"/>
      <c r="C3502" s="13"/>
      <c r="G3502" s="29">
        <v>3499</v>
      </c>
      <c r="H3502" s="192">
        <f t="shared" ca="1" si="58"/>
        <v>-2.3283693701678418E-2</v>
      </c>
    </row>
    <row r="3503" spans="2:8" x14ac:dyDescent="0.3">
      <c r="B3503" s="109"/>
      <c r="C3503" s="13"/>
      <c r="G3503" s="29">
        <v>3500</v>
      </c>
      <c r="H3503" s="192">
        <f t="shared" ca="1" si="58"/>
        <v>-1.6937825346121847E-2</v>
      </c>
    </row>
    <row r="3504" spans="2:8" x14ac:dyDescent="0.3">
      <c r="B3504" s="109"/>
      <c r="C3504" s="13"/>
      <c r="G3504" s="29">
        <v>3501</v>
      </c>
      <c r="H3504" s="192">
        <f t="shared" ca="1" si="58"/>
        <v>-9.8742803699851459E-3</v>
      </c>
    </row>
    <row r="3505" spans="2:8" x14ac:dyDescent="0.3">
      <c r="B3505" s="109"/>
      <c r="C3505" s="13"/>
      <c r="G3505" s="29">
        <v>3502</v>
      </c>
      <c r="H3505" s="192">
        <f t="shared" ca="1" si="58"/>
        <v>1.8483748572099227E-2</v>
      </c>
    </row>
    <row r="3506" spans="2:8" x14ac:dyDescent="0.3">
      <c r="B3506" s="109"/>
      <c r="C3506" s="13"/>
      <c r="G3506" s="29">
        <v>3503</v>
      </c>
      <c r="H3506" s="192">
        <f t="shared" ca="1" si="58"/>
        <v>1.3777981641793721E-2</v>
      </c>
    </row>
    <row r="3507" spans="2:8" x14ac:dyDescent="0.3">
      <c r="B3507" s="109"/>
      <c r="C3507" s="13"/>
      <c r="G3507" s="29">
        <v>3504</v>
      </c>
      <c r="H3507" s="192">
        <f t="shared" ca="1" si="58"/>
        <v>-1.0190911442770272E-2</v>
      </c>
    </row>
    <row r="3508" spans="2:8" x14ac:dyDescent="0.3">
      <c r="B3508" s="109"/>
      <c r="C3508" s="13"/>
      <c r="G3508" s="29">
        <v>3505</v>
      </c>
      <c r="H3508" s="192">
        <f t="shared" ca="1" si="58"/>
        <v>-3.1173139889634317E-2</v>
      </c>
    </row>
    <row r="3509" spans="2:8" x14ac:dyDescent="0.3">
      <c r="B3509" s="109"/>
      <c r="C3509" s="13"/>
      <c r="G3509" s="29">
        <v>3506</v>
      </c>
      <c r="H3509" s="192">
        <f t="shared" ca="1" si="58"/>
        <v>5.4597275684291346E-2</v>
      </c>
    </row>
    <row r="3510" spans="2:8" x14ac:dyDescent="0.3">
      <c r="B3510" s="109"/>
      <c r="C3510" s="13"/>
      <c r="G3510" s="29">
        <v>3507</v>
      </c>
      <c r="H3510" s="192">
        <f t="shared" ca="1" si="58"/>
        <v>-4.3824229089421554E-3</v>
      </c>
    </row>
    <row r="3511" spans="2:8" x14ac:dyDescent="0.3">
      <c r="B3511" s="109"/>
      <c r="C3511" s="13"/>
      <c r="G3511" s="29">
        <v>3508</v>
      </c>
      <c r="H3511" s="192">
        <f t="shared" ca="1" si="58"/>
        <v>-5.6624183842205841E-2</v>
      </c>
    </row>
    <row r="3512" spans="2:8" x14ac:dyDescent="0.3">
      <c r="B3512" s="109"/>
      <c r="C3512" s="13"/>
      <c r="G3512" s="29">
        <v>3509</v>
      </c>
      <c r="H3512" s="192">
        <f t="shared" ca="1" si="58"/>
        <v>-3.0916255029080093E-2</v>
      </c>
    </row>
    <row r="3513" spans="2:8" x14ac:dyDescent="0.3">
      <c r="B3513" s="109"/>
      <c r="C3513" s="13"/>
      <c r="G3513" s="29">
        <v>3510</v>
      </c>
      <c r="H3513" s="192">
        <f t="shared" ca="1" si="58"/>
        <v>1.1179118279878371E-2</v>
      </c>
    </row>
    <row r="3514" spans="2:8" x14ac:dyDescent="0.3">
      <c r="B3514" s="109"/>
      <c r="C3514" s="13"/>
      <c r="G3514" s="29">
        <v>3511</v>
      </c>
      <c r="H3514" s="192">
        <f t="shared" ca="1" si="58"/>
        <v>-2.1219495791333753E-2</v>
      </c>
    </row>
    <row r="3515" spans="2:8" x14ac:dyDescent="0.3">
      <c r="B3515" s="109"/>
      <c r="C3515" s="13"/>
      <c r="G3515" s="29">
        <v>3512</v>
      </c>
      <c r="H3515" s="192">
        <f t="shared" ca="1" si="58"/>
        <v>4.8075291922794805E-2</v>
      </c>
    </row>
    <row r="3516" spans="2:8" x14ac:dyDescent="0.3">
      <c r="B3516" s="109"/>
      <c r="C3516" s="13"/>
      <c r="G3516" s="29">
        <v>3513</v>
      </c>
      <c r="H3516" s="192">
        <f t="shared" ca="1" si="58"/>
        <v>-2.9200033493993551E-2</v>
      </c>
    </row>
    <row r="3517" spans="2:8" x14ac:dyDescent="0.3">
      <c r="B3517" s="109"/>
      <c r="C3517" s="13"/>
      <c r="G3517" s="29">
        <v>3514</v>
      </c>
      <c r="H3517" s="192">
        <f t="shared" ca="1" si="58"/>
        <v>-2.3447715311267971E-2</v>
      </c>
    </row>
    <row r="3518" spans="2:8" x14ac:dyDescent="0.3">
      <c r="B3518" s="109"/>
      <c r="C3518" s="13"/>
      <c r="G3518" s="29">
        <v>3515</v>
      </c>
      <c r="H3518" s="192">
        <f t="shared" ca="1" si="58"/>
        <v>9.7573022149816998E-3</v>
      </c>
    </row>
    <row r="3519" spans="2:8" x14ac:dyDescent="0.3">
      <c r="B3519" s="109"/>
      <c r="C3519" s="13"/>
      <c r="G3519" s="29">
        <v>3516</v>
      </c>
      <c r="H3519" s="192">
        <f t="shared" ca="1" si="58"/>
        <v>3.69982686384372E-2</v>
      </c>
    </row>
    <row r="3520" spans="2:8" x14ac:dyDescent="0.3">
      <c r="B3520" s="109"/>
      <c r="C3520" s="13"/>
      <c r="G3520" s="29">
        <v>3517</v>
      </c>
      <c r="H3520" s="192">
        <f t="shared" ca="1" si="58"/>
        <v>4.9642366946922284E-2</v>
      </c>
    </row>
    <row r="3521" spans="2:8" x14ac:dyDescent="0.3">
      <c r="B3521" s="109"/>
      <c r="C3521" s="13"/>
      <c r="G3521" s="29">
        <v>3518</v>
      </c>
      <c r="H3521" s="192">
        <f t="shared" ca="1" si="58"/>
        <v>-6.3083456456784282E-3</v>
      </c>
    </row>
    <row r="3522" spans="2:8" x14ac:dyDescent="0.3">
      <c r="B3522" s="109"/>
      <c r="C3522" s="13"/>
      <c r="G3522" s="29">
        <v>3519</v>
      </c>
      <c r="H3522" s="192">
        <f t="shared" ca="1" si="58"/>
        <v>-1.4951908843402126E-2</v>
      </c>
    </row>
    <row r="3523" spans="2:8" x14ac:dyDescent="0.3">
      <c r="B3523" s="109"/>
      <c r="C3523" s="13"/>
      <c r="G3523" s="29">
        <v>3520</v>
      </c>
      <c r="H3523" s="192">
        <f t="shared" ca="1" si="58"/>
        <v>-2.2509556329422753E-2</v>
      </c>
    </row>
    <row r="3524" spans="2:8" x14ac:dyDescent="0.3">
      <c r="B3524" s="109"/>
      <c r="C3524" s="13"/>
      <c r="G3524" s="29">
        <v>3521</v>
      </c>
      <c r="H3524" s="192">
        <f t="shared" ca="1" si="58"/>
        <v>-1.867313448149524E-2</v>
      </c>
    </row>
    <row r="3525" spans="2:8" x14ac:dyDescent="0.3">
      <c r="B3525" s="109"/>
      <c r="C3525" s="13"/>
      <c r="G3525" s="29">
        <v>3522</v>
      </c>
      <c r="H3525" s="192">
        <f t="shared" ref="H3525:H3588" ca="1" si="59">_xlfn.NORM.INV(RAND(),N$6,N$7)</f>
        <v>-1.8442578221869749E-2</v>
      </c>
    </row>
    <row r="3526" spans="2:8" x14ac:dyDescent="0.3">
      <c r="B3526" s="109"/>
      <c r="C3526" s="13"/>
      <c r="G3526" s="29">
        <v>3523</v>
      </c>
      <c r="H3526" s="192">
        <f t="shared" ca="1" si="59"/>
        <v>2.0504776448757797E-2</v>
      </c>
    </row>
    <row r="3527" spans="2:8" x14ac:dyDescent="0.3">
      <c r="B3527" s="109"/>
      <c r="C3527" s="13"/>
      <c r="G3527" s="29">
        <v>3524</v>
      </c>
      <c r="H3527" s="192">
        <f t="shared" ca="1" si="59"/>
        <v>3.2693885311046965E-2</v>
      </c>
    </row>
    <row r="3528" spans="2:8" x14ac:dyDescent="0.3">
      <c r="B3528" s="109"/>
      <c r="C3528" s="13"/>
      <c r="G3528" s="29">
        <v>3525</v>
      </c>
      <c r="H3528" s="192">
        <f t="shared" ca="1" si="59"/>
        <v>-7.3279224855161496E-4</v>
      </c>
    </row>
    <row r="3529" spans="2:8" x14ac:dyDescent="0.3">
      <c r="B3529" s="109"/>
      <c r="C3529" s="13"/>
      <c r="G3529" s="29">
        <v>3526</v>
      </c>
      <c r="H3529" s="192">
        <f t="shared" ca="1" si="59"/>
        <v>2.0527137033632854E-2</v>
      </c>
    </row>
    <row r="3530" spans="2:8" x14ac:dyDescent="0.3">
      <c r="B3530" s="109"/>
      <c r="C3530" s="13"/>
      <c r="G3530" s="29">
        <v>3527</v>
      </c>
      <c r="H3530" s="192">
        <f t="shared" ca="1" si="59"/>
        <v>3.1575701218568591E-2</v>
      </c>
    </row>
    <row r="3531" spans="2:8" x14ac:dyDescent="0.3">
      <c r="B3531" s="109"/>
      <c r="C3531" s="13"/>
      <c r="G3531" s="29">
        <v>3528</v>
      </c>
      <c r="H3531" s="192">
        <f t="shared" ca="1" si="59"/>
        <v>1.3484482764166691E-2</v>
      </c>
    </row>
    <row r="3532" spans="2:8" x14ac:dyDescent="0.3">
      <c r="B3532" s="109"/>
      <c r="C3532" s="13"/>
      <c r="G3532" s="29">
        <v>3529</v>
      </c>
      <c r="H3532" s="192">
        <f t="shared" ca="1" si="59"/>
        <v>-2.2853244618361929E-2</v>
      </c>
    </row>
    <row r="3533" spans="2:8" x14ac:dyDescent="0.3">
      <c r="B3533" s="109"/>
      <c r="C3533" s="13"/>
      <c r="G3533" s="29">
        <v>3530</v>
      </c>
      <c r="H3533" s="192">
        <f t="shared" ca="1" si="59"/>
        <v>-1.2636839361808738E-2</v>
      </c>
    </row>
    <row r="3534" spans="2:8" x14ac:dyDescent="0.3">
      <c r="B3534" s="109"/>
      <c r="C3534" s="13"/>
      <c r="G3534" s="29">
        <v>3531</v>
      </c>
      <c r="H3534" s="192">
        <f t="shared" ca="1" si="59"/>
        <v>2.0169404155304809E-2</v>
      </c>
    </row>
    <row r="3535" spans="2:8" x14ac:dyDescent="0.3">
      <c r="B3535" s="109"/>
      <c r="C3535" s="13"/>
      <c r="G3535" s="29">
        <v>3532</v>
      </c>
      <c r="H3535" s="192">
        <f t="shared" ca="1" si="59"/>
        <v>3.222311558163541E-2</v>
      </c>
    </row>
    <row r="3536" spans="2:8" x14ac:dyDescent="0.3">
      <c r="B3536" s="109"/>
      <c r="C3536" s="13"/>
      <c r="G3536" s="29">
        <v>3533</v>
      </c>
      <c r="H3536" s="192">
        <f t="shared" ca="1" si="59"/>
        <v>-2.4117357262931991E-2</v>
      </c>
    </row>
    <row r="3537" spans="2:8" x14ac:dyDescent="0.3">
      <c r="B3537" s="109"/>
      <c r="C3537" s="13"/>
      <c r="G3537" s="29">
        <v>3534</v>
      </c>
      <c r="H3537" s="192">
        <f t="shared" ca="1" si="59"/>
        <v>-2.3373606373334006E-3</v>
      </c>
    </row>
    <row r="3538" spans="2:8" x14ac:dyDescent="0.3">
      <c r="B3538" s="109"/>
      <c r="C3538" s="13"/>
      <c r="G3538" s="29">
        <v>3535</v>
      </c>
      <c r="H3538" s="192">
        <f t="shared" ca="1" si="59"/>
        <v>3.9799532862808178E-2</v>
      </c>
    </row>
    <row r="3539" spans="2:8" x14ac:dyDescent="0.3">
      <c r="B3539" s="109"/>
      <c r="C3539" s="13"/>
      <c r="G3539" s="29">
        <v>3536</v>
      </c>
      <c r="H3539" s="192">
        <f t="shared" ca="1" si="59"/>
        <v>1.940816852837924E-2</v>
      </c>
    </row>
    <row r="3540" spans="2:8" x14ac:dyDescent="0.3">
      <c r="B3540" s="109"/>
      <c r="C3540" s="13"/>
      <c r="G3540" s="29">
        <v>3537</v>
      </c>
      <c r="H3540" s="192">
        <f t="shared" ca="1" si="59"/>
        <v>1.0516731107553504E-2</v>
      </c>
    </row>
    <row r="3541" spans="2:8" x14ac:dyDescent="0.3">
      <c r="B3541" s="109"/>
      <c r="C3541" s="13"/>
      <c r="G3541" s="29">
        <v>3538</v>
      </c>
      <c r="H3541" s="192">
        <f t="shared" ca="1" si="59"/>
        <v>4.7641874442423293E-2</v>
      </c>
    </row>
    <row r="3542" spans="2:8" x14ac:dyDescent="0.3">
      <c r="B3542" s="109"/>
      <c r="C3542" s="13"/>
      <c r="G3542" s="29">
        <v>3539</v>
      </c>
      <c r="H3542" s="192">
        <f t="shared" ca="1" si="59"/>
        <v>6.7417722489325881E-3</v>
      </c>
    </row>
    <row r="3543" spans="2:8" x14ac:dyDescent="0.3">
      <c r="B3543" s="109"/>
      <c r="C3543" s="13"/>
      <c r="G3543" s="29">
        <v>3540</v>
      </c>
      <c r="H3543" s="192">
        <f t="shared" ca="1" si="59"/>
        <v>-2.5252817526443108E-2</v>
      </c>
    </row>
    <row r="3544" spans="2:8" x14ac:dyDescent="0.3">
      <c r="B3544" s="109"/>
      <c r="C3544" s="13"/>
      <c r="G3544" s="29">
        <v>3541</v>
      </c>
      <c r="H3544" s="192">
        <f t="shared" ca="1" si="59"/>
        <v>1.9009232137726366E-2</v>
      </c>
    </row>
    <row r="3545" spans="2:8" x14ac:dyDescent="0.3">
      <c r="B3545" s="109"/>
      <c r="C3545" s="13"/>
      <c r="G3545" s="29">
        <v>3542</v>
      </c>
      <c r="H3545" s="192">
        <f t="shared" ca="1" si="59"/>
        <v>-9.2869323296124167E-3</v>
      </c>
    </row>
    <row r="3546" spans="2:8" x14ac:dyDescent="0.3">
      <c r="B3546" s="109"/>
      <c r="C3546" s="13"/>
      <c r="G3546" s="29">
        <v>3543</v>
      </c>
      <c r="H3546" s="192">
        <f t="shared" ca="1" si="59"/>
        <v>-7.1907939411545831E-3</v>
      </c>
    </row>
    <row r="3547" spans="2:8" x14ac:dyDescent="0.3">
      <c r="B3547" s="109"/>
      <c r="C3547" s="13"/>
      <c r="G3547" s="29">
        <v>3544</v>
      </c>
      <c r="H3547" s="192">
        <f t="shared" ca="1" si="59"/>
        <v>-1.6878195536056996E-2</v>
      </c>
    </row>
    <row r="3548" spans="2:8" x14ac:dyDescent="0.3">
      <c r="B3548" s="109"/>
      <c r="C3548" s="13"/>
      <c r="G3548" s="29">
        <v>3545</v>
      </c>
      <c r="H3548" s="192">
        <f t="shared" ca="1" si="59"/>
        <v>3.6561582105421861E-2</v>
      </c>
    </row>
    <row r="3549" spans="2:8" x14ac:dyDescent="0.3">
      <c r="B3549" s="109"/>
      <c r="C3549" s="13"/>
      <c r="G3549" s="29">
        <v>3546</v>
      </c>
      <c r="H3549" s="192">
        <f t="shared" ca="1" si="59"/>
        <v>4.5030462985168503E-3</v>
      </c>
    </row>
    <row r="3550" spans="2:8" x14ac:dyDescent="0.3">
      <c r="B3550" s="109"/>
      <c r="C3550" s="13"/>
      <c r="G3550" s="29">
        <v>3547</v>
      </c>
      <c r="H3550" s="192">
        <f t="shared" ca="1" si="59"/>
        <v>1.477338093561496E-2</v>
      </c>
    </row>
    <row r="3551" spans="2:8" x14ac:dyDescent="0.3">
      <c r="B3551" s="109"/>
      <c r="C3551" s="13"/>
      <c r="G3551" s="29">
        <v>3548</v>
      </c>
      <c r="H3551" s="192">
        <f t="shared" ca="1" si="59"/>
        <v>2.0607817531487806E-2</v>
      </c>
    </row>
    <row r="3552" spans="2:8" x14ac:dyDescent="0.3">
      <c r="B3552" s="109"/>
      <c r="C3552" s="13"/>
      <c r="G3552" s="29">
        <v>3549</v>
      </c>
      <c r="H3552" s="192">
        <f t="shared" ca="1" si="59"/>
        <v>-3.6758440170005506E-2</v>
      </c>
    </row>
    <row r="3553" spans="2:8" x14ac:dyDescent="0.3">
      <c r="B3553" s="109"/>
      <c r="C3553" s="13"/>
      <c r="G3553" s="29">
        <v>3550</v>
      </c>
      <c r="H3553" s="192">
        <f t="shared" ca="1" si="59"/>
        <v>1.6343056399685446E-2</v>
      </c>
    </row>
    <row r="3554" spans="2:8" x14ac:dyDescent="0.3">
      <c r="B3554" s="109"/>
      <c r="C3554" s="13"/>
      <c r="G3554" s="29">
        <v>3551</v>
      </c>
      <c r="H3554" s="192">
        <f t="shared" ca="1" si="59"/>
        <v>-1.2560698385900248E-2</v>
      </c>
    </row>
    <row r="3555" spans="2:8" x14ac:dyDescent="0.3">
      <c r="B3555" s="109"/>
      <c r="C3555" s="13"/>
      <c r="G3555" s="29">
        <v>3552</v>
      </c>
      <c r="H3555" s="192">
        <f t="shared" ca="1" si="59"/>
        <v>1.8104792449633279E-3</v>
      </c>
    </row>
    <row r="3556" spans="2:8" x14ac:dyDescent="0.3">
      <c r="B3556" s="109"/>
      <c r="C3556" s="13"/>
      <c r="G3556" s="29">
        <v>3553</v>
      </c>
      <c r="H3556" s="192">
        <f t="shared" ca="1" si="59"/>
        <v>1.9430696269886277E-2</v>
      </c>
    </row>
    <row r="3557" spans="2:8" x14ac:dyDescent="0.3">
      <c r="B3557" s="109"/>
      <c r="C3557" s="13"/>
      <c r="G3557" s="29">
        <v>3554</v>
      </c>
      <c r="H3557" s="192">
        <f t="shared" ca="1" si="59"/>
        <v>1.6703712074176813E-2</v>
      </c>
    </row>
    <row r="3558" spans="2:8" x14ac:dyDescent="0.3">
      <c r="B3558" s="109"/>
      <c r="C3558" s="13"/>
      <c r="G3558" s="29">
        <v>3555</v>
      </c>
      <c r="H3558" s="192">
        <f t="shared" ca="1" si="59"/>
        <v>-3.4736456657533915E-2</v>
      </c>
    </row>
    <row r="3559" spans="2:8" x14ac:dyDescent="0.3">
      <c r="B3559" s="109"/>
      <c r="C3559" s="13"/>
      <c r="G3559" s="29">
        <v>3556</v>
      </c>
      <c r="H3559" s="192">
        <f t="shared" ca="1" si="59"/>
        <v>-1.9957017020716183E-2</v>
      </c>
    </row>
    <row r="3560" spans="2:8" x14ac:dyDescent="0.3">
      <c r="B3560" s="109"/>
      <c r="C3560" s="13"/>
      <c r="G3560" s="29">
        <v>3557</v>
      </c>
      <c r="H3560" s="192">
        <f t="shared" ca="1" si="59"/>
        <v>-1.922529522816489E-2</v>
      </c>
    </row>
    <row r="3561" spans="2:8" x14ac:dyDescent="0.3">
      <c r="B3561" s="109"/>
      <c r="C3561" s="13"/>
      <c r="G3561" s="29">
        <v>3558</v>
      </c>
      <c r="H3561" s="192">
        <f t="shared" ca="1" si="59"/>
        <v>-4.9717836230393948E-3</v>
      </c>
    </row>
    <row r="3562" spans="2:8" x14ac:dyDescent="0.3">
      <c r="B3562" s="109"/>
      <c r="C3562" s="13"/>
      <c r="G3562" s="29">
        <v>3559</v>
      </c>
      <c r="H3562" s="192">
        <f t="shared" ca="1" si="59"/>
        <v>-1.231225074395804E-3</v>
      </c>
    </row>
    <row r="3563" spans="2:8" x14ac:dyDescent="0.3">
      <c r="B3563" s="109"/>
      <c r="C3563" s="13"/>
      <c r="G3563" s="29">
        <v>3560</v>
      </c>
      <c r="H3563" s="192">
        <f t="shared" ca="1" si="59"/>
        <v>1.7513098662109434E-3</v>
      </c>
    </row>
    <row r="3564" spans="2:8" x14ac:dyDescent="0.3">
      <c r="B3564" s="109"/>
      <c r="C3564" s="13"/>
      <c r="G3564" s="29">
        <v>3561</v>
      </c>
      <c r="H3564" s="192">
        <f t="shared" ca="1" si="59"/>
        <v>1.4385773541618649E-2</v>
      </c>
    </row>
    <row r="3565" spans="2:8" x14ac:dyDescent="0.3">
      <c r="B3565" s="109"/>
      <c r="C3565" s="13"/>
      <c r="G3565" s="29">
        <v>3562</v>
      </c>
      <c r="H3565" s="192">
        <f t="shared" ca="1" si="59"/>
        <v>2.25677279560485E-2</v>
      </c>
    </row>
    <row r="3566" spans="2:8" x14ac:dyDescent="0.3">
      <c r="B3566" s="109"/>
      <c r="C3566" s="13"/>
      <c r="G3566" s="29">
        <v>3563</v>
      </c>
      <c r="H3566" s="192">
        <f t="shared" ca="1" si="59"/>
        <v>-3.2997814361722007E-2</v>
      </c>
    </row>
    <row r="3567" spans="2:8" x14ac:dyDescent="0.3">
      <c r="B3567" s="109"/>
      <c r="C3567" s="13"/>
      <c r="G3567" s="29">
        <v>3564</v>
      </c>
      <c r="H3567" s="192">
        <f t="shared" ca="1" si="59"/>
        <v>8.6152397133302857E-3</v>
      </c>
    </row>
    <row r="3568" spans="2:8" x14ac:dyDescent="0.3">
      <c r="B3568" s="109"/>
      <c r="C3568" s="13"/>
      <c r="G3568" s="29">
        <v>3565</v>
      </c>
      <c r="H3568" s="192">
        <f t="shared" ca="1" si="59"/>
        <v>9.2231474911643047E-3</v>
      </c>
    </row>
    <row r="3569" spans="2:8" x14ac:dyDescent="0.3">
      <c r="B3569" s="109"/>
      <c r="C3569" s="13"/>
      <c r="G3569" s="29">
        <v>3566</v>
      </c>
      <c r="H3569" s="192">
        <f t="shared" ca="1" si="59"/>
        <v>-2.4553538561223599E-2</v>
      </c>
    </row>
    <row r="3570" spans="2:8" x14ac:dyDescent="0.3">
      <c r="B3570" s="109"/>
      <c r="C3570" s="13"/>
      <c r="G3570" s="29">
        <v>3567</v>
      </c>
      <c r="H3570" s="192">
        <f t="shared" ca="1" si="59"/>
        <v>3.5828614624701445E-2</v>
      </c>
    </row>
    <row r="3571" spans="2:8" x14ac:dyDescent="0.3">
      <c r="B3571" s="109"/>
      <c r="C3571" s="13"/>
      <c r="G3571" s="29">
        <v>3568</v>
      </c>
      <c r="H3571" s="192">
        <f t="shared" ca="1" si="59"/>
        <v>4.0622411397029511E-2</v>
      </c>
    </row>
    <row r="3572" spans="2:8" x14ac:dyDescent="0.3">
      <c r="B3572" s="109"/>
      <c r="C3572" s="13"/>
      <c r="G3572" s="29">
        <v>3569</v>
      </c>
      <c r="H3572" s="192">
        <f t="shared" ca="1" si="59"/>
        <v>1.1781153432002405E-2</v>
      </c>
    </row>
    <row r="3573" spans="2:8" x14ac:dyDescent="0.3">
      <c r="B3573" s="109"/>
      <c r="C3573" s="13"/>
      <c r="G3573" s="29">
        <v>3570</v>
      </c>
      <c r="H3573" s="192">
        <f t="shared" ca="1" si="59"/>
        <v>4.6662281140787375E-2</v>
      </c>
    </row>
    <row r="3574" spans="2:8" x14ac:dyDescent="0.3">
      <c r="B3574" s="109"/>
      <c r="C3574" s="13"/>
      <c r="G3574" s="29">
        <v>3571</v>
      </c>
      <c r="H3574" s="192">
        <f t="shared" ca="1" si="59"/>
        <v>2.5516082770978606E-2</v>
      </c>
    </row>
    <row r="3575" spans="2:8" x14ac:dyDescent="0.3">
      <c r="B3575" s="109"/>
      <c r="C3575" s="13"/>
      <c r="G3575" s="29">
        <v>3572</v>
      </c>
      <c r="H3575" s="192">
        <f t="shared" ca="1" si="59"/>
        <v>-2.1466643277713929E-2</v>
      </c>
    </row>
    <row r="3576" spans="2:8" x14ac:dyDescent="0.3">
      <c r="B3576" s="109"/>
      <c r="C3576" s="13"/>
      <c r="G3576" s="29">
        <v>3573</v>
      </c>
      <c r="H3576" s="192">
        <f t="shared" ca="1" si="59"/>
        <v>8.9093226235194885E-3</v>
      </c>
    </row>
    <row r="3577" spans="2:8" x14ac:dyDescent="0.3">
      <c r="B3577" s="109"/>
      <c r="C3577" s="13"/>
      <c r="G3577" s="29">
        <v>3574</v>
      </c>
      <c r="H3577" s="192">
        <f t="shared" ca="1" si="59"/>
        <v>3.7668237666799761E-2</v>
      </c>
    </row>
    <row r="3578" spans="2:8" x14ac:dyDescent="0.3">
      <c r="B3578" s="109"/>
      <c r="C3578" s="13"/>
      <c r="G3578" s="29">
        <v>3575</v>
      </c>
      <c r="H3578" s="192">
        <f t="shared" ca="1" si="59"/>
        <v>-5.0085938224054397E-2</v>
      </c>
    </row>
    <row r="3579" spans="2:8" x14ac:dyDescent="0.3">
      <c r="B3579" s="109"/>
      <c r="C3579" s="13"/>
      <c r="G3579" s="29">
        <v>3576</v>
      </c>
      <c r="H3579" s="192">
        <f t="shared" ca="1" si="59"/>
        <v>3.2298291454355282E-2</v>
      </c>
    </row>
    <row r="3580" spans="2:8" x14ac:dyDescent="0.3">
      <c r="B3580" s="109"/>
      <c r="C3580" s="13"/>
      <c r="G3580" s="29">
        <v>3577</v>
      </c>
      <c r="H3580" s="192">
        <f t="shared" ca="1" si="59"/>
        <v>-1.1236222328859088E-3</v>
      </c>
    </row>
    <row r="3581" spans="2:8" x14ac:dyDescent="0.3">
      <c r="B3581" s="109"/>
      <c r="C3581" s="13"/>
      <c r="G3581" s="29">
        <v>3578</v>
      </c>
      <c r="H3581" s="192">
        <f t="shared" ca="1" si="59"/>
        <v>3.3797532078583735E-2</v>
      </c>
    </row>
    <row r="3582" spans="2:8" x14ac:dyDescent="0.3">
      <c r="B3582" s="109"/>
      <c r="C3582" s="13"/>
      <c r="G3582" s="29">
        <v>3579</v>
      </c>
      <c r="H3582" s="192">
        <f t="shared" ca="1" si="59"/>
        <v>-1.086914869272773E-2</v>
      </c>
    </row>
    <row r="3583" spans="2:8" x14ac:dyDescent="0.3">
      <c r="B3583" s="109"/>
      <c r="C3583" s="13"/>
      <c r="G3583" s="29">
        <v>3580</v>
      </c>
      <c r="H3583" s="192">
        <f t="shared" ca="1" si="59"/>
        <v>6.7950504608779083E-3</v>
      </c>
    </row>
    <row r="3584" spans="2:8" x14ac:dyDescent="0.3">
      <c r="B3584" s="109"/>
      <c r="C3584" s="13"/>
      <c r="G3584" s="29">
        <v>3581</v>
      </c>
      <c r="H3584" s="192">
        <f t="shared" ca="1" si="59"/>
        <v>-1.8201728179719493E-2</v>
      </c>
    </row>
    <row r="3585" spans="2:8" x14ac:dyDescent="0.3">
      <c r="B3585" s="109"/>
      <c r="C3585" s="13"/>
      <c r="G3585" s="29">
        <v>3582</v>
      </c>
      <c r="H3585" s="192">
        <f t="shared" ca="1" si="59"/>
        <v>3.9495762788013526E-2</v>
      </c>
    </row>
    <row r="3586" spans="2:8" x14ac:dyDescent="0.3">
      <c r="B3586" s="109"/>
      <c r="C3586" s="13"/>
      <c r="G3586" s="29">
        <v>3583</v>
      </c>
      <c r="H3586" s="192">
        <f t="shared" ca="1" si="59"/>
        <v>3.7546219872691372E-3</v>
      </c>
    </row>
    <row r="3587" spans="2:8" x14ac:dyDescent="0.3">
      <c r="B3587" s="109"/>
      <c r="C3587" s="13"/>
      <c r="G3587" s="29">
        <v>3584</v>
      </c>
      <c r="H3587" s="192">
        <f t="shared" ca="1" si="59"/>
        <v>-3.158963852756293E-4</v>
      </c>
    </row>
    <row r="3588" spans="2:8" x14ac:dyDescent="0.3">
      <c r="B3588" s="109"/>
      <c r="C3588" s="13"/>
      <c r="G3588" s="29">
        <v>3585</v>
      </c>
      <c r="H3588" s="192">
        <f t="shared" ca="1" si="59"/>
        <v>5.6378549524855714E-2</v>
      </c>
    </row>
    <row r="3589" spans="2:8" x14ac:dyDescent="0.3">
      <c r="B3589" s="109"/>
      <c r="C3589" s="13"/>
      <c r="G3589" s="29">
        <v>3586</v>
      </c>
      <c r="H3589" s="192">
        <f t="shared" ref="H3589:H3652" ca="1" si="60">_xlfn.NORM.INV(RAND(),N$6,N$7)</f>
        <v>-5.3356631044893549E-2</v>
      </c>
    </row>
    <row r="3590" spans="2:8" x14ac:dyDescent="0.3">
      <c r="B3590" s="109"/>
      <c r="C3590" s="13"/>
      <c r="G3590" s="29">
        <v>3587</v>
      </c>
      <c r="H3590" s="192">
        <f t="shared" ca="1" si="60"/>
        <v>2.2748361361839196E-2</v>
      </c>
    </row>
    <row r="3591" spans="2:8" x14ac:dyDescent="0.3">
      <c r="B3591" s="109"/>
      <c r="C3591" s="13"/>
      <c r="G3591" s="29">
        <v>3588</v>
      </c>
      <c r="H3591" s="192">
        <f t="shared" ca="1" si="60"/>
        <v>2.0029766576378717E-2</v>
      </c>
    </row>
    <row r="3592" spans="2:8" x14ac:dyDescent="0.3">
      <c r="B3592" s="109"/>
      <c r="C3592" s="13"/>
      <c r="G3592" s="29">
        <v>3589</v>
      </c>
      <c r="H3592" s="192">
        <f t="shared" ca="1" si="60"/>
        <v>-1.9806041436621721E-2</v>
      </c>
    </row>
    <row r="3593" spans="2:8" x14ac:dyDescent="0.3">
      <c r="B3593" s="109"/>
      <c r="C3593" s="13"/>
      <c r="G3593" s="29">
        <v>3590</v>
      </c>
      <c r="H3593" s="192">
        <f t="shared" ca="1" si="60"/>
        <v>-5.2368836907566094E-3</v>
      </c>
    </row>
    <row r="3594" spans="2:8" x14ac:dyDescent="0.3">
      <c r="B3594" s="109"/>
      <c r="C3594" s="13"/>
      <c r="G3594" s="29">
        <v>3591</v>
      </c>
      <c r="H3594" s="192">
        <f t="shared" ca="1" si="60"/>
        <v>-1.6620484523814847E-2</v>
      </c>
    </row>
    <row r="3595" spans="2:8" x14ac:dyDescent="0.3">
      <c r="B3595" s="109"/>
      <c r="C3595" s="13"/>
      <c r="G3595" s="29">
        <v>3592</v>
      </c>
      <c r="H3595" s="192">
        <f t="shared" ca="1" si="60"/>
        <v>-3.2521814306329284E-2</v>
      </c>
    </row>
    <row r="3596" spans="2:8" x14ac:dyDescent="0.3">
      <c r="B3596" s="109"/>
      <c r="C3596" s="13"/>
      <c r="G3596" s="29">
        <v>3593</v>
      </c>
      <c r="H3596" s="192">
        <f t="shared" ca="1" si="60"/>
        <v>1.3695901751413391E-2</v>
      </c>
    </row>
    <row r="3597" spans="2:8" x14ac:dyDescent="0.3">
      <c r="B3597" s="109"/>
      <c r="C3597" s="13"/>
      <c r="G3597" s="29">
        <v>3594</v>
      </c>
      <c r="H3597" s="192">
        <f t="shared" ca="1" si="60"/>
        <v>3.936699880686572E-2</v>
      </c>
    </row>
    <row r="3598" spans="2:8" x14ac:dyDescent="0.3">
      <c r="B3598" s="109"/>
      <c r="C3598" s="13"/>
      <c r="G3598" s="29">
        <v>3595</v>
      </c>
      <c r="H3598" s="192">
        <f t="shared" ca="1" si="60"/>
        <v>-8.7517518739231477E-3</v>
      </c>
    </row>
    <row r="3599" spans="2:8" x14ac:dyDescent="0.3">
      <c r="B3599" s="109"/>
      <c r="C3599" s="13"/>
      <c r="G3599" s="29">
        <v>3596</v>
      </c>
      <c r="H3599" s="192">
        <f t="shared" ca="1" si="60"/>
        <v>3.3847779222921801E-2</v>
      </c>
    </row>
    <row r="3600" spans="2:8" x14ac:dyDescent="0.3">
      <c r="B3600" s="109"/>
      <c r="C3600" s="13"/>
      <c r="G3600" s="29">
        <v>3597</v>
      </c>
      <c r="H3600" s="192">
        <f t="shared" ca="1" si="60"/>
        <v>1.2833655929939758E-2</v>
      </c>
    </row>
    <row r="3601" spans="2:8" x14ac:dyDescent="0.3">
      <c r="B3601" s="109"/>
      <c r="C3601" s="13"/>
      <c r="G3601" s="29">
        <v>3598</v>
      </c>
      <c r="H3601" s="192">
        <f t="shared" ca="1" si="60"/>
        <v>2.0211916725469466E-2</v>
      </c>
    </row>
    <row r="3602" spans="2:8" x14ac:dyDescent="0.3">
      <c r="B3602" s="109"/>
      <c r="C3602" s="13"/>
      <c r="G3602" s="29">
        <v>3599</v>
      </c>
      <c r="H3602" s="192">
        <f t="shared" ca="1" si="60"/>
        <v>1.5666187246881447E-2</v>
      </c>
    </row>
    <row r="3603" spans="2:8" x14ac:dyDescent="0.3">
      <c r="B3603" s="109"/>
      <c r="C3603" s="13"/>
      <c r="G3603" s="29">
        <v>3600</v>
      </c>
      <c r="H3603" s="192">
        <f t="shared" ca="1" si="60"/>
        <v>9.0831271657080982E-3</v>
      </c>
    </row>
    <row r="3604" spans="2:8" x14ac:dyDescent="0.3">
      <c r="B3604" s="109"/>
      <c r="C3604" s="13"/>
      <c r="G3604" s="29">
        <v>3601</v>
      </c>
      <c r="H3604" s="192">
        <f t="shared" ca="1" si="60"/>
        <v>1.5946918945971524E-2</v>
      </c>
    </row>
    <row r="3605" spans="2:8" x14ac:dyDescent="0.3">
      <c r="B3605" s="109"/>
      <c r="C3605" s="13"/>
      <c r="G3605" s="29">
        <v>3602</v>
      </c>
      <c r="H3605" s="192">
        <f t="shared" ca="1" si="60"/>
        <v>-2.1663194664372082E-2</v>
      </c>
    </row>
    <row r="3606" spans="2:8" x14ac:dyDescent="0.3">
      <c r="B3606" s="109"/>
      <c r="C3606" s="13"/>
      <c r="G3606" s="29">
        <v>3603</v>
      </c>
      <c r="H3606" s="192">
        <f t="shared" ca="1" si="60"/>
        <v>-2.2038409498238463E-2</v>
      </c>
    </row>
    <row r="3607" spans="2:8" x14ac:dyDescent="0.3">
      <c r="B3607" s="109"/>
      <c r="C3607" s="13"/>
      <c r="G3607" s="29">
        <v>3604</v>
      </c>
      <c r="H3607" s="192">
        <f t="shared" ca="1" si="60"/>
        <v>1.2652665612064374E-2</v>
      </c>
    </row>
    <row r="3608" spans="2:8" x14ac:dyDescent="0.3">
      <c r="B3608" s="109"/>
      <c r="C3608" s="13"/>
      <c r="G3608" s="29">
        <v>3605</v>
      </c>
      <c r="H3608" s="192">
        <f t="shared" ca="1" si="60"/>
        <v>-4.3539260018469667E-2</v>
      </c>
    </row>
    <row r="3609" spans="2:8" x14ac:dyDescent="0.3">
      <c r="B3609" s="109"/>
      <c r="C3609" s="13"/>
      <c r="G3609" s="29">
        <v>3606</v>
      </c>
      <c r="H3609" s="192">
        <f t="shared" ca="1" si="60"/>
        <v>-4.0072253524310653E-2</v>
      </c>
    </row>
    <row r="3610" spans="2:8" x14ac:dyDescent="0.3">
      <c r="B3610" s="109"/>
      <c r="C3610" s="13"/>
      <c r="G3610" s="29">
        <v>3607</v>
      </c>
      <c r="H3610" s="192">
        <f t="shared" ca="1" si="60"/>
        <v>1.3566228129630112E-2</v>
      </c>
    </row>
    <row r="3611" spans="2:8" x14ac:dyDescent="0.3">
      <c r="B3611" s="109"/>
      <c r="C3611" s="13"/>
      <c r="G3611" s="29">
        <v>3608</v>
      </c>
      <c r="H3611" s="192">
        <f t="shared" ca="1" si="60"/>
        <v>-4.807287690117442E-2</v>
      </c>
    </row>
    <row r="3612" spans="2:8" x14ac:dyDescent="0.3">
      <c r="B3612" s="109"/>
      <c r="C3612" s="13"/>
      <c r="G3612" s="29">
        <v>3609</v>
      </c>
      <c r="H3612" s="192">
        <f t="shared" ca="1" si="60"/>
        <v>2.223889763465333E-2</v>
      </c>
    </row>
    <row r="3613" spans="2:8" x14ac:dyDescent="0.3">
      <c r="B3613" s="109"/>
      <c r="C3613" s="13"/>
      <c r="G3613" s="29">
        <v>3610</v>
      </c>
      <c r="H3613" s="192">
        <f t="shared" ca="1" si="60"/>
        <v>2.0148003580144711E-3</v>
      </c>
    </row>
    <row r="3614" spans="2:8" x14ac:dyDescent="0.3">
      <c r="B3614" s="109"/>
      <c r="C3614" s="13"/>
      <c r="G3614" s="29">
        <v>3611</v>
      </c>
      <c r="H3614" s="192">
        <f t="shared" ca="1" si="60"/>
        <v>4.9979793488546441E-2</v>
      </c>
    </row>
    <row r="3615" spans="2:8" x14ac:dyDescent="0.3">
      <c r="B3615" s="109"/>
      <c r="C3615" s="13"/>
      <c r="G3615" s="29">
        <v>3612</v>
      </c>
      <c r="H3615" s="192">
        <f t="shared" ca="1" si="60"/>
        <v>5.4648515147453114E-2</v>
      </c>
    </row>
    <row r="3616" spans="2:8" x14ac:dyDescent="0.3">
      <c r="B3616" s="109"/>
      <c r="C3616" s="13"/>
      <c r="G3616" s="29">
        <v>3613</v>
      </c>
      <c r="H3616" s="192">
        <f t="shared" ca="1" si="60"/>
        <v>-5.2168913604480525E-2</v>
      </c>
    </row>
    <row r="3617" spans="2:8" x14ac:dyDescent="0.3">
      <c r="B3617" s="109"/>
      <c r="C3617" s="13"/>
      <c r="G3617" s="29">
        <v>3614</v>
      </c>
      <c r="H3617" s="192">
        <f t="shared" ca="1" si="60"/>
        <v>-2.6461040148576639E-2</v>
      </c>
    </row>
    <row r="3618" spans="2:8" x14ac:dyDescent="0.3">
      <c r="B3618" s="109"/>
      <c r="C3618" s="13"/>
      <c r="G3618" s="29">
        <v>3615</v>
      </c>
      <c r="H3618" s="192">
        <f t="shared" ca="1" si="60"/>
        <v>4.57244076219087E-2</v>
      </c>
    </row>
    <row r="3619" spans="2:8" x14ac:dyDescent="0.3">
      <c r="B3619" s="109"/>
      <c r="C3619" s="13"/>
      <c r="G3619" s="29">
        <v>3616</v>
      </c>
      <c r="H3619" s="192">
        <f t="shared" ca="1" si="60"/>
        <v>2.1929925403525792E-2</v>
      </c>
    </row>
    <row r="3620" spans="2:8" x14ac:dyDescent="0.3">
      <c r="B3620" s="109"/>
      <c r="C3620" s="13"/>
      <c r="G3620" s="29">
        <v>3617</v>
      </c>
      <c r="H3620" s="192">
        <f t="shared" ca="1" si="60"/>
        <v>3.1002614328888782E-2</v>
      </c>
    </row>
    <row r="3621" spans="2:8" x14ac:dyDescent="0.3">
      <c r="B3621" s="109"/>
      <c r="C3621" s="13"/>
      <c r="G3621" s="29">
        <v>3618</v>
      </c>
      <c r="H3621" s="192">
        <f t="shared" ca="1" si="60"/>
        <v>2.6089548396572113E-2</v>
      </c>
    </row>
    <row r="3622" spans="2:8" x14ac:dyDescent="0.3">
      <c r="B3622" s="109"/>
      <c r="C3622" s="13"/>
      <c r="G3622" s="29">
        <v>3619</v>
      </c>
      <c r="H3622" s="192">
        <f t="shared" ca="1" si="60"/>
        <v>-9.516737292856299E-3</v>
      </c>
    </row>
    <row r="3623" spans="2:8" x14ac:dyDescent="0.3">
      <c r="B3623" s="109"/>
      <c r="C3623" s="13"/>
      <c r="G3623" s="29">
        <v>3620</v>
      </c>
      <c r="H3623" s="192">
        <f t="shared" ca="1" si="60"/>
        <v>1.7579947446715351E-2</v>
      </c>
    </row>
    <row r="3624" spans="2:8" x14ac:dyDescent="0.3">
      <c r="B3624" s="109"/>
      <c r="C3624" s="13"/>
      <c r="G3624" s="29">
        <v>3621</v>
      </c>
      <c r="H3624" s="192">
        <f t="shared" ca="1" si="60"/>
        <v>-2.7951797143965364E-2</v>
      </c>
    </row>
    <row r="3625" spans="2:8" x14ac:dyDescent="0.3">
      <c r="B3625" s="109"/>
      <c r="C3625" s="13"/>
      <c r="G3625" s="29">
        <v>3622</v>
      </c>
      <c r="H3625" s="192">
        <f t="shared" ca="1" si="60"/>
        <v>1.8578963798069784E-2</v>
      </c>
    </row>
    <row r="3626" spans="2:8" x14ac:dyDescent="0.3">
      <c r="B3626" s="109"/>
      <c r="C3626" s="13"/>
      <c r="G3626" s="29">
        <v>3623</v>
      </c>
      <c r="H3626" s="192">
        <f t="shared" ca="1" si="60"/>
        <v>-1.5174168503593512E-2</v>
      </c>
    </row>
    <row r="3627" spans="2:8" x14ac:dyDescent="0.3">
      <c r="B3627" s="109"/>
      <c r="C3627" s="13"/>
      <c r="G3627" s="29">
        <v>3624</v>
      </c>
      <c r="H3627" s="192">
        <f t="shared" ca="1" si="60"/>
        <v>2.1801665181575395E-2</v>
      </c>
    </row>
    <row r="3628" spans="2:8" x14ac:dyDescent="0.3">
      <c r="B3628" s="109"/>
      <c r="C3628" s="13"/>
      <c r="G3628" s="29">
        <v>3625</v>
      </c>
      <c r="H3628" s="192">
        <f t="shared" ca="1" si="60"/>
        <v>-4.1014190085815319E-2</v>
      </c>
    </row>
    <row r="3629" spans="2:8" x14ac:dyDescent="0.3">
      <c r="B3629" s="109"/>
      <c r="C3629" s="13"/>
      <c r="G3629" s="29">
        <v>3626</v>
      </c>
      <c r="H3629" s="192">
        <f t="shared" ca="1" si="60"/>
        <v>1.6589393928320302E-4</v>
      </c>
    </row>
    <row r="3630" spans="2:8" x14ac:dyDescent="0.3">
      <c r="B3630" s="109"/>
      <c r="C3630" s="13"/>
      <c r="G3630" s="29">
        <v>3627</v>
      </c>
      <c r="H3630" s="192">
        <f t="shared" ca="1" si="60"/>
        <v>3.1458010452727232E-2</v>
      </c>
    </row>
    <row r="3631" spans="2:8" x14ac:dyDescent="0.3">
      <c r="B3631" s="109"/>
      <c r="C3631" s="13"/>
      <c r="G3631" s="29">
        <v>3628</v>
      </c>
      <c r="H3631" s="192">
        <f t="shared" ca="1" si="60"/>
        <v>6.2625111851358399E-3</v>
      </c>
    </row>
    <row r="3632" spans="2:8" x14ac:dyDescent="0.3">
      <c r="B3632" s="109"/>
      <c r="C3632" s="13"/>
      <c r="G3632" s="29">
        <v>3629</v>
      </c>
      <c r="H3632" s="192">
        <f t="shared" ca="1" si="60"/>
        <v>1.2708077734422264E-2</v>
      </c>
    </row>
    <row r="3633" spans="2:8" x14ac:dyDescent="0.3">
      <c r="B3633" s="109"/>
      <c r="C3633" s="13"/>
      <c r="G3633" s="29">
        <v>3630</v>
      </c>
      <c r="H3633" s="192">
        <f t="shared" ca="1" si="60"/>
        <v>-3.2497358076262542E-2</v>
      </c>
    </row>
    <row r="3634" spans="2:8" x14ac:dyDescent="0.3">
      <c r="B3634" s="109"/>
      <c r="C3634" s="13"/>
      <c r="G3634" s="29">
        <v>3631</v>
      </c>
      <c r="H3634" s="192">
        <f t="shared" ca="1" si="60"/>
        <v>6.3086445180223466E-2</v>
      </c>
    </row>
    <row r="3635" spans="2:8" x14ac:dyDescent="0.3">
      <c r="B3635" s="109"/>
      <c r="C3635" s="13"/>
      <c r="G3635" s="29">
        <v>3632</v>
      </c>
      <c r="H3635" s="192">
        <f t="shared" ca="1" si="60"/>
        <v>2.9514324115505045E-2</v>
      </c>
    </row>
    <row r="3636" spans="2:8" x14ac:dyDescent="0.3">
      <c r="B3636" s="109"/>
      <c r="C3636" s="13"/>
      <c r="G3636" s="29">
        <v>3633</v>
      </c>
      <c r="H3636" s="192">
        <f t="shared" ca="1" si="60"/>
        <v>1.1997400889614132E-2</v>
      </c>
    </row>
    <row r="3637" spans="2:8" x14ac:dyDescent="0.3">
      <c r="B3637" s="109"/>
      <c r="C3637" s="13"/>
      <c r="G3637" s="29">
        <v>3634</v>
      </c>
      <c r="H3637" s="192">
        <f t="shared" ca="1" si="60"/>
        <v>-8.7229682726798971E-3</v>
      </c>
    </row>
    <row r="3638" spans="2:8" x14ac:dyDescent="0.3">
      <c r="B3638" s="109"/>
      <c r="C3638" s="13"/>
      <c r="G3638" s="29">
        <v>3635</v>
      </c>
      <c r="H3638" s="192">
        <f t="shared" ca="1" si="60"/>
        <v>3.9567612314914714E-3</v>
      </c>
    </row>
    <row r="3639" spans="2:8" x14ac:dyDescent="0.3">
      <c r="B3639" s="109"/>
      <c r="C3639" s="13"/>
      <c r="G3639" s="29">
        <v>3636</v>
      </c>
      <c r="H3639" s="192">
        <f t="shared" ca="1" si="60"/>
        <v>1.0787264407317549E-2</v>
      </c>
    </row>
    <row r="3640" spans="2:8" x14ac:dyDescent="0.3">
      <c r="B3640" s="109"/>
      <c r="C3640" s="13"/>
      <c r="G3640" s="29">
        <v>3637</v>
      </c>
      <c r="H3640" s="192">
        <f t="shared" ca="1" si="60"/>
        <v>1.1059291740501341E-2</v>
      </c>
    </row>
    <row r="3641" spans="2:8" x14ac:dyDescent="0.3">
      <c r="B3641" s="109"/>
      <c r="C3641" s="13"/>
      <c r="G3641" s="29">
        <v>3638</v>
      </c>
      <c r="H3641" s="192">
        <f t="shared" ca="1" si="60"/>
        <v>1.3041081320956951E-2</v>
      </c>
    </row>
    <row r="3642" spans="2:8" x14ac:dyDescent="0.3">
      <c r="B3642" s="109"/>
      <c r="C3642" s="13"/>
      <c r="G3642" s="29">
        <v>3639</v>
      </c>
      <c r="H3642" s="192">
        <f t="shared" ca="1" si="60"/>
        <v>1.4059938021506084E-2</v>
      </c>
    </row>
    <row r="3643" spans="2:8" x14ac:dyDescent="0.3">
      <c r="B3643" s="109"/>
      <c r="C3643" s="13"/>
      <c r="G3643" s="29">
        <v>3640</v>
      </c>
      <c r="H3643" s="192">
        <f t="shared" ca="1" si="60"/>
        <v>-2.0024957478904364E-2</v>
      </c>
    </row>
    <row r="3644" spans="2:8" x14ac:dyDescent="0.3">
      <c r="B3644" s="109"/>
      <c r="C3644" s="13"/>
      <c r="G3644" s="29">
        <v>3641</v>
      </c>
      <c r="H3644" s="192">
        <f t="shared" ca="1" si="60"/>
        <v>2.6983064912260422E-3</v>
      </c>
    </row>
    <row r="3645" spans="2:8" x14ac:dyDescent="0.3">
      <c r="B3645" s="109"/>
      <c r="C3645" s="13"/>
      <c r="G3645" s="29">
        <v>3642</v>
      </c>
      <c r="H3645" s="192">
        <f t="shared" ca="1" si="60"/>
        <v>9.9274857160010291E-3</v>
      </c>
    </row>
    <row r="3646" spans="2:8" x14ac:dyDescent="0.3">
      <c r="B3646" s="109"/>
      <c r="C3646" s="13"/>
      <c r="G3646" s="29">
        <v>3643</v>
      </c>
      <c r="H3646" s="192">
        <f t="shared" ca="1" si="60"/>
        <v>-4.375734148835634E-2</v>
      </c>
    </row>
    <row r="3647" spans="2:8" x14ac:dyDescent="0.3">
      <c r="B3647" s="109"/>
      <c r="C3647" s="13"/>
      <c r="G3647" s="29">
        <v>3644</v>
      </c>
      <c r="H3647" s="192">
        <f t="shared" ca="1" si="60"/>
        <v>2.2785240106884801E-2</v>
      </c>
    </row>
    <row r="3648" spans="2:8" x14ac:dyDescent="0.3">
      <c r="B3648" s="109"/>
      <c r="C3648" s="13"/>
      <c r="G3648" s="29">
        <v>3645</v>
      </c>
      <c r="H3648" s="192">
        <f t="shared" ca="1" si="60"/>
        <v>-3.2245359657261434E-2</v>
      </c>
    </row>
    <row r="3649" spans="2:8" x14ac:dyDescent="0.3">
      <c r="B3649" s="109"/>
      <c r="C3649" s="13"/>
      <c r="G3649" s="29">
        <v>3646</v>
      </c>
      <c r="H3649" s="192">
        <f t="shared" ca="1" si="60"/>
        <v>-2.1685953938522834E-3</v>
      </c>
    </row>
    <row r="3650" spans="2:8" x14ac:dyDescent="0.3">
      <c r="B3650" s="109"/>
      <c r="C3650" s="13"/>
      <c r="G3650" s="29">
        <v>3647</v>
      </c>
      <c r="H3650" s="192">
        <f t="shared" ca="1" si="60"/>
        <v>-1.4670062063395625E-2</v>
      </c>
    </row>
    <row r="3651" spans="2:8" x14ac:dyDescent="0.3">
      <c r="B3651" s="109"/>
      <c r="C3651" s="13"/>
      <c r="G3651" s="29">
        <v>3648</v>
      </c>
      <c r="H3651" s="192">
        <f t="shared" ca="1" si="60"/>
        <v>-3.5716439719756569E-3</v>
      </c>
    </row>
    <row r="3652" spans="2:8" x14ac:dyDescent="0.3">
      <c r="B3652" s="109"/>
      <c r="C3652" s="13"/>
      <c r="G3652" s="29">
        <v>3649</v>
      </c>
      <c r="H3652" s="192">
        <f t="shared" ca="1" si="60"/>
        <v>1.9316400959824204E-2</v>
      </c>
    </row>
    <row r="3653" spans="2:8" x14ac:dyDescent="0.3">
      <c r="B3653" s="109"/>
      <c r="C3653" s="13"/>
      <c r="G3653" s="29">
        <v>3650</v>
      </c>
      <c r="H3653" s="192">
        <f t="shared" ref="H3653:H3716" ca="1" si="61">_xlfn.NORM.INV(RAND(),N$6,N$7)</f>
        <v>-3.059295752626056E-2</v>
      </c>
    </row>
    <row r="3654" spans="2:8" x14ac:dyDescent="0.3">
      <c r="B3654" s="109"/>
      <c r="C3654" s="13"/>
      <c r="G3654" s="29">
        <v>3651</v>
      </c>
      <c r="H3654" s="192">
        <f t="shared" ca="1" si="61"/>
        <v>2.1127909598072397E-2</v>
      </c>
    </row>
    <row r="3655" spans="2:8" x14ac:dyDescent="0.3">
      <c r="B3655" s="109"/>
      <c r="C3655" s="13"/>
      <c r="G3655" s="29">
        <v>3652</v>
      </c>
      <c r="H3655" s="192">
        <f t="shared" ca="1" si="61"/>
        <v>5.2501770452739918E-2</v>
      </c>
    </row>
    <row r="3656" spans="2:8" x14ac:dyDescent="0.3">
      <c r="B3656" s="109"/>
      <c r="C3656" s="13"/>
      <c r="G3656" s="29">
        <v>3653</v>
      </c>
      <c r="H3656" s="192">
        <f t="shared" ca="1" si="61"/>
        <v>5.4178192327436266E-2</v>
      </c>
    </row>
    <row r="3657" spans="2:8" x14ac:dyDescent="0.3">
      <c r="B3657" s="109"/>
      <c r="C3657" s="13"/>
      <c r="G3657" s="29">
        <v>3654</v>
      </c>
      <c r="H3657" s="192">
        <f t="shared" ca="1" si="61"/>
        <v>-1.3218268636794542E-2</v>
      </c>
    </row>
    <row r="3658" spans="2:8" x14ac:dyDescent="0.3">
      <c r="B3658" s="109"/>
      <c r="C3658" s="13"/>
      <c r="G3658" s="29">
        <v>3655</v>
      </c>
      <c r="H3658" s="192">
        <f t="shared" ca="1" si="61"/>
        <v>3.5897136838038985E-3</v>
      </c>
    </row>
    <row r="3659" spans="2:8" x14ac:dyDescent="0.3">
      <c r="B3659" s="109"/>
      <c r="C3659" s="13"/>
      <c r="G3659" s="29">
        <v>3656</v>
      </c>
      <c r="H3659" s="192">
        <f t="shared" ca="1" si="61"/>
        <v>-2.5218938140162846E-2</v>
      </c>
    </row>
    <row r="3660" spans="2:8" x14ac:dyDescent="0.3">
      <c r="B3660" s="109"/>
      <c r="C3660" s="13"/>
      <c r="G3660" s="29">
        <v>3657</v>
      </c>
      <c r="H3660" s="192">
        <f t="shared" ca="1" si="61"/>
        <v>-1.6912973271709961E-2</v>
      </c>
    </row>
    <row r="3661" spans="2:8" x14ac:dyDescent="0.3">
      <c r="B3661" s="109"/>
      <c r="C3661" s="13"/>
      <c r="G3661" s="29">
        <v>3658</v>
      </c>
      <c r="H3661" s="192">
        <f t="shared" ca="1" si="61"/>
        <v>-3.5213384848957516E-2</v>
      </c>
    </row>
    <row r="3662" spans="2:8" x14ac:dyDescent="0.3">
      <c r="B3662" s="109"/>
      <c r="C3662" s="13"/>
      <c r="G3662" s="29">
        <v>3659</v>
      </c>
      <c r="H3662" s="192">
        <f t="shared" ca="1" si="61"/>
        <v>-6.5117571820918943E-2</v>
      </c>
    </row>
    <row r="3663" spans="2:8" x14ac:dyDescent="0.3">
      <c r="B3663" s="109"/>
      <c r="C3663" s="13"/>
      <c r="G3663" s="29">
        <v>3660</v>
      </c>
      <c r="H3663" s="192">
        <f t="shared" ca="1" si="61"/>
        <v>5.0488817208437431E-3</v>
      </c>
    </row>
    <row r="3664" spans="2:8" x14ac:dyDescent="0.3">
      <c r="B3664" s="109"/>
      <c r="C3664" s="13"/>
      <c r="G3664" s="29">
        <v>3661</v>
      </c>
      <c r="H3664" s="192">
        <f t="shared" ca="1" si="61"/>
        <v>-5.6954238057635278E-3</v>
      </c>
    </row>
    <row r="3665" spans="2:8" x14ac:dyDescent="0.3">
      <c r="B3665" s="109"/>
      <c r="C3665" s="13"/>
      <c r="G3665" s="29">
        <v>3662</v>
      </c>
      <c r="H3665" s="192">
        <f t="shared" ca="1" si="61"/>
        <v>-9.8813778080362371E-3</v>
      </c>
    </row>
    <row r="3666" spans="2:8" x14ac:dyDescent="0.3">
      <c r="B3666" s="109"/>
      <c r="C3666" s="13"/>
      <c r="G3666" s="29">
        <v>3663</v>
      </c>
      <c r="H3666" s="192">
        <f t="shared" ca="1" si="61"/>
        <v>1.0221713383496435E-3</v>
      </c>
    </row>
    <row r="3667" spans="2:8" x14ac:dyDescent="0.3">
      <c r="B3667" s="109"/>
      <c r="C3667" s="13"/>
      <c r="G3667" s="29">
        <v>3664</v>
      </c>
      <c r="H3667" s="192">
        <f t="shared" ca="1" si="61"/>
        <v>1.8215084624723273E-2</v>
      </c>
    </row>
    <row r="3668" spans="2:8" x14ac:dyDescent="0.3">
      <c r="B3668" s="109"/>
      <c r="C3668" s="13"/>
      <c r="G3668" s="29">
        <v>3665</v>
      </c>
      <c r="H3668" s="192">
        <f t="shared" ca="1" si="61"/>
        <v>1.6349158318019859E-2</v>
      </c>
    </row>
    <row r="3669" spans="2:8" x14ac:dyDescent="0.3">
      <c r="B3669" s="109"/>
      <c r="C3669" s="13"/>
      <c r="G3669" s="29">
        <v>3666</v>
      </c>
      <c r="H3669" s="192">
        <f t="shared" ca="1" si="61"/>
        <v>2.1099162149510811E-2</v>
      </c>
    </row>
    <row r="3670" spans="2:8" x14ac:dyDescent="0.3">
      <c r="B3670" s="109"/>
      <c r="C3670" s="13"/>
      <c r="G3670" s="29">
        <v>3667</v>
      </c>
      <c r="H3670" s="192">
        <f t="shared" ca="1" si="61"/>
        <v>2.4948883655844592E-2</v>
      </c>
    </row>
    <row r="3671" spans="2:8" x14ac:dyDescent="0.3">
      <c r="B3671" s="109"/>
      <c r="C3671" s="13"/>
      <c r="G3671" s="29">
        <v>3668</v>
      </c>
      <c r="H3671" s="192">
        <f t="shared" ca="1" si="61"/>
        <v>-1.5131847209647713E-2</v>
      </c>
    </row>
    <row r="3672" spans="2:8" x14ac:dyDescent="0.3">
      <c r="B3672" s="109"/>
      <c r="C3672" s="13"/>
      <c r="G3672" s="29">
        <v>3669</v>
      </c>
      <c r="H3672" s="192">
        <f t="shared" ca="1" si="61"/>
        <v>-6.5407002049247973E-2</v>
      </c>
    </row>
    <row r="3673" spans="2:8" x14ac:dyDescent="0.3">
      <c r="B3673" s="109"/>
      <c r="C3673" s="13"/>
      <c r="G3673" s="29">
        <v>3670</v>
      </c>
      <c r="H3673" s="192">
        <f t="shared" ca="1" si="61"/>
        <v>-1.7328693545731225E-3</v>
      </c>
    </row>
    <row r="3674" spans="2:8" x14ac:dyDescent="0.3">
      <c r="B3674" s="109"/>
      <c r="C3674" s="13"/>
      <c r="G3674" s="29">
        <v>3671</v>
      </c>
      <c r="H3674" s="192">
        <f t="shared" ca="1" si="61"/>
        <v>3.2279235935980199E-2</v>
      </c>
    </row>
    <row r="3675" spans="2:8" x14ac:dyDescent="0.3">
      <c r="B3675" s="109"/>
      <c r="C3675" s="13"/>
      <c r="G3675" s="29">
        <v>3672</v>
      </c>
      <c r="H3675" s="192">
        <f t="shared" ca="1" si="61"/>
        <v>9.5738754752982009E-3</v>
      </c>
    </row>
    <row r="3676" spans="2:8" x14ac:dyDescent="0.3">
      <c r="B3676" s="109"/>
      <c r="C3676" s="13"/>
      <c r="G3676" s="29">
        <v>3673</v>
      </c>
      <c r="H3676" s="192">
        <f t="shared" ca="1" si="61"/>
        <v>6.8911626849239446E-2</v>
      </c>
    </row>
    <row r="3677" spans="2:8" x14ac:dyDescent="0.3">
      <c r="B3677" s="109"/>
      <c r="C3677" s="13"/>
      <c r="G3677" s="29">
        <v>3674</v>
      </c>
      <c r="H3677" s="192">
        <f t="shared" ca="1" si="61"/>
        <v>6.168380093575873E-3</v>
      </c>
    </row>
    <row r="3678" spans="2:8" x14ac:dyDescent="0.3">
      <c r="B3678" s="109"/>
      <c r="C3678" s="13"/>
      <c r="G3678" s="29">
        <v>3675</v>
      </c>
      <c r="H3678" s="192">
        <f t="shared" ca="1" si="61"/>
        <v>-3.4529295427902576E-2</v>
      </c>
    </row>
    <row r="3679" spans="2:8" x14ac:dyDescent="0.3">
      <c r="B3679" s="109"/>
      <c r="C3679" s="13"/>
      <c r="G3679" s="29">
        <v>3676</v>
      </c>
      <c r="H3679" s="192">
        <f t="shared" ca="1" si="61"/>
        <v>-5.0354214490192652E-2</v>
      </c>
    </row>
    <row r="3680" spans="2:8" x14ac:dyDescent="0.3">
      <c r="B3680" s="109"/>
      <c r="C3680" s="13"/>
      <c r="G3680" s="29">
        <v>3677</v>
      </c>
      <c r="H3680" s="192">
        <f t="shared" ca="1" si="61"/>
        <v>-2.7776335379538341E-2</v>
      </c>
    </row>
    <row r="3681" spans="2:8" x14ac:dyDescent="0.3">
      <c r="B3681" s="109"/>
      <c r="C3681" s="13"/>
      <c r="G3681" s="29">
        <v>3678</v>
      </c>
      <c r="H3681" s="192">
        <f t="shared" ca="1" si="61"/>
        <v>-2.5362150730672224E-2</v>
      </c>
    </row>
    <row r="3682" spans="2:8" x14ac:dyDescent="0.3">
      <c r="B3682" s="109"/>
      <c r="C3682" s="13"/>
      <c r="G3682" s="29">
        <v>3679</v>
      </c>
      <c r="H3682" s="192">
        <f t="shared" ca="1" si="61"/>
        <v>-5.4533144496179402E-2</v>
      </c>
    </row>
    <row r="3683" spans="2:8" x14ac:dyDescent="0.3">
      <c r="B3683" s="109"/>
      <c r="C3683" s="13"/>
      <c r="G3683" s="29">
        <v>3680</v>
      </c>
      <c r="H3683" s="192">
        <f t="shared" ca="1" si="61"/>
        <v>1.66355903619426E-2</v>
      </c>
    </row>
    <row r="3684" spans="2:8" x14ac:dyDescent="0.3">
      <c r="B3684" s="109"/>
      <c r="C3684" s="13"/>
      <c r="G3684" s="29">
        <v>3681</v>
      </c>
      <c r="H3684" s="192">
        <f t="shared" ca="1" si="61"/>
        <v>5.5129121399466663E-3</v>
      </c>
    </row>
    <row r="3685" spans="2:8" x14ac:dyDescent="0.3">
      <c r="B3685" s="109"/>
      <c r="C3685" s="13"/>
      <c r="G3685" s="29">
        <v>3682</v>
      </c>
      <c r="H3685" s="192">
        <f t="shared" ca="1" si="61"/>
        <v>-2.806267085814666E-3</v>
      </c>
    </row>
    <row r="3686" spans="2:8" x14ac:dyDescent="0.3">
      <c r="B3686" s="109"/>
      <c r="C3686" s="13"/>
      <c r="G3686" s="29">
        <v>3683</v>
      </c>
      <c r="H3686" s="192">
        <f t="shared" ca="1" si="61"/>
        <v>3.1908244264970652E-2</v>
      </c>
    </row>
    <row r="3687" spans="2:8" x14ac:dyDescent="0.3">
      <c r="B3687" s="109"/>
      <c r="C3687" s="13"/>
      <c r="G3687" s="29">
        <v>3684</v>
      </c>
      <c r="H3687" s="192">
        <f t="shared" ca="1" si="61"/>
        <v>-2.0549039622749413E-2</v>
      </c>
    </row>
    <row r="3688" spans="2:8" x14ac:dyDescent="0.3">
      <c r="B3688" s="109"/>
      <c r="C3688" s="13"/>
      <c r="G3688" s="29">
        <v>3685</v>
      </c>
      <c r="H3688" s="192">
        <f t="shared" ca="1" si="61"/>
        <v>-5.927304506400278E-3</v>
      </c>
    </row>
    <row r="3689" spans="2:8" x14ac:dyDescent="0.3">
      <c r="B3689" s="109"/>
      <c r="C3689" s="13"/>
      <c r="G3689" s="29">
        <v>3686</v>
      </c>
      <c r="H3689" s="192">
        <f t="shared" ca="1" si="61"/>
        <v>-2.3465121575206714E-2</v>
      </c>
    </row>
    <row r="3690" spans="2:8" x14ac:dyDescent="0.3">
      <c r="B3690" s="109"/>
      <c r="C3690" s="13"/>
      <c r="G3690" s="29">
        <v>3687</v>
      </c>
      <c r="H3690" s="192">
        <f t="shared" ca="1" si="61"/>
        <v>4.9622558392628843E-2</v>
      </c>
    </row>
    <row r="3691" spans="2:8" x14ac:dyDescent="0.3">
      <c r="B3691" s="109"/>
      <c r="C3691" s="13"/>
      <c r="G3691" s="29">
        <v>3688</v>
      </c>
      <c r="H3691" s="192">
        <f t="shared" ca="1" si="61"/>
        <v>2.6546491919855121E-2</v>
      </c>
    </row>
    <row r="3692" spans="2:8" x14ac:dyDescent="0.3">
      <c r="B3692" s="109"/>
      <c r="C3692" s="13"/>
      <c r="G3692" s="29">
        <v>3689</v>
      </c>
      <c r="H3692" s="192">
        <f t="shared" ca="1" si="61"/>
        <v>-1.6811063660660205E-2</v>
      </c>
    </row>
    <row r="3693" spans="2:8" x14ac:dyDescent="0.3">
      <c r="B3693" s="109"/>
      <c r="C3693" s="13"/>
      <c r="G3693" s="29">
        <v>3690</v>
      </c>
      <c r="H3693" s="192">
        <f t="shared" ca="1" si="61"/>
        <v>-1.5951636420854072E-2</v>
      </c>
    </row>
    <row r="3694" spans="2:8" x14ac:dyDescent="0.3">
      <c r="B3694" s="109"/>
      <c r="C3694" s="13"/>
      <c r="G3694" s="29">
        <v>3691</v>
      </c>
      <c r="H3694" s="192">
        <f t="shared" ca="1" si="61"/>
        <v>-4.1681598815897468E-2</v>
      </c>
    </row>
    <row r="3695" spans="2:8" x14ac:dyDescent="0.3">
      <c r="B3695" s="109"/>
      <c r="C3695" s="13"/>
      <c r="G3695" s="29">
        <v>3692</v>
      </c>
      <c r="H3695" s="192">
        <f t="shared" ca="1" si="61"/>
        <v>3.8907410028730417E-2</v>
      </c>
    </row>
    <row r="3696" spans="2:8" x14ac:dyDescent="0.3">
      <c r="B3696" s="109"/>
      <c r="C3696" s="13"/>
      <c r="G3696" s="29">
        <v>3693</v>
      </c>
      <c r="H3696" s="192">
        <f t="shared" ca="1" si="61"/>
        <v>2.4204885471564474E-2</v>
      </c>
    </row>
    <row r="3697" spans="2:8" x14ac:dyDescent="0.3">
      <c r="B3697" s="109"/>
      <c r="C3697" s="13"/>
      <c r="G3697" s="29">
        <v>3694</v>
      </c>
      <c r="H3697" s="192">
        <f t="shared" ca="1" si="61"/>
        <v>-2.4000543658456698E-2</v>
      </c>
    </row>
    <row r="3698" spans="2:8" x14ac:dyDescent="0.3">
      <c r="B3698" s="109"/>
      <c r="C3698" s="13"/>
      <c r="G3698" s="29">
        <v>3695</v>
      </c>
      <c r="H3698" s="192">
        <f t="shared" ca="1" si="61"/>
        <v>-1.9277853268528988E-2</v>
      </c>
    </row>
    <row r="3699" spans="2:8" x14ac:dyDescent="0.3">
      <c r="B3699" s="109"/>
      <c r="C3699" s="13"/>
      <c r="G3699" s="29">
        <v>3696</v>
      </c>
      <c r="H3699" s="192">
        <f t="shared" ca="1" si="61"/>
        <v>4.6282354301662339E-3</v>
      </c>
    </row>
    <row r="3700" spans="2:8" x14ac:dyDescent="0.3">
      <c r="B3700" s="109"/>
      <c r="C3700" s="13"/>
      <c r="G3700" s="29">
        <v>3697</v>
      </c>
      <c r="H3700" s="192">
        <f t="shared" ca="1" si="61"/>
        <v>-1.2517753426275693E-2</v>
      </c>
    </row>
    <row r="3701" spans="2:8" x14ac:dyDescent="0.3">
      <c r="B3701" s="109"/>
      <c r="C3701" s="13"/>
      <c r="G3701" s="29">
        <v>3698</v>
      </c>
      <c r="H3701" s="192">
        <f t="shared" ca="1" si="61"/>
        <v>9.9206559898415547E-3</v>
      </c>
    </row>
    <row r="3702" spans="2:8" x14ac:dyDescent="0.3">
      <c r="B3702" s="109"/>
      <c r="C3702" s="13"/>
      <c r="G3702" s="29">
        <v>3699</v>
      </c>
      <c r="H3702" s="192">
        <f t="shared" ca="1" si="61"/>
        <v>5.8549758435360977E-2</v>
      </c>
    </row>
    <row r="3703" spans="2:8" x14ac:dyDescent="0.3">
      <c r="B3703" s="109"/>
      <c r="C3703" s="13"/>
      <c r="G3703" s="29">
        <v>3700</v>
      </c>
      <c r="H3703" s="192">
        <f t="shared" ca="1" si="61"/>
        <v>2.0117438826975958E-2</v>
      </c>
    </row>
    <row r="3704" spans="2:8" x14ac:dyDescent="0.3">
      <c r="B3704" s="109"/>
      <c r="C3704" s="13"/>
      <c r="G3704" s="29">
        <v>3701</v>
      </c>
      <c r="H3704" s="192">
        <f t="shared" ca="1" si="61"/>
        <v>3.0169411019453543E-2</v>
      </c>
    </row>
    <row r="3705" spans="2:8" x14ac:dyDescent="0.3">
      <c r="B3705" s="109"/>
      <c r="C3705" s="13"/>
      <c r="G3705" s="29">
        <v>3702</v>
      </c>
      <c r="H3705" s="192">
        <f t="shared" ca="1" si="61"/>
        <v>-2.642458094379202E-2</v>
      </c>
    </row>
    <row r="3706" spans="2:8" x14ac:dyDescent="0.3">
      <c r="B3706" s="109"/>
      <c r="C3706" s="13"/>
      <c r="G3706" s="29">
        <v>3703</v>
      </c>
      <c r="H3706" s="192">
        <f t="shared" ca="1" si="61"/>
        <v>-2.6606998392151106E-2</v>
      </c>
    </row>
    <row r="3707" spans="2:8" x14ac:dyDescent="0.3">
      <c r="B3707" s="109"/>
      <c r="C3707" s="13"/>
      <c r="G3707" s="29">
        <v>3704</v>
      </c>
      <c r="H3707" s="192">
        <f t="shared" ca="1" si="61"/>
        <v>9.9601057937310535E-3</v>
      </c>
    </row>
    <row r="3708" spans="2:8" x14ac:dyDescent="0.3">
      <c r="B3708" s="109"/>
      <c r="C3708" s="13"/>
      <c r="G3708" s="29">
        <v>3705</v>
      </c>
      <c r="H3708" s="192">
        <f t="shared" ca="1" si="61"/>
        <v>1.5220576187154692E-2</v>
      </c>
    </row>
    <row r="3709" spans="2:8" x14ac:dyDescent="0.3">
      <c r="B3709" s="109"/>
      <c r="C3709" s="13"/>
      <c r="G3709" s="29">
        <v>3706</v>
      </c>
      <c r="H3709" s="192">
        <f t="shared" ca="1" si="61"/>
        <v>1.0245361537155008E-2</v>
      </c>
    </row>
    <row r="3710" spans="2:8" x14ac:dyDescent="0.3">
      <c r="B3710" s="109"/>
      <c r="C3710" s="13"/>
      <c r="G3710" s="29">
        <v>3707</v>
      </c>
      <c r="H3710" s="192">
        <f t="shared" ca="1" si="61"/>
        <v>-1.2939527359391606E-2</v>
      </c>
    </row>
    <row r="3711" spans="2:8" x14ac:dyDescent="0.3">
      <c r="B3711" s="109"/>
      <c r="C3711" s="13"/>
      <c r="G3711" s="29">
        <v>3708</v>
      </c>
      <c r="H3711" s="192">
        <f t="shared" ca="1" si="61"/>
        <v>-2.3542538525226153E-2</v>
      </c>
    </row>
    <row r="3712" spans="2:8" x14ac:dyDescent="0.3">
      <c r="B3712" s="109"/>
      <c r="C3712" s="13"/>
      <c r="G3712" s="29">
        <v>3709</v>
      </c>
      <c r="H3712" s="192">
        <f t="shared" ca="1" si="61"/>
        <v>-2.2496846132878136E-2</v>
      </c>
    </row>
    <row r="3713" spans="2:8" x14ac:dyDescent="0.3">
      <c r="B3713" s="109"/>
      <c r="C3713" s="13"/>
      <c r="G3713" s="29">
        <v>3710</v>
      </c>
      <c r="H3713" s="192">
        <f t="shared" ca="1" si="61"/>
        <v>3.5092255957059594E-2</v>
      </c>
    </row>
    <row r="3714" spans="2:8" x14ac:dyDescent="0.3">
      <c r="B3714" s="109"/>
      <c r="C3714" s="13"/>
      <c r="G3714" s="29">
        <v>3711</v>
      </c>
      <c r="H3714" s="192">
        <f t="shared" ca="1" si="61"/>
        <v>7.7418357490836873E-3</v>
      </c>
    </row>
    <row r="3715" spans="2:8" x14ac:dyDescent="0.3">
      <c r="B3715" s="109"/>
      <c r="C3715" s="13"/>
      <c r="G3715" s="29">
        <v>3712</v>
      </c>
      <c r="H3715" s="192">
        <f t="shared" ca="1" si="61"/>
        <v>1.1731845881492897E-2</v>
      </c>
    </row>
    <row r="3716" spans="2:8" x14ac:dyDescent="0.3">
      <c r="B3716" s="109"/>
      <c r="C3716" s="13"/>
      <c r="G3716" s="29">
        <v>3713</v>
      </c>
      <c r="H3716" s="192">
        <f t="shared" ca="1" si="61"/>
        <v>-1.6324105589475141E-2</v>
      </c>
    </row>
    <row r="3717" spans="2:8" x14ac:dyDescent="0.3">
      <c r="B3717" s="109"/>
      <c r="C3717" s="13"/>
      <c r="G3717" s="29">
        <v>3714</v>
      </c>
      <c r="H3717" s="192">
        <f t="shared" ref="H3717:H3780" ca="1" si="62">_xlfn.NORM.INV(RAND(),N$6,N$7)</f>
        <v>1.5597813671185401E-2</v>
      </c>
    </row>
    <row r="3718" spans="2:8" x14ac:dyDescent="0.3">
      <c r="B3718" s="109"/>
      <c r="C3718" s="13"/>
      <c r="G3718" s="29">
        <v>3715</v>
      </c>
      <c r="H3718" s="192">
        <f t="shared" ca="1" si="62"/>
        <v>-7.7450130383080878E-2</v>
      </c>
    </row>
    <row r="3719" spans="2:8" x14ac:dyDescent="0.3">
      <c r="B3719" s="109"/>
      <c r="C3719" s="13"/>
      <c r="G3719" s="29">
        <v>3716</v>
      </c>
      <c r="H3719" s="192">
        <f t="shared" ca="1" si="62"/>
        <v>6.8890845121459664E-3</v>
      </c>
    </row>
    <row r="3720" spans="2:8" x14ac:dyDescent="0.3">
      <c r="B3720" s="109"/>
      <c r="C3720" s="13"/>
      <c r="G3720" s="29">
        <v>3717</v>
      </c>
      <c r="H3720" s="192">
        <f t="shared" ca="1" si="62"/>
        <v>2.6071541098928026E-2</v>
      </c>
    </row>
    <row r="3721" spans="2:8" x14ac:dyDescent="0.3">
      <c r="B3721" s="109"/>
      <c r="C3721" s="13"/>
      <c r="G3721" s="29">
        <v>3718</v>
      </c>
      <c r="H3721" s="192">
        <f t="shared" ca="1" si="62"/>
        <v>-1.0979922164702883E-2</v>
      </c>
    </row>
    <row r="3722" spans="2:8" x14ac:dyDescent="0.3">
      <c r="B3722" s="109"/>
      <c r="C3722" s="13"/>
      <c r="G3722" s="29">
        <v>3719</v>
      </c>
      <c r="H3722" s="192">
        <f t="shared" ca="1" si="62"/>
        <v>-3.9197448883041712E-2</v>
      </c>
    </row>
    <row r="3723" spans="2:8" x14ac:dyDescent="0.3">
      <c r="B3723" s="109"/>
      <c r="C3723" s="13"/>
      <c r="G3723" s="29">
        <v>3720</v>
      </c>
      <c r="H3723" s="192">
        <f t="shared" ca="1" si="62"/>
        <v>2.9096415932667374E-2</v>
      </c>
    </row>
    <row r="3724" spans="2:8" x14ac:dyDescent="0.3">
      <c r="B3724" s="109"/>
      <c r="C3724" s="13"/>
      <c r="G3724" s="29">
        <v>3721</v>
      </c>
      <c r="H3724" s="192">
        <f t="shared" ca="1" si="62"/>
        <v>2.8344910079543446E-2</v>
      </c>
    </row>
    <row r="3725" spans="2:8" x14ac:dyDescent="0.3">
      <c r="B3725" s="109"/>
      <c r="C3725" s="13"/>
      <c r="G3725" s="29">
        <v>3722</v>
      </c>
      <c r="H3725" s="192">
        <f t="shared" ca="1" si="62"/>
        <v>1.2606100061550999E-2</v>
      </c>
    </row>
    <row r="3726" spans="2:8" x14ac:dyDescent="0.3">
      <c r="B3726" s="109"/>
      <c r="C3726" s="13"/>
      <c r="G3726" s="29">
        <v>3723</v>
      </c>
      <c r="H3726" s="192">
        <f t="shared" ca="1" si="62"/>
        <v>-3.7786439589194157E-2</v>
      </c>
    </row>
    <row r="3727" spans="2:8" x14ac:dyDescent="0.3">
      <c r="B3727" s="109"/>
      <c r="C3727" s="13"/>
      <c r="G3727" s="29">
        <v>3724</v>
      </c>
      <c r="H3727" s="192">
        <f t="shared" ca="1" si="62"/>
        <v>-4.3095521026779895E-2</v>
      </c>
    </row>
    <row r="3728" spans="2:8" x14ac:dyDescent="0.3">
      <c r="B3728" s="109"/>
      <c r="C3728" s="13"/>
      <c r="G3728" s="29">
        <v>3725</v>
      </c>
      <c r="H3728" s="192">
        <f t="shared" ca="1" si="62"/>
        <v>-1.4517034960131072E-2</v>
      </c>
    </row>
    <row r="3729" spans="2:8" x14ac:dyDescent="0.3">
      <c r="B3729" s="109"/>
      <c r="C3729" s="13"/>
      <c r="G3729" s="29">
        <v>3726</v>
      </c>
      <c r="H3729" s="192">
        <f t="shared" ca="1" si="62"/>
        <v>-4.8383446973509749E-2</v>
      </c>
    </row>
    <row r="3730" spans="2:8" x14ac:dyDescent="0.3">
      <c r="B3730" s="109"/>
      <c r="C3730" s="13"/>
      <c r="G3730" s="29">
        <v>3727</v>
      </c>
      <c r="H3730" s="192">
        <f t="shared" ca="1" si="62"/>
        <v>-3.4238830961022725E-2</v>
      </c>
    </row>
    <row r="3731" spans="2:8" x14ac:dyDescent="0.3">
      <c r="B3731" s="109"/>
      <c r="C3731" s="13"/>
      <c r="G3731" s="29">
        <v>3728</v>
      </c>
      <c r="H3731" s="192">
        <f t="shared" ca="1" si="62"/>
        <v>-1.3307838960614061E-2</v>
      </c>
    </row>
    <row r="3732" spans="2:8" x14ac:dyDescent="0.3">
      <c r="B3732" s="109"/>
      <c r="C3732" s="13"/>
      <c r="G3732" s="29">
        <v>3729</v>
      </c>
      <c r="H3732" s="192">
        <f t="shared" ca="1" si="62"/>
        <v>4.828624883091872E-2</v>
      </c>
    </row>
    <row r="3733" spans="2:8" x14ac:dyDescent="0.3">
      <c r="B3733" s="109"/>
      <c r="C3733" s="13"/>
      <c r="G3733" s="29">
        <v>3730</v>
      </c>
      <c r="H3733" s="192">
        <f t="shared" ca="1" si="62"/>
        <v>5.8569377731197744E-3</v>
      </c>
    </row>
    <row r="3734" spans="2:8" x14ac:dyDescent="0.3">
      <c r="B3734" s="109"/>
      <c r="C3734" s="13"/>
      <c r="G3734" s="29">
        <v>3731</v>
      </c>
      <c r="H3734" s="192">
        <f t="shared" ca="1" si="62"/>
        <v>-1.871931967266376E-2</v>
      </c>
    </row>
    <row r="3735" spans="2:8" x14ac:dyDescent="0.3">
      <c r="B3735" s="109"/>
      <c r="C3735" s="13"/>
      <c r="G3735" s="29">
        <v>3732</v>
      </c>
      <c r="H3735" s="192">
        <f t="shared" ca="1" si="62"/>
        <v>-1.7647160739745954E-2</v>
      </c>
    </row>
    <row r="3736" spans="2:8" x14ac:dyDescent="0.3">
      <c r="B3736" s="109"/>
      <c r="C3736" s="13"/>
      <c r="G3736" s="29">
        <v>3733</v>
      </c>
      <c r="H3736" s="192">
        <f t="shared" ca="1" si="62"/>
        <v>-3.9385134783814571E-2</v>
      </c>
    </row>
    <row r="3737" spans="2:8" x14ac:dyDescent="0.3">
      <c r="B3737" s="109"/>
      <c r="C3737" s="13"/>
      <c r="G3737" s="29">
        <v>3734</v>
      </c>
      <c r="H3737" s="192">
        <f t="shared" ca="1" si="62"/>
        <v>-4.1187798930103874E-2</v>
      </c>
    </row>
    <row r="3738" spans="2:8" x14ac:dyDescent="0.3">
      <c r="B3738" s="109"/>
      <c r="C3738" s="13"/>
      <c r="G3738" s="29">
        <v>3735</v>
      </c>
      <c r="H3738" s="192">
        <f t="shared" ca="1" si="62"/>
        <v>-2.3697801407420595E-2</v>
      </c>
    </row>
    <row r="3739" spans="2:8" x14ac:dyDescent="0.3">
      <c r="B3739" s="109"/>
      <c r="C3739" s="13"/>
      <c r="G3739" s="29">
        <v>3736</v>
      </c>
      <c r="H3739" s="192">
        <f t="shared" ca="1" si="62"/>
        <v>1.8874129922215932E-2</v>
      </c>
    </row>
    <row r="3740" spans="2:8" x14ac:dyDescent="0.3">
      <c r="B3740" s="109"/>
      <c r="C3740" s="13"/>
      <c r="G3740" s="29">
        <v>3737</v>
      </c>
      <c r="H3740" s="192">
        <f t="shared" ca="1" si="62"/>
        <v>-1.5761972990612958E-3</v>
      </c>
    </row>
    <row r="3741" spans="2:8" x14ac:dyDescent="0.3">
      <c r="B3741" s="109"/>
      <c r="C3741" s="13"/>
      <c r="G3741" s="29">
        <v>3738</v>
      </c>
      <c r="H3741" s="192">
        <f t="shared" ca="1" si="62"/>
        <v>1.7658108998336138E-2</v>
      </c>
    </row>
    <row r="3742" spans="2:8" x14ac:dyDescent="0.3">
      <c r="B3742" s="109"/>
      <c r="C3742" s="13"/>
      <c r="G3742" s="29">
        <v>3739</v>
      </c>
      <c r="H3742" s="192">
        <f t="shared" ca="1" si="62"/>
        <v>-2.4793305253688813E-3</v>
      </c>
    </row>
    <row r="3743" spans="2:8" x14ac:dyDescent="0.3">
      <c r="B3743" s="109"/>
      <c r="C3743" s="13"/>
      <c r="G3743" s="29">
        <v>3740</v>
      </c>
      <c r="H3743" s="192">
        <f t="shared" ca="1" si="62"/>
        <v>5.7407714379235253E-2</v>
      </c>
    </row>
    <row r="3744" spans="2:8" x14ac:dyDescent="0.3">
      <c r="B3744" s="109"/>
      <c r="C3744" s="13"/>
      <c r="G3744" s="29">
        <v>3741</v>
      </c>
      <c r="H3744" s="192">
        <f t="shared" ca="1" si="62"/>
        <v>6.0018172087845725E-2</v>
      </c>
    </row>
    <row r="3745" spans="2:8" x14ac:dyDescent="0.3">
      <c r="B3745" s="109"/>
      <c r="C3745" s="13"/>
      <c r="G3745" s="29">
        <v>3742</v>
      </c>
      <c r="H3745" s="192">
        <f t="shared" ca="1" si="62"/>
        <v>-4.3197009721367682E-2</v>
      </c>
    </row>
    <row r="3746" spans="2:8" x14ac:dyDescent="0.3">
      <c r="B3746" s="109"/>
      <c r="C3746" s="13"/>
      <c r="G3746" s="29">
        <v>3743</v>
      </c>
      <c r="H3746" s="192">
        <f t="shared" ca="1" si="62"/>
        <v>-1.4159221507082907E-2</v>
      </c>
    </row>
    <row r="3747" spans="2:8" x14ac:dyDescent="0.3">
      <c r="B3747" s="109"/>
      <c r="C3747" s="13"/>
      <c r="G3747" s="29">
        <v>3744</v>
      </c>
      <c r="H3747" s="192">
        <f t="shared" ca="1" si="62"/>
        <v>-4.5918201559457611E-2</v>
      </c>
    </row>
    <row r="3748" spans="2:8" x14ac:dyDescent="0.3">
      <c r="B3748" s="109"/>
      <c r="C3748" s="13"/>
      <c r="G3748" s="29">
        <v>3745</v>
      </c>
      <c r="H3748" s="192">
        <f t="shared" ca="1" si="62"/>
        <v>4.2196903954590498E-2</v>
      </c>
    </row>
    <row r="3749" spans="2:8" x14ac:dyDescent="0.3">
      <c r="B3749" s="109"/>
      <c r="C3749" s="13"/>
      <c r="G3749" s="29">
        <v>3746</v>
      </c>
      <c r="H3749" s="192">
        <f t="shared" ca="1" si="62"/>
        <v>-5.6772725795597542E-2</v>
      </c>
    </row>
    <row r="3750" spans="2:8" x14ac:dyDescent="0.3">
      <c r="B3750" s="109"/>
      <c r="C3750" s="13"/>
      <c r="G3750" s="29">
        <v>3747</v>
      </c>
      <c r="H3750" s="192">
        <f t="shared" ca="1" si="62"/>
        <v>1.9563725422740829E-2</v>
      </c>
    </row>
    <row r="3751" spans="2:8" x14ac:dyDescent="0.3">
      <c r="B3751" s="109"/>
      <c r="C3751" s="13"/>
      <c r="G3751" s="29">
        <v>3748</v>
      </c>
      <c r="H3751" s="192">
        <f t="shared" ca="1" si="62"/>
        <v>8.8755505003602509E-3</v>
      </c>
    </row>
    <row r="3752" spans="2:8" x14ac:dyDescent="0.3">
      <c r="B3752" s="109"/>
      <c r="C3752" s="13"/>
      <c r="G3752" s="29">
        <v>3749</v>
      </c>
      <c r="H3752" s="192">
        <f t="shared" ca="1" si="62"/>
        <v>5.6047881423540953E-5</v>
      </c>
    </row>
    <row r="3753" spans="2:8" x14ac:dyDescent="0.3">
      <c r="B3753" s="109"/>
      <c r="C3753" s="13"/>
      <c r="G3753" s="29">
        <v>3750</v>
      </c>
      <c r="H3753" s="192">
        <f t="shared" ca="1" si="62"/>
        <v>-9.6086659060233837E-3</v>
      </c>
    </row>
    <row r="3754" spans="2:8" x14ac:dyDescent="0.3">
      <c r="B3754" s="109"/>
      <c r="C3754" s="13"/>
      <c r="G3754" s="29">
        <v>3751</v>
      </c>
      <c r="H3754" s="192">
        <f t="shared" ca="1" si="62"/>
        <v>-4.4894230985971124E-2</v>
      </c>
    </row>
    <row r="3755" spans="2:8" x14ac:dyDescent="0.3">
      <c r="B3755" s="109"/>
      <c r="C3755" s="13"/>
      <c r="G3755" s="29">
        <v>3752</v>
      </c>
      <c r="H3755" s="192">
        <f t="shared" ca="1" si="62"/>
        <v>-2.5524840035931966E-2</v>
      </c>
    </row>
    <row r="3756" spans="2:8" x14ac:dyDescent="0.3">
      <c r="B3756" s="109"/>
      <c r="C3756" s="13"/>
      <c r="G3756" s="29">
        <v>3753</v>
      </c>
      <c r="H3756" s="192">
        <f t="shared" ca="1" si="62"/>
        <v>-1.7585080370407392E-2</v>
      </c>
    </row>
    <row r="3757" spans="2:8" x14ac:dyDescent="0.3">
      <c r="B3757" s="109"/>
      <c r="C3757" s="13"/>
      <c r="G3757" s="29">
        <v>3754</v>
      </c>
      <c r="H3757" s="192">
        <f t="shared" ca="1" si="62"/>
        <v>2.6746672688442788E-3</v>
      </c>
    </row>
    <row r="3758" spans="2:8" x14ac:dyDescent="0.3">
      <c r="B3758" s="109"/>
      <c r="C3758" s="13"/>
      <c r="G3758" s="29">
        <v>3755</v>
      </c>
      <c r="H3758" s="192">
        <f t="shared" ca="1" si="62"/>
        <v>3.1256648806368866E-2</v>
      </c>
    </row>
    <row r="3759" spans="2:8" x14ac:dyDescent="0.3">
      <c r="B3759" s="109"/>
      <c r="C3759" s="13"/>
      <c r="G3759" s="29">
        <v>3756</v>
      </c>
      <c r="H3759" s="192">
        <f t="shared" ca="1" si="62"/>
        <v>2.7427628639025178E-3</v>
      </c>
    </row>
    <row r="3760" spans="2:8" x14ac:dyDescent="0.3">
      <c r="B3760" s="109"/>
      <c r="C3760" s="13"/>
      <c r="G3760" s="29">
        <v>3757</v>
      </c>
      <c r="H3760" s="192">
        <f t="shared" ca="1" si="62"/>
        <v>3.8114384434413687E-2</v>
      </c>
    </row>
    <row r="3761" spans="2:8" x14ac:dyDescent="0.3">
      <c r="B3761" s="109"/>
      <c r="C3761" s="13"/>
      <c r="G3761" s="29">
        <v>3758</v>
      </c>
      <c r="H3761" s="192">
        <f t="shared" ca="1" si="62"/>
        <v>-2.8822801351816919E-3</v>
      </c>
    </row>
    <row r="3762" spans="2:8" x14ac:dyDescent="0.3">
      <c r="B3762" s="109"/>
      <c r="C3762" s="13"/>
      <c r="G3762" s="29">
        <v>3759</v>
      </c>
      <c r="H3762" s="192">
        <f t="shared" ca="1" si="62"/>
        <v>-3.623596027305163E-4</v>
      </c>
    </row>
    <row r="3763" spans="2:8" x14ac:dyDescent="0.3">
      <c r="B3763" s="109"/>
      <c r="C3763" s="13"/>
      <c r="G3763" s="29">
        <v>3760</v>
      </c>
      <c r="H3763" s="192">
        <f t="shared" ca="1" si="62"/>
        <v>-1.9569513560252202E-2</v>
      </c>
    </row>
    <row r="3764" spans="2:8" x14ac:dyDescent="0.3">
      <c r="B3764" s="109"/>
      <c r="C3764" s="13"/>
      <c r="G3764" s="29">
        <v>3761</v>
      </c>
      <c r="H3764" s="192">
        <f t="shared" ca="1" si="62"/>
        <v>3.3282782727581529E-3</v>
      </c>
    </row>
    <row r="3765" spans="2:8" x14ac:dyDescent="0.3">
      <c r="B3765" s="109"/>
      <c r="C3765" s="13"/>
      <c r="G3765" s="29">
        <v>3762</v>
      </c>
      <c r="H3765" s="192">
        <f t="shared" ca="1" si="62"/>
        <v>3.0405617241504201E-2</v>
      </c>
    </row>
    <row r="3766" spans="2:8" x14ac:dyDescent="0.3">
      <c r="B3766" s="109"/>
      <c r="C3766" s="13"/>
      <c r="G3766" s="29">
        <v>3763</v>
      </c>
      <c r="H3766" s="192">
        <f t="shared" ca="1" si="62"/>
        <v>1.7329731443621321E-2</v>
      </c>
    </row>
    <row r="3767" spans="2:8" x14ac:dyDescent="0.3">
      <c r="B3767" s="109"/>
      <c r="C3767" s="13"/>
      <c r="G3767" s="29">
        <v>3764</v>
      </c>
      <c r="H3767" s="192">
        <f t="shared" ca="1" si="62"/>
        <v>-9.2193084313107101E-3</v>
      </c>
    </row>
    <row r="3768" spans="2:8" x14ac:dyDescent="0.3">
      <c r="B3768" s="109"/>
      <c r="C3768" s="13"/>
      <c r="G3768" s="29">
        <v>3765</v>
      </c>
      <c r="H3768" s="192">
        <f t="shared" ca="1" si="62"/>
        <v>-4.4527963233355415E-2</v>
      </c>
    </row>
    <row r="3769" spans="2:8" x14ac:dyDescent="0.3">
      <c r="B3769" s="109"/>
      <c r="C3769" s="13"/>
      <c r="G3769" s="29">
        <v>3766</v>
      </c>
      <c r="H3769" s="192">
        <f t="shared" ca="1" si="62"/>
        <v>-3.7917813562576268E-3</v>
      </c>
    </row>
    <row r="3770" spans="2:8" x14ac:dyDescent="0.3">
      <c r="B3770" s="109"/>
      <c r="C3770" s="13"/>
      <c r="G3770" s="29">
        <v>3767</v>
      </c>
      <c r="H3770" s="192">
        <f t="shared" ca="1" si="62"/>
        <v>5.5355904695544049E-3</v>
      </c>
    </row>
    <row r="3771" spans="2:8" x14ac:dyDescent="0.3">
      <c r="B3771" s="109"/>
      <c r="C3771" s="13"/>
      <c r="G3771" s="29">
        <v>3768</v>
      </c>
      <c r="H3771" s="192">
        <f t="shared" ca="1" si="62"/>
        <v>1.902384564472059E-2</v>
      </c>
    </row>
    <row r="3772" spans="2:8" x14ac:dyDescent="0.3">
      <c r="B3772" s="109"/>
      <c r="C3772" s="13"/>
      <c r="G3772" s="29">
        <v>3769</v>
      </c>
      <c r="H3772" s="192">
        <f t="shared" ca="1" si="62"/>
        <v>1.4478439090776041E-3</v>
      </c>
    </row>
    <row r="3773" spans="2:8" x14ac:dyDescent="0.3">
      <c r="B3773" s="109"/>
      <c r="C3773" s="13"/>
      <c r="G3773" s="29">
        <v>3770</v>
      </c>
      <c r="H3773" s="192">
        <f t="shared" ca="1" si="62"/>
        <v>7.7028029686499631E-3</v>
      </c>
    </row>
    <row r="3774" spans="2:8" x14ac:dyDescent="0.3">
      <c r="B3774" s="109"/>
      <c r="C3774" s="13"/>
      <c r="G3774" s="29">
        <v>3771</v>
      </c>
      <c r="H3774" s="192">
        <f t="shared" ca="1" si="62"/>
        <v>-8.5880814713880996E-3</v>
      </c>
    </row>
    <row r="3775" spans="2:8" x14ac:dyDescent="0.3">
      <c r="B3775" s="109"/>
      <c r="C3775" s="13"/>
      <c r="G3775" s="29">
        <v>3772</v>
      </c>
      <c r="H3775" s="192">
        <f t="shared" ca="1" si="62"/>
        <v>1.3896684417839143E-2</v>
      </c>
    </row>
    <row r="3776" spans="2:8" x14ac:dyDescent="0.3">
      <c r="B3776" s="109"/>
      <c r="C3776" s="13"/>
      <c r="G3776" s="29">
        <v>3773</v>
      </c>
      <c r="H3776" s="192">
        <f t="shared" ca="1" si="62"/>
        <v>2.7078182791844405E-2</v>
      </c>
    </row>
    <row r="3777" spans="2:8" x14ac:dyDescent="0.3">
      <c r="B3777" s="109"/>
      <c r="C3777" s="13"/>
      <c r="G3777" s="29">
        <v>3774</v>
      </c>
      <c r="H3777" s="192">
        <f t="shared" ca="1" si="62"/>
        <v>4.7896334315757121E-2</v>
      </c>
    </row>
    <row r="3778" spans="2:8" x14ac:dyDescent="0.3">
      <c r="B3778" s="109"/>
      <c r="C3778" s="13"/>
      <c r="G3778" s="29">
        <v>3775</v>
      </c>
      <c r="H3778" s="192">
        <f t="shared" ca="1" si="62"/>
        <v>-1.7967265644521932E-2</v>
      </c>
    </row>
    <row r="3779" spans="2:8" x14ac:dyDescent="0.3">
      <c r="B3779" s="109"/>
      <c r="C3779" s="13"/>
      <c r="G3779" s="29">
        <v>3776</v>
      </c>
      <c r="H3779" s="192">
        <f t="shared" ca="1" si="62"/>
        <v>-2.2799404799836824E-2</v>
      </c>
    </row>
    <row r="3780" spans="2:8" x14ac:dyDescent="0.3">
      <c r="B3780" s="109"/>
      <c r="C3780" s="13"/>
      <c r="G3780" s="29">
        <v>3777</v>
      </c>
      <c r="H3780" s="192">
        <f t="shared" ca="1" si="62"/>
        <v>1.4105528360243329E-2</v>
      </c>
    </row>
    <row r="3781" spans="2:8" x14ac:dyDescent="0.3">
      <c r="B3781" s="109"/>
      <c r="C3781" s="13"/>
      <c r="G3781" s="29">
        <v>3778</v>
      </c>
      <c r="H3781" s="192">
        <f t="shared" ref="H3781:H3844" ca="1" si="63">_xlfn.NORM.INV(RAND(),N$6,N$7)</f>
        <v>6.4104260734323586E-3</v>
      </c>
    </row>
    <row r="3782" spans="2:8" x14ac:dyDescent="0.3">
      <c r="B3782" s="109"/>
      <c r="C3782" s="13"/>
      <c r="G3782" s="29">
        <v>3779</v>
      </c>
      <c r="H3782" s="192">
        <f t="shared" ca="1" si="63"/>
        <v>-9.0536711468736982E-3</v>
      </c>
    </row>
    <row r="3783" spans="2:8" x14ac:dyDescent="0.3">
      <c r="B3783" s="109"/>
      <c r="C3783" s="13"/>
      <c r="G3783" s="29">
        <v>3780</v>
      </c>
      <c r="H3783" s="192">
        <f t="shared" ca="1" si="63"/>
        <v>3.9097450622485805E-2</v>
      </c>
    </row>
    <row r="3784" spans="2:8" x14ac:dyDescent="0.3">
      <c r="B3784" s="109"/>
      <c r="C3784" s="13"/>
      <c r="G3784" s="29">
        <v>3781</v>
      </c>
      <c r="H3784" s="192">
        <f t="shared" ca="1" si="63"/>
        <v>1.1140234787033404E-2</v>
      </c>
    </row>
    <row r="3785" spans="2:8" x14ac:dyDescent="0.3">
      <c r="B3785" s="109"/>
      <c r="C3785" s="13"/>
      <c r="G3785" s="29">
        <v>3782</v>
      </c>
      <c r="H3785" s="192">
        <f t="shared" ca="1" si="63"/>
        <v>2.9530487615533684E-2</v>
      </c>
    </row>
    <row r="3786" spans="2:8" x14ac:dyDescent="0.3">
      <c r="B3786" s="109"/>
      <c r="C3786" s="13"/>
      <c r="G3786" s="29">
        <v>3783</v>
      </c>
      <c r="H3786" s="192">
        <f t="shared" ca="1" si="63"/>
        <v>1.7109019091423046E-2</v>
      </c>
    </row>
    <row r="3787" spans="2:8" x14ac:dyDescent="0.3">
      <c r="B3787" s="109"/>
      <c r="C3787" s="13"/>
      <c r="G3787" s="29">
        <v>3784</v>
      </c>
      <c r="H3787" s="192">
        <f t="shared" ca="1" si="63"/>
        <v>-1.019933436750751E-2</v>
      </c>
    </row>
    <row r="3788" spans="2:8" x14ac:dyDescent="0.3">
      <c r="B3788" s="109"/>
      <c r="C3788" s="13"/>
      <c r="G3788" s="29">
        <v>3785</v>
      </c>
      <c r="H3788" s="192">
        <f t="shared" ca="1" si="63"/>
        <v>4.2354883611677677E-2</v>
      </c>
    </row>
    <row r="3789" spans="2:8" x14ac:dyDescent="0.3">
      <c r="B3789" s="109"/>
      <c r="C3789" s="13"/>
      <c r="G3789" s="29">
        <v>3786</v>
      </c>
      <c r="H3789" s="192">
        <f t="shared" ca="1" si="63"/>
        <v>-9.9777348272129781E-4</v>
      </c>
    </row>
    <row r="3790" spans="2:8" x14ac:dyDescent="0.3">
      <c r="B3790" s="109"/>
      <c r="C3790" s="13"/>
      <c r="G3790" s="29">
        <v>3787</v>
      </c>
      <c r="H3790" s="192">
        <f t="shared" ca="1" si="63"/>
        <v>-7.6211000538789764E-3</v>
      </c>
    </row>
    <row r="3791" spans="2:8" x14ac:dyDescent="0.3">
      <c r="B3791" s="109"/>
      <c r="C3791" s="13"/>
      <c r="G3791" s="29">
        <v>3788</v>
      </c>
      <c r="H3791" s="192">
        <f t="shared" ca="1" si="63"/>
        <v>-2.7797781220780211E-2</v>
      </c>
    </row>
    <row r="3792" spans="2:8" x14ac:dyDescent="0.3">
      <c r="B3792" s="109"/>
      <c r="C3792" s="13"/>
      <c r="G3792" s="29">
        <v>3789</v>
      </c>
      <c r="H3792" s="192">
        <f t="shared" ca="1" si="63"/>
        <v>-1.8939178965314177E-2</v>
      </c>
    </row>
    <row r="3793" spans="2:8" x14ac:dyDescent="0.3">
      <c r="B3793" s="109"/>
      <c r="C3793" s="13"/>
      <c r="G3793" s="29">
        <v>3790</v>
      </c>
      <c r="H3793" s="192">
        <f t="shared" ca="1" si="63"/>
        <v>1.5517815664422778E-2</v>
      </c>
    </row>
    <row r="3794" spans="2:8" x14ac:dyDescent="0.3">
      <c r="B3794" s="109"/>
      <c r="C3794" s="13"/>
      <c r="G3794" s="29">
        <v>3791</v>
      </c>
      <c r="H3794" s="192">
        <f t="shared" ca="1" si="63"/>
        <v>7.9155840398980569E-3</v>
      </c>
    </row>
    <row r="3795" spans="2:8" x14ac:dyDescent="0.3">
      <c r="B3795" s="109"/>
      <c r="C3795" s="13"/>
      <c r="G3795" s="29">
        <v>3792</v>
      </c>
      <c r="H3795" s="192">
        <f t="shared" ca="1" si="63"/>
        <v>-3.3228409821854904E-2</v>
      </c>
    </row>
    <row r="3796" spans="2:8" x14ac:dyDescent="0.3">
      <c r="B3796" s="109"/>
      <c r="C3796" s="13"/>
      <c r="G3796" s="29">
        <v>3793</v>
      </c>
      <c r="H3796" s="192">
        <f t="shared" ca="1" si="63"/>
        <v>-5.352184184583577E-2</v>
      </c>
    </row>
    <row r="3797" spans="2:8" x14ac:dyDescent="0.3">
      <c r="B3797" s="109"/>
      <c r="C3797" s="13"/>
      <c r="G3797" s="29">
        <v>3794</v>
      </c>
      <c r="H3797" s="192">
        <f t="shared" ca="1" si="63"/>
        <v>2.4557582643624589E-2</v>
      </c>
    </row>
    <row r="3798" spans="2:8" x14ac:dyDescent="0.3">
      <c r="B3798" s="109"/>
      <c r="C3798" s="13"/>
      <c r="G3798" s="29">
        <v>3795</v>
      </c>
      <c r="H3798" s="192">
        <f t="shared" ca="1" si="63"/>
        <v>3.8878532085567685E-2</v>
      </c>
    </row>
    <row r="3799" spans="2:8" x14ac:dyDescent="0.3">
      <c r="B3799" s="109"/>
      <c r="C3799" s="13"/>
      <c r="G3799" s="29">
        <v>3796</v>
      </c>
      <c r="H3799" s="192">
        <f t="shared" ca="1" si="63"/>
        <v>6.1592956673390764E-2</v>
      </c>
    </row>
    <row r="3800" spans="2:8" x14ac:dyDescent="0.3">
      <c r="B3800" s="109"/>
      <c r="C3800" s="13"/>
      <c r="G3800" s="29">
        <v>3797</v>
      </c>
      <c r="H3800" s="192">
        <f t="shared" ca="1" si="63"/>
        <v>-3.3798877261304976E-2</v>
      </c>
    </row>
    <row r="3801" spans="2:8" x14ac:dyDescent="0.3">
      <c r="B3801" s="109"/>
      <c r="C3801" s="13"/>
      <c r="G3801" s="29">
        <v>3798</v>
      </c>
      <c r="H3801" s="192">
        <f t="shared" ca="1" si="63"/>
        <v>1.2361967683120487E-2</v>
      </c>
    </row>
    <row r="3802" spans="2:8" x14ac:dyDescent="0.3">
      <c r="B3802" s="109"/>
      <c r="C3802" s="13"/>
      <c r="G3802" s="29">
        <v>3799</v>
      </c>
      <c r="H3802" s="192">
        <f t="shared" ca="1" si="63"/>
        <v>-3.4315326434398934E-2</v>
      </c>
    </row>
    <row r="3803" spans="2:8" x14ac:dyDescent="0.3">
      <c r="B3803" s="109"/>
      <c r="C3803" s="13"/>
      <c r="G3803" s="29">
        <v>3800</v>
      </c>
      <c r="H3803" s="192">
        <f t="shared" ca="1" si="63"/>
        <v>-3.9630229486605252E-3</v>
      </c>
    </row>
    <row r="3804" spans="2:8" x14ac:dyDescent="0.3">
      <c r="B3804" s="109"/>
      <c r="C3804" s="13"/>
      <c r="G3804" s="29">
        <v>3801</v>
      </c>
      <c r="H3804" s="192">
        <f t="shared" ca="1" si="63"/>
        <v>-2.6175531465369144E-3</v>
      </c>
    </row>
    <row r="3805" spans="2:8" x14ac:dyDescent="0.3">
      <c r="B3805" s="109"/>
      <c r="C3805" s="13"/>
      <c r="G3805" s="29">
        <v>3802</v>
      </c>
      <c r="H3805" s="192">
        <f t="shared" ca="1" si="63"/>
        <v>2.1641288125233953E-2</v>
      </c>
    </row>
    <row r="3806" spans="2:8" x14ac:dyDescent="0.3">
      <c r="B3806" s="109"/>
      <c r="C3806" s="13"/>
      <c r="G3806" s="29">
        <v>3803</v>
      </c>
      <c r="H3806" s="192">
        <f t="shared" ca="1" si="63"/>
        <v>6.4640845222617409E-3</v>
      </c>
    </row>
    <row r="3807" spans="2:8" x14ac:dyDescent="0.3">
      <c r="B3807" s="109"/>
      <c r="C3807" s="13"/>
      <c r="G3807" s="29">
        <v>3804</v>
      </c>
      <c r="H3807" s="192">
        <f t="shared" ca="1" si="63"/>
        <v>5.0890343043687863E-3</v>
      </c>
    </row>
    <row r="3808" spans="2:8" x14ac:dyDescent="0.3">
      <c r="B3808" s="109"/>
      <c r="C3808" s="13"/>
      <c r="G3808" s="29">
        <v>3805</v>
      </c>
      <c r="H3808" s="192">
        <f t="shared" ca="1" si="63"/>
        <v>-2.915514751124627E-2</v>
      </c>
    </row>
    <row r="3809" spans="2:8" x14ac:dyDescent="0.3">
      <c r="B3809" s="109"/>
      <c r="C3809" s="13"/>
      <c r="G3809" s="29">
        <v>3806</v>
      </c>
      <c r="H3809" s="192">
        <f t="shared" ca="1" si="63"/>
        <v>3.3921576913063703E-2</v>
      </c>
    </row>
    <row r="3810" spans="2:8" x14ac:dyDescent="0.3">
      <c r="B3810" s="109"/>
      <c r="C3810" s="13"/>
      <c r="G3810" s="29">
        <v>3807</v>
      </c>
      <c r="H3810" s="192">
        <f t="shared" ca="1" si="63"/>
        <v>-1.1889972920596462E-2</v>
      </c>
    </row>
    <row r="3811" spans="2:8" x14ac:dyDescent="0.3">
      <c r="B3811" s="109"/>
      <c r="C3811" s="13"/>
      <c r="G3811" s="29">
        <v>3808</v>
      </c>
      <c r="H3811" s="192">
        <f t="shared" ca="1" si="63"/>
        <v>4.2057891636566008E-2</v>
      </c>
    </row>
    <row r="3812" spans="2:8" x14ac:dyDescent="0.3">
      <c r="B3812" s="109"/>
      <c r="C3812" s="13"/>
      <c r="G3812" s="29">
        <v>3809</v>
      </c>
      <c r="H3812" s="192">
        <f t="shared" ca="1" si="63"/>
        <v>-1.2349762883699229E-2</v>
      </c>
    </row>
    <row r="3813" spans="2:8" x14ac:dyDescent="0.3">
      <c r="B3813" s="109"/>
      <c r="C3813" s="13"/>
      <c r="G3813" s="29">
        <v>3810</v>
      </c>
      <c r="H3813" s="192">
        <f t="shared" ca="1" si="63"/>
        <v>3.4709818242059091E-2</v>
      </c>
    </row>
    <row r="3814" spans="2:8" x14ac:dyDescent="0.3">
      <c r="B3814" s="109"/>
      <c r="C3814" s="13"/>
      <c r="G3814" s="29">
        <v>3811</v>
      </c>
      <c r="H3814" s="192">
        <f t="shared" ca="1" si="63"/>
        <v>-3.3154956850650311E-3</v>
      </c>
    </row>
    <row r="3815" spans="2:8" x14ac:dyDescent="0.3">
      <c r="B3815" s="109"/>
      <c r="C3815" s="13"/>
      <c r="G3815" s="29">
        <v>3812</v>
      </c>
      <c r="H3815" s="192">
        <f t="shared" ca="1" si="63"/>
        <v>-1.5480450688665991E-3</v>
      </c>
    </row>
    <row r="3816" spans="2:8" x14ac:dyDescent="0.3">
      <c r="B3816" s="109"/>
      <c r="C3816" s="13"/>
      <c r="G3816" s="29">
        <v>3813</v>
      </c>
      <c r="H3816" s="192">
        <f t="shared" ca="1" si="63"/>
        <v>-4.3101158605415572E-2</v>
      </c>
    </row>
    <row r="3817" spans="2:8" x14ac:dyDescent="0.3">
      <c r="B3817" s="109"/>
      <c r="C3817" s="13"/>
      <c r="G3817" s="29">
        <v>3814</v>
      </c>
      <c r="H3817" s="192">
        <f t="shared" ca="1" si="63"/>
        <v>9.6349845687713018E-3</v>
      </c>
    </row>
    <row r="3818" spans="2:8" x14ac:dyDescent="0.3">
      <c r="B3818" s="109"/>
      <c r="C3818" s="13"/>
      <c r="G3818" s="29">
        <v>3815</v>
      </c>
      <c r="H3818" s="192">
        <f t="shared" ca="1" si="63"/>
        <v>3.3339466213898991E-3</v>
      </c>
    </row>
    <row r="3819" spans="2:8" x14ac:dyDescent="0.3">
      <c r="B3819" s="109"/>
      <c r="C3819" s="13"/>
      <c r="G3819" s="29">
        <v>3816</v>
      </c>
      <c r="H3819" s="192">
        <f t="shared" ca="1" si="63"/>
        <v>1.0226202673172425E-3</v>
      </c>
    </row>
    <row r="3820" spans="2:8" x14ac:dyDescent="0.3">
      <c r="B3820" s="109"/>
      <c r="C3820" s="13"/>
      <c r="G3820" s="29">
        <v>3817</v>
      </c>
      <c r="H3820" s="192">
        <f t="shared" ca="1" si="63"/>
        <v>8.9411478372943551E-4</v>
      </c>
    </row>
    <row r="3821" spans="2:8" x14ac:dyDescent="0.3">
      <c r="B3821" s="109"/>
      <c r="C3821" s="13"/>
      <c r="G3821" s="29">
        <v>3818</v>
      </c>
      <c r="H3821" s="192">
        <f t="shared" ca="1" si="63"/>
        <v>7.6793668065280096E-2</v>
      </c>
    </row>
    <row r="3822" spans="2:8" x14ac:dyDescent="0.3">
      <c r="B3822" s="109"/>
      <c r="C3822" s="13"/>
      <c r="G3822" s="29">
        <v>3819</v>
      </c>
      <c r="H3822" s="192">
        <f t="shared" ca="1" si="63"/>
        <v>-2.7822631522571157E-2</v>
      </c>
    </row>
    <row r="3823" spans="2:8" x14ac:dyDescent="0.3">
      <c r="B3823" s="109"/>
      <c r="C3823" s="13"/>
      <c r="G3823" s="29">
        <v>3820</v>
      </c>
      <c r="H3823" s="192">
        <f t="shared" ca="1" si="63"/>
        <v>-4.7162325784126675E-3</v>
      </c>
    </row>
    <row r="3824" spans="2:8" x14ac:dyDescent="0.3">
      <c r="B3824" s="109"/>
      <c r="C3824" s="13"/>
      <c r="G3824" s="29">
        <v>3821</v>
      </c>
      <c r="H3824" s="192">
        <f t="shared" ca="1" si="63"/>
        <v>3.5371663911379428E-2</v>
      </c>
    </row>
    <row r="3825" spans="2:8" x14ac:dyDescent="0.3">
      <c r="B3825" s="109"/>
      <c r="C3825" s="13"/>
      <c r="G3825" s="29">
        <v>3822</v>
      </c>
      <c r="H3825" s="192">
        <f t="shared" ca="1" si="63"/>
        <v>1.9634895547407515E-2</v>
      </c>
    </row>
    <row r="3826" spans="2:8" x14ac:dyDescent="0.3">
      <c r="B3826" s="109"/>
      <c r="C3826" s="13"/>
      <c r="G3826" s="29">
        <v>3823</v>
      </c>
      <c r="H3826" s="192">
        <f t="shared" ca="1" si="63"/>
        <v>-7.4854863895882596E-3</v>
      </c>
    </row>
    <row r="3827" spans="2:8" x14ac:dyDescent="0.3">
      <c r="B3827" s="109"/>
      <c r="C3827" s="13"/>
      <c r="G3827" s="29">
        <v>3824</v>
      </c>
      <c r="H3827" s="192">
        <f t="shared" ca="1" si="63"/>
        <v>-4.2881778796551258E-2</v>
      </c>
    </row>
    <row r="3828" spans="2:8" x14ac:dyDescent="0.3">
      <c r="B3828" s="109"/>
      <c r="C3828" s="13"/>
      <c r="G3828" s="29">
        <v>3825</v>
      </c>
      <c r="H3828" s="192">
        <f t="shared" ca="1" si="63"/>
        <v>-8.8406121283176389E-3</v>
      </c>
    </row>
    <row r="3829" spans="2:8" x14ac:dyDescent="0.3">
      <c r="B3829" s="109"/>
      <c r="C3829" s="13"/>
      <c r="G3829" s="29">
        <v>3826</v>
      </c>
      <c r="H3829" s="192">
        <f t="shared" ca="1" si="63"/>
        <v>-2.0747321832542263E-2</v>
      </c>
    </row>
    <row r="3830" spans="2:8" x14ac:dyDescent="0.3">
      <c r="B3830" s="109"/>
      <c r="C3830" s="13"/>
      <c r="G3830" s="29">
        <v>3827</v>
      </c>
      <c r="H3830" s="192">
        <f t="shared" ca="1" si="63"/>
        <v>-2.655627187502203E-2</v>
      </c>
    </row>
    <row r="3831" spans="2:8" x14ac:dyDescent="0.3">
      <c r="B3831" s="109"/>
      <c r="C3831" s="13"/>
      <c r="G3831" s="29">
        <v>3828</v>
      </c>
      <c r="H3831" s="192">
        <f t="shared" ca="1" si="63"/>
        <v>4.1603804755649898E-2</v>
      </c>
    </row>
    <row r="3832" spans="2:8" x14ac:dyDescent="0.3">
      <c r="B3832" s="109"/>
      <c r="C3832" s="13"/>
      <c r="G3832" s="29">
        <v>3829</v>
      </c>
      <c r="H3832" s="192">
        <f t="shared" ca="1" si="63"/>
        <v>-6.3795607326205497E-2</v>
      </c>
    </row>
    <row r="3833" spans="2:8" x14ac:dyDescent="0.3">
      <c r="B3833" s="109"/>
      <c r="C3833" s="13"/>
      <c r="G3833" s="29">
        <v>3830</v>
      </c>
      <c r="H3833" s="192">
        <f t="shared" ca="1" si="63"/>
        <v>2.2067068433094136E-2</v>
      </c>
    </row>
    <row r="3834" spans="2:8" x14ac:dyDescent="0.3">
      <c r="B3834" s="109"/>
      <c r="C3834" s="13"/>
      <c r="G3834" s="29">
        <v>3831</v>
      </c>
      <c r="H3834" s="192">
        <f t="shared" ca="1" si="63"/>
        <v>1.2870776004130698E-2</v>
      </c>
    </row>
    <row r="3835" spans="2:8" x14ac:dyDescent="0.3">
      <c r="B3835" s="109"/>
      <c r="C3835" s="13"/>
      <c r="G3835" s="29">
        <v>3832</v>
      </c>
      <c r="H3835" s="192">
        <f t="shared" ca="1" si="63"/>
        <v>6.6003006412227727E-2</v>
      </c>
    </row>
    <row r="3836" spans="2:8" x14ac:dyDescent="0.3">
      <c r="B3836" s="109"/>
      <c r="C3836" s="13"/>
      <c r="G3836" s="29">
        <v>3833</v>
      </c>
      <c r="H3836" s="192">
        <f t="shared" ca="1" si="63"/>
        <v>7.927048386696528E-3</v>
      </c>
    </row>
    <row r="3837" spans="2:8" x14ac:dyDescent="0.3">
      <c r="B3837" s="109"/>
      <c r="C3837" s="13"/>
      <c r="G3837" s="29">
        <v>3834</v>
      </c>
      <c r="H3837" s="192">
        <f t="shared" ca="1" si="63"/>
        <v>-2.1169683032430324E-2</v>
      </c>
    </row>
    <row r="3838" spans="2:8" x14ac:dyDescent="0.3">
      <c r="B3838" s="109"/>
      <c r="C3838" s="13"/>
      <c r="G3838" s="29">
        <v>3835</v>
      </c>
      <c r="H3838" s="192">
        <f t="shared" ca="1" si="63"/>
        <v>-2.6316311213047793E-2</v>
      </c>
    </row>
    <row r="3839" spans="2:8" x14ac:dyDescent="0.3">
      <c r="B3839" s="109"/>
      <c r="C3839" s="13"/>
      <c r="G3839" s="29">
        <v>3836</v>
      </c>
      <c r="H3839" s="192">
        <f t="shared" ca="1" si="63"/>
        <v>-4.8773555946478413E-3</v>
      </c>
    </row>
    <row r="3840" spans="2:8" x14ac:dyDescent="0.3">
      <c r="B3840" s="109"/>
      <c r="C3840" s="13"/>
      <c r="G3840" s="29">
        <v>3837</v>
      </c>
      <c r="H3840" s="192">
        <f t="shared" ca="1" si="63"/>
        <v>1.013737585090786E-2</v>
      </c>
    </row>
    <row r="3841" spans="2:8" x14ac:dyDescent="0.3">
      <c r="B3841" s="109"/>
      <c r="C3841" s="13"/>
      <c r="G3841" s="29">
        <v>3838</v>
      </c>
      <c r="H3841" s="192">
        <f t="shared" ca="1" si="63"/>
        <v>5.4603344493296983E-3</v>
      </c>
    </row>
    <row r="3842" spans="2:8" x14ac:dyDescent="0.3">
      <c r="B3842" s="109"/>
      <c r="C3842" s="13"/>
      <c r="G3842" s="29">
        <v>3839</v>
      </c>
      <c r="H3842" s="192">
        <f t="shared" ca="1" si="63"/>
        <v>-2.7678665249618522E-2</v>
      </c>
    </row>
    <row r="3843" spans="2:8" x14ac:dyDescent="0.3">
      <c r="B3843" s="109"/>
      <c r="C3843" s="13"/>
      <c r="G3843" s="29">
        <v>3840</v>
      </c>
      <c r="H3843" s="192">
        <f t="shared" ca="1" si="63"/>
        <v>3.129448839339765E-2</v>
      </c>
    </row>
    <row r="3844" spans="2:8" x14ac:dyDescent="0.3">
      <c r="B3844" s="109"/>
      <c r="C3844" s="13"/>
      <c r="G3844" s="29">
        <v>3841</v>
      </c>
      <c r="H3844" s="192">
        <f t="shared" ca="1" si="63"/>
        <v>1.4111844008558258E-2</v>
      </c>
    </row>
    <row r="3845" spans="2:8" x14ac:dyDescent="0.3">
      <c r="B3845" s="109"/>
      <c r="C3845" s="13"/>
      <c r="G3845" s="29">
        <v>3842</v>
      </c>
      <c r="H3845" s="192">
        <f t="shared" ref="H3845:H3908" ca="1" si="64">_xlfn.NORM.INV(RAND(),N$6,N$7)</f>
        <v>-2.1598649121234033E-3</v>
      </c>
    </row>
    <row r="3846" spans="2:8" x14ac:dyDescent="0.3">
      <c r="B3846" s="109"/>
      <c r="C3846" s="13"/>
      <c r="G3846" s="29">
        <v>3843</v>
      </c>
      <c r="H3846" s="192">
        <f t="shared" ca="1" si="64"/>
        <v>-1.5828023486798902E-3</v>
      </c>
    </row>
    <row r="3847" spans="2:8" x14ac:dyDescent="0.3">
      <c r="B3847" s="109"/>
      <c r="C3847" s="13"/>
      <c r="G3847" s="29">
        <v>3844</v>
      </c>
      <c r="H3847" s="192">
        <f t="shared" ca="1" si="64"/>
        <v>-1.805734846973639E-2</v>
      </c>
    </row>
    <row r="3848" spans="2:8" x14ac:dyDescent="0.3">
      <c r="B3848" s="109"/>
      <c r="C3848" s="13"/>
      <c r="G3848" s="29">
        <v>3845</v>
      </c>
      <c r="H3848" s="192">
        <f t="shared" ca="1" si="64"/>
        <v>2.4995198944520149E-2</v>
      </c>
    </row>
    <row r="3849" spans="2:8" x14ac:dyDescent="0.3">
      <c r="B3849" s="109"/>
      <c r="C3849" s="13"/>
      <c r="G3849" s="29">
        <v>3846</v>
      </c>
      <c r="H3849" s="192">
        <f t="shared" ca="1" si="64"/>
        <v>-1.392268682431516E-2</v>
      </c>
    </row>
    <row r="3850" spans="2:8" x14ac:dyDescent="0.3">
      <c r="B3850" s="109"/>
      <c r="C3850" s="13"/>
      <c r="G3850" s="29">
        <v>3847</v>
      </c>
      <c r="H3850" s="192">
        <f t="shared" ca="1" si="64"/>
        <v>-5.1628819350130882E-2</v>
      </c>
    </row>
    <row r="3851" spans="2:8" x14ac:dyDescent="0.3">
      <c r="B3851" s="109"/>
      <c r="C3851" s="13"/>
      <c r="G3851" s="29">
        <v>3848</v>
      </c>
      <c r="H3851" s="192">
        <f t="shared" ca="1" si="64"/>
        <v>2.5854880665588591E-2</v>
      </c>
    </row>
    <row r="3852" spans="2:8" x14ac:dyDescent="0.3">
      <c r="B3852" s="109"/>
      <c r="C3852" s="13"/>
      <c r="G3852" s="29">
        <v>3849</v>
      </c>
      <c r="H3852" s="192">
        <f t="shared" ca="1" si="64"/>
        <v>6.2509294591189752E-3</v>
      </c>
    </row>
    <row r="3853" spans="2:8" x14ac:dyDescent="0.3">
      <c r="B3853" s="109"/>
      <c r="C3853" s="13"/>
      <c r="G3853" s="29">
        <v>3850</v>
      </c>
      <c r="H3853" s="192">
        <f t="shared" ca="1" si="64"/>
        <v>1.0118964089668942E-2</v>
      </c>
    </row>
    <row r="3854" spans="2:8" x14ac:dyDescent="0.3">
      <c r="B3854" s="109"/>
      <c r="C3854" s="13"/>
      <c r="G3854" s="29">
        <v>3851</v>
      </c>
      <c r="H3854" s="192">
        <f t="shared" ca="1" si="64"/>
        <v>-2.1837558009322484E-2</v>
      </c>
    </row>
    <row r="3855" spans="2:8" x14ac:dyDescent="0.3">
      <c r="B3855" s="109"/>
      <c r="C3855" s="13"/>
      <c r="G3855" s="29">
        <v>3852</v>
      </c>
      <c r="H3855" s="192">
        <f t="shared" ca="1" si="64"/>
        <v>-6.4431528239578132E-3</v>
      </c>
    </row>
    <row r="3856" spans="2:8" x14ac:dyDescent="0.3">
      <c r="B3856" s="109"/>
      <c r="C3856" s="13"/>
      <c r="G3856" s="29">
        <v>3853</v>
      </c>
      <c r="H3856" s="192">
        <f t="shared" ca="1" si="64"/>
        <v>4.4707039236286774E-3</v>
      </c>
    </row>
    <row r="3857" spans="2:8" x14ac:dyDescent="0.3">
      <c r="B3857" s="109"/>
      <c r="C3857" s="13"/>
      <c r="G3857" s="29">
        <v>3854</v>
      </c>
      <c r="H3857" s="192">
        <f t="shared" ca="1" si="64"/>
        <v>-1.2131672959445287E-2</v>
      </c>
    </row>
    <row r="3858" spans="2:8" x14ac:dyDescent="0.3">
      <c r="B3858" s="109"/>
      <c r="C3858" s="13"/>
      <c r="G3858" s="29">
        <v>3855</v>
      </c>
      <c r="H3858" s="192">
        <f t="shared" ca="1" si="64"/>
        <v>3.467077103994181E-2</v>
      </c>
    </row>
    <row r="3859" spans="2:8" x14ac:dyDescent="0.3">
      <c r="B3859" s="109"/>
      <c r="C3859" s="13"/>
      <c r="G3859" s="29">
        <v>3856</v>
      </c>
      <c r="H3859" s="192">
        <f t="shared" ca="1" si="64"/>
        <v>-1.0189615611515402E-2</v>
      </c>
    </row>
    <row r="3860" spans="2:8" x14ac:dyDescent="0.3">
      <c r="B3860" s="109"/>
      <c r="C3860" s="13"/>
      <c r="G3860" s="29">
        <v>3857</v>
      </c>
      <c r="H3860" s="192">
        <f t="shared" ca="1" si="64"/>
        <v>4.4700821817855979E-2</v>
      </c>
    </row>
    <row r="3861" spans="2:8" x14ac:dyDescent="0.3">
      <c r="B3861" s="109"/>
      <c r="C3861" s="13"/>
      <c r="G3861" s="29">
        <v>3858</v>
      </c>
      <c r="H3861" s="192">
        <f t="shared" ca="1" si="64"/>
        <v>-1.2183019131935011E-2</v>
      </c>
    </row>
    <row r="3862" spans="2:8" x14ac:dyDescent="0.3">
      <c r="B3862" s="109"/>
      <c r="C3862" s="13"/>
      <c r="G3862" s="29">
        <v>3859</v>
      </c>
      <c r="H3862" s="192">
        <f t="shared" ca="1" si="64"/>
        <v>-1.4827378507808459E-2</v>
      </c>
    </row>
    <row r="3863" spans="2:8" x14ac:dyDescent="0.3">
      <c r="B3863" s="109"/>
      <c r="C3863" s="13"/>
      <c r="G3863" s="29">
        <v>3860</v>
      </c>
      <c r="H3863" s="192">
        <f t="shared" ca="1" si="64"/>
        <v>2.9656902498485255E-2</v>
      </c>
    </row>
    <row r="3864" spans="2:8" x14ac:dyDescent="0.3">
      <c r="B3864" s="109"/>
      <c r="C3864" s="13"/>
      <c r="G3864" s="29">
        <v>3861</v>
      </c>
      <c r="H3864" s="192">
        <f t="shared" ca="1" si="64"/>
        <v>3.1268674015558729E-3</v>
      </c>
    </row>
    <row r="3865" spans="2:8" x14ac:dyDescent="0.3">
      <c r="B3865" s="109"/>
      <c r="C3865" s="13"/>
      <c r="G3865" s="29">
        <v>3862</v>
      </c>
      <c r="H3865" s="192">
        <f t="shared" ca="1" si="64"/>
        <v>2.7069278280314989E-3</v>
      </c>
    </row>
    <row r="3866" spans="2:8" x14ac:dyDescent="0.3">
      <c r="B3866" s="109"/>
      <c r="C3866" s="13"/>
      <c r="G3866" s="29">
        <v>3863</v>
      </c>
      <c r="H3866" s="192">
        <f t="shared" ca="1" si="64"/>
        <v>2.4224998735657859E-2</v>
      </c>
    </row>
    <row r="3867" spans="2:8" x14ac:dyDescent="0.3">
      <c r="B3867" s="109"/>
      <c r="C3867" s="13"/>
      <c r="G3867" s="29">
        <v>3864</v>
      </c>
      <c r="H3867" s="192">
        <f t="shared" ca="1" si="64"/>
        <v>-1.1209081708598367E-2</v>
      </c>
    </row>
    <row r="3868" spans="2:8" x14ac:dyDescent="0.3">
      <c r="B3868" s="109"/>
      <c r="C3868" s="13"/>
      <c r="G3868" s="29">
        <v>3865</v>
      </c>
      <c r="H3868" s="192">
        <f t="shared" ca="1" si="64"/>
        <v>-3.9632566834823489E-2</v>
      </c>
    </row>
    <row r="3869" spans="2:8" x14ac:dyDescent="0.3">
      <c r="B3869" s="109"/>
      <c r="C3869" s="13"/>
      <c r="G3869" s="29">
        <v>3866</v>
      </c>
      <c r="H3869" s="192">
        <f t="shared" ca="1" si="64"/>
        <v>2.7461013910533825E-2</v>
      </c>
    </row>
    <row r="3870" spans="2:8" x14ac:dyDescent="0.3">
      <c r="B3870" s="109"/>
      <c r="C3870" s="13"/>
      <c r="G3870" s="29">
        <v>3867</v>
      </c>
      <c r="H3870" s="192">
        <f t="shared" ca="1" si="64"/>
        <v>-2.9525628869300102E-2</v>
      </c>
    </row>
    <row r="3871" spans="2:8" x14ac:dyDescent="0.3">
      <c r="B3871" s="109"/>
      <c r="C3871" s="13"/>
      <c r="G3871" s="29">
        <v>3868</v>
      </c>
      <c r="H3871" s="192">
        <f t="shared" ca="1" si="64"/>
        <v>1.1923069488805348E-2</v>
      </c>
    </row>
    <row r="3872" spans="2:8" x14ac:dyDescent="0.3">
      <c r="B3872" s="109"/>
      <c r="C3872" s="13"/>
      <c r="G3872" s="29">
        <v>3869</v>
      </c>
      <c r="H3872" s="192">
        <f t="shared" ca="1" si="64"/>
        <v>7.7479291318050614E-3</v>
      </c>
    </row>
    <row r="3873" spans="2:8" x14ac:dyDescent="0.3">
      <c r="B3873" s="109"/>
      <c r="C3873" s="13"/>
      <c r="G3873" s="29">
        <v>3870</v>
      </c>
      <c r="H3873" s="192">
        <f t="shared" ca="1" si="64"/>
        <v>-3.1100873558089041E-2</v>
      </c>
    </row>
    <row r="3874" spans="2:8" x14ac:dyDescent="0.3">
      <c r="B3874" s="109"/>
      <c r="C3874" s="13"/>
      <c r="G3874" s="29">
        <v>3871</v>
      </c>
      <c r="H3874" s="192">
        <f t="shared" ca="1" si="64"/>
        <v>-1.0456177568609077E-2</v>
      </c>
    </row>
    <row r="3875" spans="2:8" x14ac:dyDescent="0.3">
      <c r="B3875" s="109"/>
      <c r="C3875" s="13"/>
      <c r="G3875" s="29">
        <v>3872</v>
      </c>
      <c r="H3875" s="192">
        <f t="shared" ca="1" si="64"/>
        <v>-2.7076664815241024E-2</v>
      </c>
    </row>
    <row r="3876" spans="2:8" x14ac:dyDescent="0.3">
      <c r="B3876" s="109"/>
      <c r="C3876" s="13"/>
      <c r="G3876" s="29">
        <v>3873</v>
      </c>
      <c r="H3876" s="192">
        <f t="shared" ca="1" si="64"/>
        <v>1.0504366050193307E-2</v>
      </c>
    </row>
    <row r="3877" spans="2:8" x14ac:dyDescent="0.3">
      <c r="B3877" s="109"/>
      <c r="C3877" s="13"/>
      <c r="G3877" s="29">
        <v>3874</v>
      </c>
      <c r="H3877" s="192">
        <f t="shared" ca="1" si="64"/>
        <v>1.0817407477977754E-3</v>
      </c>
    </row>
    <row r="3878" spans="2:8" x14ac:dyDescent="0.3">
      <c r="B3878" s="109"/>
      <c r="C3878" s="13"/>
      <c r="G3878" s="29">
        <v>3875</v>
      </c>
      <c r="H3878" s="192">
        <f t="shared" ca="1" si="64"/>
        <v>3.3403401643835665E-2</v>
      </c>
    </row>
    <row r="3879" spans="2:8" x14ac:dyDescent="0.3">
      <c r="B3879" s="109"/>
      <c r="C3879" s="13"/>
      <c r="G3879" s="29">
        <v>3876</v>
      </c>
      <c r="H3879" s="192">
        <f t="shared" ca="1" si="64"/>
        <v>3.3589076852250363E-2</v>
      </c>
    </row>
    <row r="3880" spans="2:8" x14ac:dyDescent="0.3">
      <c r="B3880" s="109"/>
      <c r="C3880" s="13"/>
      <c r="G3880" s="29">
        <v>3877</v>
      </c>
      <c r="H3880" s="192">
        <f t="shared" ca="1" si="64"/>
        <v>-2.0886802098896935E-2</v>
      </c>
    </row>
    <row r="3881" spans="2:8" x14ac:dyDescent="0.3">
      <c r="B3881" s="109"/>
      <c r="C3881" s="13"/>
      <c r="G3881" s="29">
        <v>3878</v>
      </c>
      <c r="H3881" s="192">
        <f t="shared" ca="1" si="64"/>
        <v>2.7852174707478482E-2</v>
      </c>
    </row>
    <row r="3882" spans="2:8" x14ac:dyDescent="0.3">
      <c r="B3882" s="109"/>
      <c r="C3882" s="13"/>
      <c r="G3882" s="29">
        <v>3879</v>
      </c>
      <c r="H3882" s="192">
        <f t="shared" ca="1" si="64"/>
        <v>1.6261238353814631E-2</v>
      </c>
    </row>
    <row r="3883" spans="2:8" x14ac:dyDescent="0.3">
      <c r="B3883" s="109"/>
      <c r="C3883" s="13"/>
      <c r="G3883" s="29">
        <v>3880</v>
      </c>
      <c r="H3883" s="192">
        <f t="shared" ca="1" si="64"/>
        <v>2.442591460865506E-2</v>
      </c>
    </row>
    <row r="3884" spans="2:8" x14ac:dyDescent="0.3">
      <c r="B3884" s="109"/>
      <c r="C3884" s="13"/>
      <c r="G3884" s="29">
        <v>3881</v>
      </c>
      <c r="H3884" s="192">
        <f t="shared" ca="1" si="64"/>
        <v>-1.6319300807007955E-2</v>
      </c>
    </row>
    <row r="3885" spans="2:8" x14ac:dyDescent="0.3">
      <c r="B3885" s="109"/>
      <c r="C3885" s="13"/>
      <c r="G3885" s="29">
        <v>3882</v>
      </c>
      <c r="H3885" s="192">
        <f t="shared" ca="1" si="64"/>
        <v>4.4329663791739131E-2</v>
      </c>
    </row>
    <row r="3886" spans="2:8" x14ac:dyDescent="0.3">
      <c r="B3886" s="109"/>
      <c r="C3886" s="13"/>
      <c r="G3886" s="29">
        <v>3883</v>
      </c>
      <c r="H3886" s="192">
        <f t="shared" ca="1" si="64"/>
        <v>-2.2951676843280717E-2</v>
      </c>
    </row>
    <row r="3887" spans="2:8" x14ac:dyDescent="0.3">
      <c r="B3887" s="109"/>
      <c r="C3887" s="13"/>
      <c r="G3887" s="29">
        <v>3884</v>
      </c>
      <c r="H3887" s="192">
        <f t="shared" ca="1" si="64"/>
        <v>-4.1796867173824991E-2</v>
      </c>
    </row>
    <row r="3888" spans="2:8" x14ac:dyDescent="0.3">
      <c r="B3888" s="109"/>
      <c r="C3888" s="13"/>
      <c r="G3888" s="29">
        <v>3885</v>
      </c>
      <c r="H3888" s="192">
        <f t="shared" ca="1" si="64"/>
        <v>-1.877802165599755E-2</v>
      </c>
    </row>
    <row r="3889" spans="2:8" x14ac:dyDescent="0.3">
      <c r="B3889" s="109"/>
      <c r="C3889" s="13"/>
      <c r="G3889" s="29">
        <v>3886</v>
      </c>
      <c r="H3889" s="192">
        <f t="shared" ca="1" si="64"/>
        <v>-2.0814147292868929E-2</v>
      </c>
    </row>
    <row r="3890" spans="2:8" x14ac:dyDescent="0.3">
      <c r="B3890" s="109"/>
      <c r="C3890" s="13"/>
      <c r="G3890" s="29">
        <v>3887</v>
      </c>
      <c r="H3890" s="192">
        <f t="shared" ca="1" si="64"/>
        <v>-1.6011402344020041E-3</v>
      </c>
    </row>
    <row r="3891" spans="2:8" x14ac:dyDescent="0.3">
      <c r="B3891" s="109"/>
      <c r="C3891" s="13"/>
      <c r="G3891" s="29">
        <v>3888</v>
      </c>
      <c r="H3891" s="192">
        <f t="shared" ca="1" si="64"/>
        <v>4.3453637175465624E-2</v>
      </c>
    </row>
    <row r="3892" spans="2:8" x14ac:dyDescent="0.3">
      <c r="B3892" s="109"/>
      <c r="C3892" s="13"/>
      <c r="G3892" s="29">
        <v>3889</v>
      </c>
      <c r="H3892" s="192">
        <f t="shared" ca="1" si="64"/>
        <v>-9.0796437868641434E-3</v>
      </c>
    </row>
    <row r="3893" spans="2:8" x14ac:dyDescent="0.3">
      <c r="B3893" s="109"/>
      <c r="C3893" s="13"/>
      <c r="G3893" s="29">
        <v>3890</v>
      </c>
      <c r="H3893" s="192">
        <f t="shared" ca="1" si="64"/>
        <v>-7.0338977151377094E-3</v>
      </c>
    </row>
    <row r="3894" spans="2:8" x14ac:dyDescent="0.3">
      <c r="B3894" s="109"/>
      <c r="C3894" s="13"/>
      <c r="G3894" s="29">
        <v>3891</v>
      </c>
      <c r="H3894" s="192">
        <f t="shared" ca="1" si="64"/>
        <v>-3.4540743133833637E-2</v>
      </c>
    </row>
    <row r="3895" spans="2:8" x14ac:dyDescent="0.3">
      <c r="B3895" s="109"/>
      <c r="C3895" s="13"/>
      <c r="G3895" s="29">
        <v>3892</v>
      </c>
      <c r="H3895" s="192">
        <f t="shared" ca="1" si="64"/>
        <v>-1.2967014036777997E-3</v>
      </c>
    </row>
    <row r="3896" spans="2:8" x14ac:dyDescent="0.3">
      <c r="B3896" s="109"/>
      <c r="C3896" s="13"/>
      <c r="G3896" s="29">
        <v>3893</v>
      </c>
      <c r="H3896" s="192">
        <f t="shared" ca="1" si="64"/>
        <v>1.4993734916445935E-2</v>
      </c>
    </row>
    <row r="3897" spans="2:8" x14ac:dyDescent="0.3">
      <c r="B3897" s="109"/>
      <c r="C3897" s="13"/>
      <c r="G3897" s="29">
        <v>3894</v>
      </c>
      <c r="H3897" s="192">
        <f t="shared" ca="1" si="64"/>
        <v>-1.1352690241934971E-2</v>
      </c>
    </row>
    <row r="3898" spans="2:8" x14ac:dyDescent="0.3">
      <c r="B3898" s="109"/>
      <c r="C3898" s="13"/>
      <c r="G3898" s="29">
        <v>3895</v>
      </c>
      <c r="H3898" s="192">
        <f t="shared" ca="1" si="64"/>
        <v>-4.7337085201753983E-2</v>
      </c>
    </row>
    <row r="3899" spans="2:8" x14ac:dyDescent="0.3">
      <c r="B3899" s="109"/>
      <c r="C3899" s="13"/>
      <c r="G3899" s="29">
        <v>3896</v>
      </c>
      <c r="H3899" s="192">
        <f t="shared" ca="1" si="64"/>
        <v>-1.7401660977166035E-2</v>
      </c>
    </row>
    <row r="3900" spans="2:8" x14ac:dyDescent="0.3">
      <c r="B3900" s="109"/>
      <c r="C3900" s="13"/>
      <c r="G3900" s="29">
        <v>3897</v>
      </c>
      <c r="H3900" s="192">
        <f t="shared" ca="1" si="64"/>
        <v>3.4239390419850795E-2</v>
      </c>
    </row>
    <row r="3901" spans="2:8" x14ac:dyDescent="0.3">
      <c r="B3901" s="109"/>
      <c r="C3901" s="13"/>
      <c r="G3901" s="29">
        <v>3898</v>
      </c>
      <c r="H3901" s="192">
        <f t="shared" ca="1" si="64"/>
        <v>8.393164423034661E-3</v>
      </c>
    </row>
    <row r="3902" spans="2:8" x14ac:dyDescent="0.3">
      <c r="B3902" s="109"/>
      <c r="C3902" s="13"/>
      <c r="G3902" s="29">
        <v>3899</v>
      </c>
      <c r="H3902" s="192">
        <f t="shared" ca="1" si="64"/>
        <v>-1.1851042837772344E-2</v>
      </c>
    </row>
    <row r="3903" spans="2:8" x14ac:dyDescent="0.3">
      <c r="B3903" s="109"/>
      <c r="C3903" s="13"/>
      <c r="G3903" s="29">
        <v>3900</v>
      </c>
      <c r="H3903" s="192">
        <f t="shared" ca="1" si="64"/>
        <v>3.131061966612031E-3</v>
      </c>
    </row>
    <row r="3904" spans="2:8" x14ac:dyDescent="0.3">
      <c r="B3904" s="109"/>
      <c r="C3904" s="13"/>
      <c r="G3904" s="29">
        <v>3901</v>
      </c>
      <c r="H3904" s="192">
        <f t="shared" ca="1" si="64"/>
        <v>-5.5954268493231728E-2</v>
      </c>
    </row>
    <row r="3905" spans="2:8" x14ac:dyDescent="0.3">
      <c r="B3905" s="109"/>
      <c r="C3905" s="13"/>
      <c r="G3905" s="29">
        <v>3902</v>
      </c>
      <c r="H3905" s="192">
        <f t="shared" ca="1" si="64"/>
        <v>2.8493264493053932E-2</v>
      </c>
    </row>
    <row r="3906" spans="2:8" x14ac:dyDescent="0.3">
      <c r="B3906" s="109"/>
      <c r="C3906" s="13"/>
      <c r="G3906" s="29">
        <v>3903</v>
      </c>
      <c r="H3906" s="192">
        <f t="shared" ca="1" si="64"/>
        <v>2.2866750899780824E-2</v>
      </c>
    </row>
    <row r="3907" spans="2:8" x14ac:dyDescent="0.3">
      <c r="B3907" s="109"/>
      <c r="C3907" s="13"/>
      <c r="G3907" s="29">
        <v>3904</v>
      </c>
      <c r="H3907" s="192">
        <f t="shared" ca="1" si="64"/>
        <v>9.3421703837572572E-3</v>
      </c>
    </row>
    <row r="3908" spans="2:8" x14ac:dyDescent="0.3">
      <c r="B3908" s="109"/>
      <c r="C3908" s="13"/>
      <c r="G3908" s="29">
        <v>3905</v>
      </c>
      <c r="H3908" s="192">
        <f t="shared" ca="1" si="64"/>
        <v>2.1243938990984066E-2</v>
      </c>
    </row>
    <row r="3909" spans="2:8" x14ac:dyDescent="0.3">
      <c r="B3909" s="109"/>
      <c r="C3909" s="13"/>
      <c r="G3909" s="29">
        <v>3906</v>
      </c>
      <c r="H3909" s="192">
        <f t="shared" ref="H3909:H3972" ca="1" si="65">_xlfn.NORM.INV(RAND(),N$6,N$7)</f>
        <v>2.7327878232235529E-2</v>
      </c>
    </row>
    <row r="3910" spans="2:8" x14ac:dyDescent="0.3">
      <c r="B3910" s="109"/>
      <c r="C3910" s="13"/>
      <c r="G3910" s="29">
        <v>3907</v>
      </c>
      <c r="H3910" s="192">
        <f t="shared" ca="1" si="65"/>
        <v>1.7053591397630265E-2</v>
      </c>
    </row>
    <row r="3911" spans="2:8" x14ac:dyDescent="0.3">
      <c r="B3911" s="109"/>
      <c r="C3911" s="13"/>
      <c r="G3911" s="29">
        <v>3908</v>
      </c>
      <c r="H3911" s="192">
        <f t="shared" ca="1" si="65"/>
        <v>-1.7429036973298419E-2</v>
      </c>
    </row>
    <row r="3912" spans="2:8" x14ac:dyDescent="0.3">
      <c r="B3912" s="109"/>
      <c r="C3912" s="13"/>
      <c r="G3912" s="29">
        <v>3909</v>
      </c>
      <c r="H3912" s="192">
        <f t="shared" ca="1" si="65"/>
        <v>9.629349096690954E-4</v>
      </c>
    </row>
    <row r="3913" spans="2:8" x14ac:dyDescent="0.3">
      <c r="B3913" s="109"/>
      <c r="C3913" s="13"/>
      <c r="G3913" s="29">
        <v>3910</v>
      </c>
      <c r="H3913" s="192">
        <f t="shared" ca="1" si="65"/>
        <v>-2.993259101156405E-2</v>
      </c>
    </row>
    <row r="3914" spans="2:8" x14ac:dyDescent="0.3">
      <c r="B3914" s="109"/>
      <c r="C3914" s="13"/>
      <c r="G3914" s="29">
        <v>3911</v>
      </c>
      <c r="H3914" s="192">
        <f t="shared" ca="1" si="65"/>
        <v>2.9126332070254387E-2</v>
      </c>
    </row>
    <row r="3915" spans="2:8" x14ac:dyDescent="0.3">
      <c r="B3915" s="109"/>
      <c r="C3915" s="13"/>
      <c r="G3915" s="29">
        <v>3912</v>
      </c>
      <c r="H3915" s="192">
        <f t="shared" ca="1" si="65"/>
        <v>3.975368538882483E-2</v>
      </c>
    </row>
    <row r="3916" spans="2:8" x14ac:dyDescent="0.3">
      <c r="B3916" s="109"/>
      <c r="C3916" s="13"/>
      <c r="G3916" s="29">
        <v>3913</v>
      </c>
      <c r="H3916" s="192">
        <f t="shared" ca="1" si="65"/>
        <v>-3.9464093704607558E-2</v>
      </c>
    </row>
    <row r="3917" spans="2:8" x14ac:dyDescent="0.3">
      <c r="B3917" s="109"/>
      <c r="C3917" s="13"/>
      <c r="G3917" s="29">
        <v>3914</v>
      </c>
      <c r="H3917" s="192">
        <f t="shared" ca="1" si="65"/>
        <v>-1.5178494733286373E-2</v>
      </c>
    </row>
    <row r="3918" spans="2:8" x14ac:dyDescent="0.3">
      <c r="B3918" s="109"/>
      <c r="C3918" s="13"/>
      <c r="G3918" s="29">
        <v>3915</v>
      </c>
      <c r="H3918" s="192">
        <f t="shared" ca="1" si="65"/>
        <v>-1.1667291015489595E-2</v>
      </c>
    </row>
    <row r="3919" spans="2:8" x14ac:dyDescent="0.3">
      <c r="B3919" s="109"/>
      <c r="C3919" s="13"/>
      <c r="G3919" s="29">
        <v>3916</v>
      </c>
      <c r="H3919" s="192">
        <f t="shared" ca="1" si="65"/>
        <v>-2.2164531884125135E-2</v>
      </c>
    </row>
    <row r="3920" spans="2:8" x14ac:dyDescent="0.3">
      <c r="B3920" s="109"/>
      <c r="C3920" s="13"/>
      <c r="G3920" s="29">
        <v>3917</v>
      </c>
      <c r="H3920" s="192">
        <f t="shared" ca="1" si="65"/>
        <v>2.2297142056455006E-2</v>
      </c>
    </row>
    <row r="3921" spans="2:8" x14ac:dyDescent="0.3">
      <c r="B3921" s="109"/>
      <c r="C3921" s="13"/>
      <c r="G3921" s="29">
        <v>3918</v>
      </c>
      <c r="H3921" s="192">
        <f t="shared" ca="1" si="65"/>
        <v>2.4629511463405307E-2</v>
      </c>
    </row>
    <row r="3922" spans="2:8" x14ac:dyDescent="0.3">
      <c r="B3922" s="109"/>
      <c r="C3922" s="13"/>
      <c r="G3922" s="29">
        <v>3919</v>
      </c>
      <c r="H3922" s="192">
        <f t="shared" ca="1" si="65"/>
        <v>-3.0209455587837452E-2</v>
      </c>
    </row>
    <row r="3923" spans="2:8" x14ac:dyDescent="0.3">
      <c r="B3923" s="109"/>
      <c r="C3923" s="13"/>
      <c r="G3923" s="29">
        <v>3920</v>
      </c>
      <c r="H3923" s="192">
        <f t="shared" ca="1" si="65"/>
        <v>4.4604437165295052E-2</v>
      </c>
    </row>
    <row r="3924" spans="2:8" x14ac:dyDescent="0.3">
      <c r="B3924" s="109"/>
      <c r="C3924" s="13"/>
      <c r="G3924" s="29">
        <v>3921</v>
      </c>
      <c r="H3924" s="192">
        <f t="shared" ca="1" si="65"/>
        <v>7.6452157928469039E-3</v>
      </c>
    </row>
    <row r="3925" spans="2:8" x14ac:dyDescent="0.3">
      <c r="B3925" s="109"/>
      <c r="C3925" s="13"/>
      <c r="G3925" s="29">
        <v>3922</v>
      </c>
      <c r="H3925" s="192">
        <f t="shared" ca="1" si="65"/>
        <v>-1.0204794847714142E-2</v>
      </c>
    </row>
    <row r="3926" spans="2:8" x14ac:dyDescent="0.3">
      <c r="B3926" s="109"/>
      <c r="C3926" s="13"/>
      <c r="G3926" s="29">
        <v>3923</v>
      </c>
      <c r="H3926" s="192">
        <f t="shared" ca="1" si="65"/>
        <v>-7.1637301680546571E-3</v>
      </c>
    </row>
    <row r="3927" spans="2:8" x14ac:dyDescent="0.3">
      <c r="B3927" s="109"/>
      <c r="C3927" s="13"/>
      <c r="G3927" s="29">
        <v>3924</v>
      </c>
      <c r="H3927" s="192">
        <f t="shared" ca="1" si="65"/>
        <v>-4.0948984338157121E-3</v>
      </c>
    </row>
    <row r="3928" spans="2:8" x14ac:dyDescent="0.3">
      <c r="B3928" s="109"/>
      <c r="C3928" s="13"/>
      <c r="G3928" s="29">
        <v>3925</v>
      </c>
      <c r="H3928" s="192">
        <f t="shared" ca="1" si="65"/>
        <v>1.0717036658928541E-2</v>
      </c>
    </row>
    <row r="3929" spans="2:8" x14ac:dyDescent="0.3">
      <c r="B3929" s="109"/>
      <c r="C3929" s="13"/>
      <c r="G3929" s="29">
        <v>3926</v>
      </c>
      <c r="H3929" s="192">
        <f t="shared" ca="1" si="65"/>
        <v>2.1700789845068656E-2</v>
      </c>
    </row>
    <row r="3930" spans="2:8" x14ac:dyDescent="0.3">
      <c r="B3930" s="109"/>
      <c r="C3930" s="13"/>
      <c r="G3930" s="29">
        <v>3927</v>
      </c>
      <c r="H3930" s="192">
        <f t="shared" ca="1" si="65"/>
        <v>-2.0837993602389705E-3</v>
      </c>
    </row>
    <row r="3931" spans="2:8" x14ac:dyDescent="0.3">
      <c r="B3931" s="109"/>
      <c r="C3931" s="13"/>
      <c r="G3931" s="29">
        <v>3928</v>
      </c>
      <c r="H3931" s="192">
        <f t="shared" ca="1" si="65"/>
        <v>-4.362437033348791E-3</v>
      </c>
    </row>
    <row r="3932" spans="2:8" x14ac:dyDescent="0.3">
      <c r="B3932" s="109"/>
      <c r="C3932" s="13"/>
      <c r="G3932" s="29">
        <v>3929</v>
      </c>
      <c r="H3932" s="192">
        <f t="shared" ca="1" si="65"/>
        <v>-4.3922605417074968E-2</v>
      </c>
    </row>
    <row r="3933" spans="2:8" x14ac:dyDescent="0.3">
      <c r="B3933" s="109"/>
      <c r="C3933" s="13"/>
      <c r="G3933" s="29">
        <v>3930</v>
      </c>
      <c r="H3933" s="192">
        <f t="shared" ca="1" si="65"/>
        <v>2.3860714146615791E-2</v>
      </c>
    </row>
    <row r="3934" spans="2:8" x14ac:dyDescent="0.3">
      <c r="B3934" s="109"/>
      <c r="C3934" s="13"/>
      <c r="G3934" s="29">
        <v>3931</v>
      </c>
      <c r="H3934" s="192">
        <f t="shared" ca="1" si="65"/>
        <v>2.6057244659499108E-2</v>
      </c>
    </row>
    <row r="3935" spans="2:8" x14ac:dyDescent="0.3">
      <c r="B3935" s="109"/>
      <c r="C3935" s="13"/>
      <c r="G3935" s="29">
        <v>3932</v>
      </c>
      <c r="H3935" s="192">
        <f t="shared" ca="1" si="65"/>
        <v>-2.2943667767207784E-2</v>
      </c>
    </row>
    <row r="3936" spans="2:8" x14ac:dyDescent="0.3">
      <c r="B3936" s="109"/>
      <c r="C3936" s="13"/>
      <c r="G3936" s="29">
        <v>3933</v>
      </c>
      <c r="H3936" s="192">
        <f t="shared" ca="1" si="65"/>
        <v>-1.9185571910106849E-2</v>
      </c>
    </row>
    <row r="3937" spans="2:8" x14ac:dyDescent="0.3">
      <c r="B3937" s="109"/>
      <c r="C3937" s="13"/>
      <c r="G3937" s="29">
        <v>3934</v>
      </c>
      <c r="H3937" s="192">
        <f t="shared" ca="1" si="65"/>
        <v>5.058161944830715E-2</v>
      </c>
    </row>
    <row r="3938" spans="2:8" x14ac:dyDescent="0.3">
      <c r="B3938" s="109"/>
      <c r="C3938" s="13"/>
      <c r="G3938" s="29">
        <v>3935</v>
      </c>
      <c r="H3938" s="192">
        <f t="shared" ca="1" si="65"/>
        <v>-1.9717957619471756E-2</v>
      </c>
    </row>
    <row r="3939" spans="2:8" x14ac:dyDescent="0.3">
      <c r="B3939" s="109"/>
      <c r="C3939" s="13"/>
      <c r="G3939" s="29">
        <v>3936</v>
      </c>
      <c r="H3939" s="192">
        <f t="shared" ca="1" si="65"/>
        <v>1.7175939165963307E-2</v>
      </c>
    </row>
    <row r="3940" spans="2:8" x14ac:dyDescent="0.3">
      <c r="B3940" s="109"/>
      <c r="C3940" s="13"/>
      <c r="G3940" s="29">
        <v>3937</v>
      </c>
      <c r="H3940" s="192">
        <f t="shared" ca="1" si="65"/>
        <v>-1.1672351710599218E-2</v>
      </c>
    </row>
    <row r="3941" spans="2:8" x14ac:dyDescent="0.3">
      <c r="B3941" s="109"/>
      <c r="C3941" s="13"/>
      <c r="G3941" s="29">
        <v>3938</v>
      </c>
      <c r="H3941" s="192">
        <f t="shared" ca="1" si="65"/>
        <v>-5.6489600890558137E-3</v>
      </c>
    </row>
    <row r="3942" spans="2:8" x14ac:dyDescent="0.3">
      <c r="B3942" s="109"/>
      <c r="C3942" s="13"/>
      <c r="G3942" s="29">
        <v>3939</v>
      </c>
      <c r="H3942" s="192">
        <f t="shared" ca="1" si="65"/>
        <v>-3.5345932428226725E-3</v>
      </c>
    </row>
    <row r="3943" spans="2:8" x14ac:dyDescent="0.3">
      <c r="B3943" s="109"/>
      <c r="C3943" s="13"/>
      <c r="G3943" s="29">
        <v>3940</v>
      </c>
      <c r="H3943" s="192">
        <f t="shared" ca="1" si="65"/>
        <v>-1.2068052746906321E-2</v>
      </c>
    </row>
    <row r="3944" spans="2:8" x14ac:dyDescent="0.3">
      <c r="B3944" s="109"/>
      <c r="C3944" s="13"/>
      <c r="G3944" s="29">
        <v>3941</v>
      </c>
      <c r="H3944" s="192">
        <f t="shared" ca="1" si="65"/>
        <v>1.1367678390969698E-3</v>
      </c>
    </row>
    <row r="3945" spans="2:8" x14ac:dyDescent="0.3">
      <c r="B3945" s="109"/>
      <c r="C3945" s="13"/>
      <c r="G3945" s="29">
        <v>3942</v>
      </c>
      <c r="H3945" s="192">
        <f t="shared" ca="1" si="65"/>
        <v>3.6891494505483763E-2</v>
      </c>
    </row>
    <row r="3946" spans="2:8" x14ac:dyDescent="0.3">
      <c r="B3946" s="109"/>
      <c r="C3946" s="13"/>
      <c r="G3946" s="29">
        <v>3943</v>
      </c>
      <c r="H3946" s="192">
        <f t="shared" ca="1" si="65"/>
        <v>5.946723080245955E-4</v>
      </c>
    </row>
    <row r="3947" spans="2:8" x14ac:dyDescent="0.3">
      <c r="B3947" s="109"/>
      <c r="C3947" s="13"/>
      <c r="G3947" s="29">
        <v>3944</v>
      </c>
      <c r="H3947" s="192">
        <f t="shared" ca="1" si="65"/>
        <v>8.2711958181781817E-3</v>
      </c>
    </row>
    <row r="3948" spans="2:8" x14ac:dyDescent="0.3">
      <c r="B3948" s="109"/>
      <c r="C3948" s="13"/>
      <c r="G3948" s="29">
        <v>3945</v>
      </c>
      <c r="H3948" s="192">
        <f t="shared" ca="1" si="65"/>
        <v>7.3706586803181685E-3</v>
      </c>
    </row>
    <row r="3949" spans="2:8" x14ac:dyDescent="0.3">
      <c r="B3949" s="109"/>
      <c r="C3949" s="13"/>
      <c r="G3949" s="29">
        <v>3946</v>
      </c>
      <c r="H3949" s="192">
        <f t="shared" ca="1" si="65"/>
        <v>-6.0066868808589642E-2</v>
      </c>
    </row>
    <row r="3950" spans="2:8" x14ac:dyDescent="0.3">
      <c r="B3950" s="109"/>
      <c r="C3950" s="13"/>
      <c r="G3950" s="29">
        <v>3947</v>
      </c>
      <c r="H3950" s="192">
        <f t="shared" ca="1" si="65"/>
        <v>2.1960622111117861E-2</v>
      </c>
    </row>
    <row r="3951" spans="2:8" x14ac:dyDescent="0.3">
      <c r="B3951" s="109"/>
      <c r="C3951" s="13"/>
      <c r="G3951" s="29">
        <v>3948</v>
      </c>
      <c r="H3951" s="192">
        <f t="shared" ca="1" si="65"/>
        <v>5.1915371105274442E-4</v>
      </c>
    </row>
    <row r="3952" spans="2:8" x14ac:dyDescent="0.3">
      <c r="B3952" s="109"/>
      <c r="C3952" s="13"/>
      <c r="G3952" s="29">
        <v>3949</v>
      </c>
      <c r="H3952" s="192">
        <f t="shared" ca="1" si="65"/>
        <v>-6.9088759322826043E-2</v>
      </c>
    </row>
    <row r="3953" spans="2:8" x14ac:dyDescent="0.3">
      <c r="B3953" s="109"/>
      <c r="C3953" s="13"/>
      <c r="G3953" s="29">
        <v>3950</v>
      </c>
      <c r="H3953" s="192">
        <f t="shared" ca="1" si="65"/>
        <v>4.5577479987820076E-3</v>
      </c>
    </row>
    <row r="3954" spans="2:8" x14ac:dyDescent="0.3">
      <c r="B3954" s="109"/>
      <c r="C3954" s="13"/>
      <c r="G3954" s="29">
        <v>3951</v>
      </c>
      <c r="H3954" s="192">
        <f t="shared" ca="1" si="65"/>
        <v>1.0296342026386723E-2</v>
      </c>
    </row>
    <row r="3955" spans="2:8" x14ac:dyDescent="0.3">
      <c r="B3955" s="109"/>
      <c r="C3955" s="13"/>
      <c r="G3955" s="29">
        <v>3952</v>
      </c>
      <c r="H3955" s="192">
        <f t="shared" ca="1" si="65"/>
        <v>5.2964520034721871E-3</v>
      </c>
    </row>
    <row r="3956" spans="2:8" x14ac:dyDescent="0.3">
      <c r="B3956" s="109"/>
      <c r="C3956" s="13"/>
      <c r="G3956" s="29">
        <v>3953</v>
      </c>
      <c r="H3956" s="192">
        <f t="shared" ca="1" si="65"/>
        <v>1.0510878376640531E-2</v>
      </c>
    </row>
    <row r="3957" spans="2:8" x14ac:dyDescent="0.3">
      <c r="B3957" s="109"/>
      <c r="C3957" s="13"/>
      <c r="G3957" s="29">
        <v>3954</v>
      </c>
      <c r="H3957" s="192">
        <f t="shared" ca="1" si="65"/>
        <v>1.9625033884013821E-2</v>
      </c>
    </row>
    <row r="3958" spans="2:8" x14ac:dyDescent="0.3">
      <c r="B3958" s="109"/>
      <c r="C3958" s="13"/>
      <c r="G3958" s="29">
        <v>3955</v>
      </c>
      <c r="H3958" s="192">
        <f t="shared" ca="1" si="65"/>
        <v>2.1449455178647315E-2</v>
      </c>
    </row>
    <row r="3959" spans="2:8" x14ac:dyDescent="0.3">
      <c r="B3959" s="109"/>
      <c r="C3959" s="13"/>
      <c r="G3959" s="29">
        <v>3956</v>
      </c>
      <c r="H3959" s="192">
        <f t="shared" ca="1" si="65"/>
        <v>-2.3624135710899871E-2</v>
      </c>
    </row>
    <row r="3960" spans="2:8" x14ac:dyDescent="0.3">
      <c r="B3960" s="109"/>
      <c r="C3960" s="13"/>
      <c r="G3960" s="29">
        <v>3957</v>
      </c>
      <c r="H3960" s="192">
        <f t="shared" ca="1" si="65"/>
        <v>4.1889628354061575E-3</v>
      </c>
    </row>
    <row r="3961" spans="2:8" x14ac:dyDescent="0.3">
      <c r="B3961" s="109"/>
      <c r="C3961" s="13"/>
      <c r="G3961" s="29">
        <v>3958</v>
      </c>
      <c r="H3961" s="192">
        <f t="shared" ca="1" si="65"/>
        <v>-2.5078584826406847E-2</v>
      </c>
    </row>
    <row r="3962" spans="2:8" x14ac:dyDescent="0.3">
      <c r="B3962" s="109"/>
      <c r="C3962" s="13"/>
      <c r="G3962" s="29">
        <v>3959</v>
      </c>
      <c r="H3962" s="192">
        <f t="shared" ca="1" si="65"/>
        <v>-5.9394168495877649E-2</v>
      </c>
    </row>
    <row r="3963" spans="2:8" x14ac:dyDescent="0.3">
      <c r="B3963" s="109"/>
      <c r="C3963" s="13"/>
      <c r="G3963" s="29">
        <v>3960</v>
      </c>
      <c r="H3963" s="192">
        <f t="shared" ca="1" si="65"/>
        <v>-4.9596424314352079E-2</v>
      </c>
    </row>
    <row r="3964" spans="2:8" x14ac:dyDescent="0.3">
      <c r="B3964" s="109"/>
      <c r="C3964" s="13"/>
      <c r="G3964" s="29">
        <v>3961</v>
      </c>
      <c r="H3964" s="192">
        <f t="shared" ca="1" si="65"/>
        <v>-1.6225329731262533E-2</v>
      </c>
    </row>
    <row r="3965" spans="2:8" x14ac:dyDescent="0.3">
      <c r="B3965" s="109"/>
      <c r="C3965" s="13"/>
      <c r="G3965" s="29">
        <v>3962</v>
      </c>
      <c r="H3965" s="192">
        <f t="shared" ca="1" si="65"/>
        <v>-4.815404727464348E-3</v>
      </c>
    </row>
    <row r="3966" spans="2:8" x14ac:dyDescent="0.3">
      <c r="B3966" s="109"/>
      <c r="C3966" s="13"/>
      <c r="G3966" s="29">
        <v>3963</v>
      </c>
      <c r="H3966" s="192">
        <f t="shared" ca="1" si="65"/>
        <v>3.7392596396245419E-2</v>
      </c>
    </row>
    <row r="3967" spans="2:8" x14ac:dyDescent="0.3">
      <c r="B3967" s="109"/>
      <c r="C3967" s="13"/>
      <c r="G3967" s="29">
        <v>3964</v>
      </c>
      <c r="H3967" s="192">
        <f t="shared" ca="1" si="65"/>
        <v>-2.3655011813054211E-2</v>
      </c>
    </row>
    <row r="3968" spans="2:8" x14ac:dyDescent="0.3">
      <c r="B3968" s="109"/>
      <c r="C3968" s="13"/>
      <c r="G3968" s="29">
        <v>3965</v>
      </c>
      <c r="H3968" s="192">
        <f t="shared" ca="1" si="65"/>
        <v>1.9037948581505551E-3</v>
      </c>
    </row>
    <row r="3969" spans="2:8" x14ac:dyDescent="0.3">
      <c r="B3969" s="109"/>
      <c r="C3969" s="13"/>
      <c r="G3969" s="29">
        <v>3966</v>
      </c>
      <c r="H3969" s="192">
        <f t="shared" ca="1" si="65"/>
        <v>8.1237557024103416E-3</v>
      </c>
    </row>
    <row r="3970" spans="2:8" x14ac:dyDescent="0.3">
      <c r="B3970" s="109"/>
      <c r="C3970" s="13"/>
      <c r="G3970" s="29">
        <v>3967</v>
      </c>
      <c r="H3970" s="192">
        <f t="shared" ca="1" si="65"/>
        <v>-4.2660229884897677E-2</v>
      </c>
    </row>
    <row r="3971" spans="2:8" x14ac:dyDescent="0.3">
      <c r="B3971" s="109"/>
      <c r="C3971" s="13"/>
      <c r="G3971" s="29">
        <v>3968</v>
      </c>
      <c r="H3971" s="192">
        <f t="shared" ca="1" si="65"/>
        <v>-1.789446801228823E-2</v>
      </c>
    </row>
    <row r="3972" spans="2:8" x14ac:dyDescent="0.3">
      <c r="B3972" s="109"/>
      <c r="C3972" s="13"/>
      <c r="G3972" s="29">
        <v>3969</v>
      </c>
      <c r="H3972" s="192">
        <f t="shared" ca="1" si="65"/>
        <v>1.0549336816172787E-2</v>
      </c>
    </row>
    <row r="3973" spans="2:8" x14ac:dyDescent="0.3">
      <c r="B3973" s="109"/>
      <c r="C3973" s="13"/>
      <c r="G3973" s="29">
        <v>3970</v>
      </c>
      <c r="H3973" s="192">
        <f t="shared" ref="H3973:H4036" ca="1" si="66">_xlfn.NORM.INV(RAND(),N$6,N$7)</f>
        <v>-2.4727754812269829E-2</v>
      </c>
    </row>
    <row r="3974" spans="2:8" x14ac:dyDescent="0.3">
      <c r="B3974" s="109"/>
      <c r="C3974" s="13"/>
      <c r="G3974" s="29">
        <v>3971</v>
      </c>
      <c r="H3974" s="192">
        <f t="shared" ca="1" si="66"/>
        <v>1.4711910113154383E-2</v>
      </c>
    </row>
    <row r="3975" spans="2:8" x14ac:dyDescent="0.3">
      <c r="B3975" s="109"/>
      <c r="C3975" s="13"/>
      <c r="G3975" s="29">
        <v>3972</v>
      </c>
      <c r="H3975" s="192">
        <f t="shared" ca="1" si="66"/>
        <v>1.1004970764058705E-2</v>
      </c>
    </row>
    <row r="3976" spans="2:8" x14ac:dyDescent="0.3">
      <c r="B3976" s="109"/>
      <c r="C3976" s="13"/>
      <c r="G3976" s="29">
        <v>3973</v>
      </c>
      <c r="H3976" s="192">
        <f t="shared" ca="1" si="66"/>
        <v>8.3930451081442401E-3</v>
      </c>
    </row>
    <row r="3977" spans="2:8" x14ac:dyDescent="0.3">
      <c r="B3977" s="109"/>
      <c r="C3977" s="13"/>
      <c r="G3977" s="29">
        <v>3974</v>
      </c>
      <c r="H3977" s="192">
        <f t="shared" ca="1" si="66"/>
        <v>-2.2738236686478792E-2</v>
      </c>
    </row>
    <row r="3978" spans="2:8" x14ac:dyDescent="0.3">
      <c r="B3978" s="109"/>
      <c r="C3978" s="13"/>
      <c r="G3978" s="29">
        <v>3975</v>
      </c>
      <c r="H3978" s="192">
        <f t="shared" ca="1" si="66"/>
        <v>-4.2648820582371773E-2</v>
      </c>
    </row>
    <row r="3979" spans="2:8" x14ac:dyDescent="0.3">
      <c r="B3979" s="109"/>
      <c r="C3979" s="13"/>
      <c r="G3979" s="29">
        <v>3976</v>
      </c>
      <c r="H3979" s="192">
        <f t="shared" ca="1" si="66"/>
        <v>1.9483536055853141E-2</v>
      </c>
    </row>
    <row r="3980" spans="2:8" x14ac:dyDescent="0.3">
      <c r="B3980" s="109"/>
      <c r="C3980" s="13"/>
      <c r="G3980" s="29">
        <v>3977</v>
      </c>
      <c r="H3980" s="192">
        <f t="shared" ca="1" si="66"/>
        <v>3.8584460461889951E-2</v>
      </c>
    </row>
    <row r="3981" spans="2:8" x14ac:dyDescent="0.3">
      <c r="B3981" s="109"/>
      <c r="C3981" s="13"/>
      <c r="G3981" s="29">
        <v>3978</v>
      </c>
      <c r="H3981" s="192">
        <f t="shared" ca="1" si="66"/>
        <v>-3.1506316514421977E-2</v>
      </c>
    </row>
    <row r="3982" spans="2:8" x14ac:dyDescent="0.3">
      <c r="B3982" s="109"/>
      <c r="C3982" s="13"/>
      <c r="G3982" s="29">
        <v>3979</v>
      </c>
      <c r="H3982" s="192">
        <f t="shared" ca="1" si="66"/>
        <v>4.6108059650672863E-2</v>
      </c>
    </row>
    <row r="3983" spans="2:8" x14ac:dyDescent="0.3">
      <c r="B3983" s="109"/>
      <c r="C3983" s="13"/>
      <c r="G3983" s="29">
        <v>3980</v>
      </c>
      <c r="H3983" s="192">
        <f t="shared" ca="1" si="66"/>
        <v>2.3102795038927454E-2</v>
      </c>
    </row>
    <row r="3984" spans="2:8" x14ac:dyDescent="0.3">
      <c r="B3984" s="109"/>
      <c r="C3984" s="13"/>
      <c r="G3984" s="29">
        <v>3981</v>
      </c>
      <c r="H3984" s="192">
        <f t="shared" ca="1" si="66"/>
        <v>5.4611426125609121E-3</v>
      </c>
    </row>
    <row r="3985" spans="2:8" x14ac:dyDescent="0.3">
      <c r="B3985" s="109"/>
      <c r="C3985" s="13"/>
      <c r="G3985" s="29">
        <v>3982</v>
      </c>
      <c r="H3985" s="192">
        <f t="shared" ca="1" si="66"/>
        <v>-1.5792993490378496E-3</v>
      </c>
    </row>
    <row r="3986" spans="2:8" x14ac:dyDescent="0.3">
      <c r="B3986" s="109"/>
      <c r="C3986" s="13"/>
      <c r="G3986" s="29">
        <v>3983</v>
      </c>
      <c r="H3986" s="192">
        <f t="shared" ca="1" si="66"/>
        <v>1.0486576868114598E-2</v>
      </c>
    </row>
    <row r="3987" spans="2:8" x14ac:dyDescent="0.3">
      <c r="B3987" s="109"/>
      <c r="C3987" s="13"/>
      <c r="G3987" s="29">
        <v>3984</v>
      </c>
      <c r="H3987" s="192">
        <f t="shared" ca="1" si="66"/>
        <v>7.15028104326485E-2</v>
      </c>
    </row>
    <row r="3988" spans="2:8" x14ac:dyDescent="0.3">
      <c r="B3988" s="109"/>
      <c r="C3988" s="13"/>
      <c r="G3988" s="29">
        <v>3985</v>
      </c>
      <c r="H3988" s="192">
        <f t="shared" ca="1" si="66"/>
        <v>4.720789983921319E-3</v>
      </c>
    </row>
    <row r="3989" spans="2:8" x14ac:dyDescent="0.3">
      <c r="B3989" s="109"/>
      <c r="C3989" s="13"/>
      <c r="G3989" s="29">
        <v>3986</v>
      </c>
      <c r="H3989" s="192">
        <f t="shared" ca="1" si="66"/>
        <v>3.9946727513514212E-2</v>
      </c>
    </row>
    <row r="3990" spans="2:8" x14ac:dyDescent="0.3">
      <c r="B3990" s="109"/>
      <c r="C3990" s="13"/>
      <c r="G3990" s="29">
        <v>3987</v>
      </c>
      <c r="H3990" s="192">
        <f t="shared" ca="1" si="66"/>
        <v>3.5595903492544149E-3</v>
      </c>
    </row>
    <row r="3991" spans="2:8" x14ac:dyDescent="0.3">
      <c r="B3991" s="109"/>
      <c r="C3991" s="13"/>
      <c r="G3991" s="29">
        <v>3988</v>
      </c>
      <c r="H3991" s="192">
        <f t="shared" ca="1" si="66"/>
        <v>1.8353685544371719E-2</v>
      </c>
    </row>
    <row r="3992" spans="2:8" x14ac:dyDescent="0.3">
      <c r="B3992" s="109"/>
      <c r="C3992" s="13"/>
      <c r="G3992" s="29">
        <v>3989</v>
      </c>
      <c r="H3992" s="192">
        <f t="shared" ca="1" si="66"/>
        <v>3.5680405505518036E-2</v>
      </c>
    </row>
    <row r="3993" spans="2:8" x14ac:dyDescent="0.3">
      <c r="B3993" s="109"/>
      <c r="C3993" s="13"/>
      <c r="G3993" s="29">
        <v>3990</v>
      </c>
      <c r="H3993" s="192">
        <f t="shared" ca="1" si="66"/>
        <v>4.4790521963093632E-2</v>
      </c>
    </row>
    <row r="3994" spans="2:8" x14ac:dyDescent="0.3">
      <c r="B3994" s="109"/>
      <c r="C3994" s="13"/>
      <c r="G3994" s="29">
        <v>3991</v>
      </c>
      <c r="H3994" s="192">
        <f t="shared" ca="1" si="66"/>
        <v>4.2828356663771459E-2</v>
      </c>
    </row>
    <row r="3995" spans="2:8" x14ac:dyDescent="0.3">
      <c r="B3995" s="109"/>
      <c r="C3995" s="13"/>
      <c r="G3995" s="29">
        <v>3992</v>
      </c>
      <c r="H3995" s="192">
        <f t="shared" ca="1" si="66"/>
        <v>2.3278804691444659E-2</v>
      </c>
    </row>
    <row r="3996" spans="2:8" x14ac:dyDescent="0.3">
      <c r="B3996" s="109"/>
      <c r="C3996" s="13"/>
      <c r="G3996" s="29">
        <v>3993</v>
      </c>
      <c r="H3996" s="192">
        <f t="shared" ca="1" si="66"/>
        <v>6.7527574101422752E-2</v>
      </c>
    </row>
    <row r="3997" spans="2:8" x14ac:dyDescent="0.3">
      <c r="B3997" s="109"/>
      <c r="C3997" s="13"/>
      <c r="G3997" s="29">
        <v>3994</v>
      </c>
      <c r="H3997" s="192">
        <f t="shared" ca="1" si="66"/>
        <v>-1.3160121988748438E-2</v>
      </c>
    </row>
    <row r="3998" spans="2:8" x14ac:dyDescent="0.3">
      <c r="B3998" s="109"/>
      <c r="C3998" s="13"/>
      <c r="G3998" s="29">
        <v>3995</v>
      </c>
      <c r="H3998" s="192">
        <f t="shared" ca="1" si="66"/>
        <v>-3.7018551191673318E-3</v>
      </c>
    </row>
    <row r="3999" spans="2:8" x14ac:dyDescent="0.3">
      <c r="B3999" s="109"/>
      <c r="C3999" s="13"/>
      <c r="G3999" s="29">
        <v>3996</v>
      </c>
      <c r="H3999" s="192">
        <f t="shared" ca="1" si="66"/>
        <v>1.3952377274521412E-3</v>
      </c>
    </row>
    <row r="4000" spans="2:8" x14ac:dyDescent="0.3">
      <c r="B4000" s="109"/>
      <c r="C4000" s="13"/>
      <c r="G4000" s="29">
        <v>3997</v>
      </c>
      <c r="H4000" s="192">
        <f t="shared" ca="1" si="66"/>
        <v>-2.8888677657577896E-2</v>
      </c>
    </row>
    <row r="4001" spans="2:8" x14ac:dyDescent="0.3">
      <c r="B4001" s="109"/>
      <c r="C4001" s="13"/>
      <c r="G4001" s="29">
        <v>3998</v>
      </c>
      <c r="H4001" s="192">
        <f t="shared" ca="1" si="66"/>
        <v>-4.5698092579307768E-3</v>
      </c>
    </row>
    <row r="4002" spans="2:8" x14ac:dyDescent="0.3">
      <c r="B4002" s="109"/>
      <c r="C4002" s="13"/>
      <c r="G4002" s="29">
        <v>3999</v>
      </c>
      <c r="H4002" s="192">
        <f t="shared" ca="1" si="66"/>
        <v>4.9962151721452158E-2</v>
      </c>
    </row>
    <row r="4003" spans="2:8" x14ac:dyDescent="0.3">
      <c r="B4003" s="109"/>
      <c r="C4003" s="13"/>
      <c r="G4003" s="29">
        <v>4000</v>
      </c>
      <c r="H4003" s="192">
        <f t="shared" ca="1" si="66"/>
        <v>-2.8609610915945407E-2</v>
      </c>
    </row>
    <row r="4004" spans="2:8" x14ac:dyDescent="0.3">
      <c r="B4004" s="109"/>
      <c r="C4004" s="13"/>
      <c r="G4004" s="29">
        <v>4001</v>
      </c>
      <c r="H4004" s="192">
        <f t="shared" ca="1" si="66"/>
        <v>-2.0880507890993778E-2</v>
      </c>
    </row>
    <row r="4005" spans="2:8" x14ac:dyDescent="0.3">
      <c r="B4005" s="109"/>
      <c r="C4005" s="13"/>
      <c r="G4005" s="29">
        <v>4002</v>
      </c>
      <c r="H4005" s="192">
        <f t="shared" ca="1" si="66"/>
        <v>-6.7499695479302763E-2</v>
      </c>
    </row>
    <row r="4006" spans="2:8" x14ac:dyDescent="0.3">
      <c r="B4006" s="109"/>
      <c r="C4006" s="13"/>
      <c r="G4006" s="29">
        <v>4003</v>
      </c>
      <c r="H4006" s="192">
        <f t="shared" ca="1" si="66"/>
        <v>3.6550726454332434E-3</v>
      </c>
    </row>
    <row r="4007" spans="2:8" x14ac:dyDescent="0.3">
      <c r="B4007" s="109"/>
      <c r="C4007" s="13"/>
      <c r="G4007" s="29">
        <v>4004</v>
      </c>
      <c r="H4007" s="192">
        <f t="shared" ca="1" si="66"/>
        <v>-2.5366917790372659E-2</v>
      </c>
    </row>
    <row r="4008" spans="2:8" x14ac:dyDescent="0.3">
      <c r="B4008" s="109"/>
      <c r="C4008" s="13"/>
      <c r="G4008" s="29">
        <v>4005</v>
      </c>
      <c r="H4008" s="192">
        <f t="shared" ca="1" si="66"/>
        <v>3.945819941743077E-2</v>
      </c>
    </row>
    <row r="4009" spans="2:8" x14ac:dyDescent="0.3">
      <c r="B4009" s="109"/>
      <c r="C4009" s="13"/>
      <c r="G4009" s="29">
        <v>4006</v>
      </c>
      <c r="H4009" s="192">
        <f t="shared" ca="1" si="66"/>
        <v>-2.5421519439582322E-2</v>
      </c>
    </row>
    <row r="4010" spans="2:8" x14ac:dyDescent="0.3">
      <c r="B4010" s="109"/>
      <c r="C4010" s="13"/>
      <c r="G4010" s="29">
        <v>4007</v>
      </c>
      <c r="H4010" s="192">
        <f t="shared" ca="1" si="66"/>
        <v>6.2042547792595432E-4</v>
      </c>
    </row>
    <row r="4011" spans="2:8" x14ac:dyDescent="0.3">
      <c r="B4011" s="109"/>
      <c r="C4011" s="13"/>
      <c r="G4011" s="29">
        <v>4008</v>
      </c>
      <c r="H4011" s="192">
        <f t="shared" ca="1" si="66"/>
        <v>-4.0746165520357709E-3</v>
      </c>
    </row>
    <row r="4012" spans="2:8" x14ac:dyDescent="0.3">
      <c r="B4012" s="109"/>
      <c r="C4012" s="13"/>
      <c r="G4012" s="29">
        <v>4009</v>
      </c>
      <c r="H4012" s="192">
        <f t="shared" ca="1" si="66"/>
        <v>-1.985140281435991E-2</v>
      </c>
    </row>
    <row r="4013" spans="2:8" x14ac:dyDescent="0.3">
      <c r="B4013" s="109"/>
      <c r="C4013" s="13"/>
      <c r="G4013" s="29">
        <v>4010</v>
      </c>
      <c r="H4013" s="192">
        <f t="shared" ca="1" si="66"/>
        <v>-2.78732090284541E-2</v>
      </c>
    </row>
    <row r="4014" spans="2:8" x14ac:dyDescent="0.3">
      <c r="B4014" s="109"/>
      <c r="C4014" s="13"/>
      <c r="G4014" s="29">
        <v>4011</v>
      </c>
      <c r="H4014" s="192">
        <f t="shared" ca="1" si="66"/>
        <v>1.7194119049937836E-2</v>
      </c>
    </row>
    <row r="4015" spans="2:8" x14ac:dyDescent="0.3">
      <c r="B4015" s="109"/>
      <c r="C4015" s="13"/>
      <c r="G4015" s="29">
        <v>4012</v>
      </c>
      <c r="H4015" s="192">
        <f t="shared" ca="1" si="66"/>
        <v>-6.4408360506976792E-2</v>
      </c>
    </row>
    <row r="4016" spans="2:8" x14ac:dyDescent="0.3">
      <c r="B4016" s="109"/>
      <c r="C4016" s="13"/>
      <c r="G4016" s="29">
        <v>4013</v>
      </c>
      <c r="H4016" s="192">
        <f t="shared" ca="1" si="66"/>
        <v>3.9927764689678728E-2</v>
      </c>
    </row>
    <row r="4017" spans="2:8" x14ac:dyDescent="0.3">
      <c r="B4017" s="109"/>
      <c r="C4017" s="13"/>
      <c r="G4017" s="29">
        <v>4014</v>
      </c>
      <c r="H4017" s="192">
        <f t="shared" ca="1" si="66"/>
        <v>6.5216899762949596E-3</v>
      </c>
    </row>
    <row r="4018" spans="2:8" x14ac:dyDescent="0.3">
      <c r="B4018" s="109"/>
      <c r="C4018" s="13"/>
      <c r="G4018" s="29">
        <v>4015</v>
      </c>
      <c r="H4018" s="192">
        <f t="shared" ca="1" si="66"/>
        <v>-2.9401030687085761E-2</v>
      </c>
    </row>
    <row r="4019" spans="2:8" x14ac:dyDescent="0.3">
      <c r="B4019" s="109"/>
      <c r="C4019" s="13"/>
      <c r="G4019" s="29">
        <v>4016</v>
      </c>
      <c r="H4019" s="192">
        <f t="shared" ca="1" si="66"/>
        <v>-1.8764355293171983E-2</v>
      </c>
    </row>
    <row r="4020" spans="2:8" x14ac:dyDescent="0.3">
      <c r="B4020" s="109"/>
      <c r="C4020" s="13"/>
      <c r="G4020" s="29">
        <v>4017</v>
      </c>
      <c r="H4020" s="192">
        <f t="shared" ca="1" si="66"/>
        <v>2.2316520897171788E-2</v>
      </c>
    </row>
    <row r="4021" spans="2:8" x14ac:dyDescent="0.3">
      <c r="B4021" s="109"/>
      <c r="C4021" s="13"/>
      <c r="G4021" s="29">
        <v>4018</v>
      </c>
      <c r="H4021" s="192">
        <f t="shared" ca="1" si="66"/>
        <v>2.8243039754196619E-2</v>
      </c>
    </row>
    <row r="4022" spans="2:8" x14ac:dyDescent="0.3">
      <c r="B4022" s="109"/>
      <c r="C4022" s="13"/>
      <c r="G4022" s="29">
        <v>4019</v>
      </c>
      <c r="H4022" s="192">
        <f t="shared" ca="1" si="66"/>
        <v>-1.5567464291783443E-2</v>
      </c>
    </row>
    <row r="4023" spans="2:8" x14ac:dyDescent="0.3">
      <c r="B4023" s="109"/>
      <c r="C4023" s="13"/>
      <c r="G4023" s="29">
        <v>4020</v>
      </c>
      <c r="H4023" s="192">
        <f t="shared" ca="1" si="66"/>
        <v>9.4629664633662756E-3</v>
      </c>
    </row>
    <row r="4024" spans="2:8" x14ac:dyDescent="0.3">
      <c r="B4024" s="109"/>
      <c r="C4024" s="13"/>
      <c r="G4024" s="29">
        <v>4021</v>
      </c>
      <c r="H4024" s="192">
        <f t="shared" ca="1" si="66"/>
        <v>3.002124386389313E-3</v>
      </c>
    </row>
    <row r="4025" spans="2:8" x14ac:dyDescent="0.3">
      <c r="B4025" s="109"/>
      <c r="C4025" s="13"/>
      <c r="G4025" s="29">
        <v>4022</v>
      </c>
      <c r="H4025" s="192">
        <f t="shared" ca="1" si="66"/>
        <v>1.6818558066129228E-2</v>
      </c>
    </row>
    <row r="4026" spans="2:8" x14ac:dyDescent="0.3">
      <c r="B4026" s="109"/>
      <c r="C4026" s="13"/>
      <c r="G4026" s="29">
        <v>4023</v>
      </c>
      <c r="H4026" s="192">
        <f t="shared" ca="1" si="66"/>
        <v>2.4956094942514733E-3</v>
      </c>
    </row>
    <row r="4027" spans="2:8" x14ac:dyDescent="0.3">
      <c r="B4027" s="109"/>
      <c r="C4027" s="13"/>
      <c r="G4027" s="29">
        <v>4024</v>
      </c>
      <c r="H4027" s="192">
        <f t="shared" ca="1" si="66"/>
        <v>-3.0018522210283546E-2</v>
      </c>
    </row>
    <row r="4028" spans="2:8" x14ac:dyDescent="0.3">
      <c r="B4028" s="109"/>
      <c r="C4028" s="13"/>
      <c r="G4028" s="29">
        <v>4025</v>
      </c>
      <c r="H4028" s="192">
        <f t="shared" ca="1" si="66"/>
        <v>4.7147850411421922E-2</v>
      </c>
    </row>
    <row r="4029" spans="2:8" x14ac:dyDescent="0.3">
      <c r="B4029" s="109"/>
      <c r="C4029" s="13"/>
      <c r="G4029" s="29">
        <v>4026</v>
      </c>
      <c r="H4029" s="192">
        <f t="shared" ca="1" si="66"/>
        <v>7.254957576933195E-2</v>
      </c>
    </row>
    <row r="4030" spans="2:8" x14ac:dyDescent="0.3">
      <c r="B4030" s="109"/>
      <c r="C4030" s="13"/>
      <c r="G4030" s="29">
        <v>4027</v>
      </c>
      <c r="H4030" s="192">
        <f t="shared" ca="1" si="66"/>
        <v>2.2660043438712269E-2</v>
      </c>
    </row>
    <row r="4031" spans="2:8" x14ac:dyDescent="0.3">
      <c r="B4031" s="109"/>
      <c r="C4031" s="13"/>
      <c r="G4031" s="29">
        <v>4028</v>
      </c>
      <c r="H4031" s="192">
        <f t="shared" ca="1" si="66"/>
        <v>-3.2895618687261471E-2</v>
      </c>
    </row>
    <row r="4032" spans="2:8" x14ac:dyDescent="0.3">
      <c r="B4032" s="109"/>
      <c r="C4032" s="13"/>
      <c r="G4032" s="29">
        <v>4029</v>
      </c>
      <c r="H4032" s="192">
        <f t="shared" ca="1" si="66"/>
        <v>-5.7729896862549999E-3</v>
      </c>
    </row>
    <row r="4033" spans="2:8" x14ac:dyDescent="0.3">
      <c r="B4033" s="109"/>
      <c r="C4033" s="13"/>
      <c r="G4033" s="29">
        <v>4030</v>
      </c>
      <c r="H4033" s="192">
        <f t="shared" ca="1" si="66"/>
        <v>-2.2319220569220692E-2</v>
      </c>
    </row>
    <row r="4034" spans="2:8" x14ac:dyDescent="0.3">
      <c r="B4034" s="109"/>
      <c r="C4034" s="13"/>
      <c r="G4034" s="29">
        <v>4031</v>
      </c>
      <c r="H4034" s="192">
        <f t="shared" ca="1" si="66"/>
        <v>6.8622981992564084E-3</v>
      </c>
    </row>
    <row r="4035" spans="2:8" x14ac:dyDescent="0.3">
      <c r="B4035" s="109"/>
      <c r="C4035" s="13"/>
      <c r="G4035" s="29">
        <v>4032</v>
      </c>
      <c r="H4035" s="192">
        <f t="shared" ca="1" si="66"/>
        <v>-5.6200959612619207E-2</v>
      </c>
    </row>
    <row r="4036" spans="2:8" x14ac:dyDescent="0.3">
      <c r="B4036" s="109"/>
      <c r="C4036" s="13"/>
      <c r="G4036" s="29">
        <v>4033</v>
      </c>
      <c r="H4036" s="192">
        <f t="shared" ca="1" si="66"/>
        <v>1.0277770551747233E-2</v>
      </c>
    </row>
    <row r="4037" spans="2:8" x14ac:dyDescent="0.3">
      <c r="B4037" s="109"/>
      <c r="C4037" s="13"/>
      <c r="G4037" s="29">
        <v>4034</v>
      </c>
      <c r="H4037" s="192">
        <f t="shared" ref="H4037:H4100" ca="1" si="67">_xlfn.NORM.INV(RAND(),N$6,N$7)</f>
        <v>-8.9680973053354526E-3</v>
      </c>
    </row>
    <row r="4038" spans="2:8" x14ac:dyDescent="0.3">
      <c r="B4038" s="109"/>
      <c r="C4038" s="13"/>
      <c r="G4038" s="29">
        <v>4035</v>
      </c>
      <c r="H4038" s="192">
        <f t="shared" ca="1" si="67"/>
        <v>1.8385132475800967E-2</v>
      </c>
    </row>
    <row r="4039" spans="2:8" x14ac:dyDescent="0.3">
      <c r="B4039" s="109"/>
      <c r="C4039" s="13"/>
      <c r="G4039" s="29">
        <v>4036</v>
      </c>
      <c r="H4039" s="192">
        <f t="shared" ca="1" si="67"/>
        <v>-1.2410259036027627E-2</v>
      </c>
    </row>
    <row r="4040" spans="2:8" x14ac:dyDescent="0.3">
      <c r="B4040" s="109"/>
      <c r="C4040" s="13"/>
      <c r="G4040" s="29">
        <v>4037</v>
      </c>
      <c r="H4040" s="192">
        <f t="shared" ca="1" si="67"/>
        <v>-2.2467870508903823E-2</v>
      </c>
    </row>
    <row r="4041" spans="2:8" x14ac:dyDescent="0.3">
      <c r="B4041" s="109"/>
      <c r="C4041" s="13"/>
      <c r="G4041" s="29">
        <v>4038</v>
      </c>
      <c r="H4041" s="192">
        <f t="shared" ca="1" si="67"/>
        <v>-6.7416464756609729E-3</v>
      </c>
    </row>
    <row r="4042" spans="2:8" x14ac:dyDescent="0.3">
      <c r="B4042" s="109"/>
      <c r="C4042" s="13"/>
      <c r="G4042" s="29">
        <v>4039</v>
      </c>
      <c r="H4042" s="192">
        <f t="shared" ca="1" si="67"/>
        <v>4.0048561111707563E-4</v>
      </c>
    </row>
    <row r="4043" spans="2:8" x14ac:dyDescent="0.3">
      <c r="B4043" s="109"/>
      <c r="C4043" s="13"/>
      <c r="G4043" s="29">
        <v>4040</v>
      </c>
      <c r="H4043" s="192">
        <f t="shared" ca="1" si="67"/>
        <v>1.3632080715755284E-2</v>
      </c>
    </row>
    <row r="4044" spans="2:8" x14ac:dyDescent="0.3">
      <c r="B4044" s="109"/>
      <c r="C4044" s="13"/>
      <c r="G4044" s="29">
        <v>4041</v>
      </c>
      <c r="H4044" s="192">
        <f t="shared" ca="1" si="67"/>
        <v>-6.1416505526576395E-3</v>
      </c>
    </row>
    <row r="4045" spans="2:8" x14ac:dyDescent="0.3">
      <c r="B4045" s="109"/>
      <c r="C4045" s="13"/>
      <c r="G4045" s="29">
        <v>4042</v>
      </c>
      <c r="H4045" s="192">
        <f t="shared" ca="1" si="67"/>
        <v>3.1288283940300317E-2</v>
      </c>
    </row>
    <row r="4046" spans="2:8" x14ac:dyDescent="0.3">
      <c r="B4046" s="109"/>
      <c r="C4046" s="13"/>
      <c r="G4046" s="29">
        <v>4043</v>
      </c>
      <c r="H4046" s="192">
        <f t="shared" ca="1" si="67"/>
        <v>4.9179264659921444E-2</v>
      </c>
    </row>
    <row r="4047" spans="2:8" x14ac:dyDescent="0.3">
      <c r="B4047" s="109"/>
      <c r="C4047" s="13"/>
      <c r="G4047" s="29">
        <v>4044</v>
      </c>
      <c r="H4047" s="192">
        <f t="shared" ca="1" si="67"/>
        <v>1.5321533888597839E-2</v>
      </c>
    </row>
    <row r="4048" spans="2:8" x14ac:dyDescent="0.3">
      <c r="B4048" s="109"/>
      <c r="C4048" s="13"/>
      <c r="G4048" s="29">
        <v>4045</v>
      </c>
      <c r="H4048" s="192">
        <f t="shared" ca="1" si="67"/>
        <v>5.1037579733090701E-3</v>
      </c>
    </row>
    <row r="4049" spans="2:8" x14ac:dyDescent="0.3">
      <c r="B4049" s="109"/>
      <c r="C4049" s="13"/>
      <c r="G4049" s="29">
        <v>4046</v>
      </c>
      <c r="H4049" s="192">
        <f t="shared" ca="1" si="67"/>
        <v>-7.5796658029377614E-2</v>
      </c>
    </row>
    <row r="4050" spans="2:8" x14ac:dyDescent="0.3">
      <c r="B4050" s="109"/>
      <c r="C4050" s="13"/>
      <c r="G4050" s="29">
        <v>4047</v>
      </c>
      <c r="H4050" s="192">
        <f t="shared" ca="1" si="67"/>
        <v>-1.4375630374657555E-2</v>
      </c>
    </row>
    <row r="4051" spans="2:8" x14ac:dyDescent="0.3">
      <c r="B4051" s="109"/>
      <c r="C4051" s="13"/>
      <c r="G4051" s="29">
        <v>4048</v>
      </c>
      <c r="H4051" s="192">
        <f t="shared" ca="1" si="67"/>
        <v>2.6233913720506624E-2</v>
      </c>
    </row>
    <row r="4052" spans="2:8" x14ac:dyDescent="0.3">
      <c r="B4052" s="109"/>
      <c r="C4052" s="13"/>
      <c r="G4052" s="29">
        <v>4049</v>
      </c>
      <c r="H4052" s="192">
        <f t="shared" ca="1" si="67"/>
        <v>-2.2751911473819483E-2</v>
      </c>
    </row>
    <row r="4053" spans="2:8" x14ac:dyDescent="0.3">
      <c r="B4053" s="109"/>
      <c r="C4053" s="13"/>
      <c r="G4053" s="29">
        <v>4050</v>
      </c>
      <c r="H4053" s="192">
        <f t="shared" ca="1" si="67"/>
        <v>-2.0388507846594486E-3</v>
      </c>
    </row>
    <row r="4054" spans="2:8" x14ac:dyDescent="0.3">
      <c r="B4054" s="109"/>
      <c r="C4054" s="13"/>
      <c r="G4054" s="29">
        <v>4051</v>
      </c>
      <c r="H4054" s="192">
        <f t="shared" ca="1" si="67"/>
        <v>2.0920172595719381E-2</v>
      </c>
    </row>
    <row r="4055" spans="2:8" x14ac:dyDescent="0.3">
      <c r="B4055" s="109"/>
      <c r="C4055" s="13"/>
      <c r="G4055" s="29">
        <v>4052</v>
      </c>
      <c r="H4055" s="192">
        <f t="shared" ca="1" si="67"/>
        <v>4.0873998693907773E-2</v>
      </c>
    </row>
    <row r="4056" spans="2:8" x14ac:dyDescent="0.3">
      <c r="B4056" s="109"/>
      <c r="C4056" s="13"/>
      <c r="G4056" s="29">
        <v>4053</v>
      </c>
      <c r="H4056" s="192">
        <f t="shared" ca="1" si="67"/>
        <v>-3.7818780248350933E-2</v>
      </c>
    </row>
    <row r="4057" spans="2:8" x14ac:dyDescent="0.3">
      <c r="B4057" s="109"/>
      <c r="C4057" s="13"/>
      <c r="G4057" s="29">
        <v>4054</v>
      </c>
      <c r="H4057" s="192">
        <f t="shared" ca="1" si="67"/>
        <v>-9.9123794881432852E-3</v>
      </c>
    </row>
    <row r="4058" spans="2:8" x14ac:dyDescent="0.3">
      <c r="B4058" s="109"/>
      <c r="C4058" s="13"/>
      <c r="G4058" s="29">
        <v>4055</v>
      </c>
      <c r="H4058" s="192">
        <f t="shared" ca="1" si="67"/>
        <v>5.4079059919294924E-2</v>
      </c>
    </row>
    <row r="4059" spans="2:8" x14ac:dyDescent="0.3">
      <c r="B4059" s="109"/>
      <c r="C4059" s="13"/>
      <c r="G4059" s="29">
        <v>4056</v>
      </c>
      <c r="H4059" s="192">
        <f t="shared" ca="1" si="67"/>
        <v>-1.6037776044259754E-3</v>
      </c>
    </row>
    <row r="4060" spans="2:8" x14ac:dyDescent="0.3">
      <c r="B4060" s="109"/>
      <c r="C4060" s="13"/>
      <c r="G4060" s="29">
        <v>4057</v>
      </c>
      <c r="H4060" s="192">
        <f t="shared" ca="1" si="67"/>
        <v>6.4120476259554393E-4</v>
      </c>
    </row>
    <row r="4061" spans="2:8" x14ac:dyDescent="0.3">
      <c r="B4061" s="109"/>
      <c r="C4061" s="13"/>
      <c r="G4061" s="29">
        <v>4058</v>
      </c>
      <c r="H4061" s="192">
        <f t="shared" ca="1" si="67"/>
        <v>-9.1486235940677549E-3</v>
      </c>
    </row>
    <row r="4062" spans="2:8" x14ac:dyDescent="0.3">
      <c r="B4062" s="109"/>
      <c r="C4062" s="13"/>
      <c r="G4062" s="29">
        <v>4059</v>
      </c>
      <c r="H4062" s="192">
        <f t="shared" ca="1" si="67"/>
        <v>4.225236517812414E-2</v>
      </c>
    </row>
    <row r="4063" spans="2:8" x14ac:dyDescent="0.3">
      <c r="B4063" s="109"/>
      <c r="C4063" s="13"/>
      <c r="G4063" s="29">
        <v>4060</v>
      </c>
      <c r="H4063" s="192">
        <f t="shared" ca="1" si="67"/>
        <v>-1.2593206851006296E-2</v>
      </c>
    </row>
    <row r="4064" spans="2:8" x14ac:dyDescent="0.3">
      <c r="B4064" s="109"/>
      <c r="C4064" s="13"/>
      <c r="G4064" s="29">
        <v>4061</v>
      </c>
      <c r="H4064" s="192">
        <f t="shared" ca="1" si="67"/>
        <v>-4.632002980501318E-2</v>
      </c>
    </row>
    <row r="4065" spans="2:8" x14ac:dyDescent="0.3">
      <c r="B4065" s="109"/>
      <c r="C4065" s="13"/>
      <c r="G4065" s="29">
        <v>4062</v>
      </c>
      <c r="H4065" s="192">
        <f t="shared" ca="1" si="67"/>
        <v>5.4338874769581824E-2</v>
      </c>
    </row>
    <row r="4066" spans="2:8" x14ac:dyDescent="0.3">
      <c r="B4066" s="109"/>
      <c r="C4066" s="13"/>
      <c r="G4066" s="29">
        <v>4063</v>
      </c>
      <c r="H4066" s="192">
        <f t="shared" ca="1" si="67"/>
        <v>4.6507317316233712E-3</v>
      </c>
    </row>
    <row r="4067" spans="2:8" x14ac:dyDescent="0.3">
      <c r="B4067" s="109"/>
      <c r="C4067" s="13"/>
      <c r="G4067" s="29">
        <v>4064</v>
      </c>
      <c r="H4067" s="192">
        <f t="shared" ca="1" si="67"/>
        <v>-3.8658658700683565E-2</v>
      </c>
    </row>
    <row r="4068" spans="2:8" x14ac:dyDescent="0.3">
      <c r="B4068" s="109"/>
      <c r="C4068" s="13"/>
      <c r="G4068" s="29">
        <v>4065</v>
      </c>
      <c r="H4068" s="192">
        <f t="shared" ca="1" si="67"/>
        <v>-2.8035056801896604E-2</v>
      </c>
    </row>
    <row r="4069" spans="2:8" x14ac:dyDescent="0.3">
      <c r="B4069" s="109"/>
      <c r="C4069" s="13"/>
      <c r="G4069" s="29">
        <v>4066</v>
      </c>
      <c r="H4069" s="192">
        <f t="shared" ca="1" si="67"/>
        <v>6.8184738947464378E-3</v>
      </c>
    </row>
    <row r="4070" spans="2:8" x14ac:dyDescent="0.3">
      <c r="B4070" s="109"/>
      <c r="C4070" s="13"/>
      <c r="G4070" s="29">
        <v>4067</v>
      </c>
      <c r="H4070" s="192">
        <f t="shared" ca="1" si="67"/>
        <v>-8.3984184560417195E-3</v>
      </c>
    </row>
    <row r="4071" spans="2:8" x14ac:dyDescent="0.3">
      <c r="B4071" s="109"/>
      <c r="C4071" s="13"/>
      <c r="G4071" s="29">
        <v>4068</v>
      </c>
      <c r="H4071" s="192">
        <f t="shared" ca="1" si="67"/>
        <v>9.7348646574686344E-3</v>
      </c>
    </row>
    <row r="4072" spans="2:8" x14ac:dyDescent="0.3">
      <c r="B4072" s="109"/>
      <c r="C4072" s="13"/>
      <c r="G4072" s="29">
        <v>4069</v>
      </c>
      <c r="H4072" s="192">
        <f t="shared" ca="1" si="67"/>
        <v>-3.75520759606877E-2</v>
      </c>
    </row>
    <row r="4073" spans="2:8" x14ac:dyDescent="0.3">
      <c r="B4073" s="109"/>
      <c r="C4073" s="13"/>
      <c r="G4073" s="29">
        <v>4070</v>
      </c>
      <c r="H4073" s="192">
        <f t="shared" ca="1" si="67"/>
        <v>9.3047656322093313E-3</v>
      </c>
    </row>
    <row r="4074" spans="2:8" x14ac:dyDescent="0.3">
      <c r="B4074" s="109"/>
      <c r="C4074" s="13"/>
      <c r="G4074" s="29">
        <v>4071</v>
      </c>
      <c r="H4074" s="192">
        <f t="shared" ca="1" si="67"/>
        <v>-3.238108698681471E-2</v>
      </c>
    </row>
    <row r="4075" spans="2:8" x14ac:dyDescent="0.3">
      <c r="B4075" s="109"/>
      <c r="C4075" s="13"/>
      <c r="G4075" s="29">
        <v>4072</v>
      </c>
      <c r="H4075" s="192">
        <f t="shared" ca="1" si="67"/>
        <v>-1.3690785242995489E-2</v>
      </c>
    </row>
    <row r="4076" spans="2:8" x14ac:dyDescent="0.3">
      <c r="B4076" s="109"/>
      <c r="C4076" s="13"/>
      <c r="G4076" s="29">
        <v>4073</v>
      </c>
      <c r="H4076" s="192">
        <f t="shared" ca="1" si="67"/>
        <v>-2.8737828124937016E-2</v>
      </c>
    </row>
    <row r="4077" spans="2:8" x14ac:dyDescent="0.3">
      <c r="B4077" s="109"/>
      <c r="C4077" s="13"/>
      <c r="G4077" s="29">
        <v>4074</v>
      </c>
      <c r="H4077" s="192">
        <f t="shared" ca="1" si="67"/>
        <v>-3.8058296556314333E-2</v>
      </c>
    </row>
    <row r="4078" spans="2:8" x14ac:dyDescent="0.3">
      <c r="B4078" s="109"/>
      <c r="C4078" s="13"/>
      <c r="G4078" s="29">
        <v>4075</v>
      </c>
      <c r="H4078" s="192">
        <f t="shared" ca="1" si="67"/>
        <v>-2.4976053170974828E-3</v>
      </c>
    </row>
    <row r="4079" spans="2:8" x14ac:dyDescent="0.3">
      <c r="B4079" s="109"/>
      <c r="C4079" s="13"/>
      <c r="G4079" s="29">
        <v>4076</v>
      </c>
      <c r="H4079" s="192">
        <f t="shared" ca="1" si="67"/>
        <v>-5.4639775546058103E-2</v>
      </c>
    </row>
    <row r="4080" spans="2:8" x14ac:dyDescent="0.3">
      <c r="B4080" s="109"/>
      <c r="C4080" s="13"/>
      <c r="G4080" s="29">
        <v>4077</v>
      </c>
      <c r="H4080" s="192">
        <f t="shared" ca="1" si="67"/>
        <v>-2.1739765477090091E-2</v>
      </c>
    </row>
    <row r="4081" spans="2:8" x14ac:dyDescent="0.3">
      <c r="B4081" s="109"/>
      <c r="C4081" s="13"/>
      <c r="G4081" s="29">
        <v>4078</v>
      </c>
      <c r="H4081" s="192">
        <f t="shared" ca="1" si="67"/>
        <v>5.5203656483925855E-2</v>
      </c>
    </row>
    <row r="4082" spans="2:8" x14ac:dyDescent="0.3">
      <c r="B4082" s="109"/>
      <c r="C4082" s="13"/>
      <c r="G4082" s="29">
        <v>4079</v>
      </c>
      <c r="H4082" s="192">
        <f t="shared" ca="1" si="67"/>
        <v>-3.4761453902091476E-2</v>
      </c>
    </row>
    <row r="4083" spans="2:8" x14ac:dyDescent="0.3">
      <c r="B4083" s="109"/>
      <c r="C4083" s="13"/>
      <c r="G4083" s="29">
        <v>4080</v>
      </c>
      <c r="H4083" s="192">
        <f t="shared" ca="1" si="67"/>
        <v>-4.5103535852852365E-2</v>
      </c>
    </row>
    <row r="4084" spans="2:8" x14ac:dyDescent="0.3">
      <c r="B4084" s="109"/>
      <c r="C4084" s="13"/>
      <c r="G4084" s="29">
        <v>4081</v>
      </c>
      <c r="H4084" s="192">
        <f t="shared" ca="1" si="67"/>
        <v>-1.697754997074747E-2</v>
      </c>
    </row>
    <row r="4085" spans="2:8" x14ac:dyDescent="0.3">
      <c r="B4085" s="109"/>
      <c r="C4085" s="13"/>
      <c r="G4085" s="29">
        <v>4082</v>
      </c>
      <c r="H4085" s="192">
        <f t="shared" ca="1" si="67"/>
        <v>2.0397661116216045E-2</v>
      </c>
    </row>
    <row r="4086" spans="2:8" x14ac:dyDescent="0.3">
      <c r="B4086" s="109"/>
      <c r="C4086" s="13"/>
      <c r="G4086" s="29">
        <v>4083</v>
      </c>
      <c r="H4086" s="192">
        <f t="shared" ca="1" si="67"/>
        <v>-9.6278885863765144E-3</v>
      </c>
    </row>
    <row r="4087" spans="2:8" x14ac:dyDescent="0.3">
      <c r="B4087" s="109"/>
      <c r="C4087" s="13"/>
      <c r="G4087" s="29">
        <v>4084</v>
      </c>
      <c r="H4087" s="192">
        <f t="shared" ca="1" si="67"/>
        <v>2.4637313593854644E-2</v>
      </c>
    </row>
    <row r="4088" spans="2:8" x14ac:dyDescent="0.3">
      <c r="B4088" s="109"/>
      <c r="C4088" s="13"/>
      <c r="G4088" s="29">
        <v>4085</v>
      </c>
      <c r="H4088" s="192">
        <f t="shared" ca="1" si="67"/>
        <v>5.0673295395225519E-2</v>
      </c>
    </row>
    <row r="4089" spans="2:8" x14ac:dyDescent="0.3">
      <c r="B4089" s="109"/>
      <c r="C4089" s="13"/>
      <c r="G4089" s="29">
        <v>4086</v>
      </c>
      <c r="H4089" s="192">
        <f t="shared" ca="1" si="67"/>
        <v>7.0271403140236459E-3</v>
      </c>
    </row>
    <row r="4090" spans="2:8" x14ac:dyDescent="0.3">
      <c r="B4090" s="109"/>
      <c r="C4090" s="13"/>
      <c r="G4090" s="29">
        <v>4087</v>
      </c>
      <c r="H4090" s="192">
        <f t="shared" ca="1" si="67"/>
        <v>-1.660617600682467E-3</v>
      </c>
    </row>
    <row r="4091" spans="2:8" x14ac:dyDescent="0.3">
      <c r="B4091" s="109"/>
      <c r="C4091" s="13"/>
      <c r="G4091" s="29">
        <v>4088</v>
      </c>
      <c r="H4091" s="192">
        <f t="shared" ca="1" si="67"/>
        <v>4.070478643533685E-2</v>
      </c>
    </row>
    <row r="4092" spans="2:8" x14ac:dyDescent="0.3">
      <c r="B4092" s="109"/>
      <c r="C4092" s="13"/>
      <c r="G4092" s="29">
        <v>4089</v>
      </c>
      <c r="H4092" s="192">
        <f t="shared" ca="1" si="67"/>
        <v>-2.24703687367078E-2</v>
      </c>
    </row>
    <row r="4093" spans="2:8" x14ac:dyDescent="0.3">
      <c r="B4093" s="109"/>
      <c r="C4093" s="13"/>
      <c r="G4093" s="29">
        <v>4090</v>
      </c>
      <c r="H4093" s="192">
        <f t="shared" ca="1" si="67"/>
        <v>-5.8093096369629622E-2</v>
      </c>
    </row>
    <row r="4094" spans="2:8" x14ac:dyDescent="0.3">
      <c r="B4094" s="109"/>
      <c r="C4094" s="13"/>
      <c r="G4094" s="29">
        <v>4091</v>
      </c>
      <c r="H4094" s="192">
        <f t="shared" ca="1" si="67"/>
        <v>9.7343585818727221E-3</v>
      </c>
    </row>
    <row r="4095" spans="2:8" x14ac:dyDescent="0.3">
      <c r="B4095" s="109"/>
      <c r="C4095" s="13"/>
      <c r="G4095" s="29">
        <v>4092</v>
      </c>
      <c r="H4095" s="192">
        <f t="shared" ca="1" si="67"/>
        <v>-1.4983146620883462E-2</v>
      </c>
    </row>
    <row r="4096" spans="2:8" x14ac:dyDescent="0.3">
      <c r="B4096" s="109"/>
      <c r="C4096" s="13"/>
      <c r="G4096" s="29">
        <v>4093</v>
      </c>
      <c r="H4096" s="192">
        <f t="shared" ca="1" si="67"/>
        <v>8.8389210444194712E-3</v>
      </c>
    </row>
    <row r="4097" spans="2:8" x14ac:dyDescent="0.3">
      <c r="B4097" s="109"/>
      <c r="C4097" s="13"/>
      <c r="G4097" s="29">
        <v>4094</v>
      </c>
      <c r="H4097" s="192">
        <f t="shared" ca="1" si="67"/>
        <v>-2.5892486676249257E-2</v>
      </c>
    </row>
    <row r="4098" spans="2:8" x14ac:dyDescent="0.3">
      <c r="B4098" s="109"/>
      <c r="C4098" s="13"/>
      <c r="G4098" s="29">
        <v>4095</v>
      </c>
      <c r="H4098" s="192">
        <f t="shared" ca="1" si="67"/>
        <v>3.1831550181945878E-3</v>
      </c>
    </row>
    <row r="4099" spans="2:8" x14ac:dyDescent="0.3">
      <c r="B4099" s="109"/>
      <c r="C4099" s="13"/>
      <c r="G4099" s="29">
        <v>4096</v>
      </c>
      <c r="H4099" s="192">
        <f t="shared" ca="1" si="67"/>
        <v>-1.0836546185882534E-2</v>
      </c>
    </row>
    <row r="4100" spans="2:8" x14ac:dyDescent="0.3">
      <c r="B4100" s="109"/>
      <c r="C4100" s="13"/>
      <c r="G4100" s="29">
        <v>4097</v>
      </c>
      <c r="H4100" s="192">
        <f t="shared" ca="1" si="67"/>
        <v>-1.0663901192515075E-3</v>
      </c>
    </row>
    <row r="4101" spans="2:8" x14ac:dyDescent="0.3">
      <c r="B4101" s="109"/>
      <c r="C4101" s="13"/>
      <c r="G4101" s="29">
        <v>4098</v>
      </c>
      <c r="H4101" s="192">
        <f t="shared" ref="H4101:H4164" ca="1" si="68">_xlfn.NORM.INV(RAND(),N$6,N$7)</f>
        <v>-5.2595449421256796E-2</v>
      </c>
    </row>
    <row r="4102" spans="2:8" x14ac:dyDescent="0.3">
      <c r="B4102" s="109"/>
      <c r="C4102" s="13"/>
      <c r="G4102" s="29">
        <v>4099</v>
      </c>
      <c r="H4102" s="192">
        <f t="shared" ca="1" si="68"/>
        <v>-7.0115585127927668E-3</v>
      </c>
    </row>
    <row r="4103" spans="2:8" x14ac:dyDescent="0.3">
      <c r="B4103" s="109"/>
      <c r="C4103" s="13"/>
      <c r="G4103" s="29">
        <v>4100</v>
      </c>
      <c r="H4103" s="192">
        <f t="shared" ca="1" si="68"/>
        <v>4.1073508589425219E-2</v>
      </c>
    </row>
    <row r="4104" spans="2:8" x14ac:dyDescent="0.3">
      <c r="B4104" s="109"/>
      <c r="C4104" s="13"/>
      <c r="G4104" s="29">
        <v>4101</v>
      </c>
      <c r="H4104" s="192">
        <f t="shared" ca="1" si="68"/>
        <v>2.2413752923738609E-2</v>
      </c>
    </row>
    <row r="4105" spans="2:8" x14ac:dyDescent="0.3">
      <c r="B4105" s="109"/>
      <c r="C4105" s="13"/>
      <c r="G4105" s="29">
        <v>4102</v>
      </c>
      <c r="H4105" s="192">
        <f t="shared" ca="1" si="68"/>
        <v>-1.1213264358026647E-2</v>
      </c>
    </row>
    <row r="4106" spans="2:8" x14ac:dyDescent="0.3">
      <c r="B4106" s="109"/>
      <c r="C4106" s="13"/>
      <c r="G4106" s="29">
        <v>4103</v>
      </c>
      <c r="H4106" s="192">
        <f t="shared" ca="1" si="68"/>
        <v>2.285094129129511E-3</v>
      </c>
    </row>
    <row r="4107" spans="2:8" x14ac:dyDescent="0.3">
      <c r="B4107" s="109"/>
      <c r="C4107" s="13"/>
      <c r="G4107" s="29">
        <v>4104</v>
      </c>
      <c r="H4107" s="192">
        <f t="shared" ca="1" si="68"/>
        <v>-1.6763749290450682E-2</v>
      </c>
    </row>
    <row r="4108" spans="2:8" x14ac:dyDescent="0.3">
      <c r="B4108" s="109"/>
      <c r="C4108" s="13"/>
      <c r="G4108" s="29">
        <v>4105</v>
      </c>
      <c r="H4108" s="192">
        <f t="shared" ca="1" si="68"/>
        <v>-2.9153278260534651E-2</v>
      </c>
    </row>
    <row r="4109" spans="2:8" x14ac:dyDescent="0.3">
      <c r="B4109" s="109"/>
      <c r="C4109" s="13"/>
      <c r="G4109" s="29">
        <v>4106</v>
      </c>
      <c r="H4109" s="192">
        <f t="shared" ca="1" si="68"/>
        <v>1.9961321062267712E-2</v>
      </c>
    </row>
    <row r="4110" spans="2:8" x14ac:dyDescent="0.3">
      <c r="B4110" s="109"/>
      <c r="C4110" s="13"/>
      <c r="G4110" s="29">
        <v>4107</v>
      </c>
      <c r="H4110" s="192">
        <f t="shared" ca="1" si="68"/>
        <v>1.6850436630774543E-3</v>
      </c>
    </row>
    <row r="4111" spans="2:8" x14ac:dyDescent="0.3">
      <c r="B4111" s="109"/>
      <c r="C4111" s="13"/>
      <c r="G4111" s="29">
        <v>4108</v>
      </c>
      <c r="H4111" s="192">
        <f t="shared" ca="1" si="68"/>
        <v>3.6053268041539861E-2</v>
      </c>
    </row>
    <row r="4112" spans="2:8" x14ac:dyDescent="0.3">
      <c r="B4112" s="109"/>
      <c r="C4112" s="13"/>
      <c r="G4112" s="29">
        <v>4109</v>
      </c>
      <c r="H4112" s="192">
        <f t="shared" ca="1" si="68"/>
        <v>9.745055920029301E-2</v>
      </c>
    </row>
    <row r="4113" spans="2:8" x14ac:dyDescent="0.3">
      <c r="B4113" s="109"/>
      <c r="C4113" s="13"/>
      <c r="G4113" s="29">
        <v>4110</v>
      </c>
      <c r="H4113" s="192">
        <f t="shared" ca="1" si="68"/>
        <v>-4.3819370077876471E-3</v>
      </c>
    </row>
    <row r="4114" spans="2:8" x14ac:dyDescent="0.3">
      <c r="B4114" s="109"/>
      <c r="C4114" s="13"/>
      <c r="G4114" s="29">
        <v>4111</v>
      </c>
      <c r="H4114" s="192">
        <f t="shared" ca="1" si="68"/>
        <v>4.3179176526259709E-2</v>
      </c>
    </row>
    <row r="4115" spans="2:8" x14ac:dyDescent="0.3">
      <c r="B4115" s="109"/>
      <c r="C4115" s="13"/>
      <c r="G4115" s="29">
        <v>4112</v>
      </c>
      <c r="H4115" s="192">
        <f t="shared" ca="1" si="68"/>
        <v>-7.3402340846251768E-3</v>
      </c>
    </row>
    <row r="4116" spans="2:8" x14ac:dyDescent="0.3">
      <c r="B4116" s="109"/>
      <c r="C4116" s="13"/>
      <c r="G4116" s="29">
        <v>4113</v>
      </c>
      <c r="H4116" s="192">
        <f t="shared" ca="1" si="68"/>
        <v>-3.465595754650487E-2</v>
      </c>
    </row>
    <row r="4117" spans="2:8" x14ac:dyDescent="0.3">
      <c r="B4117" s="109"/>
      <c r="C4117" s="13"/>
      <c r="G4117" s="29">
        <v>4114</v>
      </c>
      <c r="H4117" s="192">
        <f t="shared" ca="1" si="68"/>
        <v>-3.2660840242092454E-2</v>
      </c>
    </row>
    <row r="4118" spans="2:8" x14ac:dyDescent="0.3">
      <c r="B4118" s="109"/>
      <c r="C4118" s="13"/>
      <c r="G4118" s="29">
        <v>4115</v>
      </c>
      <c r="H4118" s="192">
        <f t="shared" ca="1" si="68"/>
        <v>-3.3161453794205077E-2</v>
      </c>
    </row>
    <row r="4119" spans="2:8" x14ac:dyDescent="0.3">
      <c r="B4119" s="109"/>
      <c r="C4119" s="13"/>
      <c r="G4119" s="29">
        <v>4116</v>
      </c>
      <c r="H4119" s="192">
        <f t="shared" ca="1" si="68"/>
        <v>3.073820860190727E-2</v>
      </c>
    </row>
    <row r="4120" spans="2:8" x14ac:dyDescent="0.3">
      <c r="B4120" s="109"/>
      <c r="C4120" s="13"/>
      <c r="G4120" s="29">
        <v>4117</v>
      </c>
      <c r="H4120" s="192">
        <f t="shared" ca="1" si="68"/>
        <v>1.496927013460766E-2</v>
      </c>
    </row>
    <row r="4121" spans="2:8" x14ac:dyDescent="0.3">
      <c r="B4121" s="109"/>
      <c r="C4121" s="13"/>
      <c r="G4121" s="29">
        <v>4118</v>
      </c>
      <c r="H4121" s="192">
        <f t="shared" ca="1" si="68"/>
        <v>9.205571044702536E-3</v>
      </c>
    </row>
    <row r="4122" spans="2:8" x14ac:dyDescent="0.3">
      <c r="B4122" s="109"/>
      <c r="C4122" s="13"/>
      <c r="G4122" s="29">
        <v>4119</v>
      </c>
      <c r="H4122" s="192">
        <f t="shared" ca="1" si="68"/>
        <v>3.032866620457458E-2</v>
      </c>
    </row>
    <row r="4123" spans="2:8" x14ac:dyDescent="0.3">
      <c r="B4123" s="109"/>
      <c r="C4123" s="13"/>
      <c r="G4123" s="29">
        <v>4120</v>
      </c>
      <c r="H4123" s="192">
        <f t="shared" ca="1" si="68"/>
        <v>-1.0630533067226333E-2</v>
      </c>
    </row>
    <row r="4124" spans="2:8" x14ac:dyDescent="0.3">
      <c r="B4124" s="109"/>
      <c r="C4124" s="13"/>
      <c r="G4124" s="29">
        <v>4121</v>
      </c>
      <c r="H4124" s="192">
        <f t="shared" ca="1" si="68"/>
        <v>4.5536752380344832E-2</v>
      </c>
    </row>
    <row r="4125" spans="2:8" x14ac:dyDescent="0.3">
      <c r="B4125" s="109"/>
      <c r="C4125" s="13"/>
      <c r="G4125" s="29">
        <v>4122</v>
      </c>
      <c r="H4125" s="192">
        <f t="shared" ca="1" si="68"/>
        <v>-2.8132660132654037E-2</v>
      </c>
    </row>
    <row r="4126" spans="2:8" x14ac:dyDescent="0.3">
      <c r="B4126" s="109"/>
      <c r="C4126" s="13"/>
      <c r="G4126" s="29">
        <v>4123</v>
      </c>
      <c r="H4126" s="192">
        <f t="shared" ca="1" si="68"/>
        <v>1.9754375007765401E-2</v>
      </c>
    </row>
    <row r="4127" spans="2:8" x14ac:dyDescent="0.3">
      <c r="B4127" s="109"/>
      <c r="C4127" s="13"/>
      <c r="G4127" s="29">
        <v>4124</v>
      </c>
      <c r="H4127" s="192">
        <f t="shared" ca="1" si="68"/>
        <v>-2.1174177694769872E-2</v>
      </c>
    </row>
    <row r="4128" spans="2:8" x14ac:dyDescent="0.3">
      <c r="B4128" s="109"/>
      <c r="C4128" s="13"/>
      <c r="G4128" s="29">
        <v>4125</v>
      </c>
      <c r="H4128" s="192">
        <f t="shared" ca="1" si="68"/>
        <v>1.1660406096532364E-2</v>
      </c>
    </row>
    <row r="4129" spans="2:8" x14ac:dyDescent="0.3">
      <c r="B4129" s="109"/>
      <c r="C4129" s="13"/>
      <c r="G4129" s="29">
        <v>4126</v>
      </c>
      <c r="H4129" s="192">
        <f t="shared" ca="1" si="68"/>
        <v>-2.1968003221496966E-2</v>
      </c>
    </row>
    <row r="4130" spans="2:8" x14ac:dyDescent="0.3">
      <c r="B4130" s="109"/>
      <c r="C4130" s="13"/>
      <c r="G4130" s="29">
        <v>4127</v>
      </c>
      <c r="H4130" s="192">
        <f t="shared" ca="1" si="68"/>
        <v>-2.9550062767884251E-2</v>
      </c>
    </row>
    <row r="4131" spans="2:8" x14ac:dyDescent="0.3">
      <c r="B4131" s="109"/>
      <c r="C4131" s="13"/>
      <c r="G4131" s="29">
        <v>4128</v>
      </c>
      <c r="H4131" s="192">
        <f t="shared" ca="1" si="68"/>
        <v>-4.1273898961874778E-2</v>
      </c>
    </row>
    <row r="4132" spans="2:8" x14ac:dyDescent="0.3">
      <c r="B4132" s="109"/>
      <c r="C4132" s="13"/>
      <c r="G4132" s="29">
        <v>4129</v>
      </c>
      <c r="H4132" s="192">
        <f t="shared" ca="1" si="68"/>
        <v>3.7273226259099852E-2</v>
      </c>
    </row>
    <row r="4133" spans="2:8" x14ac:dyDescent="0.3">
      <c r="B4133" s="109"/>
      <c r="C4133" s="13"/>
      <c r="G4133" s="29">
        <v>4130</v>
      </c>
      <c r="H4133" s="192">
        <f t="shared" ca="1" si="68"/>
        <v>5.6637482204275362E-3</v>
      </c>
    </row>
    <row r="4134" spans="2:8" x14ac:dyDescent="0.3">
      <c r="B4134" s="109"/>
      <c r="C4134" s="13"/>
      <c r="G4134" s="29">
        <v>4131</v>
      </c>
      <c r="H4134" s="192">
        <f t="shared" ca="1" si="68"/>
        <v>-2.3365013643849514E-3</v>
      </c>
    </row>
    <row r="4135" spans="2:8" x14ac:dyDescent="0.3">
      <c r="B4135" s="109"/>
      <c r="C4135" s="13"/>
      <c r="G4135" s="29">
        <v>4132</v>
      </c>
      <c r="H4135" s="192">
        <f t="shared" ca="1" si="68"/>
        <v>-6.4187510979490284E-2</v>
      </c>
    </row>
    <row r="4136" spans="2:8" x14ac:dyDescent="0.3">
      <c r="B4136" s="109"/>
      <c r="C4136" s="13"/>
      <c r="G4136" s="29">
        <v>4133</v>
      </c>
      <c r="H4136" s="192">
        <f t="shared" ca="1" si="68"/>
        <v>-3.3970558635302642E-2</v>
      </c>
    </row>
    <row r="4137" spans="2:8" x14ac:dyDescent="0.3">
      <c r="B4137" s="109"/>
      <c r="C4137" s="13"/>
      <c r="G4137" s="29">
        <v>4134</v>
      </c>
      <c r="H4137" s="192">
        <f t="shared" ca="1" si="68"/>
        <v>1.8996654783855295E-2</v>
      </c>
    </row>
    <row r="4138" spans="2:8" x14ac:dyDescent="0.3">
      <c r="B4138" s="109"/>
      <c r="C4138" s="13"/>
      <c r="G4138" s="29">
        <v>4135</v>
      </c>
      <c r="H4138" s="192">
        <f t="shared" ca="1" si="68"/>
        <v>-5.6129162629030498E-2</v>
      </c>
    </row>
    <row r="4139" spans="2:8" x14ac:dyDescent="0.3">
      <c r="B4139" s="109"/>
      <c r="C4139" s="13"/>
      <c r="G4139" s="29">
        <v>4136</v>
      </c>
      <c r="H4139" s="192">
        <f t="shared" ca="1" si="68"/>
        <v>1.3497129473204901E-2</v>
      </c>
    </row>
    <row r="4140" spans="2:8" x14ac:dyDescent="0.3">
      <c r="B4140" s="109"/>
      <c r="C4140" s="13"/>
      <c r="G4140" s="29">
        <v>4137</v>
      </c>
      <c r="H4140" s="192">
        <f t="shared" ca="1" si="68"/>
        <v>-1.9560073064861242E-2</v>
      </c>
    </row>
    <row r="4141" spans="2:8" x14ac:dyDescent="0.3">
      <c r="B4141" s="109"/>
      <c r="C4141" s="13"/>
      <c r="G4141" s="29">
        <v>4138</v>
      </c>
      <c r="H4141" s="192">
        <f t="shared" ca="1" si="68"/>
        <v>-2.7178371734156654E-3</v>
      </c>
    </row>
    <row r="4142" spans="2:8" x14ac:dyDescent="0.3">
      <c r="B4142" s="109"/>
      <c r="C4142" s="13"/>
      <c r="G4142" s="29">
        <v>4139</v>
      </c>
      <c r="H4142" s="192">
        <f t="shared" ca="1" si="68"/>
        <v>-8.1310489770225584E-3</v>
      </c>
    </row>
    <row r="4143" spans="2:8" x14ac:dyDescent="0.3">
      <c r="B4143" s="109"/>
      <c r="C4143" s="13"/>
      <c r="G4143" s="29">
        <v>4140</v>
      </c>
      <c r="H4143" s="192">
        <f t="shared" ca="1" si="68"/>
        <v>2.316518276451875E-2</v>
      </c>
    </row>
    <row r="4144" spans="2:8" x14ac:dyDescent="0.3">
      <c r="B4144" s="109"/>
      <c r="C4144" s="13"/>
      <c r="G4144" s="29">
        <v>4141</v>
      </c>
      <c r="H4144" s="192">
        <f t="shared" ca="1" si="68"/>
        <v>-4.4589793845440387E-2</v>
      </c>
    </row>
    <row r="4145" spans="2:8" x14ac:dyDescent="0.3">
      <c r="B4145" s="109"/>
      <c r="C4145" s="13"/>
      <c r="G4145" s="29">
        <v>4142</v>
      </c>
      <c r="H4145" s="192">
        <f t="shared" ca="1" si="68"/>
        <v>1.747579404677263E-2</v>
      </c>
    </row>
    <row r="4146" spans="2:8" x14ac:dyDescent="0.3">
      <c r="B4146" s="109"/>
      <c r="C4146" s="13"/>
      <c r="G4146" s="29">
        <v>4143</v>
      </c>
      <c r="H4146" s="192">
        <f t="shared" ca="1" si="68"/>
        <v>4.4382496604675734E-2</v>
      </c>
    </row>
    <row r="4147" spans="2:8" x14ac:dyDescent="0.3">
      <c r="B4147" s="109"/>
      <c r="C4147" s="13"/>
      <c r="G4147" s="29">
        <v>4144</v>
      </c>
      <c r="H4147" s="192">
        <f t="shared" ca="1" si="68"/>
        <v>-3.7931648068163307E-2</v>
      </c>
    </row>
    <row r="4148" spans="2:8" x14ac:dyDescent="0.3">
      <c r="B4148" s="109"/>
      <c r="C4148" s="13"/>
      <c r="G4148" s="29">
        <v>4145</v>
      </c>
      <c r="H4148" s="192">
        <f t="shared" ca="1" si="68"/>
        <v>-2.7201960453268285E-2</v>
      </c>
    </row>
    <row r="4149" spans="2:8" x14ac:dyDescent="0.3">
      <c r="B4149" s="109"/>
      <c r="C4149" s="13"/>
      <c r="G4149" s="29">
        <v>4146</v>
      </c>
      <c r="H4149" s="192">
        <f t="shared" ca="1" si="68"/>
        <v>-7.2793269559006418E-2</v>
      </c>
    </row>
    <row r="4150" spans="2:8" x14ac:dyDescent="0.3">
      <c r="B4150" s="109"/>
      <c r="C4150" s="13"/>
      <c r="G4150" s="29">
        <v>4147</v>
      </c>
      <c r="H4150" s="192">
        <f t="shared" ca="1" si="68"/>
        <v>8.6312478170819662E-3</v>
      </c>
    </row>
    <row r="4151" spans="2:8" x14ac:dyDescent="0.3">
      <c r="B4151" s="109"/>
      <c r="C4151" s="13"/>
      <c r="G4151" s="29">
        <v>4148</v>
      </c>
      <c r="H4151" s="192">
        <f t="shared" ca="1" si="68"/>
        <v>-1.1906891152376848E-2</v>
      </c>
    </row>
    <row r="4152" spans="2:8" x14ac:dyDescent="0.3">
      <c r="B4152" s="109"/>
      <c r="C4152" s="13"/>
      <c r="G4152" s="29">
        <v>4149</v>
      </c>
      <c r="H4152" s="192">
        <f t="shared" ca="1" si="68"/>
        <v>1.6082902969782382E-2</v>
      </c>
    </row>
    <row r="4153" spans="2:8" x14ac:dyDescent="0.3">
      <c r="B4153" s="109"/>
      <c r="C4153" s="13"/>
      <c r="G4153" s="29">
        <v>4150</v>
      </c>
      <c r="H4153" s="192">
        <f t="shared" ca="1" si="68"/>
        <v>2.0835719422754785E-2</v>
      </c>
    </row>
    <row r="4154" spans="2:8" x14ac:dyDescent="0.3">
      <c r="B4154" s="109"/>
      <c r="C4154" s="13"/>
      <c r="G4154" s="29">
        <v>4151</v>
      </c>
      <c r="H4154" s="192">
        <f t="shared" ca="1" si="68"/>
        <v>-1.9061465982375386E-2</v>
      </c>
    </row>
    <row r="4155" spans="2:8" x14ac:dyDescent="0.3">
      <c r="B4155" s="109"/>
      <c r="C4155" s="13"/>
      <c r="G4155" s="29">
        <v>4152</v>
      </c>
      <c r="H4155" s="192">
        <f t="shared" ca="1" si="68"/>
        <v>-1.2643708385139459E-2</v>
      </c>
    </row>
    <row r="4156" spans="2:8" x14ac:dyDescent="0.3">
      <c r="B4156" s="109"/>
      <c r="C4156" s="13"/>
      <c r="G4156" s="29">
        <v>4153</v>
      </c>
      <c r="H4156" s="192">
        <f t="shared" ca="1" si="68"/>
        <v>2.2356002104399482E-2</v>
      </c>
    </row>
    <row r="4157" spans="2:8" x14ac:dyDescent="0.3">
      <c r="B4157" s="109"/>
      <c r="C4157" s="13"/>
      <c r="G4157" s="29">
        <v>4154</v>
      </c>
      <c r="H4157" s="192">
        <f t="shared" ca="1" si="68"/>
        <v>-6.3388389969612449E-2</v>
      </c>
    </row>
    <row r="4158" spans="2:8" x14ac:dyDescent="0.3">
      <c r="B4158" s="109"/>
      <c r="C4158" s="13"/>
      <c r="G4158" s="29">
        <v>4155</v>
      </c>
      <c r="H4158" s="192">
        <f t="shared" ca="1" si="68"/>
        <v>-6.3766644797607101E-3</v>
      </c>
    </row>
    <row r="4159" spans="2:8" x14ac:dyDescent="0.3">
      <c r="B4159" s="109"/>
      <c r="C4159" s="13"/>
      <c r="G4159" s="29">
        <v>4156</v>
      </c>
      <c r="H4159" s="192">
        <f t="shared" ca="1" si="68"/>
        <v>-5.9455637530210818E-2</v>
      </c>
    </row>
    <row r="4160" spans="2:8" x14ac:dyDescent="0.3">
      <c r="B4160" s="109"/>
      <c r="C4160" s="13"/>
      <c r="G4160" s="29">
        <v>4157</v>
      </c>
      <c r="H4160" s="192">
        <f t="shared" ca="1" si="68"/>
        <v>-3.9169880611445327E-3</v>
      </c>
    </row>
    <row r="4161" spans="2:8" x14ac:dyDescent="0.3">
      <c r="B4161" s="109"/>
      <c r="C4161" s="13"/>
      <c r="G4161" s="29">
        <v>4158</v>
      </c>
      <c r="H4161" s="192">
        <f t="shared" ca="1" si="68"/>
        <v>-2.9335189368163979E-3</v>
      </c>
    </row>
    <row r="4162" spans="2:8" x14ac:dyDescent="0.3">
      <c r="B4162" s="109"/>
      <c r="C4162" s="13"/>
      <c r="G4162" s="29">
        <v>4159</v>
      </c>
      <c r="H4162" s="192">
        <f t="shared" ca="1" si="68"/>
        <v>-8.2180730359578506E-3</v>
      </c>
    </row>
    <row r="4163" spans="2:8" x14ac:dyDescent="0.3">
      <c r="B4163" s="109"/>
      <c r="C4163" s="13"/>
      <c r="G4163" s="29">
        <v>4160</v>
      </c>
      <c r="H4163" s="192">
        <f t="shared" ca="1" si="68"/>
        <v>-6.2853513953662673E-3</v>
      </c>
    </row>
    <row r="4164" spans="2:8" x14ac:dyDescent="0.3">
      <c r="B4164" s="109"/>
      <c r="C4164" s="13"/>
      <c r="G4164" s="29">
        <v>4161</v>
      </c>
      <c r="H4164" s="192">
        <f t="shared" ca="1" si="68"/>
        <v>-2.1239066407459529E-2</v>
      </c>
    </row>
    <row r="4165" spans="2:8" x14ac:dyDescent="0.3">
      <c r="B4165" s="109"/>
      <c r="C4165" s="13"/>
      <c r="G4165" s="29">
        <v>4162</v>
      </c>
      <c r="H4165" s="192">
        <f t="shared" ref="H4165:H4228" ca="1" si="69">_xlfn.NORM.INV(RAND(),N$6,N$7)</f>
        <v>4.9614094471762529E-2</v>
      </c>
    </row>
    <row r="4166" spans="2:8" x14ac:dyDescent="0.3">
      <c r="B4166" s="109"/>
      <c r="C4166" s="13"/>
      <c r="G4166" s="29">
        <v>4163</v>
      </c>
      <c r="H4166" s="192">
        <f t="shared" ca="1" si="69"/>
        <v>-2.0104722856610301E-3</v>
      </c>
    </row>
    <row r="4167" spans="2:8" x14ac:dyDescent="0.3">
      <c r="B4167" s="109"/>
      <c r="C4167" s="13"/>
      <c r="G4167" s="29">
        <v>4164</v>
      </c>
      <c r="H4167" s="192">
        <f t="shared" ca="1" si="69"/>
        <v>-3.4951845875411308E-2</v>
      </c>
    </row>
    <row r="4168" spans="2:8" x14ac:dyDescent="0.3">
      <c r="B4168" s="109"/>
      <c r="C4168" s="13"/>
      <c r="G4168" s="29">
        <v>4165</v>
      </c>
      <c r="H4168" s="192">
        <f t="shared" ca="1" si="69"/>
        <v>6.9002452303781325E-3</v>
      </c>
    </row>
    <row r="4169" spans="2:8" x14ac:dyDescent="0.3">
      <c r="B4169" s="109"/>
      <c r="C4169" s="13"/>
      <c r="G4169" s="29">
        <v>4166</v>
      </c>
      <c r="H4169" s="192">
        <f t="shared" ca="1" si="69"/>
        <v>4.7729163024981085E-2</v>
      </c>
    </row>
    <row r="4170" spans="2:8" x14ac:dyDescent="0.3">
      <c r="B4170" s="109"/>
      <c r="C4170" s="13"/>
      <c r="G4170" s="29">
        <v>4167</v>
      </c>
      <c r="H4170" s="192">
        <f t="shared" ca="1" si="69"/>
        <v>3.8910881627882116E-2</v>
      </c>
    </row>
    <row r="4171" spans="2:8" x14ac:dyDescent="0.3">
      <c r="B4171" s="109"/>
      <c r="C4171" s="13"/>
      <c r="G4171" s="29">
        <v>4168</v>
      </c>
      <c r="H4171" s="192">
        <f t="shared" ca="1" si="69"/>
        <v>6.3523361547006768E-3</v>
      </c>
    </row>
    <row r="4172" spans="2:8" x14ac:dyDescent="0.3">
      <c r="B4172" s="109"/>
      <c r="C4172" s="13"/>
      <c r="G4172" s="29">
        <v>4169</v>
      </c>
      <c r="H4172" s="192">
        <f t="shared" ca="1" si="69"/>
        <v>-1.6510249574518476E-2</v>
      </c>
    </row>
    <row r="4173" spans="2:8" x14ac:dyDescent="0.3">
      <c r="B4173" s="109"/>
      <c r="C4173" s="13"/>
      <c r="G4173" s="29">
        <v>4170</v>
      </c>
      <c r="H4173" s="192">
        <f t="shared" ca="1" si="69"/>
        <v>-7.2827803517599418E-2</v>
      </c>
    </row>
    <row r="4174" spans="2:8" x14ac:dyDescent="0.3">
      <c r="B4174" s="109"/>
      <c r="C4174" s="13"/>
      <c r="G4174" s="29">
        <v>4171</v>
      </c>
      <c r="H4174" s="192">
        <f t="shared" ca="1" si="69"/>
        <v>1.9017521273475386E-3</v>
      </c>
    </row>
    <row r="4175" spans="2:8" x14ac:dyDescent="0.3">
      <c r="B4175" s="109"/>
      <c r="C4175" s="13"/>
      <c r="G4175" s="29">
        <v>4172</v>
      </c>
      <c r="H4175" s="192">
        <f t="shared" ca="1" si="69"/>
        <v>-8.0642674644886281E-3</v>
      </c>
    </row>
    <row r="4176" spans="2:8" x14ac:dyDescent="0.3">
      <c r="B4176" s="109"/>
      <c r="C4176" s="13"/>
      <c r="G4176" s="29">
        <v>4173</v>
      </c>
      <c r="H4176" s="192">
        <f t="shared" ca="1" si="69"/>
        <v>2.1969950946304988E-2</v>
      </c>
    </row>
    <row r="4177" spans="2:8" x14ac:dyDescent="0.3">
      <c r="B4177" s="109"/>
      <c r="C4177" s="13"/>
      <c r="G4177" s="29">
        <v>4174</v>
      </c>
      <c r="H4177" s="192">
        <f t="shared" ca="1" si="69"/>
        <v>1.1408971765664883E-3</v>
      </c>
    </row>
    <row r="4178" spans="2:8" x14ac:dyDescent="0.3">
      <c r="B4178" s="109"/>
      <c r="C4178" s="13"/>
      <c r="G4178" s="29">
        <v>4175</v>
      </c>
      <c r="H4178" s="192">
        <f t="shared" ca="1" si="69"/>
        <v>2.522248013057372E-2</v>
      </c>
    </row>
    <row r="4179" spans="2:8" x14ac:dyDescent="0.3">
      <c r="B4179" s="109"/>
      <c r="C4179" s="13"/>
      <c r="G4179" s="29">
        <v>4176</v>
      </c>
      <c r="H4179" s="192">
        <f t="shared" ca="1" si="69"/>
        <v>3.2178999478737411E-2</v>
      </c>
    </row>
    <row r="4180" spans="2:8" x14ac:dyDescent="0.3">
      <c r="B4180" s="109"/>
      <c r="C4180" s="13"/>
      <c r="G4180" s="29">
        <v>4177</v>
      </c>
      <c r="H4180" s="192">
        <f t="shared" ca="1" si="69"/>
        <v>-1.5475141726492097E-2</v>
      </c>
    </row>
    <row r="4181" spans="2:8" x14ac:dyDescent="0.3">
      <c r="B4181" s="109"/>
      <c r="C4181" s="13"/>
      <c r="G4181" s="29">
        <v>4178</v>
      </c>
      <c r="H4181" s="192">
        <f t="shared" ca="1" si="69"/>
        <v>2.8766248835593901E-2</v>
      </c>
    </row>
    <row r="4182" spans="2:8" x14ac:dyDescent="0.3">
      <c r="B4182" s="109"/>
      <c r="C4182" s="13"/>
      <c r="G4182" s="29">
        <v>4179</v>
      </c>
      <c r="H4182" s="192">
        <f t="shared" ca="1" si="69"/>
        <v>-1.0380809809173496E-3</v>
      </c>
    </row>
    <row r="4183" spans="2:8" x14ac:dyDescent="0.3">
      <c r="B4183" s="109"/>
      <c r="C4183" s="13"/>
      <c r="G4183" s="29">
        <v>4180</v>
      </c>
      <c r="H4183" s="192">
        <f t="shared" ca="1" si="69"/>
        <v>-8.5626522013981798E-3</v>
      </c>
    </row>
    <row r="4184" spans="2:8" x14ac:dyDescent="0.3">
      <c r="B4184" s="109"/>
      <c r="C4184" s="13"/>
      <c r="G4184" s="29">
        <v>4181</v>
      </c>
      <c r="H4184" s="192">
        <f t="shared" ca="1" si="69"/>
        <v>-5.6432213578362853E-2</v>
      </c>
    </row>
    <row r="4185" spans="2:8" x14ac:dyDescent="0.3">
      <c r="B4185" s="109"/>
      <c r="C4185" s="13"/>
      <c r="G4185" s="29">
        <v>4182</v>
      </c>
      <c r="H4185" s="192">
        <f t="shared" ca="1" si="69"/>
        <v>-1.8933129482030391E-2</v>
      </c>
    </row>
    <row r="4186" spans="2:8" x14ac:dyDescent="0.3">
      <c r="B4186" s="109"/>
      <c r="C4186" s="13"/>
      <c r="G4186" s="29">
        <v>4183</v>
      </c>
      <c r="H4186" s="192">
        <f t="shared" ca="1" si="69"/>
        <v>5.0471056079140583E-2</v>
      </c>
    </row>
    <row r="4187" spans="2:8" x14ac:dyDescent="0.3">
      <c r="B4187" s="109"/>
      <c r="C4187" s="13"/>
      <c r="G4187" s="29">
        <v>4184</v>
      </c>
      <c r="H4187" s="192">
        <f t="shared" ca="1" si="69"/>
        <v>3.152222748335215E-2</v>
      </c>
    </row>
    <row r="4188" spans="2:8" x14ac:dyDescent="0.3">
      <c r="B4188" s="109"/>
      <c r="C4188" s="13"/>
      <c r="G4188" s="29">
        <v>4185</v>
      </c>
      <c r="H4188" s="192">
        <f t="shared" ca="1" si="69"/>
        <v>-1.7437293022203319E-2</v>
      </c>
    </row>
    <row r="4189" spans="2:8" x14ac:dyDescent="0.3">
      <c r="B4189" s="109"/>
      <c r="C4189" s="13"/>
      <c r="G4189" s="29">
        <v>4186</v>
      </c>
      <c r="H4189" s="192">
        <f t="shared" ca="1" si="69"/>
        <v>8.5691355957107796E-3</v>
      </c>
    </row>
    <row r="4190" spans="2:8" x14ac:dyDescent="0.3">
      <c r="B4190" s="109"/>
      <c r="C4190" s="13"/>
      <c r="G4190" s="29">
        <v>4187</v>
      </c>
      <c r="H4190" s="192">
        <f t="shared" ca="1" si="69"/>
        <v>1.5991549453291256E-2</v>
      </c>
    </row>
    <row r="4191" spans="2:8" x14ac:dyDescent="0.3">
      <c r="B4191" s="109"/>
      <c r="C4191" s="13"/>
      <c r="G4191" s="29">
        <v>4188</v>
      </c>
      <c r="H4191" s="192">
        <f t="shared" ca="1" si="69"/>
        <v>-2.1959594871039365E-2</v>
      </c>
    </row>
    <row r="4192" spans="2:8" x14ac:dyDescent="0.3">
      <c r="B4192" s="109"/>
      <c r="C4192" s="13"/>
      <c r="G4192" s="29">
        <v>4189</v>
      </c>
      <c r="H4192" s="192">
        <f t="shared" ca="1" si="69"/>
        <v>2.8451096348449203E-3</v>
      </c>
    </row>
    <row r="4193" spans="2:8" x14ac:dyDescent="0.3">
      <c r="B4193" s="109"/>
      <c r="C4193" s="13"/>
      <c r="G4193" s="29">
        <v>4190</v>
      </c>
      <c r="H4193" s="192">
        <f t="shared" ca="1" si="69"/>
        <v>-1.5396454835272268E-3</v>
      </c>
    </row>
    <row r="4194" spans="2:8" x14ac:dyDescent="0.3">
      <c r="B4194" s="109"/>
      <c r="C4194" s="13"/>
      <c r="G4194" s="29">
        <v>4191</v>
      </c>
      <c r="H4194" s="192">
        <f t="shared" ca="1" si="69"/>
        <v>-1.3740321521199868E-2</v>
      </c>
    </row>
    <row r="4195" spans="2:8" x14ac:dyDescent="0.3">
      <c r="B4195" s="109"/>
      <c r="C4195" s="13"/>
      <c r="G4195" s="29">
        <v>4192</v>
      </c>
      <c r="H4195" s="192">
        <f t="shared" ca="1" si="69"/>
        <v>-1.5974906359070676E-2</v>
      </c>
    </row>
    <row r="4196" spans="2:8" x14ac:dyDescent="0.3">
      <c r="B4196" s="109"/>
      <c r="C4196" s="13"/>
      <c r="G4196" s="29">
        <v>4193</v>
      </c>
      <c r="H4196" s="192">
        <f t="shared" ca="1" si="69"/>
        <v>-5.7721338275913026E-2</v>
      </c>
    </row>
    <row r="4197" spans="2:8" x14ac:dyDescent="0.3">
      <c r="B4197" s="109"/>
      <c r="C4197" s="13"/>
      <c r="G4197" s="29">
        <v>4194</v>
      </c>
      <c r="H4197" s="192">
        <f t="shared" ca="1" si="69"/>
        <v>4.4947616754308362E-2</v>
      </c>
    </row>
    <row r="4198" spans="2:8" x14ac:dyDescent="0.3">
      <c r="B4198" s="109"/>
      <c r="C4198" s="13"/>
      <c r="G4198" s="29">
        <v>4195</v>
      </c>
      <c r="H4198" s="192">
        <f t="shared" ca="1" si="69"/>
        <v>-9.8619472583092258E-3</v>
      </c>
    </row>
    <row r="4199" spans="2:8" x14ac:dyDescent="0.3">
      <c r="B4199" s="109"/>
      <c r="C4199" s="13"/>
      <c r="G4199" s="29">
        <v>4196</v>
      </c>
      <c r="H4199" s="192">
        <f t="shared" ca="1" si="69"/>
        <v>1.6145279692007401E-2</v>
      </c>
    </row>
    <row r="4200" spans="2:8" x14ac:dyDescent="0.3">
      <c r="B4200" s="109"/>
      <c r="C4200" s="13"/>
      <c r="G4200" s="29">
        <v>4197</v>
      </c>
      <c r="H4200" s="192">
        <f t="shared" ca="1" si="69"/>
        <v>1.1425103659388992E-2</v>
      </c>
    </row>
    <row r="4201" spans="2:8" x14ac:dyDescent="0.3">
      <c r="B4201" s="109"/>
      <c r="C4201" s="13"/>
      <c r="G4201" s="29">
        <v>4198</v>
      </c>
      <c r="H4201" s="192">
        <f t="shared" ca="1" si="69"/>
        <v>-7.6750449930360239E-3</v>
      </c>
    </row>
    <row r="4202" spans="2:8" x14ac:dyDescent="0.3">
      <c r="B4202" s="109"/>
      <c r="C4202" s="13"/>
      <c r="G4202" s="29">
        <v>4199</v>
      </c>
      <c r="H4202" s="192">
        <f t="shared" ca="1" si="69"/>
        <v>-1.3723574353772954E-2</v>
      </c>
    </row>
    <row r="4203" spans="2:8" x14ac:dyDescent="0.3">
      <c r="B4203" s="109"/>
      <c r="C4203" s="13"/>
      <c r="G4203" s="29">
        <v>4200</v>
      </c>
      <c r="H4203" s="192">
        <f t="shared" ca="1" si="69"/>
        <v>5.5282763052564819E-2</v>
      </c>
    </row>
    <row r="4204" spans="2:8" x14ac:dyDescent="0.3">
      <c r="B4204" s="109"/>
      <c r="C4204" s="13"/>
      <c r="G4204" s="29">
        <v>4201</v>
      </c>
      <c r="H4204" s="192">
        <f t="shared" ca="1" si="69"/>
        <v>-3.5002794400592147E-2</v>
      </c>
    </row>
    <row r="4205" spans="2:8" x14ac:dyDescent="0.3">
      <c r="B4205" s="109"/>
      <c r="C4205" s="13"/>
      <c r="G4205" s="29">
        <v>4202</v>
      </c>
      <c r="H4205" s="192">
        <f t="shared" ca="1" si="69"/>
        <v>-3.9435932563516192E-2</v>
      </c>
    </row>
    <row r="4206" spans="2:8" x14ac:dyDescent="0.3">
      <c r="B4206" s="109"/>
      <c r="C4206" s="13"/>
      <c r="G4206" s="29">
        <v>4203</v>
      </c>
      <c r="H4206" s="192">
        <f t="shared" ca="1" si="69"/>
        <v>-3.3760701709506714E-2</v>
      </c>
    </row>
    <row r="4207" spans="2:8" x14ac:dyDescent="0.3">
      <c r="B4207" s="109"/>
      <c r="C4207" s="13"/>
      <c r="G4207" s="29">
        <v>4204</v>
      </c>
      <c r="H4207" s="192">
        <f t="shared" ca="1" si="69"/>
        <v>3.6496876578210831E-2</v>
      </c>
    </row>
    <row r="4208" spans="2:8" x14ac:dyDescent="0.3">
      <c r="B4208" s="109"/>
      <c r="C4208" s="13"/>
      <c r="G4208" s="29">
        <v>4205</v>
      </c>
      <c r="H4208" s="192">
        <f t="shared" ca="1" si="69"/>
        <v>-2.0976317757046961E-2</v>
      </c>
    </row>
    <row r="4209" spans="2:8" x14ac:dyDescent="0.3">
      <c r="B4209" s="109"/>
      <c r="C4209" s="13"/>
      <c r="G4209" s="29">
        <v>4206</v>
      </c>
      <c r="H4209" s="192">
        <f t="shared" ca="1" si="69"/>
        <v>-7.84504436297212E-3</v>
      </c>
    </row>
    <row r="4210" spans="2:8" x14ac:dyDescent="0.3">
      <c r="B4210" s="109"/>
      <c r="C4210" s="13"/>
      <c r="G4210" s="29">
        <v>4207</v>
      </c>
      <c r="H4210" s="192">
        <f t="shared" ca="1" si="69"/>
        <v>1.2568620626012432E-2</v>
      </c>
    </row>
    <row r="4211" spans="2:8" x14ac:dyDescent="0.3">
      <c r="B4211" s="109"/>
      <c r="C4211" s="13"/>
      <c r="G4211" s="29">
        <v>4208</v>
      </c>
      <c r="H4211" s="192">
        <f t="shared" ca="1" si="69"/>
        <v>-3.9346615728569755E-2</v>
      </c>
    </row>
    <row r="4212" spans="2:8" x14ac:dyDescent="0.3">
      <c r="B4212" s="109"/>
      <c r="C4212" s="13"/>
      <c r="G4212" s="29">
        <v>4209</v>
      </c>
      <c r="H4212" s="192">
        <f t="shared" ca="1" si="69"/>
        <v>-3.9884422832301147E-3</v>
      </c>
    </row>
    <row r="4213" spans="2:8" x14ac:dyDescent="0.3">
      <c r="B4213" s="109"/>
      <c r="C4213" s="13"/>
      <c r="G4213" s="29">
        <v>4210</v>
      </c>
      <c r="H4213" s="192">
        <f t="shared" ca="1" si="69"/>
        <v>-3.906238511509944E-3</v>
      </c>
    </row>
    <row r="4214" spans="2:8" x14ac:dyDescent="0.3">
      <c r="B4214" s="109"/>
      <c r="C4214" s="13"/>
      <c r="G4214" s="29">
        <v>4211</v>
      </c>
      <c r="H4214" s="192">
        <f t="shared" ca="1" si="69"/>
        <v>3.9913839514183133E-2</v>
      </c>
    </row>
    <row r="4215" spans="2:8" x14ac:dyDescent="0.3">
      <c r="B4215" s="109"/>
      <c r="C4215" s="13"/>
      <c r="G4215" s="29">
        <v>4212</v>
      </c>
      <c r="H4215" s="192">
        <f t="shared" ca="1" si="69"/>
        <v>-2.5589797536561154E-2</v>
      </c>
    </row>
    <row r="4216" spans="2:8" x14ac:dyDescent="0.3">
      <c r="B4216" s="109"/>
      <c r="C4216" s="13"/>
      <c r="G4216" s="29">
        <v>4213</v>
      </c>
      <c r="H4216" s="192">
        <f t="shared" ca="1" si="69"/>
        <v>2.7927446152848655E-2</v>
      </c>
    </row>
    <row r="4217" spans="2:8" x14ac:dyDescent="0.3">
      <c r="B4217" s="109"/>
      <c r="C4217" s="13"/>
      <c r="G4217" s="29">
        <v>4214</v>
      </c>
      <c r="H4217" s="192">
        <f t="shared" ca="1" si="69"/>
        <v>-2.3300163124762231E-3</v>
      </c>
    </row>
    <row r="4218" spans="2:8" x14ac:dyDescent="0.3">
      <c r="B4218" s="109"/>
      <c r="C4218" s="13"/>
      <c r="G4218" s="29">
        <v>4215</v>
      </c>
      <c r="H4218" s="192">
        <f t="shared" ca="1" si="69"/>
        <v>-1.0850124933136106E-2</v>
      </c>
    </row>
    <row r="4219" spans="2:8" x14ac:dyDescent="0.3">
      <c r="B4219" s="109"/>
      <c r="C4219" s="13"/>
      <c r="G4219" s="29">
        <v>4216</v>
      </c>
      <c r="H4219" s="192">
        <f t="shared" ca="1" si="69"/>
        <v>-2.5321171230746693E-3</v>
      </c>
    </row>
    <row r="4220" spans="2:8" x14ac:dyDescent="0.3">
      <c r="B4220" s="109"/>
      <c r="C4220" s="13"/>
      <c r="G4220" s="29">
        <v>4217</v>
      </c>
      <c r="H4220" s="192">
        <f t="shared" ca="1" si="69"/>
        <v>9.4429930588966048E-3</v>
      </c>
    </row>
    <row r="4221" spans="2:8" x14ac:dyDescent="0.3">
      <c r="B4221" s="109"/>
      <c r="C4221" s="13"/>
      <c r="G4221" s="29">
        <v>4218</v>
      </c>
      <c r="H4221" s="192">
        <f t="shared" ca="1" si="69"/>
        <v>-1.0450090812080958E-2</v>
      </c>
    </row>
    <row r="4222" spans="2:8" x14ac:dyDescent="0.3">
      <c r="B4222" s="109"/>
      <c r="C4222" s="13"/>
      <c r="G4222" s="29">
        <v>4219</v>
      </c>
      <c r="H4222" s="192">
        <f t="shared" ca="1" si="69"/>
        <v>4.3111597642053461E-2</v>
      </c>
    </row>
    <row r="4223" spans="2:8" x14ac:dyDescent="0.3">
      <c r="B4223" s="109"/>
      <c r="C4223" s="13"/>
      <c r="G4223" s="29">
        <v>4220</v>
      </c>
      <c r="H4223" s="192">
        <f t="shared" ca="1" si="69"/>
        <v>1.8752398229490791E-2</v>
      </c>
    </row>
    <row r="4224" spans="2:8" x14ac:dyDescent="0.3">
      <c r="B4224" s="109"/>
      <c r="C4224" s="13"/>
      <c r="G4224" s="29">
        <v>4221</v>
      </c>
      <c r="H4224" s="192">
        <f t="shared" ca="1" si="69"/>
        <v>7.4209284414251259E-2</v>
      </c>
    </row>
    <row r="4225" spans="2:8" x14ac:dyDescent="0.3">
      <c r="B4225" s="109"/>
      <c r="C4225" s="13"/>
      <c r="G4225" s="29">
        <v>4222</v>
      </c>
      <c r="H4225" s="192">
        <f t="shared" ca="1" si="69"/>
        <v>-3.3925655215073534E-2</v>
      </c>
    </row>
    <row r="4226" spans="2:8" x14ac:dyDescent="0.3">
      <c r="B4226" s="109"/>
      <c r="C4226" s="13"/>
      <c r="G4226" s="29">
        <v>4223</v>
      </c>
      <c r="H4226" s="192">
        <f t="shared" ca="1" si="69"/>
        <v>-2.4309745913001241E-2</v>
      </c>
    </row>
    <row r="4227" spans="2:8" x14ac:dyDescent="0.3">
      <c r="B4227" s="109"/>
      <c r="C4227" s="13"/>
      <c r="G4227" s="29">
        <v>4224</v>
      </c>
      <c r="H4227" s="192">
        <f t="shared" ca="1" si="69"/>
        <v>-9.1692346267948088E-3</v>
      </c>
    </row>
    <row r="4228" spans="2:8" x14ac:dyDescent="0.3">
      <c r="B4228" s="109"/>
      <c r="C4228" s="13"/>
      <c r="G4228" s="29">
        <v>4225</v>
      </c>
      <c r="H4228" s="192">
        <f t="shared" ca="1" si="69"/>
        <v>-5.8893099803466763E-2</v>
      </c>
    </row>
    <row r="4229" spans="2:8" x14ac:dyDescent="0.3">
      <c r="B4229" s="109"/>
      <c r="C4229" s="13"/>
      <c r="G4229" s="29">
        <v>4226</v>
      </c>
      <c r="H4229" s="192">
        <f t="shared" ref="H4229:H4292" ca="1" si="70">_xlfn.NORM.INV(RAND(),N$6,N$7)</f>
        <v>-4.5774169205466293E-2</v>
      </c>
    </row>
    <row r="4230" spans="2:8" x14ac:dyDescent="0.3">
      <c r="B4230" s="109"/>
      <c r="C4230" s="13"/>
      <c r="G4230" s="29">
        <v>4227</v>
      </c>
      <c r="H4230" s="192">
        <f t="shared" ca="1" si="70"/>
        <v>-5.5509792377933503E-3</v>
      </c>
    </row>
    <row r="4231" spans="2:8" x14ac:dyDescent="0.3">
      <c r="B4231" s="109"/>
      <c r="C4231" s="13"/>
      <c r="G4231" s="29">
        <v>4228</v>
      </c>
      <c r="H4231" s="192">
        <f t="shared" ca="1" si="70"/>
        <v>6.1012213483457702E-3</v>
      </c>
    </row>
    <row r="4232" spans="2:8" x14ac:dyDescent="0.3">
      <c r="B4232" s="109"/>
      <c r="C4232" s="13"/>
      <c r="G4232" s="29">
        <v>4229</v>
      </c>
      <c r="H4232" s="192">
        <f t="shared" ca="1" si="70"/>
        <v>-5.0433104984879143E-2</v>
      </c>
    </row>
    <row r="4233" spans="2:8" x14ac:dyDescent="0.3">
      <c r="B4233" s="109"/>
      <c r="C4233" s="13"/>
      <c r="G4233" s="29">
        <v>4230</v>
      </c>
      <c r="H4233" s="192">
        <f t="shared" ca="1" si="70"/>
        <v>3.2773370623089347E-2</v>
      </c>
    </row>
    <row r="4234" spans="2:8" x14ac:dyDescent="0.3">
      <c r="B4234" s="109"/>
      <c r="C4234" s="13"/>
      <c r="G4234" s="29">
        <v>4231</v>
      </c>
      <c r="H4234" s="192">
        <f t="shared" ca="1" si="70"/>
        <v>8.8404022798190506E-3</v>
      </c>
    </row>
    <row r="4235" spans="2:8" x14ac:dyDescent="0.3">
      <c r="B4235" s="109"/>
      <c r="C4235" s="13"/>
      <c r="G4235" s="29">
        <v>4232</v>
      </c>
      <c r="H4235" s="192">
        <f t="shared" ca="1" si="70"/>
        <v>4.235867522160245E-2</v>
      </c>
    </row>
    <row r="4236" spans="2:8" x14ac:dyDescent="0.3">
      <c r="B4236" s="109"/>
      <c r="C4236" s="13"/>
      <c r="G4236" s="29">
        <v>4233</v>
      </c>
      <c r="H4236" s="192">
        <f t="shared" ca="1" si="70"/>
        <v>8.9241161461031115E-2</v>
      </c>
    </row>
    <row r="4237" spans="2:8" x14ac:dyDescent="0.3">
      <c r="B4237" s="109"/>
      <c r="C4237" s="13"/>
      <c r="G4237" s="29">
        <v>4234</v>
      </c>
      <c r="H4237" s="192">
        <f t="shared" ca="1" si="70"/>
        <v>-1.6518087651240097E-2</v>
      </c>
    </row>
    <row r="4238" spans="2:8" x14ac:dyDescent="0.3">
      <c r="B4238" s="109"/>
      <c r="C4238" s="13"/>
      <c r="G4238" s="29">
        <v>4235</v>
      </c>
      <c r="H4238" s="192">
        <f t="shared" ca="1" si="70"/>
        <v>-2.5453062616388238E-2</v>
      </c>
    </row>
    <row r="4239" spans="2:8" x14ac:dyDescent="0.3">
      <c r="B4239" s="109"/>
      <c r="C4239" s="13"/>
      <c r="G4239" s="29">
        <v>4236</v>
      </c>
      <c r="H4239" s="192">
        <f t="shared" ca="1" si="70"/>
        <v>3.9944469172112723E-2</v>
      </c>
    </row>
    <row r="4240" spans="2:8" x14ac:dyDescent="0.3">
      <c r="B4240" s="109"/>
      <c r="C4240" s="13"/>
      <c r="G4240" s="29">
        <v>4237</v>
      </c>
      <c r="H4240" s="192">
        <f t="shared" ca="1" si="70"/>
        <v>1.8237178471939671E-2</v>
      </c>
    </row>
    <row r="4241" spans="2:8" x14ac:dyDescent="0.3">
      <c r="B4241" s="109"/>
      <c r="C4241" s="13"/>
      <c r="G4241" s="29">
        <v>4238</v>
      </c>
      <c r="H4241" s="192">
        <f t="shared" ca="1" si="70"/>
        <v>2.6177303192599984E-2</v>
      </c>
    </row>
    <row r="4242" spans="2:8" x14ac:dyDescent="0.3">
      <c r="B4242" s="109"/>
      <c r="C4242" s="13"/>
      <c r="G4242" s="29">
        <v>4239</v>
      </c>
      <c r="H4242" s="192">
        <f t="shared" ca="1" si="70"/>
        <v>-6.5847140790512751E-2</v>
      </c>
    </row>
    <row r="4243" spans="2:8" x14ac:dyDescent="0.3">
      <c r="B4243" s="109"/>
      <c r="C4243" s="13"/>
      <c r="G4243" s="29">
        <v>4240</v>
      </c>
      <c r="H4243" s="192">
        <f t="shared" ca="1" si="70"/>
        <v>1.2651459446738554E-2</v>
      </c>
    </row>
    <row r="4244" spans="2:8" x14ac:dyDescent="0.3">
      <c r="B4244" s="109"/>
      <c r="C4244" s="13"/>
      <c r="G4244" s="29">
        <v>4241</v>
      </c>
      <c r="H4244" s="192">
        <f t="shared" ca="1" si="70"/>
        <v>-2.1765350868983104E-2</v>
      </c>
    </row>
    <row r="4245" spans="2:8" x14ac:dyDescent="0.3">
      <c r="B4245" s="109"/>
      <c r="C4245" s="13"/>
      <c r="G4245" s="29">
        <v>4242</v>
      </c>
      <c r="H4245" s="192">
        <f t="shared" ca="1" si="70"/>
        <v>-1.689340510471625E-2</v>
      </c>
    </row>
    <row r="4246" spans="2:8" x14ac:dyDescent="0.3">
      <c r="B4246" s="109"/>
      <c r="C4246" s="13"/>
      <c r="G4246" s="29">
        <v>4243</v>
      </c>
      <c r="H4246" s="192">
        <f t="shared" ca="1" si="70"/>
        <v>4.7415270945206901E-2</v>
      </c>
    </row>
    <row r="4247" spans="2:8" x14ac:dyDescent="0.3">
      <c r="B4247" s="109"/>
      <c r="C4247" s="13"/>
      <c r="G4247" s="29">
        <v>4244</v>
      </c>
      <c r="H4247" s="192">
        <f t="shared" ca="1" si="70"/>
        <v>3.1965993120595677E-2</v>
      </c>
    </row>
    <row r="4248" spans="2:8" x14ac:dyDescent="0.3">
      <c r="B4248" s="109"/>
      <c r="C4248" s="13"/>
      <c r="G4248" s="29">
        <v>4245</v>
      </c>
      <c r="H4248" s="192">
        <f t="shared" ca="1" si="70"/>
        <v>-4.3510938296248891E-4</v>
      </c>
    </row>
    <row r="4249" spans="2:8" x14ac:dyDescent="0.3">
      <c r="B4249" s="109"/>
      <c r="C4249" s="13"/>
      <c r="G4249" s="29">
        <v>4246</v>
      </c>
      <c r="H4249" s="192">
        <f t="shared" ca="1" si="70"/>
        <v>-3.3602947441632156E-2</v>
      </c>
    </row>
    <row r="4250" spans="2:8" x14ac:dyDescent="0.3">
      <c r="B4250" s="109"/>
      <c r="C4250" s="13"/>
      <c r="G4250" s="29">
        <v>4247</v>
      </c>
      <c r="H4250" s="192">
        <f t="shared" ca="1" si="70"/>
        <v>-3.4326051151047365E-2</v>
      </c>
    </row>
    <row r="4251" spans="2:8" x14ac:dyDescent="0.3">
      <c r="B4251" s="109"/>
      <c r="C4251" s="13"/>
      <c r="G4251" s="29">
        <v>4248</v>
      </c>
      <c r="H4251" s="192">
        <f t="shared" ca="1" si="70"/>
        <v>3.967388318284055E-3</v>
      </c>
    </row>
    <row r="4252" spans="2:8" x14ac:dyDescent="0.3">
      <c r="B4252" s="109"/>
      <c r="C4252" s="13"/>
      <c r="G4252" s="29">
        <v>4249</v>
      </c>
      <c r="H4252" s="192">
        <f t="shared" ca="1" si="70"/>
        <v>-2.0105790377454896E-3</v>
      </c>
    </row>
    <row r="4253" spans="2:8" x14ac:dyDescent="0.3">
      <c r="B4253" s="109"/>
      <c r="C4253" s="13"/>
      <c r="G4253" s="29">
        <v>4250</v>
      </c>
      <c r="H4253" s="192">
        <f t="shared" ca="1" si="70"/>
        <v>-1.7588469852464383E-2</v>
      </c>
    </row>
    <row r="4254" spans="2:8" x14ac:dyDescent="0.3">
      <c r="B4254" s="109"/>
      <c r="C4254" s="13"/>
      <c r="G4254" s="29">
        <v>4251</v>
      </c>
      <c r="H4254" s="192">
        <f t="shared" ca="1" si="70"/>
        <v>7.7733740165225728E-3</v>
      </c>
    </row>
    <row r="4255" spans="2:8" x14ac:dyDescent="0.3">
      <c r="B4255" s="109"/>
      <c r="C4255" s="13"/>
      <c r="G4255" s="29">
        <v>4252</v>
      </c>
      <c r="H4255" s="192">
        <f t="shared" ca="1" si="70"/>
        <v>-8.9428308180532576E-3</v>
      </c>
    </row>
    <row r="4256" spans="2:8" x14ac:dyDescent="0.3">
      <c r="B4256" s="109"/>
      <c r="C4256" s="13"/>
      <c r="G4256" s="29">
        <v>4253</v>
      </c>
      <c r="H4256" s="192">
        <f t="shared" ca="1" si="70"/>
        <v>-2.459827443528875E-3</v>
      </c>
    </row>
    <row r="4257" spans="2:8" x14ac:dyDescent="0.3">
      <c r="B4257" s="109"/>
      <c r="C4257" s="13"/>
      <c r="G4257" s="29">
        <v>4254</v>
      </c>
      <c r="H4257" s="192">
        <f t="shared" ca="1" si="70"/>
        <v>1.423535708239289E-2</v>
      </c>
    </row>
    <row r="4258" spans="2:8" x14ac:dyDescent="0.3">
      <c r="B4258" s="109"/>
      <c r="C4258" s="13"/>
      <c r="G4258" s="29">
        <v>4255</v>
      </c>
      <c r="H4258" s="192">
        <f t="shared" ca="1" si="70"/>
        <v>2.747480090036631E-2</v>
      </c>
    </row>
    <row r="4259" spans="2:8" x14ac:dyDescent="0.3">
      <c r="B4259" s="109"/>
      <c r="C4259" s="13"/>
      <c r="G4259" s="29">
        <v>4256</v>
      </c>
      <c r="H4259" s="192">
        <f t="shared" ca="1" si="70"/>
        <v>-6.4213522527025155E-2</v>
      </c>
    </row>
    <row r="4260" spans="2:8" x14ac:dyDescent="0.3">
      <c r="B4260" s="109"/>
      <c r="C4260" s="13"/>
      <c r="G4260" s="29">
        <v>4257</v>
      </c>
      <c r="H4260" s="192">
        <f t="shared" ca="1" si="70"/>
        <v>-2.8520570145597964E-3</v>
      </c>
    </row>
    <row r="4261" spans="2:8" x14ac:dyDescent="0.3">
      <c r="B4261" s="109"/>
      <c r="C4261" s="13"/>
      <c r="G4261" s="29">
        <v>4258</v>
      </c>
      <c r="H4261" s="192">
        <f t="shared" ca="1" si="70"/>
        <v>-2.7502477113420982E-2</v>
      </c>
    </row>
    <row r="4262" spans="2:8" x14ac:dyDescent="0.3">
      <c r="B4262" s="109"/>
      <c r="C4262" s="13"/>
      <c r="G4262" s="29">
        <v>4259</v>
      </c>
      <c r="H4262" s="192">
        <f t="shared" ca="1" si="70"/>
        <v>-5.058238945298562E-2</v>
      </c>
    </row>
    <row r="4263" spans="2:8" x14ac:dyDescent="0.3">
      <c r="B4263" s="109"/>
      <c r="C4263" s="13"/>
      <c r="G4263" s="29">
        <v>4260</v>
      </c>
      <c r="H4263" s="192">
        <f t="shared" ca="1" si="70"/>
        <v>-4.2324825925076713E-2</v>
      </c>
    </row>
    <row r="4264" spans="2:8" x14ac:dyDescent="0.3">
      <c r="B4264" s="109"/>
      <c r="C4264" s="13"/>
      <c r="G4264" s="29">
        <v>4261</v>
      </c>
      <c r="H4264" s="192">
        <f t="shared" ca="1" si="70"/>
        <v>1.9061712468162954E-2</v>
      </c>
    </row>
    <row r="4265" spans="2:8" x14ac:dyDescent="0.3">
      <c r="B4265" s="109"/>
      <c r="C4265" s="13"/>
      <c r="G4265" s="29">
        <v>4262</v>
      </c>
      <c r="H4265" s="192">
        <f t="shared" ca="1" si="70"/>
        <v>5.0838149835155444E-2</v>
      </c>
    </row>
    <row r="4266" spans="2:8" x14ac:dyDescent="0.3">
      <c r="B4266" s="109"/>
      <c r="C4266" s="13"/>
      <c r="G4266" s="29">
        <v>4263</v>
      </c>
      <c r="H4266" s="192">
        <f t="shared" ca="1" si="70"/>
        <v>1.6666523812101448E-2</v>
      </c>
    </row>
    <row r="4267" spans="2:8" x14ac:dyDescent="0.3">
      <c r="B4267" s="109"/>
      <c r="C4267" s="13"/>
      <c r="G4267" s="29">
        <v>4264</v>
      </c>
      <c r="H4267" s="192">
        <f t="shared" ca="1" si="70"/>
        <v>-1.3313760407658234E-2</v>
      </c>
    </row>
    <row r="4268" spans="2:8" x14ac:dyDescent="0.3">
      <c r="B4268" s="109"/>
      <c r="C4268" s="13"/>
      <c r="G4268" s="29">
        <v>4265</v>
      </c>
      <c r="H4268" s="192">
        <f t="shared" ca="1" si="70"/>
        <v>-9.8773744579918193E-3</v>
      </c>
    </row>
    <row r="4269" spans="2:8" x14ac:dyDescent="0.3">
      <c r="B4269" s="109"/>
      <c r="C4269" s="13"/>
      <c r="G4269" s="29">
        <v>4266</v>
      </c>
      <c r="H4269" s="192">
        <f t="shared" ca="1" si="70"/>
        <v>2.0141782105680271E-2</v>
      </c>
    </row>
    <row r="4270" spans="2:8" x14ac:dyDescent="0.3">
      <c r="B4270" s="109"/>
      <c r="C4270" s="13"/>
      <c r="G4270" s="29">
        <v>4267</v>
      </c>
      <c r="H4270" s="192">
        <f t="shared" ca="1" si="70"/>
        <v>2.4422869641908776E-2</v>
      </c>
    </row>
    <row r="4271" spans="2:8" x14ac:dyDescent="0.3">
      <c r="B4271" s="109"/>
      <c r="C4271" s="13"/>
      <c r="G4271" s="29">
        <v>4268</v>
      </c>
      <c r="H4271" s="192">
        <f t="shared" ca="1" si="70"/>
        <v>1.7237598590211539E-2</v>
      </c>
    </row>
    <row r="4272" spans="2:8" x14ac:dyDescent="0.3">
      <c r="B4272" s="109"/>
      <c r="C4272" s="13"/>
      <c r="G4272" s="29">
        <v>4269</v>
      </c>
      <c r="H4272" s="192">
        <f t="shared" ca="1" si="70"/>
        <v>-2.5600940354695678E-2</v>
      </c>
    </row>
    <row r="4273" spans="2:8" x14ac:dyDescent="0.3">
      <c r="B4273" s="109"/>
      <c r="C4273" s="13"/>
      <c r="G4273" s="29">
        <v>4270</v>
      </c>
      <c r="H4273" s="192">
        <f t="shared" ca="1" si="70"/>
        <v>-4.3557322548316825E-2</v>
      </c>
    </row>
    <row r="4274" spans="2:8" x14ac:dyDescent="0.3">
      <c r="B4274" s="109"/>
      <c r="C4274" s="13"/>
      <c r="G4274" s="29">
        <v>4271</v>
      </c>
      <c r="H4274" s="192">
        <f t="shared" ca="1" si="70"/>
        <v>-8.9516756358303164E-3</v>
      </c>
    </row>
    <row r="4275" spans="2:8" x14ac:dyDescent="0.3">
      <c r="B4275" s="109"/>
      <c r="C4275" s="13"/>
      <c r="G4275" s="29">
        <v>4272</v>
      </c>
      <c r="H4275" s="192">
        <f t="shared" ca="1" si="70"/>
        <v>7.8469577223515014E-3</v>
      </c>
    </row>
    <row r="4276" spans="2:8" x14ac:dyDescent="0.3">
      <c r="B4276" s="109"/>
      <c r="C4276" s="13"/>
      <c r="G4276" s="29">
        <v>4273</v>
      </c>
      <c r="H4276" s="192">
        <f t="shared" ca="1" si="70"/>
        <v>2.0063442567299861E-2</v>
      </c>
    </row>
    <row r="4277" spans="2:8" x14ac:dyDescent="0.3">
      <c r="B4277" s="109"/>
      <c r="C4277" s="13"/>
      <c r="G4277" s="29">
        <v>4274</v>
      </c>
      <c r="H4277" s="192">
        <f t="shared" ca="1" si="70"/>
        <v>1.6235384693029219E-2</v>
      </c>
    </row>
    <row r="4278" spans="2:8" x14ac:dyDescent="0.3">
      <c r="B4278" s="109"/>
      <c r="C4278" s="13"/>
      <c r="G4278" s="29">
        <v>4275</v>
      </c>
      <c r="H4278" s="192">
        <f t="shared" ca="1" si="70"/>
        <v>1.3693399354824115E-2</v>
      </c>
    </row>
    <row r="4279" spans="2:8" x14ac:dyDescent="0.3">
      <c r="B4279" s="109"/>
      <c r="C4279" s="13"/>
      <c r="G4279" s="29">
        <v>4276</v>
      </c>
      <c r="H4279" s="192">
        <f t="shared" ca="1" si="70"/>
        <v>1.4687261125477613E-2</v>
      </c>
    </row>
    <row r="4280" spans="2:8" x14ac:dyDescent="0.3">
      <c r="B4280" s="109"/>
      <c r="C4280" s="13"/>
      <c r="G4280" s="29">
        <v>4277</v>
      </c>
      <c r="H4280" s="192">
        <f t="shared" ca="1" si="70"/>
        <v>2.5306531595244531E-2</v>
      </c>
    </row>
    <row r="4281" spans="2:8" x14ac:dyDescent="0.3">
      <c r="B4281" s="109"/>
      <c r="C4281" s="13"/>
      <c r="G4281" s="29">
        <v>4278</v>
      </c>
      <c r="H4281" s="192">
        <f t="shared" ca="1" si="70"/>
        <v>-6.2480133757481897E-2</v>
      </c>
    </row>
    <row r="4282" spans="2:8" x14ac:dyDescent="0.3">
      <c r="B4282" s="109"/>
      <c r="C4282" s="13"/>
      <c r="G4282" s="29">
        <v>4279</v>
      </c>
      <c r="H4282" s="192">
        <f t="shared" ca="1" si="70"/>
        <v>4.9013994669895209E-4</v>
      </c>
    </row>
    <row r="4283" spans="2:8" x14ac:dyDescent="0.3">
      <c r="B4283" s="109"/>
      <c r="C4283" s="13"/>
      <c r="G4283" s="29">
        <v>4280</v>
      </c>
      <c r="H4283" s="192">
        <f t="shared" ca="1" si="70"/>
        <v>2.8884648387796249E-2</v>
      </c>
    </row>
    <row r="4284" spans="2:8" x14ac:dyDescent="0.3">
      <c r="B4284" s="109"/>
      <c r="C4284" s="13"/>
      <c r="G4284" s="29">
        <v>4281</v>
      </c>
      <c r="H4284" s="192">
        <f t="shared" ca="1" si="70"/>
        <v>-6.7062099381014748E-2</v>
      </c>
    </row>
    <row r="4285" spans="2:8" x14ac:dyDescent="0.3">
      <c r="B4285" s="109"/>
      <c r="C4285" s="13"/>
      <c r="G4285" s="29">
        <v>4282</v>
      </c>
      <c r="H4285" s="192">
        <f t="shared" ca="1" si="70"/>
        <v>4.9987087238609479E-2</v>
      </c>
    </row>
    <row r="4286" spans="2:8" x14ac:dyDescent="0.3">
      <c r="B4286" s="109"/>
      <c r="C4286" s="13"/>
      <c r="G4286" s="29">
        <v>4283</v>
      </c>
      <c r="H4286" s="192">
        <f t="shared" ca="1" si="70"/>
        <v>7.3033528006192061E-2</v>
      </c>
    </row>
    <row r="4287" spans="2:8" x14ac:dyDescent="0.3">
      <c r="B4287" s="109"/>
      <c r="C4287" s="13"/>
      <c r="G4287" s="29">
        <v>4284</v>
      </c>
      <c r="H4287" s="192">
        <f t="shared" ca="1" si="70"/>
        <v>3.9451004252700032E-2</v>
      </c>
    </row>
    <row r="4288" spans="2:8" x14ac:dyDescent="0.3">
      <c r="B4288" s="109"/>
      <c r="C4288" s="13"/>
      <c r="G4288" s="29">
        <v>4285</v>
      </c>
      <c r="H4288" s="192">
        <f t="shared" ca="1" si="70"/>
        <v>-1.5673620427949241E-2</v>
      </c>
    </row>
    <row r="4289" spans="2:8" x14ac:dyDescent="0.3">
      <c r="B4289" s="109"/>
      <c r="C4289" s="13"/>
      <c r="G4289" s="29">
        <v>4286</v>
      </c>
      <c r="H4289" s="192">
        <f t="shared" ca="1" si="70"/>
        <v>3.8093587888570757E-2</v>
      </c>
    </row>
    <row r="4290" spans="2:8" x14ac:dyDescent="0.3">
      <c r="B4290" s="109"/>
      <c r="C4290" s="13"/>
      <c r="G4290" s="29">
        <v>4287</v>
      </c>
      <c r="H4290" s="192">
        <f t="shared" ca="1" si="70"/>
        <v>-2.6540090910249976E-3</v>
      </c>
    </row>
    <row r="4291" spans="2:8" x14ac:dyDescent="0.3">
      <c r="B4291" s="109"/>
      <c r="C4291" s="13"/>
      <c r="G4291" s="29">
        <v>4288</v>
      </c>
      <c r="H4291" s="192">
        <f t="shared" ca="1" si="70"/>
        <v>-4.3545885163286349E-2</v>
      </c>
    </row>
    <row r="4292" spans="2:8" x14ac:dyDescent="0.3">
      <c r="B4292" s="109"/>
      <c r="C4292" s="13"/>
      <c r="G4292" s="29">
        <v>4289</v>
      </c>
      <c r="H4292" s="192">
        <f t="shared" ca="1" si="70"/>
        <v>2.9079708746297717E-2</v>
      </c>
    </row>
    <row r="4293" spans="2:8" x14ac:dyDescent="0.3">
      <c r="B4293" s="109"/>
      <c r="C4293" s="13"/>
      <c r="G4293" s="29">
        <v>4290</v>
      </c>
      <c r="H4293" s="192">
        <f t="shared" ref="H4293:H4356" ca="1" si="71">_xlfn.NORM.INV(RAND(),N$6,N$7)</f>
        <v>-6.754228377337046E-2</v>
      </c>
    </row>
    <row r="4294" spans="2:8" x14ac:dyDescent="0.3">
      <c r="B4294" s="109"/>
      <c r="C4294" s="13"/>
      <c r="G4294" s="29">
        <v>4291</v>
      </c>
      <c r="H4294" s="192">
        <f t="shared" ca="1" si="71"/>
        <v>-4.8995286439131785E-2</v>
      </c>
    </row>
    <row r="4295" spans="2:8" x14ac:dyDescent="0.3">
      <c r="B4295" s="109"/>
      <c r="C4295" s="13"/>
      <c r="G4295" s="29">
        <v>4292</v>
      </c>
      <c r="H4295" s="192">
        <f t="shared" ca="1" si="71"/>
        <v>3.3242381270271307E-2</v>
      </c>
    </row>
    <row r="4296" spans="2:8" x14ac:dyDescent="0.3">
      <c r="B4296" s="109"/>
      <c r="C4296" s="13"/>
      <c r="G4296" s="29">
        <v>4293</v>
      </c>
      <c r="H4296" s="192">
        <f t="shared" ca="1" si="71"/>
        <v>-1.5353314795802358E-2</v>
      </c>
    </row>
    <row r="4297" spans="2:8" x14ac:dyDescent="0.3">
      <c r="B4297" s="109"/>
      <c r="C4297" s="13"/>
      <c r="G4297" s="29">
        <v>4294</v>
      </c>
      <c r="H4297" s="192">
        <f t="shared" ca="1" si="71"/>
        <v>-5.6104246854255515E-3</v>
      </c>
    </row>
    <row r="4298" spans="2:8" x14ac:dyDescent="0.3">
      <c r="B4298" s="109"/>
      <c r="C4298" s="13"/>
      <c r="G4298" s="29">
        <v>4295</v>
      </c>
      <c r="H4298" s="192">
        <f t="shared" ca="1" si="71"/>
        <v>2.9034903028591817E-2</v>
      </c>
    </row>
    <row r="4299" spans="2:8" x14ac:dyDescent="0.3">
      <c r="B4299" s="109"/>
      <c r="C4299" s="13"/>
      <c r="G4299" s="29">
        <v>4296</v>
      </c>
      <c r="H4299" s="192">
        <f t="shared" ca="1" si="71"/>
        <v>5.7733797910870549E-2</v>
      </c>
    </row>
    <row r="4300" spans="2:8" x14ac:dyDescent="0.3">
      <c r="B4300" s="109"/>
      <c r="C4300" s="13"/>
      <c r="G4300" s="29">
        <v>4297</v>
      </c>
      <c r="H4300" s="192">
        <f t="shared" ca="1" si="71"/>
        <v>-5.0127242983715944E-3</v>
      </c>
    </row>
    <row r="4301" spans="2:8" x14ac:dyDescent="0.3">
      <c r="B4301" s="109"/>
      <c r="C4301" s="13"/>
      <c r="G4301" s="29">
        <v>4298</v>
      </c>
      <c r="H4301" s="192">
        <f t="shared" ca="1" si="71"/>
        <v>-3.6741457201135877E-2</v>
      </c>
    </row>
    <row r="4302" spans="2:8" x14ac:dyDescent="0.3">
      <c r="B4302" s="109"/>
      <c r="C4302" s="13"/>
      <c r="G4302" s="29">
        <v>4299</v>
      </c>
      <c r="H4302" s="192">
        <f t="shared" ca="1" si="71"/>
        <v>6.3468928175420339E-2</v>
      </c>
    </row>
    <row r="4303" spans="2:8" x14ac:dyDescent="0.3">
      <c r="B4303" s="109"/>
      <c r="C4303" s="13"/>
      <c r="G4303" s="29">
        <v>4300</v>
      </c>
      <c r="H4303" s="192">
        <f t="shared" ca="1" si="71"/>
        <v>-1.2021196669392251E-2</v>
      </c>
    </row>
    <row r="4304" spans="2:8" x14ac:dyDescent="0.3">
      <c r="B4304" s="109"/>
      <c r="C4304" s="13"/>
      <c r="G4304" s="29">
        <v>4301</v>
      </c>
      <c r="H4304" s="192">
        <f t="shared" ca="1" si="71"/>
        <v>2.6962399055974241E-2</v>
      </c>
    </row>
    <row r="4305" spans="2:8" x14ac:dyDescent="0.3">
      <c r="B4305" s="109"/>
      <c r="C4305" s="13"/>
      <c r="G4305" s="29">
        <v>4302</v>
      </c>
      <c r="H4305" s="192">
        <f t="shared" ca="1" si="71"/>
        <v>-4.3192810387414599E-2</v>
      </c>
    </row>
    <row r="4306" spans="2:8" x14ac:dyDescent="0.3">
      <c r="B4306" s="109"/>
      <c r="C4306" s="13"/>
      <c r="G4306" s="29">
        <v>4303</v>
      </c>
      <c r="H4306" s="192">
        <f t="shared" ca="1" si="71"/>
        <v>-1.3160716130876148E-2</v>
      </c>
    </row>
    <row r="4307" spans="2:8" x14ac:dyDescent="0.3">
      <c r="B4307" s="109"/>
      <c r="C4307" s="13"/>
      <c r="G4307" s="29">
        <v>4304</v>
      </c>
      <c r="H4307" s="192">
        <f t="shared" ca="1" si="71"/>
        <v>-2.0566765216767612E-2</v>
      </c>
    </row>
    <row r="4308" spans="2:8" x14ac:dyDescent="0.3">
      <c r="B4308" s="109"/>
      <c r="C4308" s="13"/>
      <c r="G4308" s="29">
        <v>4305</v>
      </c>
      <c r="H4308" s="192">
        <f t="shared" ca="1" si="71"/>
        <v>2.4042393827652393E-2</v>
      </c>
    </row>
    <row r="4309" spans="2:8" x14ac:dyDescent="0.3">
      <c r="B4309" s="109"/>
      <c r="C4309" s="13"/>
      <c r="G4309" s="29">
        <v>4306</v>
      </c>
      <c r="H4309" s="192">
        <f t="shared" ca="1" si="71"/>
        <v>4.1249764222375397E-2</v>
      </c>
    </row>
    <row r="4310" spans="2:8" x14ac:dyDescent="0.3">
      <c r="B4310" s="109"/>
      <c r="C4310" s="13"/>
      <c r="G4310" s="29">
        <v>4307</v>
      </c>
      <c r="H4310" s="192">
        <f t="shared" ca="1" si="71"/>
        <v>2.7550477331941766E-2</v>
      </c>
    </row>
    <row r="4311" spans="2:8" x14ac:dyDescent="0.3">
      <c r="B4311" s="109"/>
      <c r="C4311" s="13"/>
      <c r="G4311" s="29">
        <v>4308</v>
      </c>
      <c r="H4311" s="192">
        <f t="shared" ca="1" si="71"/>
        <v>-1.008194546902687E-2</v>
      </c>
    </row>
    <row r="4312" spans="2:8" x14ac:dyDescent="0.3">
      <c r="B4312" s="109"/>
      <c r="C4312" s="13"/>
      <c r="G4312" s="29">
        <v>4309</v>
      </c>
      <c r="H4312" s="192">
        <f t="shared" ca="1" si="71"/>
        <v>8.3719376559325577E-3</v>
      </c>
    </row>
    <row r="4313" spans="2:8" x14ac:dyDescent="0.3">
      <c r="B4313" s="109"/>
      <c r="C4313" s="13"/>
      <c r="G4313" s="29">
        <v>4310</v>
      </c>
      <c r="H4313" s="192">
        <f t="shared" ca="1" si="71"/>
        <v>-5.3919399232697212E-3</v>
      </c>
    </row>
    <row r="4314" spans="2:8" x14ac:dyDescent="0.3">
      <c r="B4314" s="109"/>
      <c r="C4314" s="13"/>
      <c r="G4314" s="29">
        <v>4311</v>
      </c>
      <c r="H4314" s="192">
        <f t="shared" ca="1" si="71"/>
        <v>4.2463563411725115E-2</v>
      </c>
    </row>
    <row r="4315" spans="2:8" x14ac:dyDescent="0.3">
      <c r="B4315" s="109"/>
      <c r="C4315" s="13"/>
      <c r="G4315" s="29">
        <v>4312</v>
      </c>
      <c r="H4315" s="192">
        <f t="shared" ca="1" si="71"/>
        <v>-5.3512277382457363E-3</v>
      </c>
    </row>
    <row r="4316" spans="2:8" x14ac:dyDescent="0.3">
      <c r="B4316" s="109"/>
      <c r="C4316" s="13"/>
      <c r="G4316" s="29">
        <v>4313</v>
      </c>
      <c r="H4316" s="192">
        <f t="shared" ca="1" si="71"/>
        <v>-2.2971789148881476E-2</v>
      </c>
    </row>
    <row r="4317" spans="2:8" x14ac:dyDescent="0.3">
      <c r="B4317" s="109"/>
      <c r="C4317" s="13"/>
      <c r="G4317" s="29">
        <v>4314</v>
      </c>
      <c r="H4317" s="192">
        <f t="shared" ca="1" si="71"/>
        <v>-1.2632144866607865E-2</v>
      </c>
    </row>
    <row r="4318" spans="2:8" x14ac:dyDescent="0.3">
      <c r="B4318" s="109"/>
      <c r="C4318" s="13"/>
      <c r="G4318" s="29">
        <v>4315</v>
      </c>
      <c r="H4318" s="192">
        <f t="shared" ca="1" si="71"/>
        <v>-4.1216749163368878E-2</v>
      </c>
    </row>
    <row r="4319" spans="2:8" x14ac:dyDescent="0.3">
      <c r="B4319" s="109"/>
      <c r="C4319" s="13"/>
      <c r="G4319" s="29">
        <v>4316</v>
      </c>
      <c r="H4319" s="192">
        <f t="shared" ca="1" si="71"/>
        <v>2.7882194352350047E-2</v>
      </c>
    </row>
    <row r="4320" spans="2:8" x14ac:dyDescent="0.3">
      <c r="B4320" s="109"/>
      <c r="C4320" s="13"/>
      <c r="G4320" s="29">
        <v>4317</v>
      </c>
      <c r="H4320" s="192">
        <f t="shared" ca="1" si="71"/>
        <v>-4.5762339438705397E-2</v>
      </c>
    </row>
    <row r="4321" spans="2:8" x14ac:dyDescent="0.3">
      <c r="B4321" s="109"/>
      <c r="C4321" s="13"/>
      <c r="G4321" s="29">
        <v>4318</v>
      </c>
      <c r="H4321" s="192">
        <f t="shared" ca="1" si="71"/>
        <v>-4.9274866158574536E-2</v>
      </c>
    </row>
    <row r="4322" spans="2:8" x14ac:dyDescent="0.3">
      <c r="B4322" s="109"/>
      <c r="C4322" s="13"/>
      <c r="G4322" s="29">
        <v>4319</v>
      </c>
      <c r="H4322" s="192">
        <f t="shared" ca="1" si="71"/>
        <v>-1.7812372310981272E-2</v>
      </c>
    </row>
    <row r="4323" spans="2:8" x14ac:dyDescent="0.3">
      <c r="B4323" s="109"/>
      <c r="C4323" s="13"/>
      <c r="G4323" s="29">
        <v>4320</v>
      </c>
      <c r="H4323" s="192">
        <f t="shared" ca="1" si="71"/>
        <v>-1.8754584372997714E-2</v>
      </c>
    </row>
    <row r="4324" spans="2:8" x14ac:dyDescent="0.3">
      <c r="B4324" s="109"/>
      <c r="C4324" s="13"/>
      <c r="G4324" s="29">
        <v>4321</v>
      </c>
      <c r="H4324" s="192">
        <f t="shared" ca="1" si="71"/>
        <v>-1.0085263555101819E-2</v>
      </c>
    </row>
    <row r="4325" spans="2:8" x14ac:dyDescent="0.3">
      <c r="B4325" s="109"/>
      <c r="C4325" s="13"/>
      <c r="G4325" s="29">
        <v>4322</v>
      </c>
      <c r="H4325" s="192">
        <f t="shared" ca="1" si="71"/>
        <v>4.8640590228984967E-2</v>
      </c>
    </row>
    <row r="4326" spans="2:8" x14ac:dyDescent="0.3">
      <c r="B4326" s="109"/>
      <c r="C4326" s="13"/>
      <c r="G4326" s="29">
        <v>4323</v>
      </c>
      <c r="H4326" s="192">
        <f t="shared" ca="1" si="71"/>
        <v>-5.9736156061015251E-4</v>
      </c>
    </row>
    <row r="4327" spans="2:8" x14ac:dyDescent="0.3">
      <c r="B4327" s="109"/>
      <c r="C4327" s="13"/>
      <c r="G4327" s="29">
        <v>4324</v>
      </c>
      <c r="H4327" s="192">
        <f t="shared" ca="1" si="71"/>
        <v>1.6483389359169087E-3</v>
      </c>
    </row>
    <row r="4328" spans="2:8" x14ac:dyDescent="0.3">
      <c r="B4328" s="109"/>
      <c r="C4328" s="13"/>
      <c r="G4328" s="29">
        <v>4325</v>
      </c>
      <c r="H4328" s="192">
        <f t="shared" ca="1" si="71"/>
        <v>-4.8102897486938904E-2</v>
      </c>
    </row>
    <row r="4329" spans="2:8" x14ac:dyDescent="0.3">
      <c r="B4329" s="109"/>
      <c r="C4329" s="13"/>
      <c r="G4329" s="29">
        <v>4326</v>
      </c>
      <c r="H4329" s="192">
        <f t="shared" ca="1" si="71"/>
        <v>2.7133999803248595E-2</v>
      </c>
    </row>
    <row r="4330" spans="2:8" x14ac:dyDescent="0.3">
      <c r="B4330" s="109"/>
      <c r="C4330" s="13"/>
      <c r="G4330" s="29">
        <v>4327</v>
      </c>
      <c r="H4330" s="192">
        <f t="shared" ca="1" si="71"/>
        <v>4.4302154761641933E-2</v>
      </c>
    </row>
    <row r="4331" spans="2:8" x14ac:dyDescent="0.3">
      <c r="B4331" s="109"/>
      <c r="C4331" s="13"/>
      <c r="G4331" s="29">
        <v>4328</v>
      </c>
      <c r="H4331" s="192">
        <f t="shared" ca="1" si="71"/>
        <v>-1.0688044830671754E-2</v>
      </c>
    </row>
    <row r="4332" spans="2:8" x14ac:dyDescent="0.3">
      <c r="B4332" s="109"/>
      <c r="C4332" s="13"/>
      <c r="G4332" s="29">
        <v>4329</v>
      </c>
      <c r="H4332" s="192">
        <f t="shared" ca="1" si="71"/>
        <v>3.2057398231922836E-2</v>
      </c>
    </row>
    <row r="4333" spans="2:8" x14ac:dyDescent="0.3">
      <c r="B4333" s="109"/>
      <c r="C4333" s="13"/>
      <c r="G4333" s="29">
        <v>4330</v>
      </c>
      <c r="H4333" s="192">
        <f t="shared" ca="1" si="71"/>
        <v>-2.0704320646452719E-4</v>
      </c>
    </row>
    <row r="4334" spans="2:8" x14ac:dyDescent="0.3">
      <c r="B4334" s="109"/>
      <c r="C4334" s="13"/>
      <c r="G4334" s="29">
        <v>4331</v>
      </c>
      <c r="H4334" s="192">
        <f t="shared" ca="1" si="71"/>
        <v>5.5480444379529103E-3</v>
      </c>
    </row>
    <row r="4335" spans="2:8" x14ac:dyDescent="0.3">
      <c r="B4335" s="109"/>
      <c r="C4335" s="13"/>
      <c r="G4335" s="29">
        <v>4332</v>
      </c>
      <c r="H4335" s="192">
        <f t="shared" ca="1" si="71"/>
        <v>1.7423958487638364E-2</v>
      </c>
    </row>
    <row r="4336" spans="2:8" x14ac:dyDescent="0.3">
      <c r="B4336" s="109"/>
      <c r="C4336" s="13"/>
      <c r="G4336" s="29">
        <v>4333</v>
      </c>
      <c r="H4336" s="192">
        <f t="shared" ca="1" si="71"/>
        <v>-1.4460726465527603E-2</v>
      </c>
    </row>
    <row r="4337" spans="2:8" x14ac:dyDescent="0.3">
      <c r="B4337" s="109"/>
      <c r="C4337" s="13"/>
      <c r="G4337" s="29">
        <v>4334</v>
      </c>
      <c r="H4337" s="192">
        <f t="shared" ca="1" si="71"/>
        <v>-3.1356838442102977E-2</v>
      </c>
    </row>
    <row r="4338" spans="2:8" x14ac:dyDescent="0.3">
      <c r="B4338" s="109"/>
      <c r="C4338" s="13"/>
      <c r="G4338" s="29">
        <v>4335</v>
      </c>
      <c r="H4338" s="192">
        <f t="shared" ca="1" si="71"/>
        <v>-2.019083786789945E-2</v>
      </c>
    </row>
    <row r="4339" spans="2:8" x14ac:dyDescent="0.3">
      <c r="B4339" s="109"/>
      <c r="C4339" s="13"/>
      <c r="G4339" s="29">
        <v>4336</v>
      </c>
      <c r="H4339" s="192">
        <f t="shared" ca="1" si="71"/>
        <v>3.3020000304870105E-4</v>
      </c>
    </row>
    <row r="4340" spans="2:8" x14ac:dyDescent="0.3">
      <c r="B4340" s="109"/>
      <c r="C4340" s="13"/>
      <c r="G4340" s="29">
        <v>4337</v>
      </c>
      <c r="H4340" s="192">
        <f t="shared" ca="1" si="71"/>
        <v>-2.0273752433182201E-2</v>
      </c>
    </row>
    <row r="4341" spans="2:8" x14ac:dyDescent="0.3">
      <c r="B4341" s="109"/>
      <c r="C4341" s="13"/>
      <c r="G4341" s="29">
        <v>4338</v>
      </c>
      <c r="H4341" s="192">
        <f t="shared" ca="1" si="71"/>
        <v>4.4675675225758361E-2</v>
      </c>
    </row>
    <row r="4342" spans="2:8" x14ac:dyDescent="0.3">
      <c r="B4342" s="109"/>
      <c r="C4342" s="13"/>
      <c r="G4342" s="29">
        <v>4339</v>
      </c>
      <c r="H4342" s="192">
        <f t="shared" ca="1" si="71"/>
        <v>1.2740997100278411E-2</v>
      </c>
    </row>
    <row r="4343" spans="2:8" x14ac:dyDescent="0.3">
      <c r="B4343" s="109"/>
      <c r="C4343" s="13"/>
      <c r="G4343" s="29">
        <v>4340</v>
      </c>
      <c r="H4343" s="192">
        <f t="shared" ca="1" si="71"/>
        <v>-2.2792913220732274E-2</v>
      </c>
    </row>
    <row r="4344" spans="2:8" x14ac:dyDescent="0.3">
      <c r="B4344" s="109"/>
      <c r="C4344" s="13"/>
      <c r="G4344" s="29">
        <v>4341</v>
      </c>
      <c r="H4344" s="192">
        <f t="shared" ca="1" si="71"/>
        <v>6.945817346900857E-3</v>
      </c>
    </row>
    <row r="4345" spans="2:8" x14ac:dyDescent="0.3">
      <c r="B4345" s="109"/>
      <c r="C4345" s="13"/>
      <c r="G4345" s="29">
        <v>4342</v>
      </c>
      <c r="H4345" s="192">
        <f t="shared" ca="1" si="71"/>
        <v>3.5500380261099695E-2</v>
      </c>
    </row>
    <row r="4346" spans="2:8" x14ac:dyDescent="0.3">
      <c r="B4346" s="109"/>
      <c r="C4346" s="13"/>
      <c r="G4346" s="29">
        <v>4343</v>
      </c>
      <c r="H4346" s="192">
        <f t="shared" ca="1" si="71"/>
        <v>-3.0449879104400099E-2</v>
      </c>
    </row>
    <row r="4347" spans="2:8" x14ac:dyDescent="0.3">
      <c r="B4347" s="109"/>
      <c r="C4347" s="13"/>
      <c r="G4347" s="29">
        <v>4344</v>
      </c>
      <c r="H4347" s="192">
        <f t="shared" ca="1" si="71"/>
        <v>-1.829869404922857E-2</v>
      </c>
    </row>
    <row r="4348" spans="2:8" x14ac:dyDescent="0.3">
      <c r="B4348" s="109"/>
      <c r="C4348" s="13"/>
      <c r="G4348" s="29">
        <v>4345</v>
      </c>
      <c r="H4348" s="192">
        <f t="shared" ca="1" si="71"/>
        <v>-3.5956787839254906E-2</v>
      </c>
    </row>
    <row r="4349" spans="2:8" x14ac:dyDescent="0.3">
      <c r="B4349" s="109"/>
      <c r="C4349" s="13"/>
      <c r="G4349" s="29">
        <v>4346</v>
      </c>
      <c r="H4349" s="192">
        <f t="shared" ca="1" si="71"/>
        <v>1.6299403795071648E-2</v>
      </c>
    </row>
    <row r="4350" spans="2:8" x14ac:dyDescent="0.3">
      <c r="B4350" s="109"/>
      <c r="C4350" s="13"/>
      <c r="G4350" s="29">
        <v>4347</v>
      </c>
      <c r="H4350" s="192">
        <f t="shared" ca="1" si="71"/>
        <v>-3.0230503689503488E-2</v>
      </c>
    </row>
    <row r="4351" spans="2:8" x14ac:dyDescent="0.3">
      <c r="B4351" s="109"/>
      <c r="C4351" s="13"/>
      <c r="G4351" s="29">
        <v>4348</v>
      </c>
      <c r="H4351" s="192">
        <f t="shared" ca="1" si="71"/>
        <v>-3.2764890376862426E-3</v>
      </c>
    </row>
    <row r="4352" spans="2:8" x14ac:dyDescent="0.3">
      <c r="B4352" s="109"/>
      <c r="C4352" s="13"/>
      <c r="G4352" s="29">
        <v>4349</v>
      </c>
      <c r="H4352" s="192">
        <f t="shared" ca="1" si="71"/>
        <v>-1.0416148760922153E-2</v>
      </c>
    </row>
    <row r="4353" spans="2:8" x14ac:dyDescent="0.3">
      <c r="B4353" s="109"/>
      <c r="C4353" s="13"/>
      <c r="G4353" s="29">
        <v>4350</v>
      </c>
      <c r="H4353" s="192">
        <f t="shared" ca="1" si="71"/>
        <v>-3.3368266963939019E-2</v>
      </c>
    </row>
    <row r="4354" spans="2:8" x14ac:dyDescent="0.3">
      <c r="B4354" s="109"/>
      <c r="C4354" s="13"/>
      <c r="G4354" s="29">
        <v>4351</v>
      </c>
      <c r="H4354" s="192">
        <f t="shared" ca="1" si="71"/>
        <v>-3.0239729207740255E-2</v>
      </c>
    </row>
    <row r="4355" spans="2:8" x14ac:dyDescent="0.3">
      <c r="B4355" s="109"/>
      <c r="C4355" s="13"/>
      <c r="G4355" s="29">
        <v>4352</v>
      </c>
      <c r="H4355" s="192">
        <f t="shared" ca="1" si="71"/>
        <v>-9.9952544691605961E-3</v>
      </c>
    </row>
    <row r="4356" spans="2:8" x14ac:dyDescent="0.3">
      <c r="B4356" s="109"/>
      <c r="C4356" s="13"/>
      <c r="G4356" s="29">
        <v>4353</v>
      </c>
      <c r="H4356" s="192">
        <f t="shared" ca="1" si="71"/>
        <v>3.7510431283767132E-2</v>
      </c>
    </row>
    <row r="4357" spans="2:8" x14ac:dyDescent="0.3">
      <c r="B4357" s="109"/>
      <c r="C4357" s="13"/>
      <c r="G4357" s="29">
        <v>4354</v>
      </c>
      <c r="H4357" s="192">
        <f t="shared" ref="H4357:H4420" ca="1" si="72">_xlfn.NORM.INV(RAND(),N$6,N$7)</f>
        <v>-5.4248998405094758E-3</v>
      </c>
    </row>
    <row r="4358" spans="2:8" x14ac:dyDescent="0.3">
      <c r="B4358" s="109"/>
      <c r="C4358" s="13"/>
      <c r="G4358" s="29">
        <v>4355</v>
      </c>
      <c r="H4358" s="192">
        <f t="shared" ca="1" si="72"/>
        <v>-2.6881439298873937E-3</v>
      </c>
    </row>
    <row r="4359" spans="2:8" x14ac:dyDescent="0.3">
      <c r="B4359" s="109"/>
      <c r="C4359" s="13"/>
      <c r="G4359" s="29">
        <v>4356</v>
      </c>
      <c r="H4359" s="192">
        <f t="shared" ca="1" si="72"/>
        <v>-2.3937803374869265E-2</v>
      </c>
    </row>
    <row r="4360" spans="2:8" x14ac:dyDescent="0.3">
      <c r="B4360" s="109"/>
      <c r="C4360" s="13"/>
      <c r="G4360" s="29">
        <v>4357</v>
      </c>
      <c r="H4360" s="192">
        <f t="shared" ca="1" si="72"/>
        <v>-8.6288330199646417E-3</v>
      </c>
    </row>
    <row r="4361" spans="2:8" x14ac:dyDescent="0.3">
      <c r="B4361" s="109"/>
      <c r="C4361" s="13"/>
      <c r="G4361" s="29">
        <v>4358</v>
      </c>
      <c r="H4361" s="192">
        <f t="shared" ca="1" si="72"/>
        <v>3.6276579578866854E-2</v>
      </c>
    </row>
    <row r="4362" spans="2:8" x14ac:dyDescent="0.3">
      <c r="B4362" s="109"/>
      <c r="C4362" s="13"/>
      <c r="G4362" s="29">
        <v>4359</v>
      </c>
      <c r="H4362" s="192">
        <f t="shared" ca="1" si="72"/>
        <v>1.2922687489785102E-2</v>
      </c>
    </row>
    <row r="4363" spans="2:8" x14ac:dyDescent="0.3">
      <c r="B4363" s="109"/>
      <c r="C4363" s="13"/>
      <c r="G4363" s="29">
        <v>4360</v>
      </c>
      <c r="H4363" s="192">
        <f t="shared" ca="1" si="72"/>
        <v>2.3992992200740561E-2</v>
      </c>
    </row>
    <row r="4364" spans="2:8" x14ac:dyDescent="0.3">
      <c r="B4364" s="109"/>
      <c r="C4364" s="13"/>
      <c r="G4364" s="29">
        <v>4361</v>
      </c>
      <c r="H4364" s="192">
        <f t="shared" ca="1" si="72"/>
        <v>-7.0061266887222187E-3</v>
      </c>
    </row>
    <row r="4365" spans="2:8" x14ac:dyDescent="0.3">
      <c r="B4365" s="109"/>
      <c r="C4365" s="13"/>
      <c r="G4365" s="29">
        <v>4362</v>
      </c>
      <c r="H4365" s="192">
        <f t="shared" ca="1" si="72"/>
        <v>-3.0638911506080189E-2</v>
      </c>
    </row>
    <row r="4366" spans="2:8" x14ac:dyDescent="0.3">
      <c r="B4366" s="109"/>
      <c r="C4366" s="13"/>
      <c r="G4366" s="29">
        <v>4363</v>
      </c>
      <c r="H4366" s="192">
        <f t="shared" ca="1" si="72"/>
        <v>-2.4686728289136661E-2</v>
      </c>
    </row>
    <row r="4367" spans="2:8" x14ac:dyDescent="0.3">
      <c r="B4367" s="109"/>
      <c r="C4367" s="13"/>
      <c r="G4367" s="29">
        <v>4364</v>
      </c>
      <c r="H4367" s="192">
        <f t="shared" ca="1" si="72"/>
        <v>-8.655841651876707E-2</v>
      </c>
    </row>
    <row r="4368" spans="2:8" x14ac:dyDescent="0.3">
      <c r="B4368" s="109"/>
      <c r="C4368" s="13"/>
      <c r="G4368" s="29">
        <v>4365</v>
      </c>
      <c r="H4368" s="192">
        <f t="shared" ca="1" si="72"/>
        <v>-2.5985823121479183E-2</v>
      </c>
    </row>
    <row r="4369" spans="2:8" x14ac:dyDescent="0.3">
      <c r="B4369" s="109"/>
      <c r="C4369" s="13"/>
      <c r="G4369" s="29">
        <v>4366</v>
      </c>
      <c r="H4369" s="192">
        <f t="shared" ca="1" si="72"/>
        <v>2.232325610320475E-2</v>
      </c>
    </row>
    <row r="4370" spans="2:8" x14ac:dyDescent="0.3">
      <c r="B4370" s="109"/>
      <c r="C4370" s="13"/>
      <c r="G4370" s="29">
        <v>4367</v>
      </c>
      <c r="H4370" s="192">
        <f t="shared" ca="1" si="72"/>
        <v>1.3234913562844378E-2</v>
      </c>
    </row>
    <row r="4371" spans="2:8" x14ac:dyDescent="0.3">
      <c r="B4371" s="109"/>
      <c r="C4371" s="13"/>
      <c r="G4371" s="29">
        <v>4368</v>
      </c>
      <c r="H4371" s="192">
        <f t="shared" ca="1" si="72"/>
        <v>1.0397587833099801E-2</v>
      </c>
    </row>
    <row r="4372" spans="2:8" x14ac:dyDescent="0.3">
      <c r="B4372" s="109"/>
      <c r="C4372" s="13"/>
      <c r="G4372" s="29">
        <v>4369</v>
      </c>
      <c r="H4372" s="192">
        <f t="shared" ca="1" si="72"/>
        <v>-2.7542631105149103E-2</v>
      </c>
    </row>
    <row r="4373" spans="2:8" x14ac:dyDescent="0.3">
      <c r="B4373" s="109"/>
      <c r="C4373" s="13"/>
      <c r="G4373" s="29">
        <v>4370</v>
      </c>
      <c r="H4373" s="192">
        <f t="shared" ca="1" si="72"/>
        <v>-2.6177709097106164E-2</v>
      </c>
    </row>
    <row r="4374" spans="2:8" x14ac:dyDescent="0.3">
      <c r="B4374" s="109"/>
      <c r="C4374" s="13"/>
      <c r="G4374" s="29">
        <v>4371</v>
      </c>
      <c r="H4374" s="192">
        <f t="shared" ca="1" si="72"/>
        <v>-1.3193950879044068E-2</v>
      </c>
    </row>
    <row r="4375" spans="2:8" x14ac:dyDescent="0.3">
      <c r="B4375" s="109"/>
      <c r="C4375" s="13"/>
      <c r="G4375" s="29">
        <v>4372</v>
      </c>
      <c r="H4375" s="192">
        <f t="shared" ca="1" si="72"/>
        <v>3.5910275435276889E-2</v>
      </c>
    </row>
    <row r="4376" spans="2:8" x14ac:dyDescent="0.3">
      <c r="B4376" s="109"/>
      <c r="C4376" s="13"/>
      <c r="G4376" s="29">
        <v>4373</v>
      </c>
      <c r="H4376" s="192">
        <f t="shared" ca="1" si="72"/>
        <v>-3.5027796301921148E-2</v>
      </c>
    </row>
    <row r="4377" spans="2:8" x14ac:dyDescent="0.3">
      <c r="B4377" s="109"/>
      <c r="C4377" s="13"/>
      <c r="G4377" s="29">
        <v>4374</v>
      </c>
      <c r="H4377" s="192">
        <f t="shared" ca="1" si="72"/>
        <v>-1.0359219808866667E-2</v>
      </c>
    </row>
    <row r="4378" spans="2:8" x14ac:dyDescent="0.3">
      <c r="B4378" s="109"/>
      <c r="C4378" s="13"/>
      <c r="G4378" s="29">
        <v>4375</v>
      </c>
      <c r="H4378" s="192">
        <f t="shared" ca="1" si="72"/>
        <v>9.1632124367302722E-3</v>
      </c>
    </row>
    <row r="4379" spans="2:8" x14ac:dyDescent="0.3">
      <c r="B4379" s="109"/>
      <c r="C4379" s="13"/>
      <c r="G4379" s="29">
        <v>4376</v>
      </c>
      <c r="H4379" s="192">
        <f t="shared" ca="1" si="72"/>
        <v>3.7144206431853163E-2</v>
      </c>
    </row>
    <row r="4380" spans="2:8" x14ac:dyDescent="0.3">
      <c r="B4380" s="109"/>
      <c r="C4380" s="13"/>
      <c r="G4380" s="29">
        <v>4377</v>
      </c>
      <c r="H4380" s="192">
        <f t="shared" ca="1" si="72"/>
        <v>3.1849617757873554E-3</v>
      </c>
    </row>
    <row r="4381" spans="2:8" x14ac:dyDescent="0.3">
      <c r="B4381" s="109"/>
      <c r="C4381" s="13"/>
      <c r="G4381" s="29">
        <v>4378</v>
      </c>
      <c r="H4381" s="192">
        <f t="shared" ca="1" si="72"/>
        <v>7.6708971903384693E-3</v>
      </c>
    </row>
    <row r="4382" spans="2:8" x14ac:dyDescent="0.3">
      <c r="B4382" s="109"/>
      <c r="C4382" s="13"/>
      <c r="G4382" s="29">
        <v>4379</v>
      </c>
      <c r="H4382" s="192">
        <f t="shared" ca="1" si="72"/>
        <v>4.2938857621788333E-2</v>
      </c>
    </row>
    <row r="4383" spans="2:8" x14ac:dyDescent="0.3">
      <c r="B4383" s="109"/>
      <c r="C4383" s="13"/>
      <c r="G4383" s="29">
        <v>4380</v>
      </c>
      <c r="H4383" s="192">
        <f t="shared" ca="1" si="72"/>
        <v>-1.2648771277500274E-2</v>
      </c>
    </row>
    <row r="4384" spans="2:8" x14ac:dyDescent="0.3">
      <c r="B4384" s="109"/>
      <c r="C4384" s="13"/>
      <c r="G4384" s="29">
        <v>4381</v>
      </c>
      <c r="H4384" s="192">
        <f t="shared" ca="1" si="72"/>
        <v>1.5387389385752171E-2</v>
      </c>
    </row>
    <row r="4385" spans="2:8" x14ac:dyDescent="0.3">
      <c r="B4385" s="109"/>
      <c r="C4385" s="13"/>
      <c r="G4385" s="29">
        <v>4382</v>
      </c>
      <c r="H4385" s="192">
        <f t="shared" ca="1" si="72"/>
        <v>3.4376051269798577E-2</v>
      </c>
    </row>
    <row r="4386" spans="2:8" x14ac:dyDescent="0.3">
      <c r="B4386" s="109"/>
      <c r="C4386" s="13"/>
      <c r="G4386" s="29">
        <v>4383</v>
      </c>
      <c r="H4386" s="192">
        <f t="shared" ca="1" si="72"/>
        <v>2.9157645910035199E-2</v>
      </c>
    </row>
    <row r="4387" spans="2:8" x14ac:dyDescent="0.3">
      <c r="B4387" s="109"/>
      <c r="C4387" s="13"/>
      <c r="G4387" s="29">
        <v>4384</v>
      </c>
      <c r="H4387" s="192">
        <f t="shared" ca="1" si="72"/>
        <v>-1.0159227590046183E-3</v>
      </c>
    </row>
    <row r="4388" spans="2:8" x14ac:dyDescent="0.3">
      <c r="B4388" s="109"/>
      <c r="C4388" s="13"/>
      <c r="G4388" s="29">
        <v>4385</v>
      </c>
      <c r="H4388" s="192">
        <f t="shared" ca="1" si="72"/>
        <v>1.6407709410579789E-3</v>
      </c>
    </row>
    <row r="4389" spans="2:8" x14ac:dyDescent="0.3">
      <c r="B4389" s="109"/>
      <c r="C4389" s="13"/>
      <c r="G4389" s="29">
        <v>4386</v>
      </c>
      <c r="H4389" s="192">
        <f t="shared" ca="1" si="72"/>
        <v>-2.9170053846890774E-2</v>
      </c>
    </row>
    <row r="4390" spans="2:8" x14ac:dyDescent="0.3">
      <c r="B4390" s="109"/>
      <c r="C4390" s="13"/>
      <c r="G4390" s="29">
        <v>4387</v>
      </c>
      <c r="H4390" s="192">
        <f t="shared" ca="1" si="72"/>
        <v>-2.0234270757326207E-2</v>
      </c>
    </row>
    <row r="4391" spans="2:8" x14ac:dyDescent="0.3">
      <c r="B4391" s="109"/>
      <c r="C4391" s="13"/>
      <c r="G4391" s="29">
        <v>4388</v>
      </c>
      <c r="H4391" s="192">
        <f t="shared" ca="1" si="72"/>
        <v>2.8061611005386497E-2</v>
      </c>
    </row>
    <row r="4392" spans="2:8" x14ac:dyDescent="0.3">
      <c r="B4392" s="109"/>
      <c r="C4392" s="13"/>
      <c r="G4392" s="29">
        <v>4389</v>
      </c>
      <c r="H4392" s="192">
        <f t="shared" ca="1" si="72"/>
        <v>4.8714349288173121E-3</v>
      </c>
    </row>
    <row r="4393" spans="2:8" x14ac:dyDescent="0.3">
      <c r="B4393" s="109"/>
      <c r="C4393" s="13"/>
      <c r="G4393" s="29">
        <v>4390</v>
      </c>
      <c r="H4393" s="192">
        <f t="shared" ca="1" si="72"/>
        <v>-5.3226107780498999E-3</v>
      </c>
    </row>
    <row r="4394" spans="2:8" x14ac:dyDescent="0.3">
      <c r="B4394" s="109"/>
      <c r="C4394" s="13"/>
      <c r="G4394" s="29">
        <v>4391</v>
      </c>
      <c r="H4394" s="192">
        <f t="shared" ca="1" si="72"/>
        <v>3.8361516561269196E-3</v>
      </c>
    </row>
    <row r="4395" spans="2:8" x14ac:dyDescent="0.3">
      <c r="B4395" s="109"/>
      <c r="C4395" s="13"/>
      <c r="G4395" s="29">
        <v>4392</v>
      </c>
      <c r="H4395" s="192">
        <f t="shared" ca="1" si="72"/>
        <v>-3.3130353812617114E-2</v>
      </c>
    </row>
    <row r="4396" spans="2:8" x14ac:dyDescent="0.3">
      <c r="B4396" s="109"/>
      <c r="C4396" s="13"/>
      <c r="G4396" s="29">
        <v>4393</v>
      </c>
      <c r="H4396" s="192">
        <f t="shared" ca="1" si="72"/>
        <v>-4.0953375399296277E-2</v>
      </c>
    </row>
    <row r="4397" spans="2:8" x14ac:dyDescent="0.3">
      <c r="B4397" s="109"/>
      <c r="C4397" s="13"/>
      <c r="G4397" s="29">
        <v>4394</v>
      </c>
      <c r="H4397" s="192">
        <f t="shared" ca="1" si="72"/>
        <v>-9.8252719199263434E-3</v>
      </c>
    </row>
    <row r="4398" spans="2:8" x14ac:dyDescent="0.3">
      <c r="B4398" s="109"/>
      <c r="C4398" s="13"/>
      <c r="G4398" s="29">
        <v>4395</v>
      </c>
      <c r="H4398" s="192">
        <f t="shared" ca="1" si="72"/>
        <v>-1.8798672848501896E-3</v>
      </c>
    </row>
    <row r="4399" spans="2:8" x14ac:dyDescent="0.3">
      <c r="B4399" s="109"/>
      <c r="C4399" s="13"/>
      <c r="G4399" s="29">
        <v>4396</v>
      </c>
      <c r="H4399" s="192">
        <f t="shared" ca="1" si="72"/>
        <v>-8.5682939908468987E-3</v>
      </c>
    </row>
    <row r="4400" spans="2:8" x14ac:dyDescent="0.3">
      <c r="B4400" s="109"/>
      <c r="C4400" s="13"/>
      <c r="G4400" s="29">
        <v>4397</v>
      </c>
      <c r="H4400" s="192">
        <f t="shared" ca="1" si="72"/>
        <v>2.1623674290378477E-2</v>
      </c>
    </row>
    <row r="4401" spans="2:8" x14ac:dyDescent="0.3">
      <c r="B4401" s="109"/>
      <c r="C4401" s="13"/>
      <c r="G4401" s="29">
        <v>4398</v>
      </c>
      <c r="H4401" s="192">
        <f t="shared" ca="1" si="72"/>
        <v>-8.4421930435036232E-3</v>
      </c>
    </row>
    <row r="4402" spans="2:8" x14ac:dyDescent="0.3">
      <c r="B4402" s="109"/>
      <c r="C4402" s="13"/>
      <c r="G4402" s="29">
        <v>4399</v>
      </c>
      <c r="H4402" s="192">
        <f t="shared" ca="1" si="72"/>
        <v>7.0525615998109331E-2</v>
      </c>
    </row>
    <row r="4403" spans="2:8" x14ac:dyDescent="0.3">
      <c r="B4403" s="109"/>
      <c r="C4403" s="13"/>
      <c r="G4403" s="29">
        <v>4400</v>
      </c>
      <c r="H4403" s="192">
        <f t="shared" ca="1" si="72"/>
        <v>3.0810268039718654E-2</v>
      </c>
    </row>
    <row r="4404" spans="2:8" x14ac:dyDescent="0.3">
      <c r="B4404" s="109"/>
      <c r="C4404" s="13"/>
      <c r="G4404" s="29">
        <v>4401</v>
      </c>
      <c r="H4404" s="192">
        <f t="shared" ca="1" si="72"/>
        <v>-3.7914107574411653E-2</v>
      </c>
    </row>
    <row r="4405" spans="2:8" x14ac:dyDescent="0.3">
      <c r="B4405" s="109"/>
      <c r="C4405" s="13"/>
      <c r="G4405" s="29">
        <v>4402</v>
      </c>
      <c r="H4405" s="192">
        <f t="shared" ca="1" si="72"/>
        <v>4.7396769761474406E-3</v>
      </c>
    </row>
    <row r="4406" spans="2:8" x14ac:dyDescent="0.3">
      <c r="B4406" s="109"/>
      <c r="C4406" s="13"/>
      <c r="G4406" s="29">
        <v>4403</v>
      </c>
      <c r="H4406" s="192">
        <f t="shared" ca="1" si="72"/>
        <v>2.5676793539897151E-2</v>
      </c>
    </row>
    <row r="4407" spans="2:8" x14ac:dyDescent="0.3">
      <c r="B4407" s="109"/>
      <c r="C4407" s="13"/>
      <c r="G4407" s="29">
        <v>4404</v>
      </c>
      <c r="H4407" s="192">
        <f t="shared" ca="1" si="72"/>
        <v>-2.0754135439651426E-2</v>
      </c>
    </row>
    <row r="4408" spans="2:8" x14ac:dyDescent="0.3">
      <c r="B4408" s="109"/>
      <c r="C4408" s="13"/>
      <c r="G4408" s="29">
        <v>4405</v>
      </c>
      <c r="H4408" s="192">
        <f t="shared" ca="1" si="72"/>
        <v>7.326319360439662E-3</v>
      </c>
    </row>
    <row r="4409" spans="2:8" x14ac:dyDescent="0.3">
      <c r="B4409" s="109"/>
      <c r="C4409" s="13"/>
      <c r="G4409" s="29">
        <v>4406</v>
      </c>
      <c r="H4409" s="192">
        <f t="shared" ca="1" si="72"/>
        <v>4.9588593685025509E-3</v>
      </c>
    </row>
    <row r="4410" spans="2:8" x14ac:dyDescent="0.3">
      <c r="B4410" s="109"/>
      <c r="C4410" s="13"/>
      <c r="G4410" s="29">
        <v>4407</v>
      </c>
      <c r="H4410" s="192">
        <f t="shared" ca="1" si="72"/>
        <v>2.3507595953819089E-2</v>
      </c>
    </row>
    <row r="4411" spans="2:8" x14ac:dyDescent="0.3">
      <c r="B4411" s="109"/>
      <c r="C4411" s="13"/>
      <c r="G4411" s="29">
        <v>4408</v>
      </c>
      <c r="H4411" s="192">
        <f t="shared" ca="1" si="72"/>
        <v>8.71250815632129E-3</v>
      </c>
    </row>
    <row r="4412" spans="2:8" x14ac:dyDescent="0.3">
      <c r="B4412" s="109"/>
      <c r="C4412" s="13"/>
      <c r="G4412" s="29">
        <v>4409</v>
      </c>
      <c r="H4412" s="192">
        <f t="shared" ca="1" si="72"/>
        <v>-2.8092034574146524E-2</v>
      </c>
    </row>
    <row r="4413" spans="2:8" x14ac:dyDescent="0.3">
      <c r="B4413" s="109"/>
      <c r="C4413" s="13"/>
      <c r="G4413" s="29">
        <v>4410</v>
      </c>
      <c r="H4413" s="192">
        <f t="shared" ca="1" si="72"/>
        <v>-3.8647312187061994E-2</v>
      </c>
    </row>
    <row r="4414" spans="2:8" x14ac:dyDescent="0.3">
      <c r="B4414" s="109"/>
      <c r="C4414" s="13"/>
      <c r="G4414" s="29">
        <v>4411</v>
      </c>
      <c r="H4414" s="192">
        <f t="shared" ca="1" si="72"/>
        <v>-3.3565781072956331E-2</v>
      </c>
    </row>
    <row r="4415" spans="2:8" x14ac:dyDescent="0.3">
      <c r="B4415" s="109"/>
      <c r="C4415" s="13"/>
      <c r="G4415" s="29">
        <v>4412</v>
      </c>
      <c r="H4415" s="192">
        <f t="shared" ca="1" si="72"/>
        <v>3.7735550934377526E-2</v>
      </c>
    </row>
    <row r="4416" spans="2:8" x14ac:dyDescent="0.3">
      <c r="B4416" s="109"/>
      <c r="C4416" s="13"/>
      <c r="G4416" s="29">
        <v>4413</v>
      </c>
      <c r="H4416" s="192">
        <f t="shared" ca="1" si="72"/>
        <v>-2.636604300027175E-2</v>
      </c>
    </row>
    <row r="4417" spans="2:8" x14ac:dyDescent="0.3">
      <c r="B4417" s="109"/>
      <c r="C4417" s="13"/>
      <c r="G4417" s="29">
        <v>4414</v>
      </c>
      <c r="H4417" s="192">
        <f t="shared" ca="1" si="72"/>
        <v>-2.0800398255867131E-2</v>
      </c>
    </row>
    <row r="4418" spans="2:8" x14ac:dyDescent="0.3">
      <c r="B4418" s="109"/>
      <c r="C4418" s="13"/>
      <c r="G4418" s="29">
        <v>4415</v>
      </c>
      <c r="H4418" s="192">
        <f t="shared" ca="1" si="72"/>
        <v>-2.3475930827203138E-2</v>
      </c>
    </row>
    <row r="4419" spans="2:8" x14ac:dyDescent="0.3">
      <c r="B4419" s="109"/>
      <c r="C4419" s="13"/>
      <c r="G4419" s="29">
        <v>4416</v>
      </c>
      <c r="H4419" s="192">
        <f t="shared" ca="1" si="72"/>
        <v>3.6332098602129541E-2</v>
      </c>
    </row>
    <row r="4420" spans="2:8" x14ac:dyDescent="0.3">
      <c r="B4420" s="109"/>
      <c r="C4420" s="13"/>
      <c r="G4420" s="29">
        <v>4417</v>
      </c>
      <c r="H4420" s="192">
        <f t="shared" ca="1" si="72"/>
        <v>-2.705998258227997E-3</v>
      </c>
    </row>
    <row r="4421" spans="2:8" x14ac:dyDescent="0.3">
      <c r="B4421" s="109"/>
      <c r="C4421" s="13"/>
      <c r="G4421" s="29">
        <v>4418</v>
      </c>
      <c r="H4421" s="192">
        <f t="shared" ref="H4421:H4484" ca="1" si="73">_xlfn.NORM.INV(RAND(),N$6,N$7)</f>
        <v>-3.6596045405053304E-2</v>
      </c>
    </row>
    <row r="4422" spans="2:8" x14ac:dyDescent="0.3">
      <c r="B4422" s="109"/>
      <c r="C4422" s="13"/>
      <c r="G4422" s="29">
        <v>4419</v>
      </c>
      <c r="H4422" s="192">
        <f t="shared" ca="1" si="73"/>
        <v>1.0577538233114987E-2</v>
      </c>
    </row>
    <row r="4423" spans="2:8" x14ac:dyDescent="0.3">
      <c r="B4423" s="109"/>
      <c r="C4423" s="13"/>
      <c r="G4423" s="29">
        <v>4420</v>
      </c>
      <c r="H4423" s="192">
        <f t="shared" ca="1" si="73"/>
        <v>-2.8979855821500431E-3</v>
      </c>
    </row>
    <row r="4424" spans="2:8" x14ac:dyDescent="0.3">
      <c r="B4424" s="109"/>
      <c r="C4424" s="13"/>
      <c r="G4424" s="29">
        <v>4421</v>
      </c>
      <c r="H4424" s="192">
        <f t="shared" ca="1" si="73"/>
        <v>8.6453375186649525E-3</v>
      </c>
    </row>
    <row r="4425" spans="2:8" x14ac:dyDescent="0.3">
      <c r="B4425" s="109"/>
      <c r="C4425" s="13"/>
      <c r="G4425" s="29">
        <v>4422</v>
      </c>
      <c r="H4425" s="192">
        <f t="shared" ca="1" si="73"/>
        <v>-1.2503433059179234E-2</v>
      </c>
    </row>
    <row r="4426" spans="2:8" x14ac:dyDescent="0.3">
      <c r="B4426" s="109"/>
      <c r="C4426" s="13"/>
      <c r="G4426" s="29">
        <v>4423</v>
      </c>
      <c r="H4426" s="192">
        <f t="shared" ca="1" si="73"/>
        <v>2.1442676577585442E-2</v>
      </c>
    </row>
    <row r="4427" spans="2:8" x14ac:dyDescent="0.3">
      <c r="B4427" s="109"/>
      <c r="C4427" s="13"/>
      <c r="G4427" s="29">
        <v>4424</v>
      </c>
      <c r="H4427" s="192">
        <f t="shared" ca="1" si="73"/>
        <v>3.1554767556867078E-2</v>
      </c>
    </row>
    <row r="4428" spans="2:8" x14ac:dyDescent="0.3">
      <c r="B4428" s="109"/>
      <c r="C4428" s="13"/>
      <c r="G4428" s="29">
        <v>4425</v>
      </c>
      <c r="H4428" s="192">
        <f t="shared" ca="1" si="73"/>
        <v>1.1776808434998592E-2</v>
      </c>
    </row>
    <row r="4429" spans="2:8" x14ac:dyDescent="0.3">
      <c r="B4429" s="109"/>
      <c r="C4429" s="13"/>
      <c r="G4429" s="29">
        <v>4426</v>
      </c>
      <c r="H4429" s="192">
        <f t="shared" ca="1" si="73"/>
        <v>-7.5806820397932547E-3</v>
      </c>
    </row>
    <row r="4430" spans="2:8" x14ac:dyDescent="0.3">
      <c r="B4430" s="109"/>
      <c r="C4430" s="13"/>
      <c r="G4430" s="29">
        <v>4427</v>
      </c>
      <c r="H4430" s="192">
        <f t="shared" ca="1" si="73"/>
        <v>7.487249263081747E-3</v>
      </c>
    </row>
    <row r="4431" spans="2:8" x14ac:dyDescent="0.3">
      <c r="B4431" s="109"/>
      <c r="C4431" s="13"/>
      <c r="G4431" s="29">
        <v>4428</v>
      </c>
      <c r="H4431" s="192">
        <f t="shared" ca="1" si="73"/>
        <v>-2.0930665391698536E-2</v>
      </c>
    </row>
    <row r="4432" spans="2:8" x14ac:dyDescent="0.3">
      <c r="B4432" s="109"/>
      <c r="C4432" s="13"/>
      <c r="G4432" s="29">
        <v>4429</v>
      </c>
      <c r="H4432" s="192">
        <f t="shared" ca="1" si="73"/>
        <v>-1.2912928032384835E-2</v>
      </c>
    </row>
    <row r="4433" spans="2:8" x14ac:dyDescent="0.3">
      <c r="B4433" s="109"/>
      <c r="C4433" s="13"/>
      <c r="G4433" s="29">
        <v>4430</v>
      </c>
      <c r="H4433" s="192">
        <f t="shared" ca="1" si="73"/>
        <v>-3.2024242497472703E-2</v>
      </c>
    </row>
    <row r="4434" spans="2:8" x14ac:dyDescent="0.3">
      <c r="B4434" s="109"/>
      <c r="C4434" s="13"/>
      <c r="G4434" s="29">
        <v>4431</v>
      </c>
      <c r="H4434" s="192">
        <f t="shared" ca="1" si="73"/>
        <v>5.8563315628217363E-4</v>
      </c>
    </row>
    <row r="4435" spans="2:8" x14ac:dyDescent="0.3">
      <c r="B4435" s="109"/>
      <c r="C4435" s="13"/>
      <c r="G4435" s="29">
        <v>4432</v>
      </c>
      <c r="H4435" s="192">
        <f t="shared" ca="1" si="73"/>
        <v>-2.3074648240753712E-2</v>
      </c>
    </row>
    <row r="4436" spans="2:8" x14ac:dyDescent="0.3">
      <c r="B4436" s="109"/>
      <c r="C4436" s="13"/>
      <c r="G4436" s="29">
        <v>4433</v>
      </c>
      <c r="H4436" s="192">
        <f t="shared" ca="1" si="73"/>
        <v>5.4439532687298522E-2</v>
      </c>
    </row>
    <row r="4437" spans="2:8" x14ac:dyDescent="0.3">
      <c r="B4437" s="109"/>
      <c r="C4437" s="13"/>
      <c r="G4437" s="29">
        <v>4434</v>
      </c>
      <c r="H4437" s="192">
        <f t="shared" ca="1" si="73"/>
        <v>-7.534411303407893E-3</v>
      </c>
    </row>
    <row r="4438" spans="2:8" x14ac:dyDescent="0.3">
      <c r="B4438" s="109"/>
      <c r="C4438" s="13"/>
      <c r="G4438" s="29">
        <v>4435</v>
      </c>
      <c r="H4438" s="192">
        <f t="shared" ca="1" si="73"/>
        <v>2.9756684183757872E-2</v>
      </c>
    </row>
    <row r="4439" spans="2:8" x14ac:dyDescent="0.3">
      <c r="B4439" s="109"/>
      <c r="C4439" s="13"/>
      <c r="G4439" s="29">
        <v>4436</v>
      </c>
      <c r="H4439" s="192">
        <f t="shared" ca="1" si="73"/>
        <v>4.5632964881117521E-3</v>
      </c>
    </row>
    <row r="4440" spans="2:8" x14ac:dyDescent="0.3">
      <c r="B4440" s="109"/>
      <c r="C4440" s="13"/>
      <c r="G4440" s="29">
        <v>4437</v>
      </c>
      <c r="H4440" s="192">
        <f t="shared" ca="1" si="73"/>
        <v>9.1136260834720328E-3</v>
      </c>
    </row>
    <row r="4441" spans="2:8" x14ac:dyDescent="0.3">
      <c r="B4441" s="109"/>
      <c r="C4441" s="13"/>
      <c r="G4441" s="29">
        <v>4438</v>
      </c>
      <c r="H4441" s="192">
        <f t="shared" ca="1" si="73"/>
        <v>-3.7229640690945046E-2</v>
      </c>
    </row>
    <row r="4442" spans="2:8" x14ac:dyDescent="0.3">
      <c r="B4442" s="109"/>
      <c r="C4442" s="13"/>
      <c r="G4442" s="29">
        <v>4439</v>
      </c>
      <c r="H4442" s="192">
        <f t="shared" ca="1" si="73"/>
        <v>1.8621889873912324E-2</v>
      </c>
    </row>
    <row r="4443" spans="2:8" x14ac:dyDescent="0.3">
      <c r="B4443" s="109"/>
      <c r="C4443" s="13"/>
      <c r="G4443" s="29">
        <v>4440</v>
      </c>
      <c r="H4443" s="192">
        <f t="shared" ca="1" si="73"/>
        <v>-3.425394341366432E-2</v>
      </c>
    </row>
    <row r="4444" spans="2:8" x14ac:dyDescent="0.3">
      <c r="B4444" s="109"/>
      <c r="C4444" s="13"/>
      <c r="G4444" s="29">
        <v>4441</v>
      </c>
      <c r="H4444" s="192">
        <f t="shared" ca="1" si="73"/>
        <v>-1.2130896721700695E-3</v>
      </c>
    </row>
    <row r="4445" spans="2:8" x14ac:dyDescent="0.3">
      <c r="B4445" s="109"/>
      <c r="C4445" s="13"/>
      <c r="G4445" s="29">
        <v>4442</v>
      </c>
      <c r="H4445" s="192">
        <f t="shared" ca="1" si="73"/>
        <v>1.2692851121165994E-2</v>
      </c>
    </row>
    <row r="4446" spans="2:8" x14ac:dyDescent="0.3">
      <c r="B4446" s="109"/>
      <c r="C4446" s="13"/>
      <c r="G4446" s="29">
        <v>4443</v>
      </c>
      <c r="H4446" s="192">
        <f t="shared" ca="1" si="73"/>
        <v>5.1496981366959092E-3</v>
      </c>
    </row>
    <row r="4447" spans="2:8" x14ac:dyDescent="0.3">
      <c r="B4447" s="109"/>
      <c r="C4447" s="13"/>
      <c r="G4447" s="29">
        <v>4444</v>
      </c>
      <c r="H4447" s="192">
        <f t="shared" ca="1" si="73"/>
        <v>-5.24251992166999E-2</v>
      </c>
    </row>
    <row r="4448" spans="2:8" x14ac:dyDescent="0.3">
      <c r="B4448" s="109"/>
      <c r="C4448" s="13"/>
      <c r="G4448" s="29">
        <v>4445</v>
      </c>
      <c r="H4448" s="192">
        <f t="shared" ca="1" si="73"/>
        <v>-3.1252682275475993E-2</v>
      </c>
    </row>
    <row r="4449" spans="2:8" x14ac:dyDescent="0.3">
      <c r="B4449" s="109"/>
      <c r="C4449" s="13"/>
      <c r="G4449" s="29">
        <v>4446</v>
      </c>
      <c r="H4449" s="192">
        <f t="shared" ca="1" si="73"/>
        <v>-6.1874194723134449E-2</v>
      </c>
    </row>
    <row r="4450" spans="2:8" x14ac:dyDescent="0.3">
      <c r="B4450" s="109"/>
      <c r="C4450" s="13"/>
      <c r="G4450" s="29">
        <v>4447</v>
      </c>
      <c r="H4450" s="192">
        <f t="shared" ca="1" si="73"/>
        <v>-6.1524893161953531E-2</v>
      </c>
    </row>
    <row r="4451" spans="2:8" x14ac:dyDescent="0.3">
      <c r="B4451" s="109"/>
      <c r="C4451" s="13"/>
      <c r="G4451" s="29">
        <v>4448</v>
      </c>
      <c r="H4451" s="192">
        <f t="shared" ca="1" si="73"/>
        <v>2.0944573557804859E-3</v>
      </c>
    </row>
    <row r="4452" spans="2:8" x14ac:dyDescent="0.3">
      <c r="B4452" s="109"/>
      <c r="C4452" s="13"/>
      <c r="G4452" s="29">
        <v>4449</v>
      </c>
      <c r="H4452" s="192">
        <f t="shared" ca="1" si="73"/>
        <v>4.0326544505772423E-2</v>
      </c>
    </row>
    <row r="4453" spans="2:8" x14ac:dyDescent="0.3">
      <c r="B4453" s="109"/>
      <c r="C4453" s="13"/>
      <c r="G4453" s="29">
        <v>4450</v>
      </c>
      <c r="H4453" s="192">
        <f t="shared" ca="1" si="73"/>
        <v>3.0299389773345838E-2</v>
      </c>
    </row>
    <row r="4454" spans="2:8" x14ac:dyDescent="0.3">
      <c r="B4454" s="109"/>
      <c r="C4454" s="13"/>
      <c r="G4454" s="29">
        <v>4451</v>
      </c>
      <c r="H4454" s="192">
        <f t="shared" ca="1" si="73"/>
        <v>-7.6349980287491797E-4</v>
      </c>
    </row>
    <row r="4455" spans="2:8" x14ac:dyDescent="0.3">
      <c r="B4455" s="109"/>
      <c r="C4455" s="13"/>
      <c r="G4455" s="29">
        <v>4452</v>
      </c>
      <c r="H4455" s="192">
        <f t="shared" ca="1" si="73"/>
        <v>1.7799205397058759E-2</v>
      </c>
    </row>
    <row r="4456" spans="2:8" x14ac:dyDescent="0.3">
      <c r="B4456" s="109"/>
      <c r="C4456" s="13"/>
      <c r="G4456" s="29">
        <v>4453</v>
      </c>
      <c r="H4456" s="192">
        <f t="shared" ca="1" si="73"/>
        <v>5.8938185100248126E-2</v>
      </c>
    </row>
    <row r="4457" spans="2:8" x14ac:dyDescent="0.3">
      <c r="B4457" s="109"/>
      <c r="C4457" s="13"/>
      <c r="G4457" s="29">
        <v>4454</v>
      </c>
      <c r="H4457" s="192">
        <f t="shared" ca="1" si="73"/>
        <v>3.3437104069846742E-2</v>
      </c>
    </row>
    <row r="4458" spans="2:8" x14ac:dyDescent="0.3">
      <c r="B4458" s="109"/>
      <c r="C4458" s="13"/>
      <c r="G4458" s="29">
        <v>4455</v>
      </c>
      <c r="H4458" s="192">
        <f t="shared" ca="1" si="73"/>
        <v>8.82485719529617E-3</v>
      </c>
    </row>
    <row r="4459" spans="2:8" x14ac:dyDescent="0.3">
      <c r="B4459" s="109"/>
      <c r="C4459" s="13"/>
      <c r="G4459" s="29">
        <v>4456</v>
      </c>
      <c r="H4459" s="192">
        <f t="shared" ca="1" si="73"/>
        <v>-5.7128270336216083E-3</v>
      </c>
    </row>
    <row r="4460" spans="2:8" x14ac:dyDescent="0.3">
      <c r="B4460" s="109"/>
      <c r="C4460" s="13"/>
      <c r="G4460" s="29">
        <v>4457</v>
      </c>
      <c r="H4460" s="192">
        <f t="shared" ca="1" si="73"/>
        <v>-3.1439517203820752E-2</v>
      </c>
    </row>
    <row r="4461" spans="2:8" x14ac:dyDescent="0.3">
      <c r="B4461" s="109"/>
      <c r="C4461" s="13"/>
      <c r="G4461" s="29">
        <v>4458</v>
      </c>
      <c r="H4461" s="192">
        <f t="shared" ca="1" si="73"/>
        <v>1.7083459828518964E-2</v>
      </c>
    </row>
    <row r="4462" spans="2:8" x14ac:dyDescent="0.3">
      <c r="B4462" s="109"/>
      <c r="C4462" s="13"/>
      <c r="G4462" s="29">
        <v>4459</v>
      </c>
      <c r="H4462" s="192">
        <f t="shared" ca="1" si="73"/>
        <v>-6.4121091621808388E-2</v>
      </c>
    </row>
    <row r="4463" spans="2:8" x14ac:dyDescent="0.3">
      <c r="B4463" s="109"/>
      <c r="C4463" s="13"/>
      <c r="G4463" s="29">
        <v>4460</v>
      </c>
      <c r="H4463" s="192">
        <f t="shared" ca="1" si="73"/>
        <v>3.9509420700309467E-2</v>
      </c>
    </row>
    <row r="4464" spans="2:8" x14ac:dyDescent="0.3">
      <c r="B4464" s="109"/>
      <c r="C4464" s="13"/>
      <c r="G4464" s="29">
        <v>4461</v>
      </c>
      <c r="H4464" s="192">
        <f t="shared" ca="1" si="73"/>
        <v>5.4504920041514505E-2</v>
      </c>
    </row>
    <row r="4465" spans="2:8" x14ac:dyDescent="0.3">
      <c r="B4465" s="109"/>
      <c r="C4465" s="13"/>
      <c r="G4465" s="29">
        <v>4462</v>
      </c>
      <c r="H4465" s="192">
        <f t="shared" ca="1" si="73"/>
        <v>-4.6910761074297008E-2</v>
      </c>
    </row>
    <row r="4466" spans="2:8" x14ac:dyDescent="0.3">
      <c r="B4466" s="109"/>
      <c r="C4466" s="13"/>
      <c r="G4466" s="29">
        <v>4463</v>
      </c>
      <c r="H4466" s="192">
        <f t="shared" ca="1" si="73"/>
        <v>2.0054913229984948E-2</v>
      </c>
    </row>
    <row r="4467" spans="2:8" x14ac:dyDescent="0.3">
      <c r="B4467" s="109"/>
      <c r="C4467" s="13"/>
      <c r="G4467" s="29">
        <v>4464</v>
      </c>
      <c r="H4467" s="192">
        <f t="shared" ca="1" si="73"/>
        <v>-5.57815482481177E-2</v>
      </c>
    </row>
    <row r="4468" spans="2:8" x14ac:dyDescent="0.3">
      <c r="B4468" s="109"/>
      <c r="C4468" s="13"/>
      <c r="G4468" s="29">
        <v>4465</v>
      </c>
      <c r="H4468" s="192">
        <f t="shared" ca="1" si="73"/>
        <v>-2.8348461553612337E-3</v>
      </c>
    </row>
    <row r="4469" spans="2:8" x14ac:dyDescent="0.3">
      <c r="B4469" s="109"/>
      <c r="C4469" s="13"/>
      <c r="G4469" s="29">
        <v>4466</v>
      </c>
      <c r="H4469" s="192">
        <f t="shared" ca="1" si="73"/>
        <v>6.3059740139485829E-2</v>
      </c>
    </row>
    <row r="4470" spans="2:8" x14ac:dyDescent="0.3">
      <c r="B4470" s="109"/>
      <c r="C4470" s="13"/>
      <c r="G4470" s="29">
        <v>4467</v>
      </c>
      <c r="H4470" s="192">
        <f t="shared" ca="1" si="73"/>
        <v>4.8949081892402276E-2</v>
      </c>
    </row>
    <row r="4471" spans="2:8" x14ac:dyDescent="0.3">
      <c r="B4471" s="109"/>
      <c r="C4471" s="13"/>
      <c r="G4471" s="29">
        <v>4468</v>
      </c>
      <c r="H4471" s="192">
        <f t="shared" ca="1" si="73"/>
        <v>2.2706042669683457E-2</v>
      </c>
    </row>
    <row r="4472" spans="2:8" x14ac:dyDescent="0.3">
      <c r="B4472" s="109"/>
      <c r="C4472" s="13"/>
      <c r="G4472" s="29">
        <v>4469</v>
      </c>
      <c r="H4472" s="192">
        <f t="shared" ca="1" si="73"/>
        <v>9.1061125103578475E-3</v>
      </c>
    </row>
    <row r="4473" spans="2:8" x14ac:dyDescent="0.3">
      <c r="B4473" s="109"/>
      <c r="C4473" s="13"/>
      <c r="G4473" s="29">
        <v>4470</v>
      </c>
      <c r="H4473" s="192">
        <f t="shared" ca="1" si="73"/>
        <v>-2.5434979659831252E-2</v>
      </c>
    </row>
    <row r="4474" spans="2:8" x14ac:dyDescent="0.3">
      <c r="B4474" s="109"/>
      <c r="C4474" s="13"/>
      <c r="G4474" s="29">
        <v>4471</v>
      </c>
      <c r="H4474" s="192">
        <f t="shared" ca="1" si="73"/>
        <v>1.2482899385331066E-2</v>
      </c>
    </row>
    <row r="4475" spans="2:8" x14ac:dyDescent="0.3">
      <c r="B4475" s="109"/>
      <c r="C4475" s="13"/>
      <c r="G4475" s="29">
        <v>4472</v>
      </c>
      <c r="H4475" s="192">
        <f t="shared" ca="1" si="73"/>
        <v>2.6770590603788162E-2</v>
      </c>
    </row>
    <row r="4476" spans="2:8" x14ac:dyDescent="0.3">
      <c r="B4476" s="109"/>
      <c r="C4476" s="13"/>
      <c r="G4476" s="29">
        <v>4473</v>
      </c>
      <c r="H4476" s="192">
        <f t="shared" ca="1" si="73"/>
        <v>-3.7155395364348823E-2</v>
      </c>
    </row>
    <row r="4477" spans="2:8" x14ac:dyDescent="0.3">
      <c r="B4477" s="109"/>
      <c r="C4477" s="13"/>
      <c r="G4477" s="29">
        <v>4474</v>
      </c>
      <c r="H4477" s="192">
        <f t="shared" ca="1" si="73"/>
        <v>-1.6151681119413886E-2</v>
      </c>
    </row>
    <row r="4478" spans="2:8" x14ac:dyDescent="0.3">
      <c r="B4478" s="109"/>
      <c r="C4478" s="13"/>
      <c r="G4478" s="29">
        <v>4475</v>
      </c>
      <c r="H4478" s="192">
        <f t="shared" ca="1" si="73"/>
        <v>6.2691347818760096E-2</v>
      </c>
    </row>
    <row r="4479" spans="2:8" x14ac:dyDescent="0.3">
      <c r="B4479" s="109"/>
      <c r="C4479" s="13"/>
      <c r="G4479" s="29">
        <v>4476</v>
      </c>
      <c r="H4479" s="192">
        <f t="shared" ca="1" si="73"/>
        <v>5.8390604956911792E-3</v>
      </c>
    </row>
    <row r="4480" spans="2:8" x14ac:dyDescent="0.3">
      <c r="B4480" s="109"/>
      <c r="C4480" s="13"/>
      <c r="G4480" s="29">
        <v>4477</v>
      </c>
      <c r="H4480" s="192">
        <f t="shared" ca="1" si="73"/>
        <v>2.4872296857710394E-3</v>
      </c>
    </row>
    <row r="4481" spans="2:8" x14ac:dyDescent="0.3">
      <c r="B4481" s="109"/>
      <c r="C4481" s="13"/>
      <c r="G4481" s="29">
        <v>4478</v>
      </c>
      <c r="H4481" s="192">
        <f t="shared" ca="1" si="73"/>
        <v>1.6792553189513535E-2</v>
      </c>
    </row>
    <row r="4482" spans="2:8" x14ac:dyDescent="0.3">
      <c r="B4482" s="109"/>
      <c r="C4482" s="13"/>
      <c r="G4482" s="29">
        <v>4479</v>
      </c>
      <c r="H4482" s="192">
        <f t="shared" ca="1" si="73"/>
        <v>1.0166216567234539E-2</v>
      </c>
    </row>
    <row r="4483" spans="2:8" x14ac:dyDescent="0.3">
      <c r="B4483" s="109"/>
      <c r="C4483" s="13"/>
      <c r="G4483" s="29">
        <v>4480</v>
      </c>
      <c r="H4483" s="192">
        <f t="shared" ca="1" si="73"/>
        <v>2.9411015288514298E-2</v>
      </c>
    </row>
    <row r="4484" spans="2:8" x14ac:dyDescent="0.3">
      <c r="B4484" s="109"/>
      <c r="C4484" s="13"/>
      <c r="G4484" s="29">
        <v>4481</v>
      </c>
      <c r="H4484" s="192">
        <f t="shared" ca="1" si="73"/>
        <v>-1.0501699994012067E-2</v>
      </c>
    </row>
    <row r="4485" spans="2:8" x14ac:dyDescent="0.3">
      <c r="B4485" s="109"/>
      <c r="C4485" s="13"/>
      <c r="G4485" s="29">
        <v>4482</v>
      </c>
      <c r="H4485" s="192">
        <f t="shared" ref="H4485:H4548" ca="1" si="74">_xlfn.NORM.INV(RAND(),N$6,N$7)</f>
        <v>1.566721168929686E-2</v>
      </c>
    </row>
    <row r="4486" spans="2:8" x14ac:dyDescent="0.3">
      <c r="B4486" s="109"/>
      <c r="C4486" s="13"/>
      <c r="G4486" s="29">
        <v>4483</v>
      </c>
      <c r="H4486" s="192">
        <f t="shared" ca="1" si="74"/>
        <v>-3.0768958609051943E-2</v>
      </c>
    </row>
    <row r="4487" spans="2:8" x14ac:dyDescent="0.3">
      <c r="B4487" s="109"/>
      <c r="C4487" s="13"/>
      <c r="G4487" s="29">
        <v>4484</v>
      </c>
      <c r="H4487" s="192">
        <f t="shared" ca="1" si="74"/>
        <v>3.5034181784034091E-3</v>
      </c>
    </row>
    <row r="4488" spans="2:8" x14ac:dyDescent="0.3">
      <c r="B4488" s="109"/>
      <c r="C4488" s="13"/>
      <c r="G4488" s="29">
        <v>4485</v>
      </c>
      <c r="H4488" s="192">
        <f t="shared" ca="1" si="74"/>
        <v>-1.4099232470194093E-2</v>
      </c>
    </row>
    <row r="4489" spans="2:8" x14ac:dyDescent="0.3">
      <c r="B4489" s="109"/>
      <c r="C4489" s="13"/>
      <c r="G4489" s="29">
        <v>4486</v>
      </c>
      <c r="H4489" s="192">
        <f t="shared" ca="1" si="74"/>
        <v>4.066588440984422E-3</v>
      </c>
    </row>
    <row r="4490" spans="2:8" x14ac:dyDescent="0.3">
      <c r="B4490" s="109"/>
      <c r="C4490" s="13"/>
      <c r="G4490" s="29">
        <v>4487</v>
      </c>
      <c r="H4490" s="192">
        <f t="shared" ca="1" si="74"/>
        <v>-2.9228239104087672E-2</v>
      </c>
    </row>
    <row r="4491" spans="2:8" x14ac:dyDescent="0.3">
      <c r="B4491" s="109"/>
      <c r="C4491" s="13"/>
      <c r="G4491" s="29">
        <v>4488</v>
      </c>
      <c r="H4491" s="192">
        <f t="shared" ca="1" si="74"/>
        <v>2.8292668163818018E-2</v>
      </c>
    </row>
    <row r="4492" spans="2:8" x14ac:dyDescent="0.3">
      <c r="B4492" s="109"/>
      <c r="C4492" s="13"/>
      <c r="G4492" s="29">
        <v>4489</v>
      </c>
      <c r="H4492" s="192">
        <f t="shared" ca="1" si="74"/>
        <v>3.0776466551765164E-2</v>
      </c>
    </row>
    <row r="4493" spans="2:8" x14ac:dyDescent="0.3">
      <c r="B4493" s="109"/>
      <c r="C4493" s="13"/>
      <c r="G4493" s="29">
        <v>4490</v>
      </c>
      <c r="H4493" s="192">
        <f t="shared" ca="1" si="74"/>
        <v>-4.7053402366161803E-2</v>
      </c>
    </row>
    <row r="4494" spans="2:8" x14ac:dyDescent="0.3">
      <c r="B4494" s="109"/>
      <c r="C4494" s="13"/>
      <c r="G4494" s="29">
        <v>4491</v>
      </c>
      <c r="H4494" s="192">
        <f t="shared" ca="1" si="74"/>
        <v>5.4884732331613478E-2</v>
      </c>
    </row>
    <row r="4495" spans="2:8" x14ac:dyDescent="0.3">
      <c r="B4495" s="109"/>
      <c r="C4495" s="13"/>
      <c r="G4495" s="29">
        <v>4492</v>
      </c>
      <c r="H4495" s="192">
        <f t="shared" ca="1" si="74"/>
        <v>-6.5090099106871694E-3</v>
      </c>
    </row>
    <row r="4496" spans="2:8" x14ac:dyDescent="0.3">
      <c r="B4496" s="109"/>
      <c r="C4496" s="13"/>
      <c r="G4496" s="29">
        <v>4493</v>
      </c>
      <c r="H4496" s="192">
        <f t="shared" ca="1" si="74"/>
        <v>-1.71323389255876E-2</v>
      </c>
    </row>
    <row r="4497" spans="2:8" x14ac:dyDescent="0.3">
      <c r="B4497" s="109"/>
      <c r="C4497" s="13"/>
      <c r="G4497" s="29">
        <v>4494</v>
      </c>
      <c r="H4497" s="192">
        <f t="shared" ca="1" si="74"/>
        <v>1.5235004956905206E-2</v>
      </c>
    </row>
    <row r="4498" spans="2:8" x14ac:dyDescent="0.3">
      <c r="B4498" s="109"/>
      <c r="C4498" s="13"/>
      <c r="G4498" s="29">
        <v>4495</v>
      </c>
      <c r="H4498" s="192">
        <f t="shared" ca="1" si="74"/>
        <v>-4.1693006860510542E-2</v>
      </c>
    </row>
    <row r="4499" spans="2:8" x14ac:dyDescent="0.3">
      <c r="B4499" s="109"/>
      <c r="C4499" s="13"/>
      <c r="G4499" s="29">
        <v>4496</v>
      </c>
      <c r="H4499" s="192">
        <f t="shared" ca="1" si="74"/>
        <v>-2.6345005189025539E-2</v>
      </c>
    </row>
    <row r="4500" spans="2:8" x14ac:dyDescent="0.3">
      <c r="B4500" s="109"/>
      <c r="C4500" s="13"/>
      <c r="G4500" s="29">
        <v>4497</v>
      </c>
      <c r="H4500" s="192">
        <f t="shared" ca="1" si="74"/>
        <v>3.1498432760562065E-2</v>
      </c>
    </row>
    <row r="4501" spans="2:8" x14ac:dyDescent="0.3">
      <c r="B4501" s="109"/>
      <c r="C4501" s="13"/>
      <c r="G4501" s="29">
        <v>4498</v>
      </c>
      <c r="H4501" s="192">
        <f t="shared" ca="1" si="74"/>
        <v>-1.0659553513165084E-2</v>
      </c>
    </row>
    <row r="4502" spans="2:8" x14ac:dyDescent="0.3">
      <c r="B4502" s="109"/>
      <c r="C4502" s="13"/>
      <c r="G4502" s="29">
        <v>4499</v>
      </c>
      <c r="H4502" s="192">
        <f t="shared" ca="1" si="74"/>
        <v>4.326883090375145E-3</v>
      </c>
    </row>
    <row r="4503" spans="2:8" x14ac:dyDescent="0.3">
      <c r="B4503" s="109"/>
      <c r="C4503" s="13"/>
      <c r="G4503" s="29">
        <v>4500</v>
      </c>
      <c r="H4503" s="192">
        <f t="shared" ca="1" si="74"/>
        <v>2.0569156840340011E-2</v>
      </c>
    </row>
    <row r="4504" spans="2:8" x14ac:dyDescent="0.3">
      <c r="B4504" s="109"/>
      <c r="C4504" s="13"/>
      <c r="G4504" s="29">
        <v>4501</v>
      </c>
      <c r="H4504" s="192">
        <f t="shared" ca="1" si="74"/>
        <v>4.6664441207007683E-2</v>
      </c>
    </row>
    <row r="4505" spans="2:8" x14ac:dyDescent="0.3">
      <c r="B4505" s="109"/>
      <c r="C4505" s="13"/>
      <c r="G4505" s="29">
        <v>4502</v>
      </c>
      <c r="H4505" s="192">
        <f t="shared" ca="1" si="74"/>
        <v>-1.6536263436286176E-3</v>
      </c>
    </row>
    <row r="4506" spans="2:8" x14ac:dyDescent="0.3">
      <c r="B4506" s="109"/>
      <c r="C4506" s="13"/>
      <c r="G4506" s="29">
        <v>4503</v>
      </c>
      <c r="H4506" s="192">
        <f t="shared" ca="1" si="74"/>
        <v>-2.4463600573953866E-2</v>
      </c>
    </row>
    <row r="4507" spans="2:8" x14ac:dyDescent="0.3">
      <c r="B4507" s="109"/>
      <c r="C4507" s="13"/>
      <c r="G4507" s="29">
        <v>4504</v>
      </c>
      <c r="H4507" s="192">
        <f t="shared" ca="1" si="74"/>
        <v>-3.8005119120442167E-2</v>
      </c>
    </row>
    <row r="4508" spans="2:8" x14ac:dyDescent="0.3">
      <c r="B4508" s="109"/>
      <c r="C4508" s="13"/>
      <c r="G4508" s="29">
        <v>4505</v>
      </c>
      <c r="H4508" s="192">
        <f t="shared" ca="1" si="74"/>
        <v>3.2189233841821811E-2</v>
      </c>
    </row>
    <row r="4509" spans="2:8" x14ac:dyDescent="0.3">
      <c r="B4509" s="109"/>
      <c r="C4509" s="13"/>
      <c r="G4509" s="29">
        <v>4506</v>
      </c>
      <c r="H4509" s="192">
        <f t="shared" ca="1" si="74"/>
        <v>2.7921509567894947E-2</v>
      </c>
    </row>
    <row r="4510" spans="2:8" x14ac:dyDescent="0.3">
      <c r="B4510" s="109"/>
      <c r="C4510" s="13"/>
      <c r="G4510" s="29">
        <v>4507</v>
      </c>
      <c r="H4510" s="192">
        <f t="shared" ca="1" si="74"/>
        <v>-2.7413018122762357E-2</v>
      </c>
    </row>
    <row r="4511" spans="2:8" x14ac:dyDescent="0.3">
      <c r="B4511" s="109"/>
      <c r="C4511" s="13"/>
      <c r="G4511" s="29">
        <v>4508</v>
      </c>
      <c r="H4511" s="192">
        <f t="shared" ca="1" si="74"/>
        <v>-6.698671410140123E-4</v>
      </c>
    </row>
    <row r="4512" spans="2:8" x14ac:dyDescent="0.3">
      <c r="B4512" s="109"/>
      <c r="C4512" s="13"/>
      <c r="G4512" s="29">
        <v>4509</v>
      </c>
      <c r="H4512" s="192">
        <f t="shared" ca="1" si="74"/>
        <v>3.3587271509545776E-2</v>
      </c>
    </row>
    <row r="4513" spans="2:8" x14ac:dyDescent="0.3">
      <c r="B4513" s="109"/>
      <c r="C4513" s="13"/>
      <c r="G4513" s="29">
        <v>4510</v>
      </c>
      <c r="H4513" s="192">
        <f t="shared" ca="1" si="74"/>
        <v>1.4277961402224579E-2</v>
      </c>
    </row>
    <row r="4514" spans="2:8" x14ac:dyDescent="0.3">
      <c r="B4514" s="109"/>
      <c r="C4514" s="13"/>
      <c r="G4514" s="29">
        <v>4511</v>
      </c>
      <c r="H4514" s="192">
        <f t="shared" ca="1" si="74"/>
        <v>-4.8444134024111275E-2</v>
      </c>
    </row>
    <row r="4515" spans="2:8" x14ac:dyDescent="0.3">
      <c r="B4515" s="109"/>
      <c r="C4515" s="13"/>
      <c r="G4515" s="29">
        <v>4512</v>
      </c>
      <c r="H4515" s="192">
        <f t="shared" ca="1" si="74"/>
        <v>-1.0338876423848965E-2</v>
      </c>
    </row>
    <row r="4516" spans="2:8" x14ac:dyDescent="0.3">
      <c r="B4516" s="109"/>
      <c r="C4516" s="13"/>
      <c r="G4516" s="29">
        <v>4513</v>
      </c>
      <c r="H4516" s="192">
        <f t="shared" ca="1" si="74"/>
        <v>1.4042525062638304E-2</v>
      </c>
    </row>
    <row r="4517" spans="2:8" x14ac:dyDescent="0.3">
      <c r="B4517" s="109"/>
      <c r="C4517" s="13"/>
      <c r="G4517" s="29">
        <v>4514</v>
      </c>
      <c r="H4517" s="192">
        <f t="shared" ca="1" si="74"/>
        <v>-6.662763697623926E-2</v>
      </c>
    </row>
    <row r="4518" spans="2:8" x14ac:dyDescent="0.3">
      <c r="B4518" s="109"/>
      <c r="C4518" s="13"/>
      <c r="G4518" s="29">
        <v>4515</v>
      </c>
      <c r="H4518" s="192">
        <f t="shared" ca="1" si="74"/>
        <v>-2.3237471514694956E-2</v>
      </c>
    </row>
    <row r="4519" spans="2:8" x14ac:dyDescent="0.3">
      <c r="B4519" s="109"/>
      <c r="C4519" s="13"/>
      <c r="G4519" s="29">
        <v>4516</v>
      </c>
      <c r="H4519" s="192">
        <f t="shared" ca="1" si="74"/>
        <v>-1.6841479581223916E-2</v>
      </c>
    </row>
    <row r="4520" spans="2:8" x14ac:dyDescent="0.3">
      <c r="B4520" s="109"/>
      <c r="C4520" s="13"/>
      <c r="G4520" s="29">
        <v>4517</v>
      </c>
      <c r="H4520" s="192">
        <f t="shared" ca="1" si="74"/>
        <v>9.4593473105631775E-3</v>
      </c>
    </row>
    <row r="4521" spans="2:8" x14ac:dyDescent="0.3">
      <c r="B4521" s="109"/>
      <c r="C4521" s="13"/>
      <c r="G4521" s="29">
        <v>4518</v>
      </c>
      <c r="H4521" s="192">
        <f t="shared" ca="1" si="74"/>
        <v>-1.8594305337321062E-2</v>
      </c>
    </row>
    <row r="4522" spans="2:8" x14ac:dyDescent="0.3">
      <c r="B4522" s="109"/>
      <c r="C4522" s="13"/>
      <c r="G4522" s="29">
        <v>4519</v>
      </c>
      <c r="H4522" s="192">
        <f t="shared" ca="1" si="74"/>
        <v>4.8025938117929644E-3</v>
      </c>
    </row>
    <row r="4523" spans="2:8" x14ac:dyDescent="0.3">
      <c r="B4523" s="109"/>
      <c r="C4523" s="13"/>
      <c r="G4523" s="29">
        <v>4520</v>
      </c>
      <c r="H4523" s="192">
        <f t="shared" ca="1" si="74"/>
        <v>-2.1452613879804558E-2</v>
      </c>
    </row>
    <row r="4524" spans="2:8" x14ac:dyDescent="0.3">
      <c r="B4524" s="109"/>
      <c r="C4524" s="13"/>
      <c r="G4524" s="29">
        <v>4521</v>
      </c>
      <c r="H4524" s="192">
        <f t="shared" ca="1" si="74"/>
        <v>-1.2018399720817518E-2</v>
      </c>
    </row>
    <row r="4525" spans="2:8" x14ac:dyDescent="0.3">
      <c r="B4525" s="109"/>
      <c r="C4525" s="13"/>
      <c r="G4525" s="29">
        <v>4522</v>
      </c>
      <c r="H4525" s="192">
        <f t="shared" ca="1" si="74"/>
        <v>-6.9727874259546491E-2</v>
      </c>
    </row>
    <row r="4526" spans="2:8" x14ac:dyDescent="0.3">
      <c r="B4526" s="109"/>
      <c r="C4526" s="13"/>
      <c r="G4526" s="29">
        <v>4523</v>
      </c>
      <c r="H4526" s="192">
        <f t="shared" ca="1" si="74"/>
        <v>-1.5677549306889169E-2</v>
      </c>
    </row>
    <row r="4527" spans="2:8" x14ac:dyDescent="0.3">
      <c r="B4527" s="109"/>
      <c r="C4527" s="13"/>
      <c r="G4527" s="29">
        <v>4524</v>
      </c>
      <c r="H4527" s="192">
        <f t="shared" ca="1" si="74"/>
        <v>-3.7442132159293054E-3</v>
      </c>
    </row>
    <row r="4528" spans="2:8" x14ac:dyDescent="0.3">
      <c r="B4528" s="109"/>
      <c r="C4528" s="13"/>
      <c r="G4528" s="29">
        <v>4525</v>
      </c>
      <c r="H4528" s="192">
        <f t="shared" ca="1" si="74"/>
        <v>6.2751255620492122E-2</v>
      </c>
    </row>
    <row r="4529" spans="2:8" x14ac:dyDescent="0.3">
      <c r="B4529" s="109"/>
      <c r="C4529" s="13"/>
      <c r="G4529" s="29">
        <v>4526</v>
      </c>
      <c r="H4529" s="192">
        <f t="shared" ca="1" si="74"/>
        <v>-2.6829290418624E-3</v>
      </c>
    </row>
    <row r="4530" spans="2:8" x14ac:dyDescent="0.3">
      <c r="B4530" s="109"/>
      <c r="C4530" s="13"/>
      <c r="G4530" s="29">
        <v>4527</v>
      </c>
      <c r="H4530" s="192">
        <f t="shared" ca="1" si="74"/>
        <v>-9.1743773712986559E-3</v>
      </c>
    </row>
    <row r="4531" spans="2:8" x14ac:dyDescent="0.3">
      <c r="B4531" s="109"/>
      <c r="C4531" s="13"/>
      <c r="G4531" s="29">
        <v>4528</v>
      </c>
      <c r="H4531" s="192">
        <f t="shared" ca="1" si="74"/>
        <v>1.1591757987726076E-2</v>
      </c>
    </row>
    <row r="4532" spans="2:8" x14ac:dyDescent="0.3">
      <c r="B4532" s="109"/>
      <c r="C4532" s="13"/>
      <c r="G4532" s="29">
        <v>4529</v>
      </c>
      <c r="H4532" s="192">
        <f t="shared" ca="1" si="74"/>
        <v>1.5725961546701041E-3</v>
      </c>
    </row>
    <row r="4533" spans="2:8" x14ac:dyDescent="0.3">
      <c r="B4533" s="109"/>
      <c r="C4533" s="13"/>
      <c r="G4533" s="29">
        <v>4530</v>
      </c>
      <c r="H4533" s="192">
        <f t="shared" ca="1" si="74"/>
        <v>-4.6191327152760572E-2</v>
      </c>
    </row>
    <row r="4534" spans="2:8" x14ac:dyDescent="0.3">
      <c r="B4534" s="109"/>
      <c r="C4534" s="13"/>
      <c r="G4534" s="29">
        <v>4531</v>
      </c>
      <c r="H4534" s="192">
        <f t="shared" ca="1" si="74"/>
        <v>2.0857336615725981E-2</v>
      </c>
    </row>
    <row r="4535" spans="2:8" x14ac:dyDescent="0.3">
      <c r="B4535" s="109"/>
      <c r="C4535" s="13"/>
      <c r="G4535" s="29">
        <v>4532</v>
      </c>
      <c r="H4535" s="192">
        <f t="shared" ca="1" si="74"/>
        <v>-2.8017510304067392E-2</v>
      </c>
    </row>
    <row r="4536" spans="2:8" x14ac:dyDescent="0.3">
      <c r="B4536" s="109"/>
      <c r="C4536" s="13"/>
      <c r="G4536" s="29">
        <v>4533</v>
      </c>
      <c r="H4536" s="192">
        <f t="shared" ca="1" si="74"/>
        <v>1.6441998605431926E-2</v>
      </c>
    </row>
    <row r="4537" spans="2:8" x14ac:dyDescent="0.3">
      <c r="B4537" s="109"/>
      <c r="C4537" s="13"/>
      <c r="G4537" s="29">
        <v>4534</v>
      </c>
      <c r="H4537" s="192">
        <f t="shared" ca="1" si="74"/>
        <v>-4.7034366285188811E-2</v>
      </c>
    </row>
    <row r="4538" spans="2:8" x14ac:dyDescent="0.3">
      <c r="B4538" s="109"/>
      <c r="C4538" s="13"/>
      <c r="G4538" s="29">
        <v>4535</v>
      </c>
      <c r="H4538" s="192">
        <f t="shared" ca="1" si="74"/>
        <v>2.7613682694609135E-2</v>
      </c>
    </row>
    <row r="4539" spans="2:8" x14ac:dyDescent="0.3">
      <c r="B4539" s="109"/>
      <c r="C4539" s="13"/>
      <c r="G4539" s="29">
        <v>4536</v>
      </c>
      <c r="H4539" s="192">
        <f t="shared" ca="1" si="74"/>
        <v>1.7208948412562385E-2</v>
      </c>
    </row>
    <row r="4540" spans="2:8" x14ac:dyDescent="0.3">
      <c r="B4540" s="109"/>
      <c r="C4540" s="13"/>
      <c r="G4540" s="29">
        <v>4537</v>
      </c>
      <c r="H4540" s="192">
        <f t="shared" ca="1" si="74"/>
        <v>6.0436823968161045E-2</v>
      </c>
    </row>
    <row r="4541" spans="2:8" x14ac:dyDescent="0.3">
      <c r="B4541" s="109"/>
      <c r="C4541" s="13"/>
      <c r="G4541" s="29">
        <v>4538</v>
      </c>
      <c r="H4541" s="192">
        <f t="shared" ca="1" si="74"/>
        <v>-7.1454755948902274E-3</v>
      </c>
    </row>
    <row r="4542" spans="2:8" x14ac:dyDescent="0.3">
      <c r="B4542" s="109"/>
      <c r="C4542" s="13"/>
      <c r="G4542" s="29">
        <v>4539</v>
      </c>
      <c r="H4542" s="192">
        <f t="shared" ca="1" si="74"/>
        <v>1.2029383885445489E-4</v>
      </c>
    </row>
    <row r="4543" spans="2:8" x14ac:dyDescent="0.3">
      <c r="B4543" s="109"/>
      <c r="C4543" s="13"/>
      <c r="G4543" s="29">
        <v>4540</v>
      </c>
      <c r="H4543" s="192">
        <f t="shared" ca="1" si="74"/>
        <v>6.4656128610130231E-2</v>
      </c>
    </row>
    <row r="4544" spans="2:8" x14ac:dyDescent="0.3">
      <c r="B4544" s="109"/>
      <c r="C4544" s="13"/>
      <c r="G4544" s="29">
        <v>4541</v>
      </c>
      <c r="H4544" s="192">
        <f t="shared" ca="1" si="74"/>
        <v>-8.4850669071440173E-3</v>
      </c>
    </row>
    <row r="4545" spans="2:8" x14ac:dyDescent="0.3">
      <c r="B4545" s="109"/>
      <c r="C4545" s="13"/>
      <c r="G4545" s="29">
        <v>4542</v>
      </c>
      <c r="H4545" s="192">
        <f t="shared" ca="1" si="74"/>
        <v>-1.0610962270807149E-2</v>
      </c>
    </row>
    <row r="4546" spans="2:8" x14ac:dyDescent="0.3">
      <c r="B4546" s="109"/>
      <c r="C4546" s="13"/>
      <c r="G4546" s="29">
        <v>4543</v>
      </c>
      <c r="H4546" s="192">
        <f t="shared" ca="1" si="74"/>
        <v>-7.6257246462454437E-2</v>
      </c>
    </row>
    <row r="4547" spans="2:8" x14ac:dyDescent="0.3">
      <c r="B4547" s="109"/>
      <c r="C4547" s="13"/>
      <c r="G4547" s="29">
        <v>4544</v>
      </c>
      <c r="H4547" s="192">
        <f t="shared" ca="1" si="74"/>
        <v>-1.3329206043965912E-2</v>
      </c>
    </row>
    <row r="4548" spans="2:8" x14ac:dyDescent="0.3">
      <c r="B4548" s="109"/>
      <c r="C4548" s="13"/>
      <c r="G4548" s="29">
        <v>4545</v>
      </c>
      <c r="H4548" s="192">
        <f t="shared" ca="1" si="74"/>
        <v>-1.9557770971671211E-2</v>
      </c>
    </row>
    <row r="4549" spans="2:8" x14ac:dyDescent="0.3">
      <c r="B4549" s="109"/>
      <c r="C4549" s="13"/>
      <c r="G4549" s="29">
        <v>4546</v>
      </c>
      <c r="H4549" s="192">
        <f t="shared" ref="H4549:H4612" ca="1" si="75">_xlfn.NORM.INV(RAND(),N$6,N$7)</f>
        <v>1.5752300877415117E-2</v>
      </c>
    </row>
    <row r="4550" spans="2:8" x14ac:dyDescent="0.3">
      <c r="B4550" s="109"/>
      <c r="C4550" s="13"/>
      <c r="G4550" s="29">
        <v>4547</v>
      </c>
      <c r="H4550" s="192">
        <f t="shared" ca="1" si="75"/>
        <v>2.1644845541710752E-2</v>
      </c>
    </row>
    <row r="4551" spans="2:8" x14ac:dyDescent="0.3">
      <c r="B4551" s="109"/>
      <c r="C4551" s="13"/>
      <c r="G4551" s="29">
        <v>4548</v>
      </c>
      <c r="H4551" s="192">
        <f t="shared" ca="1" si="75"/>
        <v>1.6316291546737609E-3</v>
      </c>
    </row>
    <row r="4552" spans="2:8" x14ac:dyDescent="0.3">
      <c r="B4552" s="109"/>
      <c r="C4552" s="13"/>
      <c r="G4552" s="29">
        <v>4549</v>
      </c>
      <c r="H4552" s="192">
        <f t="shared" ca="1" si="75"/>
        <v>-3.251452923805877E-3</v>
      </c>
    </row>
    <row r="4553" spans="2:8" x14ac:dyDescent="0.3">
      <c r="B4553" s="109"/>
      <c r="C4553" s="13"/>
      <c r="G4553" s="29">
        <v>4550</v>
      </c>
      <c r="H4553" s="192">
        <f t="shared" ca="1" si="75"/>
        <v>1.1856858028282727E-3</v>
      </c>
    </row>
    <row r="4554" spans="2:8" x14ac:dyDescent="0.3">
      <c r="B4554" s="109"/>
      <c r="C4554" s="13"/>
      <c r="G4554" s="29">
        <v>4551</v>
      </c>
      <c r="H4554" s="192">
        <f t="shared" ca="1" si="75"/>
        <v>3.5598181343010758E-2</v>
      </c>
    </row>
    <row r="4555" spans="2:8" x14ac:dyDescent="0.3">
      <c r="B4555" s="109"/>
      <c r="C4555" s="13"/>
      <c r="G4555" s="29">
        <v>4552</v>
      </c>
      <c r="H4555" s="192">
        <f t="shared" ca="1" si="75"/>
        <v>5.2791498169898039E-2</v>
      </c>
    </row>
    <row r="4556" spans="2:8" x14ac:dyDescent="0.3">
      <c r="B4556" s="109"/>
      <c r="C4556" s="13"/>
      <c r="G4556" s="29">
        <v>4553</v>
      </c>
      <c r="H4556" s="192">
        <f t="shared" ca="1" si="75"/>
        <v>-2.2679532828924539E-2</v>
      </c>
    </row>
    <row r="4557" spans="2:8" x14ac:dyDescent="0.3">
      <c r="B4557" s="109"/>
      <c r="C4557" s="13"/>
      <c r="G4557" s="29">
        <v>4554</v>
      </c>
      <c r="H4557" s="192">
        <f t="shared" ca="1" si="75"/>
        <v>-3.9883417383367427E-3</v>
      </c>
    </row>
    <row r="4558" spans="2:8" x14ac:dyDescent="0.3">
      <c r="B4558" s="109"/>
      <c r="C4558" s="13"/>
      <c r="G4558" s="29">
        <v>4555</v>
      </c>
      <c r="H4558" s="192">
        <f t="shared" ca="1" si="75"/>
        <v>1.2260797636182458E-2</v>
      </c>
    </row>
    <row r="4559" spans="2:8" x14ac:dyDescent="0.3">
      <c r="B4559" s="109"/>
      <c r="C4559" s="13"/>
      <c r="G4559" s="29">
        <v>4556</v>
      </c>
      <c r="H4559" s="192">
        <f t="shared" ca="1" si="75"/>
        <v>5.4701063697991069E-2</v>
      </c>
    </row>
    <row r="4560" spans="2:8" x14ac:dyDescent="0.3">
      <c r="B4560" s="109"/>
      <c r="C4560" s="13"/>
      <c r="G4560" s="29">
        <v>4557</v>
      </c>
      <c r="H4560" s="192">
        <f t="shared" ca="1" si="75"/>
        <v>2.6656220003258145E-2</v>
      </c>
    </row>
    <row r="4561" spans="2:8" x14ac:dyDescent="0.3">
      <c r="B4561" s="109"/>
      <c r="C4561" s="13"/>
      <c r="G4561" s="29">
        <v>4558</v>
      </c>
      <c r="H4561" s="192">
        <f t="shared" ca="1" si="75"/>
        <v>3.0697252183751678E-2</v>
      </c>
    </row>
    <row r="4562" spans="2:8" x14ac:dyDescent="0.3">
      <c r="B4562" s="109"/>
      <c r="C4562" s="13"/>
      <c r="G4562" s="29">
        <v>4559</v>
      </c>
      <c r="H4562" s="192">
        <f t="shared" ca="1" si="75"/>
        <v>3.585617473784649E-2</v>
      </c>
    </row>
    <row r="4563" spans="2:8" x14ac:dyDescent="0.3">
      <c r="B4563" s="109"/>
      <c r="C4563" s="13"/>
      <c r="G4563" s="29">
        <v>4560</v>
      </c>
      <c r="H4563" s="192">
        <f t="shared" ca="1" si="75"/>
        <v>6.9849733106427279E-3</v>
      </c>
    </row>
    <row r="4564" spans="2:8" x14ac:dyDescent="0.3">
      <c r="B4564" s="109"/>
      <c r="C4564" s="13"/>
      <c r="G4564" s="29">
        <v>4561</v>
      </c>
      <c r="H4564" s="192">
        <f t="shared" ca="1" si="75"/>
        <v>1.1925220622262631E-3</v>
      </c>
    </row>
    <row r="4565" spans="2:8" x14ac:dyDescent="0.3">
      <c r="B4565" s="109"/>
      <c r="C4565" s="13"/>
      <c r="G4565" s="29">
        <v>4562</v>
      </c>
      <c r="H4565" s="192">
        <f t="shared" ca="1" si="75"/>
        <v>-1.632719236641695E-2</v>
      </c>
    </row>
    <row r="4566" spans="2:8" x14ac:dyDescent="0.3">
      <c r="B4566" s="109"/>
      <c r="C4566" s="13"/>
      <c r="G4566" s="29">
        <v>4563</v>
      </c>
      <c r="H4566" s="192">
        <f t="shared" ca="1" si="75"/>
        <v>-4.450409519488454E-2</v>
      </c>
    </row>
    <row r="4567" spans="2:8" x14ac:dyDescent="0.3">
      <c r="B4567" s="109"/>
      <c r="C4567" s="13"/>
      <c r="G4567" s="29">
        <v>4564</v>
      </c>
      <c r="H4567" s="192">
        <f t="shared" ca="1" si="75"/>
        <v>-6.6587399869186227E-3</v>
      </c>
    </row>
    <row r="4568" spans="2:8" x14ac:dyDescent="0.3">
      <c r="B4568" s="109"/>
      <c r="C4568" s="13"/>
      <c r="G4568" s="29">
        <v>4565</v>
      </c>
      <c r="H4568" s="192">
        <f t="shared" ca="1" si="75"/>
        <v>1.0424196014435637E-2</v>
      </c>
    </row>
    <row r="4569" spans="2:8" x14ac:dyDescent="0.3">
      <c r="B4569" s="109"/>
      <c r="C4569" s="13"/>
      <c r="G4569" s="29">
        <v>4566</v>
      </c>
      <c r="H4569" s="192">
        <f t="shared" ca="1" si="75"/>
        <v>1.2396071514442657E-2</v>
      </c>
    </row>
    <row r="4570" spans="2:8" x14ac:dyDescent="0.3">
      <c r="B4570" s="109"/>
      <c r="C4570" s="13"/>
      <c r="G4570" s="29">
        <v>4567</v>
      </c>
      <c r="H4570" s="192">
        <f t="shared" ca="1" si="75"/>
        <v>7.9262339267516815E-2</v>
      </c>
    </row>
    <row r="4571" spans="2:8" x14ac:dyDescent="0.3">
      <c r="B4571" s="109"/>
      <c r="C4571" s="13"/>
      <c r="G4571" s="29">
        <v>4568</v>
      </c>
      <c r="H4571" s="192">
        <f t="shared" ca="1" si="75"/>
        <v>1.0854648360951199E-2</v>
      </c>
    </row>
    <row r="4572" spans="2:8" x14ac:dyDescent="0.3">
      <c r="B4572" s="109"/>
      <c r="C4572" s="13"/>
      <c r="G4572" s="29">
        <v>4569</v>
      </c>
      <c r="H4572" s="192">
        <f t="shared" ca="1" si="75"/>
        <v>4.1738412721004342E-2</v>
      </c>
    </row>
    <row r="4573" spans="2:8" x14ac:dyDescent="0.3">
      <c r="B4573" s="109"/>
      <c r="C4573" s="13"/>
      <c r="G4573" s="29">
        <v>4570</v>
      </c>
      <c r="H4573" s="192">
        <f t="shared" ca="1" si="75"/>
        <v>1.2480505357824872E-2</v>
      </c>
    </row>
    <row r="4574" spans="2:8" x14ac:dyDescent="0.3">
      <c r="B4574" s="109"/>
      <c r="C4574" s="13"/>
      <c r="G4574" s="29">
        <v>4571</v>
      </c>
      <c r="H4574" s="192">
        <f t="shared" ca="1" si="75"/>
        <v>-3.1092354883776593E-2</v>
      </c>
    </row>
    <row r="4575" spans="2:8" x14ac:dyDescent="0.3">
      <c r="B4575" s="109"/>
      <c r="C4575" s="13"/>
      <c r="G4575" s="29">
        <v>4572</v>
      </c>
      <c r="H4575" s="192">
        <f t="shared" ca="1" si="75"/>
        <v>-2.5167347549657354E-2</v>
      </c>
    </row>
    <row r="4576" spans="2:8" x14ac:dyDescent="0.3">
      <c r="B4576" s="109"/>
      <c r="C4576" s="13"/>
      <c r="G4576" s="29">
        <v>4573</v>
      </c>
      <c r="H4576" s="192">
        <f t="shared" ca="1" si="75"/>
        <v>5.1918425265385293E-3</v>
      </c>
    </row>
    <row r="4577" spans="2:8" x14ac:dyDescent="0.3">
      <c r="B4577" s="109"/>
      <c r="C4577" s="13"/>
      <c r="G4577" s="29">
        <v>4574</v>
      </c>
      <c r="H4577" s="192">
        <f t="shared" ca="1" si="75"/>
        <v>-5.4226552539833606E-2</v>
      </c>
    </row>
    <row r="4578" spans="2:8" x14ac:dyDescent="0.3">
      <c r="B4578" s="109"/>
      <c r="C4578" s="13"/>
      <c r="G4578" s="29">
        <v>4575</v>
      </c>
      <c r="H4578" s="192">
        <f t="shared" ca="1" si="75"/>
        <v>-2.1794070150871019E-2</v>
      </c>
    </row>
    <row r="4579" spans="2:8" x14ac:dyDescent="0.3">
      <c r="B4579" s="109"/>
      <c r="C4579" s="13"/>
      <c r="G4579" s="29">
        <v>4576</v>
      </c>
      <c r="H4579" s="192">
        <f t="shared" ca="1" si="75"/>
        <v>2.7042494726338535E-2</v>
      </c>
    </row>
    <row r="4580" spans="2:8" x14ac:dyDescent="0.3">
      <c r="B4580" s="109"/>
      <c r="C4580" s="13"/>
      <c r="G4580" s="29">
        <v>4577</v>
      </c>
      <c r="H4580" s="192">
        <f t="shared" ca="1" si="75"/>
        <v>1.96812934588695E-2</v>
      </c>
    </row>
    <row r="4581" spans="2:8" x14ac:dyDescent="0.3">
      <c r="B4581" s="109"/>
      <c r="C4581" s="13"/>
      <c r="G4581" s="29">
        <v>4578</v>
      </c>
      <c r="H4581" s="192">
        <f t="shared" ca="1" si="75"/>
        <v>4.5437976568317551E-2</v>
      </c>
    </row>
    <row r="4582" spans="2:8" x14ac:dyDescent="0.3">
      <c r="B4582" s="109"/>
      <c r="C4582" s="13"/>
      <c r="G4582" s="29">
        <v>4579</v>
      </c>
      <c r="H4582" s="192">
        <f t="shared" ca="1" si="75"/>
        <v>-3.0230062144570833E-2</v>
      </c>
    </row>
    <row r="4583" spans="2:8" x14ac:dyDescent="0.3">
      <c r="B4583" s="109"/>
      <c r="C4583" s="13"/>
      <c r="G4583" s="29">
        <v>4580</v>
      </c>
      <c r="H4583" s="192">
        <f t="shared" ca="1" si="75"/>
        <v>1.5958916015293728E-2</v>
      </c>
    </row>
    <row r="4584" spans="2:8" x14ac:dyDescent="0.3">
      <c r="B4584" s="109"/>
      <c r="C4584" s="13"/>
      <c r="G4584" s="29">
        <v>4581</v>
      </c>
      <c r="H4584" s="192">
        <f t="shared" ca="1" si="75"/>
        <v>-4.5523187165459437E-2</v>
      </c>
    </row>
    <row r="4585" spans="2:8" x14ac:dyDescent="0.3">
      <c r="B4585" s="109"/>
      <c r="C4585" s="13"/>
      <c r="G4585" s="29">
        <v>4582</v>
      </c>
      <c r="H4585" s="192">
        <f t="shared" ca="1" si="75"/>
        <v>-2.8429646474680319E-2</v>
      </c>
    </row>
    <row r="4586" spans="2:8" x14ac:dyDescent="0.3">
      <c r="B4586" s="109"/>
      <c r="C4586" s="13"/>
      <c r="G4586" s="29">
        <v>4583</v>
      </c>
      <c r="H4586" s="192">
        <f t="shared" ca="1" si="75"/>
        <v>-1.6659305036421242E-3</v>
      </c>
    </row>
    <row r="4587" spans="2:8" x14ac:dyDescent="0.3">
      <c r="B4587" s="109"/>
      <c r="C4587" s="13"/>
      <c r="G4587" s="29">
        <v>4584</v>
      </c>
      <c r="H4587" s="192">
        <f t="shared" ca="1" si="75"/>
        <v>1.211956834929725E-2</v>
      </c>
    </row>
    <row r="4588" spans="2:8" x14ac:dyDescent="0.3">
      <c r="B4588" s="109"/>
      <c r="C4588" s="13"/>
      <c r="G4588" s="29">
        <v>4585</v>
      </c>
      <c r="H4588" s="192">
        <f t="shared" ca="1" si="75"/>
        <v>-5.4378637263926104E-2</v>
      </c>
    </row>
    <row r="4589" spans="2:8" x14ac:dyDescent="0.3">
      <c r="B4589" s="109"/>
      <c r="C4589" s="13"/>
      <c r="G4589" s="29">
        <v>4586</v>
      </c>
      <c r="H4589" s="192">
        <f t="shared" ca="1" si="75"/>
        <v>-4.8527047427935718E-2</v>
      </c>
    </row>
    <row r="4590" spans="2:8" x14ac:dyDescent="0.3">
      <c r="B4590" s="109"/>
      <c r="C4590" s="13"/>
      <c r="G4590" s="29">
        <v>4587</v>
      </c>
      <c r="H4590" s="192">
        <f t="shared" ca="1" si="75"/>
        <v>-1.7215927187889954E-3</v>
      </c>
    </row>
    <row r="4591" spans="2:8" x14ac:dyDescent="0.3">
      <c r="B4591" s="109"/>
      <c r="C4591" s="13"/>
      <c r="G4591" s="29">
        <v>4588</v>
      </c>
      <c r="H4591" s="192">
        <f t="shared" ca="1" si="75"/>
        <v>-4.2912305455887062E-3</v>
      </c>
    </row>
    <row r="4592" spans="2:8" x14ac:dyDescent="0.3">
      <c r="B4592" s="109"/>
      <c r="C4592" s="13"/>
      <c r="G4592" s="29">
        <v>4589</v>
      </c>
      <c r="H4592" s="192">
        <f t="shared" ca="1" si="75"/>
        <v>-1.8000460965045255E-2</v>
      </c>
    </row>
    <row r="4593" spans="2:8" x14ac:dyDescent="0.3">
      <c r="B4593" s="109"/>
      <c r="C4593" s="13"/>
      <c r="G4593" s="29">
        <v>4590</v>
      </c>
      <c r="H4593" s="192">
        <f t="shared" ca="1" si="75"/>
        <v>-6.7719064444153307E-2</v>
      </c>
    </row>
    <row r="4594" spans="2:8" x14ac:dyDescent="0.3">
      <c r="B4594" s="109"/>
      <c r="C4594" s="13"/>
      <c r="G4594" s="29">
        <v>4591</v>
      </c>
      <c r="H4594" s="192">
        <f t="shared" ca="1" si="75"/>
        <v>4.355709491073511E-2</v>
      </c>
    </row>
    <row r="4595" spans="2:8" x14ac:dyDescent="0.3">
      <c r="B4595" s="109"/>
      <c r="C4595" s="13"/>
      <c r="G4595" s="29">
        <v>4592</v>
      </c>
      <c r="H4595" s="192">
        <f t="shared" ca="1" si="75"/>
        <v>3.071014927966938E-2</v>
      </c>
    </row>
    <row r="4596" spans="2:8" x14ac:dyDescent="0.3">
      <c r="B4596" s="109"/>
      <c r="C4596" s="13"/>
      <c r="G4596" s="29">
        <v>4593</v>
      </c>
      <c r="H4596" s="192">
        <f t="shared" ca="1" si="75"/>
        <v>1.4128477095441745E-2</v>
      </c>
    </row>
    <row r="4597" spans="2:8" x14ac:dyDescent="0.3">
      <c r="B4597" s="109"/>
      <c r="C4597" s="13"/>
      <c r="G4597" s="29">
        <v>4594</v>
      </c>
      <c r="H4597" s="192">
        <f t="shared" ca="1" si="75"/>
        <v>-9.1117499645528705E-3</v>
      </c>
    </row>
    <row r="4598" spans="2:8" x14ac:dyDescent="0.3">
      <c r="B4598" s="109"/>
      <c r="C4598" s="13"/>
      <c r="G4598" s="29">
        <v>4595</v>
      </c>
      <c r="H4598" s="192">
        <f t="shared" ca="1" si="75"/>
        <v>2.2379636712119493E-2</v>
      </c>
    </row>
    <row r="4599" spans="2:8" x14ac:dyDescent="0.3">
      <c r="B4599" s="109"/>
      <c r="C4599" s="13"/>
      <c r="G4599" s="29">
        <v>4596</v>
      </c>
      <c r="H4599" s="192">
        <f t="shared" ca="1" si="75"/>
        <v>7.7803274986355375E-3</v>
      </c>
    </row>
    <row r="4600" spans="2:8" x14ac:dyDescent="0.3">
      <c r="B4600" s="109"/>
      <c r="C4600" s="13"/>
      <c r="G4600" s="29">
        <v>4597</v>
      </c>
      <c r="H4600" s="192">
        <f t="shared" ca="1" si="75"/>
        <v>7.8066002274679849E-3</v>
      </c>
    </row>
    <row r="4601" spans="2:8" x14ac:dyDescent="0.3">
      <c r="B4601" s="109"/>
      <c r="C4601" s="13"/>
      <c r="G4601" s="29">
        <v>4598</v>
      </c>
      <c r="H4601" s="192">
        <f t="shared" ca="1" si="75"/>
        <v>1.0544529803114185E-2</v>
      </c>
    </row>
    <row r="4602" spans="2:8" x14ac:dyDescent="0.3">
      <c r="B4602" s="109"/>
      <c r="C4602" s="13"/>
      <c r="G4602" s="29">
        <v>4599</v>
      </c>
      <c r="H4602" s="192">
        <f t="shared" ca="1" si="75"/>
        <v>-3.3792033033963144E-2</v>
      </c>
    </row>
    <row r="4603" spans="2:8" x14ac:dyDescent="0.3">
      <c r="B4603" s="109"/>
      <c r="C4603" s="13"/>
      <c r="G4603" s="29">
        <v>4600</v>
      </c>
      <c r="H4603" s="192">
        <f t="shared" ca="1" si="75"/>
        <v>3.5120859833685097E-2</v>
      </c>
    </row>
    <row r="4604" spans="2:8" x14ac:dyDescent="0.3">
      <c r="B4604" s="109"/>
      <c r="C4604" s="13"/>
      <c r="G4604" s="29">
        <v>4601</v>
      </c>
      <c r="H4604" s="192">
        <f t="shared" ca="1" si="75"/>
        <v>-6.5842857515410478E-3</v>
      </c>
    </row>
    <row r="4605" spans="2:8" x14ac:dyDescent="0.3">
      <c r="B4605" s="109"/>
      <c r="C4605" s="13"/>
      <c r="G4605" s="29">
        <v>4602</v>
      </c>
      <c r="H4605" s="192">
        <f t="shared" ca="1" si="75"/>
        <v>5.2206140928279049E-2</v>
      </c>
    </row>
    <row r="4606" spans="2:8" x14ac:dyDescent="0.3">
      <c r="B4606" s="109"/>
      <c r="C4606" s="13"/>
      <c r="G4606" s="29">
        <v>4603</v>
      </c>
      <c r="H4606" s="192">
        <f t="shared" ca="1" si="75"/>
        <v>6.1334386291531554E-2</v>
      </c>
    </row>
    <row r="4607" spans="2:8" x14ac:dyDescent="0.3">
      <c r="B4607" s="109"/>
      <c r="C4607" s="13"/>
      <c r="G4607" s="29">
        <v>4604</v>
      </c>
      <c r="H4607" s="192">
        <f t="shared" ca="1" si="75"/>
        <v>7.857541710766594E-3</v>
      </c>
    </row>
    <row r="4608" spans="2:8" x14ac:dyDescent="0.3">
      <c r="B4608" s="109"/>
      <c r="C4608" s="13"/>
      <c r="G4608" s="29">
        <v>4605</v>
      </c>
      <c r="H4608" s="192">
        <f t="shared" ca="1" si="75"/>
        <v>4.2785999674650403E-2</v>
      </c>
    </row>
    <row r="4609" spans="2:8" x14ac:dyDescent="0.3">
      <c r="B4609" s="109"/>
      <c r="C4609" s="13"/>
      <c r="G4609" s="29">
        <v>4606</v>
      </c>
      <c r="H4609" s="192">
        <f t="shared" ca="1" si="75"/>
        <v>-2.68150287102056E-2</v>
      </c>
    </row>
    <row r="4610" spans="2:8" x14ac:dyDescent="0.3">
      <c r="B4610" s="109"/>
      <c r="C4610" s="13"/>
      <c r="G4610" s="29">
        <v>4607</v>
      </c>
      <c r="H4610" s="192">
        <f t="shared" ca="1" si="75"/>
        <v>2.1941819904892749E-2</v>
      </c>
    </row>
    <row r="4611" spans="2:8" x14ac:dyDescent="0.3">
      <c r="B4611" s="109"/>
      <c r="C4611" s="13"/>
      <c r="G4611" s="29">
        <v>4608</v>
      </c>
      <c r="H4611" s="192">
        <f t="shared" ca="1" si="75"/>
        <v>-3.9878606154765898E-2</v>
      </c>
    </row>
    <row r="4612" spans="2:8" x14ac:dyDescent="0.3">
      <c r="B4612" s="109"/>
      <c r="C4612" s="13"/>
      <c r="G4612" s="29">
        <v>4609</v>
      </c>
      <c r="H4612" s="192">
        <f t="shared" ca="1" si="75"/>
        <v>1.2744166244105014E-3</v>
      </c>
    </row>
    <row r="4613" spans="2:8" x14ac:dyDescent="0.3">
      <c r="B4613" s="109"/>
      <c r="C4613" s="13"/>
      <c r="G4613" s="29">
        <v>4610</v>
      </c>
      <c r="H4613" s="192">
        <f t="shared" ref="H4613:H4676" ca="1" si="76">_xlfn.NORM.INV(RAND(),N$6,N$7)</f>
        <v>4.2509181387346245E-2</v>
      </c>
    </row>
    <row r="4614" spans="2:8" x14ac:dyDescent="0.3">
      <c r="B4614" s="109"/>
      <c r="C4614" s="13"/>
      <c r="G4614" s="29">
        <v>4611</v>
      </c>
      <c r="H4614" s="192">
        <f t="shared" ca="1" si="76"/>
        <v>-6.4123130078611356E-3</v>
      </c>
    </row>
    <row r="4615" spans="2:8" x14ac:dyDescent="0.3">
      <c r="B4615" s="109"/>
      <c r="C4615" s="13"/>
      <c r="G4615" s="29">
        <v>4612</v>
      </c>
      <c r="H4615" s="192">
        <f t="shared" ca="1" si="76"/>
        <v>-6.5229163518234472E-3</v>
      </c>
    </row>
    <row r="4616" spans="2:8" x14ac:dyDescent="0.3">
      <c r="B4616" s="109"/>
      <c r="C4616" s="13"/>
      <c r="G4616" s="29">
        <v>4613</v>
      </c>
      <c r="H4616" s="192">
        <f t="shared" ca="1" si="76"/>
        <v>-4.700033013107225E-2</v>
      </c>
    </row>
    <row r="4617" spans="2:8" x14ac:dyDescent="0.3">
      <c r="B4617" s="109"/>
      <c r="C4617" s="13"/>
      <c r="G4617" s="29">
        <v>4614</v>
      </c>
      <c r="H4617" s="192">
        <f t="shared" ca="1" si="76"/>
        <v>3.7578639599394698E-2</v>
      </c>
    </row>
    <row r="4618" spans="2:8" x14ac:dyDescent="0.3">
      <c r="B4618" s="109"/>
      <c r="C4618" s="13"/>
      <c r="G4618" s="29">
        <v>4615</v>
      </c>
      <c r="H4618" s="192">
        <f t="shared" ca="1" si="76"/>
        <v>1.2344444938883068E-2</v>
      </c>
    </row>
    <row r="4619" spans="2:8" x14ac:dyDescent="0.3">
      <c r="B4619" s="109"/>
      <c r="C4619" s="13"/>
      <c r="G4619" s="29">
        <v>4616</v>
      </c>
      <c r="H4619" s="192">
        <f t="shared" ca="1" si="76"/>
        <v>3.3101529501447608E-3</v>
      </c>
    </row>
    <row r="4620" spans="2:8" x14ac:dyDescent="0.3">
      <c r="B4620" s="109"/>
      <c r="C4620" s="13"/>
      <c r="G4620" s="29">
        <v>4617</v>
      </c>
      <c r="H4620" s="192">
        <f t="shared" ca="1" si="76"/>
        <v>-3.9043402904601725E-2</v>
      </c>
    </row>
    <row r="4621" spans="2:8" x14ac:dyDescent="0.3">
      <c r="B4621" s="109"/>
      <c r="C4621" s="13"/>
      <c r="G4621" s="29">
        <v>4618</v>
      </c>
      <c r="H4621" s="192">
        <f t="shared" ca="1" si="76"/>
        <v>4.4228153910938497E-2</v>
      </c>
    </row>
    <row r="4622" spans="2:8" x14ac:dyDescent="0.3">
      <c r="B4622" s="109"/>
      <c r="C4622" s="13"/>
      <c r="G4622" s="29">
        <v>4619</v>
      </c>
      <c r="H4622" s="192">
        <f t="shared" ca="1" si="76"/>
        <v>6.0747371865205535E-3</v>
      </c>
    </row>
    <row r="4623" spans="2:8" x14ac:dyDescent="0.3">
      <c r="B4623" s="109"/>
      <c r="C4623" s="13"/>
      <c r="G4623" s="29">
        <v>4620</v>
      </c>
      <c r="H4623" s="192">
        <f t="shared" ca="1" si="76"/>
        <v>2.2965139139820732E-3</v>
      </c>
    </row>
    <row r="4624" spans="2:8" x14ac:dyDescent="0.3">
      <c r="B4624" s="109"/>
      <c r="C4624" s="13"/>
      <c r="G4624" s="29">
        <v>4621</v>
      </c>
      <c r="H4624" s="192">
        <f t="shared" ca="1" si="76"/>
        <v>1.3731554825413285E-2</v>
      </c>
    </row>
    <row r="4625" spans="2:8" x14ac:dyDescent="0.3">
      <c r="B4625" s="109"/>
      <c r="C4625" s="13"/>
      <c r="G4625" s="29">
        <v>4622</v>
      </c>
      <c r="H4625" s="192">
        <f t="shared" ca="1" si="76"/>
        <v>6.1137129977130188E-2</v>
      </c>
    </row>
    <row r="4626" spans="2:8" x14ac:dyDescent="0.3">
      <c r="B4626" s="109"/>
      <c r="C4626" s="13"/>
      <c r="G4626" s="29">
        <v>4623</v>
      </c>
      <c r="H4626" s="192">
        <f t="shared" ca="1" si="76"/>
        <v>-2.3116886111444381E-2</v>
      </c>
    </row>
    <row r="4627" spans="2:8" x14ac:dyDescent="0.3">
      <c r="B4627" s="109"/>
      <c r="C4627" s="13"/>
      <c r="G4627" s="29">
        <v>4624</v>
      </c>
      <c r="H4627" s="192">
        <f t="shared" ca="1" si="76"/>
        <v>-7.3410080572460879E-4</v>
      </c>
    </row>
    <row r="4628" spans="2:8" x14ac:dyDescent="0.3">
      <c r="B4628" s="109"/>
      <c r="C4628" s="13"/>
      <c r="G4628" s="29">
        <v>4625</v>
      </c>
      <c r="H4628" s="192">
        <f t="shared" ca="1" si="76"/>
        <v>-1.4243576149675455E-2</v>
      </c>
    </row>
    <row r="4629" spans="2:8" x14ac:dyDescent="0.3">
      <c r="B4629" s="109"/>
      <c r="C4629" s="13"/>
      <c r="G4629" s="29">
        <v>4626</v>
      </c>
      <c r="H4629" s="192">
        <f t="shared" ca="1" si="76"/>
        <v>7.135842451060425E-3</v>
      </c>
    </row>
    <row r="4630" spans="2:8" x14ac:dyDescent="0.3">
      <c r="B4630" s="109"/>
      <c r="C4630" s="13"/>
      <c r="G4630" s="29">
        <v>4627</v>
      </c>
      <c r="H4630" s="192">
        <f t="shared" ca="1" si="76"/>
        <v>5.4517832817413008E-2</v>
      </c>
    </row>
    <row r="4631" spans="2:8" x14ac:dyDescent="0.3">
      <c r="B4631" s="109"/>
      <c r="C4631" s="13"/>
      <c r="G4631" s="29">
        <v>4628</v>
      </c>
      <c r="H4631" s="192">
        <f t="shared" ca="1" si="76"/>
        <v>-5.2644301438986546E-2</v>
      </c>
    </row>
    <row r="4632" spans="2:8" x14ac:dyDescent="0.3">
      <c r="B4632" s="109"/>
      <c r="C4632" s="13"/>
      <c r="G4632" s="29">
        <v>4629</v>
      </c>
      <c r="H4632" s="192">
        <f t="shared" ca="1" si="76"/>
        <v>9.0742189849865975E-4</v>
      </c>
    </row>
    <row r="4633" spans="2:8" x14ac:dyDescent="0.3">
      <c r="B4633" s="109"/>
      <c r="C4633" s="13"/>
      <c r="G4633" s="29">
        <v>4630</v>
      </c>
      <c r="H4633" s="192">
        <f t="shared" ca="1" si="76"/>
        <v>-3.2414942163345582E-2</v>
      </c>
    </row>
    <row r="4634" spans="2:8" x14ac:dyDescent="0.3">
      <c r="B4634" s="109"/>
      <c r="C4634" s="13"/>
      <c r="G4634" s="29">
        <v>4631</v>
      </c>
      <c r="H4634" s="192">
        <f t="shared" ca="1" si="76"/>
        <v>-3.2968710107813506E-2</v>
      </c>
    </row>
    <row r="4635" spans="2:8" x14ac:dyDescent="0.3">
      <c r="B4635" s="109"/>
      <c r="C4635" s="13"/>
      <c r="G4635" s="29">
        <v>4632</v>
      </c>
      <c r="H4635" s="192">
        <f t="shared" ca="1" si="76"/>
        <v>-2.8803427283954658E-2</v>
      </c>
    </row>
    <row r="4636" spans="2:8" x14ac:dyDescent="0.3">
      <c r="B4636" s="109"/>
      <c r="C4636" s="13"/>
      <c r="G4636" s="29">
        <v>4633</v>
      </c>
      <c r="H4636" s="192">
        <f t="shared" ca="1" si="76"/>
        <v>6.8117004829276656E-2</v>
      </c>
    </row>
    <row r="4637" spans="2:8" x14ac:dyDescent="0.3">
      <c r="B4637" s="109"/>
      <c r="C4637" s="13"/>
      <c r="G4637" s="29">
        <v>4634</v>
      </c>
      <c r="H4637" s="192">
        <f t="shared" ca="1" si="76"/>
        <v>1.9676829362794468E-2</v>
      </c>
    </row>
    <row r="4638" spans="2:8" x14ac:dyDescent="0.3">
      <c r="B4638" s="109"/>
      <c r="C4638" s="13"/>
      <c r="G4638" s="29">
        <v>4635</v>
      </c>
      <c r="H4638" s="192">
        <f t="shared" ca="1" si="76"/>
        <v>3.2552183484354826E-2</v>
      </c>
    </row>
    <row r="4639" spans="2:8" x14ac:dyDescent="0.3">
      <c r="B4639" s="109"/>
      <c r="C4639" s="13"/>
      <c r="G4639" s="29">
        <v>4636</v>
      </c>
      <c r="H4639" s="192">
        <f t="shared" ca="1" si="76"/>
        <v>-5.2630665009806904E-3</v>
      </c>
    </row>
    <row r="4640" spans="2:8" x14ac:dyDescent="0.3">
      <c r="B4640" s="109"/>
      <c r="C4640" s="13"/>
      <c r="G4640" s="29">
        <v>4637</v>
      </c>
      <c r="H4640" s="192">
        <f t="shared" ca="1" si="76"/>
        <v>2.00611829645863E-2</v>
      </c>
    </row>
    <row r="4641" spans="2:8" x14ac:dyDescent="0.3">
      <c r="B4641" s="109"/>
      <c r="C4641" s="13"/>
      <c r="G4641" s="29">
        <v>4638</v>
      </c>
      <c r="H4641" s="192">
        <f t="shared" ca="1" si="76"/>
        <v>1.9529387816776031E-2</v>
      </c>
    </row>
    <row r="4642" spans="2:8" x14ac:dyDescent="0.3">
      <c r="B4642" s="109"/>
      <c r="C4642" s="13"/>
      <c r="G4642" s="29">
        <v>4639</v>
      </c>
      <c r="H4642" s="192">
        <f t="shared" ca="1" si="76"/>
        <v>1.6119954432445859E-2</v>
      </c>
    </row>
    <row r="4643" spans="2:8" x14ac:dyDescent="0.3">
      <c r="B4643" s="109"/>
      <c r="C4643" s="13"/>
      <c r="G4643" s="29">
        <v>4640</v>
      </c>
      <c r="H4643" s="192">
        <f t="shared" ca="1" si="76"/>
        <v>3.1924040000832932E-2</v>
      </c>
    </row>
    <row r="4644" spans="2:8" x14ac:dyDescent="0.3">
      <c r="B4644" s="109"/>
      <c r="C4644" s="13"/>
      <c r="G4644" s="29">
        <v>4641</v>
      </c>
      <c r="H4644" s="192">
        <f t="shared" ca="1" si="76"/>
        <v>-4.0166085108891685E-2</v>
      </c>
    </row>
    <row r="4645" spans="2:8" x14ac:dyDescent="0.3">
      <c r="B4645" s="109"/>
      <c r="C4645" s="13"/>
      <c r="G4645" s="29">
        <v>4642</v>
      </c>
      <c r="H4645" s="192">
        <f t="shared" ca="1" si="76"/>
        <v>4.4728108071132207E-2</v>
      </c>
    </row>
    <row r="4646" spans="2:8" x14ac:dyDescent="0.3">
      <c r="B4646" s="109"/>
      <c r="C4646" s="13"/>
      <c r="G4646" s="29">
        <v>4643</v>
      </c>
      <c r="H4646" s="192">
        <f t="shared" ca="1" si="76"/>
        <v>6.6095045303482267E-3</v>
      </c>
    </row>
    <row r="4647" spans="2:8" x14ac:dyDescent="0.3">
      <c r="B4647" s="109"/>
      <c r="C4647" s="13"/>
      <c r="G4647" s="29">
        <v>4644</v>
      </c>
      <c r="H4647" s="192">
        <f t="shared" ca="1" si="76"/>
        <v>-8.4796584659372534E-3</v>
      </c>
    </row>
    <row r="4648" spans="2:8" x14ac:dyDescent="0.3">
      <c r="B4648" s="109"/>
      <c r="C4648" s="13"/>
      <c r="G4648" s="29">
        <v>4645</v>
      </c>
      <c r="H4648" s="192">
        <f t="shared" ca="1" si="76"/>
        <v>-1.760455223257925E-2</v>
      </c>
    </row>
    <row r="4649" spans="2:8" x14ac:dyDescent="0.3">
      <c r="B4649" s="109"/>
      <c r="C4649" s="13"/>
      <c r="G4649" s="29">
        <v>4646</v>
      </c>
      <c r="H4649" s="192">
        <f t="shared" ca="1" si="76"/>
        <v>2.6261138659530461E-2</v>
      </c>
    </row>
    <row r="4650" spans="2:8" x14ac:dyDescent="0.3">
      <c r="B4650" s="109"/>
      <c r="C4650" s="13"/>
      <c r="G4650" s="29">
        <v>4647</v>
      </c>
      <c r="H4650" s="192">
        <f t="shared" ca="1" si="76"/>
        <v>-3.6785113862811955E-2</v>
      </c>
    </row>
    <row r="4651" spans="2:8" x14ac:dyDescent="0.3">
      <c r="B4651" s="109"/>
      <c r="C4651" s="13"/>
      <c r="G4651" s="29">
        <v>4648</v>
      </c>
      <c r="H4651" s="192">
        <f t="shared" ca="1" si="76"/>
        <v>-7.6799108331044003E-2</v>
      </c>
    </row>
    <row r="4652" spans="2:8" x14ac:dyDescent="0.3">
      <c r="B4652" s="109"/>
      <c r="C4652" s="13"/>
      <c r="G4652" s="29">
        <v>4649</v>
      </c>
      <c r="H4652" s="192">
        <f t="shared" ca="1" si="76"/>
        <v>4.9819427122645742E-3</v>
      </c>
    </row>
    <row r="4653" spans="2:8" x14ac:dyDescent="0.3">
      <c r="B4653" s="109"/>
      <c r="C4653" s="13"/>
      <c r="G4653" s="29">
        <v>4650</v>
      </c>
      <c r="H4653" s="192">
        <f t="shared" ca="1" si="76"/>
        <v>1.1568830772618353E-2</v>
      </c>
    </row>
    <row r="4654" spans="2:8" x14ac:dyDescent="0.3">
      <c r="B4654" s="109"/>
      <c r="C4654" s="13"/>
      <c r="G4654" s="29">
        <v>4651</v>
      </c>
      <c r="H4654" s="192">
        <f t="shared" ca="1" si="76"/>
        <v>4.2736944367304859E-2</v>
      </c>
    </row>
    <row r="4655" spans="2:8" x14ac:dyDescent="0.3">
      <c r="B4655" s="109"/>
      <c r="C4655" s="13"/>
      <c r="G4655" s="29">
        <v>4652</v>
      </c>
      <c r="H4655" s="192">
        <f t="shared" ca="1" si="76"/>
        <v>-1.6718610910740984E-2</v>
      </c>
    </row>
    <row r="4656" spans="2:8" x14ac:dyDescent="0.3">
      <c r="B4656" s="109"/>
      <c r="C4656" s="13"/>
      <c r="G4656" s="29">
        <v>4653</v>
      </c>
      <c r="H4656" s="192">
        <f t="shared" ca="1" si="76"/>
        <v>-1.9074253020244545E-2</v>
      </c>
    </row>
    <row r="4657" spans="2:8" x14ac:dyDescent="0.3">
      <c r="B4657" s="109"/>
      <c r="C4657" s="13"/>
      <c r="G4657" s="29">
        <v>4654</v>
      </c>
      <c r="H4657" s="192">
        <f t="shared" ca="1" si="76"/>
        <v>-2.2947505466914715E-2</v>
      </c>
    </row>
    <row r="4658" spans="2:8" x14ac:dyDescent="0.3">
      <c r="B4658" s="109"/>
      <c r="C4658" s="13"/>
      <c r="G4658" s="29">
        <v>4655</v>
      </c>
      <c r="H4658" s="192">
        <f t="shared" ca="1" si="76"/>
        <v>-7.1062018298617094E-2</v>
      </c>
    </row>
    <row r="4659" spans="2:8" x14ac:dyDescent="0.3">
      <c r="B4659" s="109"/>
      <c r="C4659" s="13"/>
      <c r="G4659" s="29">
        <v>4656</v>
      </c>
      <c r="H4659" s="192">
        <f t="shared" ca="1" si="76"/>
        <v>-1.7014104644059919E-2</v>
      </c>
    </row>
    <row r="4660" spans="2:8" x14ac:dyDescent="0.3">
      <c r="B4660" s="109"/>
      <c r="C4660" s="13"/>
      <c r="G4660" s="29">
        <v>4657</v>
      </c>
      <c r="H4660" s="192">
        <f t="shared" ca="1" si="76"/>
        <v>2.200195060856977E-2</v>
      </c>
    </row>
    <row r="4661" spans="2:8" x14ac:dyDescent="0.3">
      <c r="B4661" s="109"/>
      <c r="C4661" s="13"/>
      <c r="G4661" s="29">
        <v>4658</v>
      </c>
      <c r="H4661" s="192">
        <f t="shared" ca="1" si="76"/>
        <v>1.3041954233974383E-2</v>
      </c>
    </row>
    <row r="4662" spans="2:8" x14ac:dyDescent="0.3">
      <c r="B4662" s="109"/>
      <c r="C4662" s="13"/>
      <c r="G4662" s="29">
        <v>4659</v>
      </c>
      <c r="H4662" s="192">
        <f t="shared" ca="1" si="76"/>
        <v>4.2304549317342677E-3</v>
      </c>
    </row>
    <row r="4663" spans="2:8" x14ac:dyDescent="0.3">
      <c r="B4663" s="109"/>
      <c r="C4663" s="13"/>
      <c r="G4663" s="29">
        <v>4660</v>
      </c>
      <c r="H4663" s="192">
        <f t="shared" ca="1" si="76"/>
        <v>-3.8996472684431363E-2</v>
      </c>
    </row>
    <row r="4664" spans="2:8" x14ac:dyDescent="0.3">
      <c r="B4664" s="109"/>
      <c r="C4664" s="13"/>
      <c r="G4664" s="29">
        <v>4661</v>
      </c>
      <c r="H4664" s="192">
        <f t="shared" ca="1" si="76"/>
        <v>-1.7694854965334843E-2</v>
      </c>
    </row>
    <row r="4665" spans="2:8" x14ac:dyDescent="0.3">
      <c r="B4665" s="109"/>
      <c r="C4665" s="13"/>
      <c r="G4665" s="29">
        <v>4662</v>
      </c>
      <c r="H4665" s="192">
        <f t="shared" ca="1" si="76"/>
        <v>1.4710526281521774E-2</v>
      </c>
    </row>
    <row r="4666" spans="2:8" x14ac:dyDescent="0.3">
      <c r="B4666" s="109"/>
      <c r="C4666" s="13"/>
      <c r="G4666" s="29">
        <v>4663</v>
      </c>
      <c r="H4666" s="192">
        <f t="shared" ca="1" si="76"/>
        <v>-1.1063826931238665E-2</v>
      </c>
    </row>
    <row r="4667" spans="2:8" x14ac:dyDescent="0.3">
      <c r="B4667" s="109"/>
      <c r="C4667" s="13"/>
      <c r="G4667" s="29">
        <v>4664</v>
      </c>
      <c r="H4667" s="192">
        <f t="shared" ca="1" si="76"/>
        <v>-3.111618023068265E-2</v>
      </c>
    </row>
    <row r="4668" spans="2:8" x14ac:dyDescent="0.3">
      <c r="B4668" s="109"/>
      <c r="C4668" s="13"/>
      <c r="G4668" s="29">
        <v>4665</v>
      </c>
      <c r="H4668" s="192">
        <f t="shared" ca="1" si="76"/>
        <v>-4.227981943226173E-2</v>
      </c>
    </row>
    <row r="4669" spans="2:8" x14ac:dyDescent="0.3">
      <c r="B4669" s="109"/>
      <c r="C4669" s="13"/>
      <c r="G4669" s="29">
        <v>4666</v>
      </c>
      <c r="H4669" s="192">
        <f t="shared" ca="1" si="76"/>
        <v>9.3917555093456239E-4</v>
      </c>
    </row>
    <row r="4670" spans="2:8" x14ac:dyDescent="0.3">
      <c r="B4670" s="109"/>
      <c r="C4670" s="13"/>
      <c r="G4670" s="29">
        <v>4667</v>
      </c>
      <c r="H4670" s="192">
        <f t="shared" ca="1" si="76"/>
        <v>2.0086765472391289E-2</v>
      </c>
    </row>
    <row r="4671" spans="2:8" x14ac:dyDescent="0.3">
      <c r="B4671" s="109"/>
      <c r="C4671" s="13"/>
      <c r="G4671" s="29">
        <v>4668</v>
      </c>
      <c r="H4671" s="192">
        <f t="shared" ca="1" si="76"/>
        <v>1.6671658031446521E-2</v>
      </c>
    </row>
    <row r="4672" spans="2:8" x14ac:dyDescent="0.3">
      <c r="B4672" s="109"/>
      <c r="C4672" s="13"/>
      <c r="G4672" s="29">
        <v>4669</v>
      </c>
      <c r="H4672" s="192">
        <f t="shared" ca="1" si="76"/>
        <v>4.7564116821480214E-2</v>
      </c>
    </row>
    <row r="4673" spans="2:8" x14ac:dyDescent="0.3">
      <c r="B4673" s="109"/>
      <c r="C4673" s="13"/>
      <c r="G4673" s="29">
        <v>4670</v>
      </c>
      <c r="H4673" s="192">
        <f t="shared" ca="1" si="76"/>
        <v>-4.9994947714146589E-3</v>
      </c>
    </row>
    <row r="4674" spans="2:8" x14ac:dyDescent="0.3">
      <c r="B4674" s="109"/>
      <c r="C4674" s="13"/>
      <c r="G4674" s="29">
        <v>4671</v>
      </c>
      <c r="H4674" s="192">
        <f t="shared" ca="1" si="76"/>
        <v>4.9863414475450431E-2</v>
      </c>
    </row>
    <row r="4675" spans="2:8" x14ac:dyDescent="0.3">
      <c r="B4675" s="109"/>
      <c r="C4675" s="13"/>
      <c r="G4675" s="29">
        <v>4672</v>
      </c>
      <c r="H4675" s="192">
        <f t="shared" ca="1" si="76"/>
        <v>4.3457560251554714E-2</v>
      </c>
    </row>
    <row r="4676" spans="2:8" x14ac:dyDescent="0.3">
      <c r="B4676" s="109"/>
      <c r="C4676" s="13"/>
      <c r="G4676" s="29">
        <v>4673</v>
      </c>
      <c r="H4676" s="192">
        <f t="shared" ca="1" si="76"/>
        <v>-1.1026244926047478E-2</v>
      </c>
    </row>
    <row r="4677" spans="2:8" x14ac:dyDescent="0.3">
      <c r="B4677" s="109"/>
      <c r="C4677" s="13"/>
      <c r="G4677" s="29">
        <v>4674</v>
      </c>
      <c r="H4677" s="192">
        <f t="shared" ref="H4677:H4740" ca="1" si="77">_xlfn.NORM.INV(RAND(),N$6,N$7)</f>
        <v>1.4803959577656242E-2</v>
      </c>
    </row>
    <row r="4678" spans="2:8" x14ac:dyDescent="0.3">
      <c r="B4678" s="109"/>
      <c r="C4678" s="13"/>
      <c r="G4678" s="29">
        <v>4675</v>
      </c>
      <c r="H4678" s="192">
        <f t="shared" ca="1" si="77"/>
        <v>-2.3205640992785465E-3</v>
      </c>
    </row>
    <row r="4679" spans="2:8" x14ac:dyDescent="0.3">
      <c r="B4679" s="109"/>
      <c r="C4679" s="13"/>
      <c r="G4679" s="29">
        <v>4676</v>
      </c>
      <c r="H4679" s="192">
        <f t="shared" ca="1" si="77"/>
        <v>5.8887650074313722E-3</v>
      </c>
    </row>
    <row r="4680" spans="2:8" x14ac:dyDescent="0.3">
      <c r="B4680" s="109"/>
      <c r="C4680" s="13"/>
      <c r="G4680" s="29">
        <v>4677</v>
      </c>
      <c r="H4680" s="192">
        <f t="shared" ca="1" si="77"/>
        <v>-2.7726887714217279E-3</v>
      </c>
    </row>
    <row r="4681" spans="2:8" x14ac:dyDescent="0.3">
      <c r="B4681" s="109"/>
      <c r="C4681" s="13"/>
      <c r="G4681" s="29">
        <v>4678</v>
      </c>
      <c r="H4681" s="192">
        <f t="shared" ca="1" si="77"/>
        <v>1.3431652493823431E-2</v>
      </c>
    </row>
    <row r="4682" spans="2:8" x14ac:dyDescent="0.3">
      <c r="B4682" s="109"/>
      <c r="C4682" s="13"/>
      <c r="G4682" s="29">
        <v>4679</v>
      </c>
      <c r="H4682" s="192">
        <f t="shared" ca="1" si="77"/>
        <v>4.1226205697630205E-2</v>
      </c>
    </row>
    <row r="4683" spans="2:8" x14ac:dyDescent="0.3">
      <c r="B4683" s="109"/>
      <c r="C4683" s="13"/>
      <c r="G4683" s="29">
        <v>4680</v>
      </c>
      <c r="H4683" s="192">
        <f t="shared" ca="1" si="77"/>
        <v>-6.9328455896764916E-3</v>
      </c>
    </row>
    <row r="4684" spans="2:8" x14ac:dyDescent="0.3">
      <c r="B4684" s="109"/>
      <c r="C4684" s="13"/>
      <c r="G4684" s="29">
        <v>4681</v>
      </c>
      <c r="H4684" s="192">
        <f t="shared" ca="1" si="77"/>
        <v>-9.0633197886188701E-3</v>
      </c>
    </row>
    <row r="4685" spans="2:8" x14ac:dyDescent="0.3">
      <c r="B4685" s="109"/>
      <c r="C4685" s="13"/>
      <c r="G4685" s="29">
        <v>4682</v>
      </c>
      <c r="H4685" s="192">
        <f t="shared" ca="1" si="77"/>
        <v>1.9496718438808982E-2</v>
      </c>
    </row>
    <row r="4686" spans="2:8" x14ac:dyDescent="0.3">
      <c r="B4686" s="109"/>
      <c r="C4686" s="13"/>
      <c r="G4686" s="29">
        <v>4683</v>
      </c>
      <c r="H4686" s="192">
        <f t="shared" ca="1" si="77"/>
        <v>-5.5618961561858374E-2</v>
      </c>
    </row>
    <row r="4687" spans="2:8" x14ac:dyDescent="0.3">
      <c r="B4687" s="109"/>
      <c r="C4687" s="13"/>
      <c r="G4687" s="29">
        <v>4684</v>
      </c>
      <c r="H4687" s="192">
        <f t="shared" ca="1" si="77"/>
        <v>2.0324267534152199E-3</v>
      </c>
    </row>
    <row r="4688" spans="2:8" x14ac:dyDescent="0.3">
      <c r="B4688" s="109"/>
      <c r="C4688" s="13"/>
      <c r="G4688" s="29">
        <v>4685</v>
      </c>
      <c r="H4688" s="192">
        <f t="shared" ca="1" si="77"/>
        <v>-2.0841590183976574E-2</v>
      </c>
    </row>
    <row r="4689" spans="2:8" x14ac:dyDescent="0.3">
      <c r="B4689" s="109"/>
      <c r="C4689" s="13"/>
      <c r="G4689" s="29">
        <v>4686</v>
      </c>
      <c r="H4689" s="192">
        <f t="shared" ca="1" si="77"/>
        <v>3.2233474437173684E-2</v>
      </c>
    </row>
    <row r="4690" spans="2:8" x14ac:dyDescent="0.3">
      <c r="B4690" s="109"/>
      <c r="C4690" s="13"/>
      <c r="G4690" s="29">
        <v>4687</v>
      </c>
      <c r="H4690" s="192">
        <f t="shared" ca="1" si="77"/>
        <v>6.963920569902457E-2</v>
      </c>
    </row>
    <row r="4691" spans="2:8" x14ac:dyDescent="0.3">
      <c r="B4691" s="109"/>
      <c r="C4691" s="13"/>
      <c r="G4691" s="29">
        <v>4688</v>
      </c>
      <c r="H4691" s="192">
        <f t="shared" ca="1" si="77"/>
        <v>-1.0395309327042444E-2</v>
      </c>
    </row>
    <row r="4692" spans="2:8" x14ac:dyDescent="0.3">
      <c r="B4692" s="109"/>
      <c r="C4692" s="13"/>
      <c r="G4692" s="29">
        <v>4689</v>
      </c>
      <c r="H4692" s="192">
        <f t="shared" ca="1" si="77"/>
        <v>-3.6467757515628675E-2</v>
      </c>
    </row>
    <row r="4693" spans="2:8" x14ac:dyDescent="0.3">
      <c r="B4693" s="109"/>
      <c r="C4693" s="13"/>
      <c r="G4693" s="29">
        <v>4690</v>
      </c>
      <c r="H4693" s="192">
        <f t="shared" ca="1" si="77"/>
        <v>-2.2804594712991622E-2</v>
      </c>
    </row>
    <row r="4694" spans="2:8" x14ac:dyDescent="0.3">
      <c r="B4694" s="109"/>
      <c r="C4694" s="13"/>
      <c r="G4694" s="29">
        <v>4691</v>
      </c>
      <c r="H4694" s="192">
        <f t="shared" ca="1" si="77"/>
        <v>1.8805614278514193E-2</v>
      </c>
    </row>
    <row r="4695" spans="2:8" x14ac:dyDescent="0.3">
      <c r="B4695" s="109"/>
      <c r="C4695" s="13"/>
      <c r="G4695" s="29">
        <v>4692</v>
      </c>
      <c r="H4695" s="192">
        <f t="shared" ca="1" si="77"/>
        <v>1.0129101233044686E-2</v>
      </c>
    </row>
    <row r="4696" spans="2:8" x14ac:dyDescent="0.3">
      <c r="B4696" s="109"/>
      <c r="C4696" s="13"/>
      <c r="G4696" s="29">
        <v>4693</v>
      </c>
      <c r="H4696" s="192">
        <f t="shared" ca="1" si="77"/>
        <v>2.6459173513293643E-2</v>
      </c>
    </row>
    <row r="4697" spans="2:8" x14ac:dyDescent="0.3">
      <c r="B4697" s="109"/>
      <c r="C4697" s="13"/>
      <c r="G4697" s="29">
        <v>4694</v>
      </c>
      <c r="H4697" s="192">
        <f t="shared" ca="1" si="77"/>
        <v>-7.5663801588869609E-2</v>
      </c>
    </row>
    <row r="4698" spans="2:8" x14ac:dyDescent="0.3">
      <c r="B4698" s="109"/>
      <c r="C4698" s="13"/>
      <c r="G4698" s="29">
        <v>4695</v>
      </c>
      <c r="H4698" s="192">
        <f t="shared" ca="1" si="77"/>
        <v>-2.4088982617196712E-2</v>
      </c>
    </row>
    <row r="4699" spans="2:8" x14ac:dyDescent="0.3">
      <c r="B4699" s="109"/>
      <c r="C4699" s="13"/>
      <c r="G4699" s="29">
        <v>4696</v>
      </c>
      <c r="H4699" s="192">
        <f t="shared" ca="1" si="77"/>
        <v>9.8165528407309754E-3</v>
      </c>
    </row>
    <row r="4700" spans="2:8" x14ac:dyDescent="0.3">
      <c r="B4700" s="109"/>
      <c r="C4700" s="13"/>
      <c r="G4700" s="29">
        <v>4697</v>
      </c>
      <c r="H4700" s="192">
        <f t="shared" ca="1" si="77"/>
        <v>2.6435951749676201E-3</v>
      </c>
    </row>
    <row r="4701" spans="2:8" x14ac:dyDescent="0.3">
      <c r="B4701" s="109"/>
      <c r="C4701" s="13"/>
      <c r="G4701" s="29">
        <v>4698</v>
      </c>
      <c r="H4701" s="192">
        <f t="shared" ca="1" si="77"/>
        <v>1.5364643515083558E-3</v>
      </c>
    </row>
    <row r="4702" spans="2:8" x14ac:dyDescent="0.3">
      <c r="B4702" s="109"/>
      <c r="C4702" s="13"/>
      <c r="G4702" s="29">
        <v>4699</v>
      </c>
      <c r="H4702" s="192">
        <f t="shared" ca="1" si="77"/>
        <v>-3.1629424923453692E-2</v>
      </c>
    </row>
    <row r="4703" spans="2:8" x14ac:dyDescent="0.3">
      <c r="B4703" s="109"/>
      <c r="C4703" s="13"/>
      <c r="G4703" s="29">
        <v>4700</v>
      </c>
      <c r="H4703" s="192">
        <f t="shared" ca="1" si="77"/>
        <v>-1.0659874883818285E-3</v>
      </c>
    </row>
    <row r="4704" spans="2:8" x14ac:dyDescent="0.3">
      <c r="B4704" s="109"/>
      <c r="C4704" s="13"/>
      <c r="G4704" s="29">
        <v>4701</v>
      </c>
      <c r="H4704" s="192">
        <f t="shared" ca="1" si="77"/>
        <v>1.1890753425988873E-2</v>
      </c>
    </row>
    <row r="4705" spans="2:8" x14ac:dyDescent="0.3">
      <c r="B4705" s="109"/>
      <c r="C4705" s="13"/>
      <c r="G4705" s="29">
        <v>4702</v>
      </c>
      <c r="H4705" s="192">
        <f t="shared" ca="1" si="77"/>
        <v>3.4687526140754932E-2</v>
      </c>
    </row>
    <row r="4706" spans="2:8" x14ac:dyDescent="0.3">
      <c r="B4706" s="109"/>
      <c r="C4706" s="13"/>
      <c r="G4706" s="29">
        <v>4703</v>
      </c>
      <c r="H4706" s="192">
        <f t="shared" ca="1" si="77"/>
        <v>2.9760231421872337E-3</v>
      </c>
    </row>
    <row r="4707" spans="2:8" x14ac:dyDescent="0.3">
      <c r="B4707" s="109"/>
      <c r="C4707" s="13"/>
      <c r="G4707" s="29">
        <v>4704</v>
      </c>
      <c r="H4707" s="192">
        <f t="shared" ca="1" si="77"/>
        <v>-2.0305897405449259E-3</v>
      </c>
    </row>
    <row r="4708" spans="2:8" x14ac:dyDescent="0.3">
      <c r="B4708" s="109"/>
      <c r="C4708" s="13"/>
      <c r="G4708" s="29">
        <v>4705</v>
      </c>
      <c r="H4708" s="192">
        <f t="shared" ca="1" si="77"/>
        <v>-3.0967867718190542E-3</v>
      </c>
    </row>
    <row r="4709" spans="2:8" x14ac:dyDescent="0.3">
      <c r="B4709" s="109"/>
      <c r="C4709" s="13"/>
      <c r="G4709" s="29">
        <v>4706</v>
      </c>
      <c r="H4709" s="192">
        <f t="shared" ca="1" si="77"/>
        <v>-4.0037379627730324E-2</v>
      </c>
    </row>
    <row r="4710" spans="2:8" x14ac:dyDescent="0.3">
      <c r="B4710" s="109"/>
      <c r="C4710" s="13"/>
      <c r="G4710" s="29">
        <v>4707</v>
      </c>
      <c r="H4710" s="192">
        <f t="shared" ca="1" si="77"/>
        <v>2.1351482426850654E-2</v>
      </c>
    </row>
    <row r="4711" spans="2:8" x14ac:dyDescent="0.3">
      <c r="B4711" s="109"/>
      <c r="C4711" s="13"/>
      <c r="G4711" s="29">
        <v>4708</v>
      </c>
      <c r="H4711" s="192">
        <f t="shared" ca="1" si="77"/>
        <v>-4.6012311432129402E-2</v>
      </c>
    </row>
    <row r="4712" spans="2:8" x14ac:dyDescent="0.3">
      <c r="B4712" s="109"/>
      <c r="C4712" s="13"/>
      <c r="G4712" s="29">
        <v>4709</v>
      </c>
      <c r="H4712" s="192">
        <f t="shared" ca="1" si="77"/>
        <v>-1.4741198053892618E-2</v>
      </c>
    </row>
    <row r="4713" spans="2:8" x14ac:dyDescent="0.3">
      <c r="B4713" s="109"/>
      <c r="C4713" s="13"/>
      <c r="G4713" s="29">
        <v>4710</v>
      </c>
      <c r="H4713" s="192">
        <f t="shared" ca="1" si="77"/>
        <v>4.9573691121039473E-2</v>
      </c>
    </row>
    <row r="4714" spans="2:8" x14ac:dyDescent="0.3">
      <c r="B4714" s="109"/>
      <c r="C4714" s="13"/>
      <c r="G4714" s="29">
        <v>4711</v>
      </c>
      <c r="H4714" s="192">
        <f t="shared" ca="1" si="77"/>
        <v>1.9422407599521678E-2</v>
      </c>
    </row>
    <row r="4715" spans="2:8" x14ac:dyDescent="0.3">
      <c r="B4715" s="109"/>
      <c r="C4715" s="13"/>
      <c r="G4715" s="29">
        <v>4712</v>
      </c>
      <c r="H4715" s="192">
        <f t="shared" ca="1" si="77"/>
        <v>-4.0423630430121024E-2</v>
      </c>
    </row>
    <row r="4716" spans="2:8" x14ac:dyDescent="0.3">
      <c r="B4716" s="109"/>
      <c r="C4716" s="13"/>
      <c r="G4716" s="29">
        <v>4713</v>
      </c>
      <c r="H4716" s="192">
        <f t="shared" ca="1" si="77"/>
        <v>-1.3887124003259284E-2</v>
      </c>
    </row>
    <row r="4717" spans="2:8" x14ac:dyDescent="0.3">
      <c r="B4717" s="109"/>
      <c r="C4717" s="13"/>
      <c r="G4717" s="29">
        <v>4714</v>
      </c>
      <c r="H4717" s="192">
        <f t="shared" ca="1" si="77"/>
        <v>-1.5510624804475419E-2</v>
      </c>
    </row>
    <row r="4718" spans="2:8" x14ac:dyDescent="0.3">
      <c r="B4718" s="109"/>
      <c r="C4718" s="13"/>
      <c r="G4718" s="29">
        <v>4715</v>
      </c>
      <c r="H4718" s="192">
        <f t="shared" ca="1" si="77"/>
        <v>4.2370739245559917E-3</v>
      </c>
    </row>
    <row r="4719" spans="2:8" x14ac:dyDescent="0.3">
      <c r="B4719" s="109"/>
      <c r="C4719" s="13"/>
      <c r="G4719" s="29">
        <v>4716</v>
      </c>
      <c r="H4719" s="192">
        <f t="shared" ca="1" si="77"/>
        <v>-2.5079070978738058E-2</v>
      </c>
    </row>
    <row r="4720" spans="2:8" x14ac:dyDescent="0.3">
      <c r="B4720" s="109"/>
      <c r="C4720" s="13"/>
      <c r="G4720" s="29">
        <v>4717</v>
      </c>
      <c r="H4720" s="192">
        <f t="shared" ca="1" si="77"/>
        <v>1.2018673535761536E-2</v>
      </c>
    </row>
    <row r="4721" spans="2:8" x14ac:dyDescent="0.3">
      <c r="B4721" s="109"/>
      <c r="C4721" s="13"/>
      <c r="G4721" s="29">
        <v>4718</v>
      </c>
      <c r="H4721" s="192">
        <f t="shared" ca="1" si="77"/>
        <v>-1.8581452637831369E-2</v>
      </c>
    </row>
    <row r="4722" spans="2:8" x14ac:dyDescent="0.3">
      <c r="B4722" s="109"/>
      <c r="C4722" s="13"/>
      <c r="G4722" s="29">
        <v>4719</v>
      </c>
      <c r="H4722" s="192">
        <f t="shared" ca="1" si="77"/>
        <v>-4.7626003701544087E-2</v>
      </c>
    </row>
    <row r="4723" spans="2:8" x14ac:dyDescent="0.3">
      <c r="B4723" s="109"/>
      <c r="C4723" s="13"/>
      <c r="G4723" s="29">
        <v>4720</v>
      </c>
      <c r="H4723" s="192">
        <f t="shared" ca="1" si="77"/>
        <v>-1.321806548293449E-2</v>
      </c>
    </row>
    <row r="4724" spans="2:8" x14ac:dyDescent="0.3">
      <c r="B4724" s="109"/>
      <c r="C4724" s="13"/>
      <c r="G4724" s="29">
        <v>4721</v>
      </c>
      <c r="H4724" s="192">
        <f t="shared" ca="1" si="77"/>
        <v>1.6219100427306173E-2</v>
      </c>
    </row>
    <row r="4725" spans="2:8" x14ac:dyDescent="0.3">
      <c r="B4725" s="109"/>
      <c r="C4725" s="13"/>
      <c r="G4725" s="29">
        <v>4722</v>
      </c>
      <c r="H4725" s="192">
        <f t="shared" ca="1" si="77"/>
        <v>-1.2546890261950213E-2</v>
      </c>
    </row>
    <row r="4726" spans="2:8" x14ac:dyDescent="0.3">
      <c r="B4726" s="109"/>
      <c r="C4726" s="13"/>
      <c r="G4726" s="29">
        <v>4723</v>
      </c>
      <c r="H4726" s="192">
        <f t="shared" ca="1" si="77"/>
        <v>1.1770229796367536E-2</v>
      </c>
    </row>
    <row r="4727" spans="2:8" x14ac:dyDescent="0.3">
      <c r="B4727" s="109"/>
      <c r="C4727" s="13"/>
      <c r="G4727" s="29">
        <v>4724</v>
      </c>
      <c r="H4727" s="192">
        <f t="shared" ca="1" si="77"/>
        <v>-2.0727369321056427E-2</v>
      </c>
    </row>
    <row r="4728" spans="2:8" x14ac:dyDescent="0.3">
      <c r="B4728" s="109"/>
      <c r="C4728" s="13"/>
      <c r="G4728" s="29">
        <v>4725</v>
      </c>
      <c r="H4728" s="192">
        <f t="shared" ca="1" si="77"/>
        <v>-3.4306166339516206E-2</v>
      </c>
    </row>
    <row r="4729" spans="2:8" x14ac:dyDescent="0.3">
      <c r="B4729" s="109"/>
      <c r="C4729" s="13"/>
      <c r="G4729" s="29">
        <v>4726</v>
      </c>
      <c r="H4729" s="192">
        <f t="shared" ca="1" si="77"/>
        <v>1.5313991722167445E-3</v>
      </c>
    </row>
    <row r="4730" spans="2:8" x14ac:dyDescent="0.3">
      <c r="B4730" s="109"/>
      <c r="C4730" s="13"/>
      <c r="G4730" s="29">
        <v>4727</v>
      </c>
      <c r="H4730" s="192">
        <f t="shared" ca="1" si="77"/>
        <v>-1.8064083790480807E-2</v>
      </c>
    </row>
    <row r="4731" spans="2:8" x14ac:dyDescent="0.3">
      <c r="B4731" s="109"/>
      <c r="C4731" s="13"/>
      <c r="G4731" s="29">
        <v>4728</v>
      </c>
      <c r="H4731" s="192">
        <f t="shared" ca="1" si="77"/>
        <v>-3.9585970758486489E-3</v>
      </c>
    </row>
    <row r="4732" spans="2:8" x14ac:dyDescent="0.3">
      <c r="B4732" s="109"/>
      <c r="C4732" s="13"/>
      <c r="G4732" s="29">
        <v>4729</v>
      </c>
      <c r="H4732" s="192">
        <f t="shared" ca="1" si="77"/>
        <v>3.5838480797802511E-2</v>
      </c>
    </row>
    <row r="4733" spans="2:8" x14ac:dyDescent="0.3">
      <c r="B4733" s="109"/>
      <c r="C4733" s="13"/>
      <c r="G4733" s="29">
        <v>4730</v>
      </c>
      <c r="H4733" s="192">
        <f t="shared" ca="1" si="77"/>
        <v>3.9251213206521182E-2</v>
      </c>
    </row>
    <row r="4734" spans="2:8" x14ac:dyDescent="0.3">
      <c r="B4734" s="109"/>
      <c r="C4734" s="13"/>
      <c r="G4734" s="29">
        <v>4731</v>
      </c>
      <c r="H4734" s="192">
        <f t="shared" ca="1" si="77"/>
        <v>9.5392987497400755E-3</v>
      </c>
    </row>
    <row r="4735" spans="2:8" x14ac:dyDescent="0.3">
      <c r="B4735" s="109"/>
      <c r="C4735" s="13"/>
      <c r="G4735" s="29">
        <v>4732</v>
      </c>
      <c r="H4735" s="192">
        <f t="shared" ca="1" si="77"/>
        <v>5.2476477351619477E-2</v>
      </c>
    </row>
    <row r="4736" spans="2:8" x14ac:dyDescent="0.3">
      <c r="B4736" s="109"/>
      <c r="C4736" s="13"/>
      <c r="G4736" s="29">
        <v>4733</v>
      </c>
      <c r="H4736" s="192">
        <f t="shared" ca="1" si="77"/>
        <v>2.787735432653701E-3</v>
      </c>
    </row>
    <row r="4737" spans="2:8" x14ac:dyDescent="0.3">
      <c r="B4737" s="109"/>
      <c r="C4737" s="13"/>
      <c r="G4737" s="29">
        <v>4734</v>
      </c>
      <c r="H4737" s="192">
        <f t="shared" ca="1" si="77"/>
        <v>-3.8079587217062283E-2</v>
      </c>
    </row>
    <row r="4738" spans="2:8" x14ac:dyDescent="0.3">
      <c r="B4738" s="109"/>
      <c r="C4738" s="13"/>
      <c r="G4738" s="29">
        <v>4735</v>
      </c>
      <c r="H4738" s="192">
        <f t="shared" ca="1" si="77"/>
        <v>7.1121100394601561E-3</v>
      </c>
    </row>
    <row r="4739" spans="2:8" x14ac:dyDescent="0.3">
      <c r="B4739" s="109"/>
      <c r="C4739" s="13"/>
      <c r="G4739" s="29">
        <v>4736</v>
      </c>
      <c r="H4739" s="192">
        <f t="shared" ca="1" si="77"/>
        <v>1.6558799552861925E-2</v>
      </c>
    </row>
    <row r="4740" spans="2:8" x14ac:dyDescent="0.3">
      <c r="B4740" s="109"/>
      <c r="C4740" s="13"/>
      <c r="G4740" s="29">
        <v>4737</v>
      </c>
      <c r="H4740" s="192">
        <f t="shared" ca="1" si="77"/>
        <v>6.719062728723078E-3</v>
      </c>
    </row>
    <row r="4741" spans="2:8" x14ac:dyDescent="0.3">
      <c r="B4741" s="109"/>
      <c r="C4741" s="13"/>
      <c r="G4741" s="29">
        <v>4738</v>
      </c>
      <c r="H4741" s="192">
        <f t="shared" ref="H4741:H4804" ca="1" si="78">_xlfn.NORM.INV(RAND(),N$6,N$7)</f>
        <v>2.4056014908039595E-2</v>
      </c>
    </row>
    <row r="4742" spans="2:8" x14ac:dyDescent="0.3">
      <c r="B4742" s="109"/>
      <c r="C4742" s="13"/>
      <c r="G4742" s="29">
        <v>4739</v>
      </c>
      <c r="H4742" s="192">
        <f t="shared" ca="1" si="78"/>
        <v>-1.5432966080755004E-2</v>
      </c>
    </row>
    <row r="4743" spans="2:8" x14ac:dyDescent="0.3">
      <c r="B4743" s="109"/>
      <c r="C4743" s="13"/>
      <c r="G4743" s="29">
        <v>4740</v>
      </c>
      <c r="H4743" s="192">
        <f t="shared" ca="1" si="78"/>
        <v>-1.1820056135460734E-2</v>
      </c>
    </row>
    <row r="4744" spans="2:8" x14ac:dyDescent="0.3">
      <c r="B4744" s="109"/>
      <c r="C4744" s="13"/>
      <c r="G4744" s="29">
        <v>4741</v>
      </c>
      <c r="H4744" s="192">
        <f t="shared" ca="1" si="78"/>
        <v>7.6307219709895263E-2</v>
      </c>
    </row>
    <row r="4745" spans="2:8" x14ac:dyDescent="0.3">
      <c r="B4745" s="109"/>
      <c r="C4745" s="13"/>
      <c r="G4745" s="29">
        <v>4742</v>
      </c>
      <c r="H4745" s="192">
        <f t="shared" ca="1" si="78"/>
        <v>7.9527510204936994E-2</v>
      </c>
    </row>
    <row r="4746" spans="2:8" x14ac:dyDescent="0.3">
      <c r="B4746" s="109"/>
      <c r="C4746" s="13"/>
      <c r="G4746" s="29">
        <v>4743</v>
      </c>
      <c r="H4746" s="192">
        <f t="shared" ca="1" si="78"/>
        <v>9.050051394428887E-3</v>
      </c>
    </row>
    <row r="4747" spans="2:8" x14ac:dyDescent="0.3">
      <c r="B4747" s="109"/>
      <c r="C4747" s="13"/>
      <c r="G4747" s="29">
        <v>4744</v>
      </c>
      <c r="H4747" s="192">
        <f t="shared" ca="1" si="78"/>
        <v>-5.1575661996727681E-2</v>
      </c>
    </row>
    <row r="4748" spans="2:8" x14ac:dyDescent="0.3">
      <c r="B4748" s="109"/>
      <c r="C4748" s="13"/>
      <c r="G4748" s="29">
        <v>4745</v>
      </c>
      <c r="H4748" s="192">
        <f t="shared" ca="1" si="78"/>
        <v>5.3452716657447844E-2</v>
      </c>
    </row>
    <row r="4749" spans="2:8" x14ac:dyDescent="0.3">
      <c r="B4749" s="109"/>
      <c r="C4749" s="13"/>
      <c r="G4749" s="29">
        <v>4746</v>
      </c>
      <c r="H4749" s="192">
        <f t="shared" ca="1" si="78"/>
        <v>3.3411112828016849E-2</v>
      </c>
    </row>
    <row r="4750" spans="2:8" x14ac:dyDescent="0.3">
      <c r="B4750" s="109"/>
      <c r="C4750" s="13"/>
      <c r="G4750" s="29">
        <v>4747</v>
      </c>
      <c r="H4750" s="192">
        <f t="shared" ca="1" si="78"/>
        <v>-1.4931321415151657E-2</v>
      </c>
    </row>
    <row r="4751" spans="2:8" x14ac:dyDescent="0.3">
      <c r="B4751" s="109"/>
      <c r="C4751" s="13"/>
      <c r="G4751" s="29">
        <v>4748</v>
      </c>
      <c r="H4751" s="192">
        <f t="shared" ca="1" si="78"/>
        <v>-1.2794560255844765E-2</v>
      </c>
    </row>
    <row r="4752" spans="2:8" x14ac:dyDescent="0.3">
      <c r="B4752" s="109"/>
      <c r="C4752" s="13"/>
      <c r="G4752" s="29">
        <v>4749</v>
      </c>
      <c r="H4752" s="192">
        <f t="shared" ca="1" si="78"/>
        <v>-1.6960328020715797E-2</v>
      </c>
    </row>
    <row r="4753" spans="2:8" x14ac:dyDescent="0.3">
      <c r="B4753" s="109"/>
      <c r="C4753" s="13"/>
      <c r="G4753" s="29">
        <v>4750</v>
      </c>
      <c r="H4753" s="192">
        <f t="shared" ca="1" si="78"/>
        <v>-8.5712963889380527E-3</v>
      </c>
    </row>
    <row r="4754" spans="2:8" x14ac:dyDescent="0.3">
      <c r="B4754" s="109"/>
      <c r="C4754" s="13"/>
      <c r="G4754" s="29">
        <v>4751</v>
      </c>
      <c r="H4754" s="192">
        <f t="shared" ca="1" si="78"/>
        <v>-5.8543381338656865E-3</v>
      </c>
    </row>
    <row r="4755" spans="2:8" x14ac:dyDescent="0.3">
      <c r="B4755" s="109"/>
      <c r="C4755" s="13"/>
      <c r="G4755" s="29">
        <v>4752</v>
      </c>
      <c r="H4755" s="192">
        <f t="shared" ca="1" si="78"/>
        <v>-4.708646178389197E-3</v>
      </c>
    </row>
    <row r="4756" spans="2:8" x14ac:dyDescent="0.3">
      <c r="B4756" s="109"/>
      <c r="C4756" s="13"/>
      <c r="G4756" s="29">
        <v>4753</v>
      </c>
      <c r="H4756" s="192">
        <f t="shared" ca="1" si="78"/>
        <v>6.8821622528963461E-3</v>
      </c>
    </row>
    <row r="4757" spans="2:8" x14ac:dyDescent="0.3">
      <c r="B4757" s="109"/>
      <c r="C4757" s="13"/>
      <c r="G4757" s="29">
        <v>4754</v>
      </c>
      <c r="H4757" s="192">
        <f t="shared" ca="1" si="78"/>
        <v>4.284383900279725E-3</v>
      </c>
    </row>
    <row r="4758" spans="2:8" x14ac:dyDescent="0.3">
      <c r="B4758" s="109"/>
      <c r="C4758" s="13"/>
      <c r="G4758" s="29">
        <v>4755</v>
      </c>
      <c r="H4758" s="192">
        <f t="shared" ca="1" si="78"/>
        <v>-4.8540463951560829E-2</v>
      </c>
    </row>
    <row r="4759" spans="2:8" x14ac:dyDescent="0.3">
      <c r="B4759" s="109"/>
      <c r="C4759" s="13"/>
      <c r="G4759" s="29">
        <v>4756</v>
      </c>
      <c r="H4759" s="192">
        <f t="shared" ca="1" si="78"/>
        <v>-5.0370981577134639E-4</v>
      </c>
    </row>
    <row r="4760" spans="2:8" x14ac:dyDescent="0.3">
      <c r="B4760" s="109"/>
      <c r="C4760" s="13"/>
      <c r="G4760" s="29">
        <v>4757</v>
      </c>
      <c r="H4760" s="192">
        <f t="shared" ca="1" si="78"/>
        <v>-3.4968563033862705E-2</v>
      </c>
    </row>
    <row r="4761" spans="2:8" x14ac:dyDescent="0.3">
      <c r="B4761" s="109"/>
      <c r="C4761" s="13"/>
      <c r="G4761" s="29">
        <v>4758</v>
      </c>
      <c r="H4761" s="192">
        <f t="shared" ca="1" si="78"/>
        <v>-5.6013521551777435E-3</v>
      </c>
    </row>
    <row r="4762" spans="2:8" x14ac:dyDescent="0.3">
      <c r="B4762" s="109"/>
      <c r="C4762" s="13"/>
      <c r="G4762" s="29">
        <v>4759</v>
      </c>
      <c r="H4762" s="192">
        <f t="shared" ca="1" si="78"/>
        <v>7.0793274234634768E-5</v>
      </c>
    </row>
    <row r="4763" spans="2:8" x14ac:dyDescent="0.3">
      <c r="B4763" s="109"/>
      <c r="C4763" s="13"/>
      <c r="G4763" s="29">
        <v>4760</v>
      </c>
      <c r="H4763" s="192">
        <f t="shared" ca="1" si="78"/>
        <v>4.2824209218875253E-2</v>
      </c>
    </row>
    <row r="4764" spans="2:8" x14ac:dyDescent="0.3">
      <c r="B4764" s="109"/>
      <c r="C4764" s="13"/>
      <c r="G4764" s="29">
        <v>4761</v>
      </c>
      <c r="H4764" s="192">
        <f t="shared" ca="1" si="78"/>
        <v>-1.6832947961793788E-2</v>
      </c>
    </row>
    <row r="4765" spans="2:8" x14ac:dyDescent="0.3">
      <c r="B4765" s="109"/>
      <c r="C4765" s="13"/>
      <c r="G4765" s="29">
        <v>4762</v>
      </c>
      <c r="H4765" s="192">
        <f t="shared" ca="1" si="78"/>
        <v>-3.2301014888947029E-3</v>
      </c>
    </row>
    <row r="4766" spans="2:8" x14ac:dyDescent="0.3">
      <c r="B4766" s="109"/>
      <c r="C4766" s="13"/>
      <c r="G4766" s="29">
        <v>4763</v>
      </c>
      <c r="H4766" s="192">
        <f t="shared" ca="1" si="78"/>
        <v>-3.0678690843079635E-2</v>
      </c>
    </row>
    <row r="4767" spans="2:8" x14ac:dyDescent="0.3">
      <c r="B4767" s="109"/>
      <c r="C4767" s="13"/>
      <c r="G4767" s="29">
        <v>4764</v>
      </c>
      <c r="H4767" s="192">
        <f t="shared" ca="1" si="78"/>
        <v>-4.095640624435487E-2</v>
      </c>
    </row>
    <row r="4768" spans="2:8" x14ac:dyDescent="0.3">
      <c r="B4768" s="109"/>
      <c r="C4768" s="13"/>
      <c r="G4768" s="29">
        <v>4765</v>
      </c>
      <c r="H4768" s="192">
        <f t="shared" ca="1" si="78"/>
        <v>-6.925265508073476E-4</v>
      </c>
    </row>
    <row r="4769" spans="2:8" x14ac:dyDescent="0.3">
      <c r="B4769" s="109"/>
      <c r="C4769" s="13"/>
      <c r="G4769" s="29">
        <v>4766</v>
      </c>
      <c r="H4769" s="192">
        <f t="shared" ca="1" si="78"/>
        <v>2.4498981084182287E-3</v>
      </c>
    </row>
    <row r="4770" spans="2:8" x14ac:dyDescent="0.3">
      <c r="B4770" s="109"/>
      <c r="C4770" s="13"/>
      <c r="G4770" s="29">
        <v>4767</v>
      </c>
      <c r="H4770" s="192">
        <f t="shared" ca="1" si="78"/>
        <v>-5.8976398625364565E-2</v>
      </c>
    </row>
    <row r="4771" spans="2:8" x14ac:dyDescent="0.3">
      <c r="B4771" s="109"/>
      <c r="C4771" s="13"/>
      <c r="G4771" s="29">
        <v>4768</v>
      </c>
      <c r="H4771" s="192">
        <f t="shared" ca="1" si="78"/>
        <v>2.1468250228726626E-2</v>
      </c>
    </row>
    <row r="4772" spans="2:8" x14ac:dyDescent="0.3">
      <c r="B4772" s="109"/>
      <c r="C4772" s="13"/>
      <c r="G4772" s="29">
        <v>4769</v>
      </c>
      <c r="H4772" s="192">
        <f t="shared" ca="1" si="78"/>
        <v>-1.3052125751978344E-2</v>
      </c>
    </row>
    <row r="4773" spans="2:8" x14ac:dyDescent="0.3">
      <c r="B4773" s="109"/>
      <c r="C4773" s="13"/>
      <c r="G4773" s="29">
        <v>4770</v>
      </c>
      <c r="H4773" s="192">
        <f t="shared" ca="1" si="78"/>
        <v>-5.3732461829644501E-2</v>
      </c>
    </row>
    <row r="4774" spans="2:8" x14ac:dyDescent="0.3">
      <c r="B4774" s="109"/>
      <c r="C4774" s="13"/>
      <c r="G4774" s="29">
        <v>4771</v>
      </c>
      <c r="H4774" s="192">
        <f t="shared" ca="1" si="78"/>
        <v>4.8126434906046497E-2</v>
      </c>
    </row>
    <row r="4775" spans="2:8" x14ac:dyDescent="0.3">
      <c r="B4775" s="109"/>
      <c r="C4775" s="13"/>
      <c r="G4775" s="29">
        <v>4772</v>
      </c>
      <c r="H4775" s="192">
        <f t="shared" ca="1" si="78"/>
        <v>5.5860285338551119E-3</v>
      </c>
    </row>
    <row r="4776" spans="2:8" x14ac:dyDescent="0.3">
      <c r="B4776" s="109"/>
      <c r="C4776" s="13"/>
      <c r="G4776" s="29">
        <v>4773</v>
      </c>
      <c r="H4776" s="192">
        <f t="shared" ca="1" si="78"/>
        <v>2.608427488407071E-2</v>
      </c>
    </row>
    <row r="4777" spans="2:8" x14ac:dyDescent="0.3">
      <c r="B4777" s="109"/>
      <c r="C4777" s="13"/>
      <c r="G4777" s="29">
        <v>4774</v>
      </c>
      <c r="H4777" s="192">
        <f t="shared" ca="1" si="78"/>
        <v>-1.9439568835306977E-2</v>
      </c>
    </row>
    <row r="4778" spans="2:8" x14ac:dyDescent="0.3">
      <c r="B4778" s="109"/>
      <c r="C4778" s="13"/>
      <c r="G4778" s="29">
        <v>4775</v>
      </c>
      <c r="H4778" s="192">
        <f t="shared" ca="1" si="78"/>
        <v>-1.6759070846946663E-2</v>
      </c>
    </row>
    <row r="4779" spans="2:8" x14ac:dyDescent="0.3">
      <c r="B4779" s="109"/>
      <c r="C4779" s="13"/>
      <c r="G4779" s="29">
        <v>4776</v>
      </c>
      <c r="H4779" s="192">
        <f t="shared" ca="1" si="78"/>
        <v>2.9757597466523615E-2</v>
      </c>
    </row>
    <row r="4780" spans="2:8" x14ac:dyDescent="0.3">
      <c r="B4780" s="109"/>
      <c r="C4780" s="13"/>
      <c r="G4780" s="29">
        <v>4777</v>
      </c>
      <c r="H4780" s="192">
        <f t="shared" ca="1" si="78"/>
        <v>7.2207202113223042E-3</v>
      </c>
    </row>
    <row r="4781" spans="2:8" x14ac:dyDescent="0.3">
      <c r="B4781" s="109"/>
      <c r="C4781" s="13"/>
      <c r="G4781" s="29">
        <v>4778</v>
      </c>
      <c r="H4781" s="192">
        <f t="shared" ca="1" si="78"/>
        <v>1.1103471660268543E-2</v>
      </c>
    </row>
    <row r="4782" spans="2:8" x14ac:dyDescent="0.3">
      <c r="B4782" s="109"/>
      <c r="C4782" s="13"/>
      <c r="G4782" s="29">
        <v>4779</v>
      </c>
      <c r="H4782" s="192">
        <f t="shared" ca="1" si="78"/>
        <v>-1.4689707563632808E-3</v>
      </c>
    </row>
    <row r="4783" spans="2:8" x14ac:dyDescent="0.3">
      <c r="B4783" s="109"/>
      <c r="C4783" s="13"/>
      <c r="G4783" s="29">
        <v>4780</v>
      </c>
      <c r="H4783" s="192">
        <f t="shared" ca="1" si="78"/>
        <v>9.5018819264321985E-3</v>
      </c>
    </row>
    <row r="4784" spans="2:8" x14ac:dyDescent="0.3">
      <c r="B4784" s="109"/>
      <c r="C4784" s="13"/>
      <c r="G4784" s="29">
        <v>4781</v>
      </c>
      <c r="H4784" s="192">
        <f t="shared" ca="1" si="78"/>
        <v>-2.3996215268271327E-2</v>
      </c>
    </row>
    <row r="4785" spans="2:8" x14ac:dyDescent="0.3">
      <c r="B4785" s="109"/>
      <c r="C4785" s="13"/>
      <c r="G4785" s="29">
        <v>4782</v>
      </c>
      <c r="H4785" s="192">
        <f t="shared" ca="1" si="78"/>
        <v>4.519064907134044E-2</v>
      </c>
    </row>
    <row r="4786" spans="2:8" x14ac:dyDescent="0.3">
      <c r="B4786" s="109"/>
      <c r="C4786" s="13"/>
      <c r="G4786" s="29">
        <v>4783</v>
      </c>
      <c r="H4786" s="192">
        <f t="shared" ca="1" si="78"/>
        <v>-7.7509516262525878E-3</v>
      </c>
    </row>
    <row r="4787" spans="2:8" x14ac:dyDescent="0.3">
      <c r="B4787" s="109"/>
      <c r="C4787" s="13"/>
      <c r="G4787" s="29">
        <v>4784</v>
      </c>
      <c r="H4787" s="192">
        <f t="shared" ca="1" si="78"/>
        <v>-3.1220241472196902E-2</v>
      </c>
    </row>
    <row r="4788" spans="2:8" x14ac:dyDescent="0.3">
      <c r="B4788" s="109"/>
      <c r="C4788" s="13"/>
      <c r="G4788" s="29">
        <v>4785</v>
      </c>
      <c r="H4788" s="192">
        <f t="shared" ca="1" si="78"/>
        <v>-3.6412415916219835E-3</v>
      </c>
    </row>
    <row r="4789" spans="2:8" x14ac:dyDescent="0.3">
      <c r="B4789" s="109"/>
      <c r="C4789" s="13"/>
      <c r="G4789" s="29">
        <v>4786</v>
      </c>
      <c r="H4789" s="192">
        <f t="shared" ca="1" si="78"/>
        <v>-2.8168209722593436E-2</v>
      </c>
    </row>
    <row r="4790" spans="2:8" x14ac:dyDescent="0.3">
      <c r="B4790" s="109"/>
      <c r="C4790" s="13"/>
      <c r="G4790" s="29">
        <v>4787</v>
      </c>
      <c r="H4790" s="192">
        <f t="shared" ca="1" si="78"/>
        <v>1.352491331728093E-2</v>
      </c>
    </row>
    <row r="4791" spans="2:8" x14ac:dyDescent="0.3">
      <c r="B4791" s="109"/>
      <c r="C4791" s="13"/>
      <c r="G4791" s="29">
        <v>4788</v>
      </c>
      <c r="H4791" s="192">
        <f t="shared" ca="1" si="78"/>
        <v>-5.6652966685666953E-2</v>
      </c>
    </row>
    <row r="4792" spans="2:8" x14ac:dyDescent="0.3">
      <c r="B4792" s="109"/>
      <c r="C4792" s="13"/>
      <c r="G4792" s="29">
        <v>4789</v>
      </c>
      <c r="H4792" s="192">
        <f t="shared" ca="1" si="78"/>
        <v>2.2573457723045576E-2</v>
      </c>
    </row>
    <row r="4793" spans="2:8" x14ac:dyDescent="0.3">
      <c r="B4793" s="109"/>
      <c r="C4793" s="13"/>
      <c r="G4793" s="29">
        <v>4790</v>
      </c>
      <c r="H4793" s="192">
        <f t="shared" ca="1" si="78"/>
        <v>1.9851251240448069E-3</v>
      </c>
    </row>
    <row r="4794" spans="2:8" x14ac:dyDescent="0.3">
      <c r="B4794" s="109"/>
      <c r="C4794" s="13"/>
      <c r="G4794" s="29">
        <v>4791</v>
      </c>
      <c r="H4794" s="192">
        <f t="shared" ca="1" si="78"/>
        <v>3.1744618573427467E-2</v>
      </c>
    </row>
    <row r="4795" spans="2:8" x14ac:dyDescent="0.3">
      <c r="B4795" s="109"/>
      <c r="C4795" s="13"/>
      <c r="G4795" s="29">
        <v>4792</v>
      </c>
      <c r="H4795" s="192">
        <f t="shared" ca="1" si="78"/>
        <v>-2.3872779968673661E-3</v>
      </c>
    </row>
    <row r="4796" spans="2:8" x14ac:dyDescent="0.3">
      <c r="B4796" s="109"/>
      <c r="C4796" s="13"/>
      <c r="G4796" s="29">
        <v>4793</v>
      </c>
      <c r="H4796" s="192">
        <f t="shared" ca="1" si="78"/>
        <v>-1.9184169002699258E-2</v>
      </c>
    </row>
    <row r="4797" spans="2:8" x14ac:dyDescent="0.3">
      <c r="B4797" s="109"/>
      <c r="C4797" s="13"/>
      <c r="G4797" s="29">
        <v>4794</v>
      </c>
      <c r="H4797" s="192">
        <f t="shared" ca="1" si="78"/>
        <v>-2.3761119659322913E-2</v>
      </c>
    </row>
    <row r="4798" spans="2:8" x14ac:dyDescent="0.3">
      <c r="B4798" s="109"/>
      <c r="C4798" s="13"/>
      <c r="G4798" s="29">
        <v>4795</v>
      </c>
      <c r="H4798" s="192">
        <f t="shared" ca="1" si="78"/>
        <v>4.1119220187015915E-2</v>
      </c>
    </row>
    <row r="4799" spans="2:8" x14ac:dyDescent="0.3">
      <c r="B4799" s="109"/>
      <c r="C4799" s="13"/>
      <c r="G4799" s="29">
        <v>4796</v>
      </c>
      <c r="H4799" s="192">
        <f t="shared" ca="1" si="78"/>
        <v>3.7082560437781874E-2</v>
      </c>
    </row>
    <row r="4800" spans="2:8" x14ac:dyDescent="0.3">
      <c r="B4800" s="109"/>
      <c r="C4800" s="13"/>
      <c r="G4800" s="29">
        <v>4797</v>
      </c>
      <c r="H4800" s="192">
        <f t="shared" ca="1" si="78"/>
        <v>-6.5802854387471297E-3</v>
      </c>
    </row>
    <row r="4801" spans="2:8" x14ac:dyDescent="0.3">
      <c r="B4801" s="109"/>
      <c r="C4801" s="13"/>
      <c r="G4801" s="29">
        <v>4798</v>
      </c>
      <c r="H4801" s="192">
        <f t="shared" ca="1" si="78"/>
        <v>-3.8764938413439597E-3</v>
      </c>
    </row>
    <row r="4802" spans="2:8" x14ac:dyDescent="0.3">
      <c r="B4802" s="109"/>
      <c r="C4802" s="13"/>
      <c r="G4802" s="29">
        <v>4799</v>
      </c>
      <c r="H4802" s="192">
        <f t="shared" ca="1" si="78"/>
        <v>3.1278636321391507E-3</v>
      </c>
    </row>
    <row r="4803" spans="2:8" x14ac:dyDescent="0.3">
      <c r="B4803" s="109"/>
      <c r="C4803" s="13"/>
      <c r="G4803" s="29">
        <v>4800</v>
      </c>
      <c r="H4803" s="192">
        <f t="shared" ca="1" si="78"/>
        <v>1.209544900564927E-2</v>
      </c>
    </row>
    <row r="4804" spans="2:8" x14ac:dyDescent="0.3">
      <c r="B4804" s="109"/>
      <c r="C4804" s="13"/>
      <c r="G4804" s="29">
        <v>4801</v>
      </c>
      <c r="H4804" s="192">
        <f t="shared" ca="1" si="78"/>
        <v>8.5721436403477878E-3</v>
      </c>
    </row>
    <row r="4805" spans="2:8" x14ac:dyDescent="0.3">
      <c r="B4805" s="109"/>
      <c r="C4805" s="13"/>
      <c r="G4805" s="29">
        <v>4802</v>
      </c>
      <c r="H4805" s="192">
        <f t="shared" ref="H4805:H4868" ca="1" si="79">_xlfn.NORM.INV(RAND(),N$6,N$7)</f>
        <v>-3.4275253330395036E-2</v>
      </c>
    </row>
    <row r="4806" spans="2:8" x14ac:dyDescent="0.3">
      <c r="B4806" s="109"/>
      <c r="C4806" s="13"/>
      <c r="G4806" s="29">
        <v>4803</v>
      </c>
      <c r="H4806" s="192">
        <f t="shared" ca="1" si="79"/>
        <v>-2.0690331248997967E-2</v>
      </c>
    </row>
    <row r="4807" spans="2:8" x14ac:dyDescent="0.3">
      <c r="B4807" s="109"/>
      <c r="C4807" s="13"/>
      <c r="G4807" s="29">
        <v>4804</v>
      </c>
      <c r="H4807" s="192">
        <f t="shared" ca="1" si="79"/>
        <v>9.3456928873383374E-3</v>
      </c>
    </row>
    <row r="4808" spans="2:8" x14ac:dyDescent="0.3">
      <c r="B4808" s="109"/>
      <c r="C4808" s="13"/>
      <c r="G4808" s="29">
        <v>4805</v>
      </c>
      <c r="H4808" s="192">
        <f t="shared" ca="1" si="79"/>
        <v>-3.2566313130914487E-2</v>
      </c>
    </row>
    <row r="4809" spans="2:8" x14ac:dyDescent="0.3">
      <c r="B4809" s="109"/>
      <c r="C4809" s="13"/>
      <c r="G4809" s="29">
        <v>4806</v>
      </c>
      <c r="H4809" s="192">
        <f t="shared" ca="1" si="79"/>
        <v>7.5796018902816098E-3</v>
      </c>
    </row>
    <row r="4810" spans="2:8" x14ac:dyDescent="0.3">
      <c r="B4810" s="109"/>
      <c r="C4810" s="13"/>
      <c r="G4810" s="29">
        <v>4807</v>
      </c>
      <c r="H4810" s="192">
        <f t="shared" ca="1" si="79"/>
        <v>-1.3023094213521526E-2</v>
      </c>
    </row>
    <row r="4811" spans="2:8" x14ac:dyDescent="0.3">
      <c r="B4811" s="109"/>
      <c r="C4811" s="13"/>
      <c r="G4811" s="29">
        <v>4808</v>
      </c>
      <c r="H4811" s="192">
        <f t="shared" ca="1" si="79"/>
        <v>-1.5313151377156031E-2</v>
      </c>
    </row>
    <row r="4812" spans="2:8" x14ac:dyDescent="0.3">
      <c r="B4812" s="109"/>
      <c r="C4812" s="13"/>
      <c r="G4812" s="29">
        <v>4809</v>
      </c>
      <c r="H4812" s="192">
        <f t="shared" ca="1" si="79"/>
        <v>-4.9584177240348595E-2</v>
      </c>
    </row>
    <row r="4813" spans="2:8" x14ac:dyDescent="0.3">
      <c r="B4813" s="109"/>
      <c r="C4813" s="13"/>
      <c r="G4813" s="29">
        <v>4810</v>
      </c>
      <c r="H4813" s="192">
        <f t="shared" ca="1" si="79"/>
        <v>-9.0637834236234338E-3</v>
      </c>
    </row>
    <row r="4814" spans="2:8" x14ac:dyDescent="0.3">
      <c r="B4814" s="109"/>
      <c r="C4814" s="13"/>
      <c r="G4814" s="29">
        <v>4811</v>
      </c>
      <c r="H4814" s="192">
        <f t="shared" ca="1" si="79"/>
        <v>4.1543052432690436E-2</v>
      </c>
    </row>
    <row r="4815" spans="2:8" x14ac:dyDescent="0.3">
      <c r="B4815" s="109"/>
      <c r="C4815" s="13"/>
      <c r="G4815" s="29">
        <v>4812</v>
      </c>
      <c r="H4815" s="192">
        <f t="shared" ca="1" si="79"/>
        <v>-7.3953304395442149E-2</v>
      </c>
    </row>
    <row r="4816" spans="2:8" x14ac:dyDescent="0.3">
      <c r="B4816" s="109"/>
      <c r="C4816" s="13"/>
      <c r="G4816" s="29">
        <v>4813</v>
      </c>
      <c r="H4816" s="192">
        <f t="shared" ca="1" si="79"/>
        <v>4.3443617352110844E-2</v>
      </c>
    </row>
    <row r="4817" spans="2:8" x14ac:dyDescent="0.3">
      <c r="B4817" s="109"/>
      <c r="C4817" s="13"/>
      <c r="G4817" s="29">
        <v>4814</v>
      </c>
      <c r="H4817" s="192">
        <f t="shared" ca="1" si="79"/>
        <v>-6.1658887426178583E-3</v>
      </c>
    </row>
    <row r="4818" spans="2:8" x14ac:dyDescent="0.3">
      <c r="B4818" s="109"/>
      <c r="C4818" s="13"/>
      <c r="G4818" s="29">
        <v>4815</v>
      </c>
      <c r="H4818" s="192">
        <f t="shared" ca="1" si="79"/>
        <v>5.2977067862389086E-2</v>
      </c>
    </row>
    <row r="4819" spans="2:8" x14ac:dyDescent="0.3">
      <c r="B4819" s="109"/>
      <c r="C4819" s="13"/>
      <c r="G4819" s="29">
        <v>4816</v>
      </c>
      <c r="H4819" s="192">
        <f t="shared" ca="1" si="79"/>
        <v>-1.9637105538576675E-2</v>
      </c>
    </row>
    <row r="4820" spans="2:8" x14ac:dyDescent="0.3">
      <c r="B4820" s="109"/>
      <c r="C4820" s="13"/>
      <c r="G4820" s="29">
        <v>4817</v>
      </c>
      <c r="H4820" s="192">
        <f t="shared" ca="1" si="79"/>
        <v>1.6048950496156181E-2</v>
      </c>
    </row>
    <row r="4821" spans="2:8" x14ac:dyDescent="0.3">
      <c r="B4821" s="109"/>
      <c r="C4821" s="13"/>
      <c r="G4821" s="29">
        <v>4818</v>
      </c>
      <c r="H4821" s="192">
        <f t="shared" ca="1" si="79"/>
        <v>-2.9375498716986921E-2</v>
      </c>
    </row>
    <row r="4822" spans="2:8" x14ac:dyDescent="0.3">
      <c r="B4822" s="109"/>
      <c r="C4822" s="13"/>
      <c r="G4822" s="29">
        <v>4819</v>
      </c>
      <c r="H4822" s="192">
        <f t="shared" ca="1" si="79"/>
        <v>-1.4192408622204635E-2</v>
      </c>
    </row>
    <row r="4823" spans="2:8" x14ac:dyDescent="0.3">
      <c r="B4823" s="109"/>
      <c r="C4823" s="13"/>
      <c r="G4823" s="29">
        <v>4820</v>
      </c>
      <c r="H4823" s="192">
        <f t="shared" ca="1" si="79"/>
        <v>-9.7650000531521728E-4</v>
      </c>
    </row>
    <row r="4824" spans="2:8" x14ac:dyDescent="0.3">
      <c r="B4824" s="109"/>
      <c r="C4824" s="13"/>
      <c r="G4824" s="29">
        <v>4821</v>
      </c>
      <c r="H4824" s="192">
        <f t="shared" ca="1" si="79"/>
        <v>4.2686928587343631E-2</v>
      </c>
    </row>
    <row r="4825" spans="2:8" x14ac:dyDescent="0.3">
      <c r="B4825" s="109"/>
      <c r="C4825" s="13"/>
      <c r="G4825" s="29">
        <v>4822</v>
      </c>
      <c r="H4825" s="192">
        <f t="shared" ca="1" si="79"/>
        <v>-1.2265481044460302E-3</v>
      </c>
    </row>
    <row r="4826" spans="2:8" x14ac:dyDescent="0.3">
      <c r="B4826" s="109"/>
      <c r="C4826" s="13"/>
      <c r="G4826" s="29">
        <v>4823</v>
      </c>
      <c r="H4826" s="192">
        <f t="shared" ca="1" si="79"/>
        <v>3.6708972625094108E-2</v>
      </c>
    </row>
    <row r="4827" spans="2:8" x14ac:dyDescent="0.3">
      <c r="B4827" s="109"/>
      <c r="C4827" s="13"/>
      <c r="G4827" s="29">
        <v>4824</v>
      </c>
      <c r="H4827" s="192">
        <f t="shared" ca="1" si="79"/>
        <v>-1.8748676938905862E-2</v>
      </c>
    </row>
    <row r="4828" spans="2:8" x14ac:dyDescent="0.3">
      <c r="B4828" s="109"/>
      <c r="C4828" s="13"/>
      <c r="G4828" s="29">
        <v>4825</v>
      </c>
      <c r="H4828" s="192">
        <f t="shared" ca="1" si="79"/>
        <v>6.989076903265219E-3</v>
      </c>
    </row>
    <row r="4829" spans="2:8" x14ac:dyDescent="0.3">
      <c r="B4829" s="109"/>
      <c r="C4829" s="13"/>
      <c r="G4829" s="29">
        <v>4826</v>
      </c>
      <c r="H4829" s="192">
        <f t="shared" ca="1" si="79"/>
        <v>1.2585659708664166E-2</v>
      </c>
    </row>
    <row r="4830" spans="2:8" x14ac:dyDescent="0.3">
      <c r="B4830" s="109"/>
      <c r="C4830" s="13"/>
      <c r="G4830" s="29">
        <v>4827</v>
      </c>
      <c r="H4830" s="192">
        <f t="shared" ca="1" si="79"/>
        <v>3.0048922542097339E-3</v>
      </c>
    </row>
    <row r="4831" spans="2:8" x14ac:dyDescent="0.3">
      <c r="B4831" s="109"/>
      <c r="C4831" s="13"/>
      <c r="G4831" s="29">
        <v>4828</v>
      </c>
      <c r="H4831" s="192">
        <f t="shared" ca="1" si="79"/>
        <v>-1.6979341807776931E-2</v>
      </c>
    </row>
    <row r="4832" spans="2:8" x14ac:dyDescent="0.3">
      <c r="B4832" s="109"/>
      <c r="C4832" s="13"/>
      <c r="G4832" s="29">
        <v>4829</v>
      </c>
      <c r="H4832" s="192">
        <f t="shared" ca="1" si="79"/>
        <v>3.700041414973846E-2</v>
      </c>
    </row>
    <row r="4833" spans="2:8" x14ac:dyDescent="0.3">
      <c r="B4833" s="109"/>
      <c r="C4833" s="13"/>
      <c r="G4833" s="29">
        <v>4830</v>
      </c>
      <c r="H4833" s="192">
        <f t="shared" ca="1" si="79"/>
        <v>3.9190849515749998E-2</v>
      </c>
    </row>
    <row r="4834" spans="2:8" x14ac:dyDescent="0.3">
      <c r="B4834" s="109"/>
      <c r="C4834" s="13"/>
      <c r="G4834" s="29">
        <v>4831</v>
      </c>
      <c r="H4834" s="192">
        <f t="shared" ca="1" si="79"/>
        <v>2.1179654927178857E-2</v>
      </c>
    </row>
    <row r="4835" spans="2:8" x14ac:dyDescent="0.3">
      <c r="B4835" s="109"/>
      <c r="C4835" s="13"/>
      <c r="G4835" s="29">
        <v>4832</v>
      </c>
      <c r="H4835" s="192">
        <f t="shared" ca="1" si="79"/>
        <v>1.3868712502787102E-2</v>
      </c>
    </row>
    <row r="4836" spans="2:8" x14ac:dyDescent="0.3">
      <c r="B4836" s="109"/>
      <c r="C4836" s="13"/>
      <c r="G4836" s="29">
        <v>4833</v>
      </c>
      <c r="H4836" s="192">
        <f t="shared" ca="1" si="79"/>
        <v>-3.811720730615796E-2</v>
      </c>
    </row>
    <row r="4837" spans="2:8" x14ac:dyDescent="0.3">
      <c r="B4837" s="109"/>
      <c r="C4837" s="13"/>
      <c r="G4837" s="29">
        <v>4834</v>
      </c>
      <c r="H4837" s="192">
        <f t="shared" ca="1" si="79"/>
        <v>-4.4750029455253408E-2</v>
      </c>
    </row>
    <row r="4838" spans="2:8" x14ac:dyDescent="0.3">
      <c r="B4838" s="109"/>
      <c r="C4838" s="13"/>
      <c r="G4838" s="29">
        <v>4835</v>
      </c>
      <c r="H4838" s="192">
        <f t="shared" ca="1" si="79"/>
        <v>4.5720379696323817E-2</v>
      </c>
    </row>
    <row r="4839" spans="2:8" x14ac:dyDescent="0.3">
      <c r="B4839" s="109"/>
      <c r="C4839" s="13"/>
      <c r="G4839" s="29">
        <v>4836</v>
      </c>
      <c r="H4839" s="192">
        <f t="shared" ca="1" si="79"/>
        <v>-2.0432658878683549E-2</v>
      </c>
    </row>
    <row r="4840" spans="2:8" x14ac:dyDescent="0.3">
      <c r="B4840" s="109"/>
      <c r="C4840" s="13"/>
      <c r="G4840" s="29">
        <v>4837</v>
      </c>
      <c r="H4840" s="192">
        <f t="shared" ca="1" si="79"/>
        <v>-3.503521861888164E-2</v>
      </c>
    </row>
    <row r="4841" spans="2:8" x14ac:dyDescent="0.3">
      <c r="B4841" s="109"/>
      <c r="C4841" s="13"/>
      <c r="G4841" s="29">
        <v>4838</v>
      </c>
      <c r="H4841" s="192">
        <f t="shared" ca="1" si="79"/>
        <v>2.5008487628057411E-2</v>
      </c>
    </row>
    <row r="4842" spans="2:8" x14ac:dyDescent="0.3">
      <c r="B4842" s="109"/>
      <c r="C4842" s="13"/>
      <c r="G4842" s="29">
        <v>4839</v>
      </c>
      <c r="H4842" s="192">
        <f t="shared" ca="1" si="79"/>
        <v>-5.2654181398848227E-2</v>
      </c>
    </row>
    <row r="4843" spans="2:8" x14ac:dyDescent="0.3">
      <c r="B4843" s="109"/>
      <c r="C4843" s="13"/>
      <c r="G4843" s="29">
        <v>4840</v>
      </c>
      <c r="H4843" s="192">
        <f t="shared" ca="1" si="79"/>
        <v>-1.2337724121707194E-2</v>
      </c>
    </row>
    <row r="4844" spans="2:8" x14ac:dyDescent="0.3">
      <c r="B4844" s="109"/>
      <c r="C4844" s="13"/>
      <c r="G4844" s="29">
        <v>4841</v>
      </c>
      <c r="H4844" s="192">
        <f t="shared" ca="1" si="79"/>
        <v>3.2234100469485494E-2</v>
      </c>
    </row>
    <row r="4845" spans="2:8" x14ac:dyDescent="0.3">
      <c r="B4845" s="109"/>
      <c r="C4845" s="13"/>
      <c r="G4845" s="29">
        <v>4842</v>
      </c>
      <c r="H4845" s="192">
        <f t="shared" ca="1" si="79"/>
        <v>-2.3716373594954553E-2</v>
      </c>
    </row>
    <row r="4846" spans="2:8" x14ac:dyDescent="0.3">
      <c r="B4846" s="109"/>
      <c r="C4846" s="13"/>
      <c r="G4846" s="29">
        <v>4843</v>
      </c>
      <c r="H4846" s="192">
        <f t="shared" ca="1" si="79"/>
        <v>1.5015057565186701E-2</v>
      </c>
    </row>
    <row r="4847" spans="2:8" x14ac:dyDescent="0.3">
      <c r="B4847" s="109"/>
      <c r="C4847" s="13"/>
      <c r="G4847" s="29">
        <v>4844</v>
      </c>
      <c r="H4847" s="192">
        <f t="shared" ca="1" si="79"/>
        <v>-1.7005840420331493E-2</v>
      </c>
    </row>
    <row r="4848" spans="2:8" x14ac:dyDescent="0.3">
      <c r="B4848" s="109"/>
      <c r="C4848" s="13"/>
      <c r="G4848" s="29">
        <v>4845</v>
      </c>
      <c r="H4848" s="192">
        <f t="shared" ca="1" si="79"/>
        <v>3.3309695294986223E-2</v>
      </c>
    </row>
    <row r="4849" spans="2:8" x14ac:dyDescent="0.3">
      <c r="B4849" s="109"/>
      <c r="C4849" s="13"/>
      <c r="G4849" s="29">
        <v>4846</v>
      </c>
      <c r="H4849" s="192">
        <f t="shared" ca="1" si="79"/>
        <v>-3.9059439931767824E-3</v>
      </c>
    </row>
    <row r="4850" spans="2:8" x14ac:dyDescent="0.3">
      <c r="B4850" s="109"/>
      <c r="C4850" s="13"/>
      <c r="G4850" s="29">
        <v>4847</v>
      </c>
      <c r="H4850" s="192">
        <f t="shared" ca="1" si="79"/>
        <v>1.7013771270929449E-2</v>
      </c>
    </row>
    <row r="4851" spans="2:8" x14ac:dyDescent="0.3">
      <c r="B4851" s="109"/>
      <c r="C4851" s="13"/>
      <c r="G4851" s="29">
        <v>4848</v>
      </c>
      <c r="H4851" s="192">
        <f t="shared" ca="1" si="79"/>
        <v>-4.1624283972784448E-2</v>
      </c>
    </row>
    <row r="4852" spans="2:8" x14ac:dyDescent="0.3">
      <c r="B4852" s="109"/>
      <c r="C4852" s="13"/>
      <c r="G4852" s="29">
        <v>4849</v>
      </c>
      <c r="H4852" s="192">
        <f t="shared" ca="1" si="79"/>
        <v>3.0553297624737637E-2</v>
      </c>
    </row>
    <row r="4853" spans="2:8" x14ac:dyDescent="0.3">
      <c r="B4853" s="109"/>
      <c r="C4853" s="13"/>
      <c r="G4853" s="29">
        <v>4850</v>
      </c>
      <c r="H4853" s="192">
        <f t="shared" ca="1" si="79"/>
        <v>5.8993850939298167E-2</v>
      </c>
    </row>
    <row r="4854" spans="2:8" x14ac:dyDescent="0.3">
      <c r="B4854" s="109"/>
      <c r="C4854" s="13"/>
      <c r="G4854" s="29">
        <v>4851</v>
      </c>
      <c r="H4854" s="192">
        <f t="shared" ca="1" si="79"/>
        <v>6.4284567642195036E-3</v>
      </c>
    </row>
    <row r="4855" spans="2:8" x14ac:dyDescent="0.3">
      <c r="B4855" s="109"/>
      <c r="C4855" s="13"/>
      <c r="G4855" s="29">
        <v>4852</v>
      </c>
      <c r="H4855" s="192">
        <f t="shared" ca="1" si="79"/>
        <v>-2.4149143806874045E-2</v>
      </c>
    </row>
    <row r="4856" spans="2:8" x14ac:dyDescent="0.3">
      <c r="B4856" s="109"/>
      <c r="C4856" s="13"/>
      <c r="G4856" s="29">
        <v>4853</v>
      </c>
      <c r="H4856" s="192">
        <f t="shared" ca="1" si="79"/>
        <v>1.8614575726334463E-2</v>
      </c>
    </row>
    <row r="4857" spans="2:8" x14ac:dyDescent="0.3">
      <c r="B4857" s="109"/>
      <c r="C4857" s="13"/>
      <c r="G4857" s="29">
        <v>4854</v>
      </c>
      <c r="H4857" s="192">
        <f t="shared" ca="1" si="79"/>
        <v>2.3317931581697499E-2</v>
      </c>
    </row>
    <row r="4858" spans="2:8" x14ac:dyDescent="0.3">
      <c r="B4858" s="109"/>
      <c r="C4858" s="13"/>
      <c r="G4858" s="29">
        <v>4855</v>
      </c>
      <c r="H4858" s="192">
        <f t="shared" ca="1" si="79"/>
        <v>-3.5434463915665231E-2</v>
      </c>
    </row>
    <row r="4859" spans="2:8" x14ac:dyDescent="0.3">
      <c r="B4859" s="109"/>
      <c r="C4859" s="13"/>
      <c r="G4859" s="29">
        <v>4856</v>
      </c>
      <c r="H4859" s="192">
        <f t="shared" ca="1" si="79"/>
        <v>2.3837139355485076E-2</v>
      </c>
    </row>
    <row r="4860" spans="2:8" x14ac:dyDescent="0.3">
      <c r="B4860" s="109"/>
      <c r="C4860" s="13"/>
      <c r="G4860" s="29">
        <v>4857</v>
      </c>
      <c r="H4860" s="192">
        <f t="shared" ca="1" si="79"/>
        <v>3.0388769853682118E-3</v>
      </c>
    </row>
    <row r="4861" spans="2:8" x14ac:dyDescent="0.3">
      <c r="B4861" s="109"/>
      <c r="C4861" s="13"/>
      <c r="G4861" s="29">
        <v>4858</v>
      </c>
      <c r="H4861" s="192">
        <f t="shared" ca="1" si="79"/>
        <v>1.9145817843709067E-2</v>
      </c>
    </row>
    <row r="4862" spans="2:8" x14ac:dyDescent="0.3">
      <c r="B4862" s="109"/>
      <c r="C4862" s="13"/>
      <c r="G4862" s="29">
        <v>4859</v>
      </c>
      <c r="H4862" s="192">
        <f t="shared" ca="1" si="79"/>
        <v>-2.9598805536864798E-2</v>
      </c>
    </row>
    <row r="4863" spans="2:8" x14ac:dyDescent="0.3">
      <c r="B4863" s="109"/>
      <c r="C4863" s="13"/>
      <c r="G4863" s="29">
        <v>4860</v>
      </c>
      <c r="H4863" s="192">
        <f t="shared" ca="1" si="79"/>
        <v>8.2025773058994784E-3</v>
      </c>
    </row>
    <row r="4864" spans="2:8" x14ac:dyDescent="0.3">
      <c r="B4864" s="109"/>
      <c r="C4864" s="13"/>
      <c r="G4864" s="29">
        <v>4861</v>
      </c>
      <c r="H4864" s="192">
        <f t="shared" ca="1" si="79"/>
        <v>5.8423293524254648E-2</v>
      </c>
    </row>
    <row r="4865" spans="2:8" x14ac:dyDescent="0.3">
      <c r="B4865" s="109"/>
      <c r="C4865" s="13"/>
      <c r="G4865" s="29">
        <v>4862</v>
      </c>
      <c r="H4865" s="192">
        <f t="shared" ca="1" si="79"/>
        <v>3.8979513881580749E-3</v>
      </c>
    </row>
    <row r="4866" spans="2:8" x14ac:dyDescent="0.3">
      <c r="B4866" s="109"/>
      <c r="C4866" s="13"/>
      <c r="G4866" s="29">
        <v>4863</v>
      </c>
      <c r="H4866" s="192">
        <f t="shared" ca="1" si="79"/>
        <v>-4.4336361553458256E-2</v>
      </c>
    </row>
    <row r="4867" spans="2:8" x14ac:dyDescent="0.3">
      <c r="B4867" s="109"/>
      <c r="C4867" s="13"/>
      <c r="G4867" s="29">
        <v>4864</v>
      </c>
      <c r="H4867" s="192">
        <f t="shared" ca="1" si="79"/>
        <v>7.9586434702852583E-3</v>
      </c>
    </row>
    <row r="4868" spans="2:8" x14ac:dyDescent="0.3">
      <c r="B4868" s="109"/>
      <c r="C4868" s="13"/>
      <c r="G4868" s="29">
        <v>4865</v>
      </c>
      <c r="H4868" s="192">
        <f t="shared" ca="1" si="79"/>
        <v>-1.9424923542746657E-2</v>
      </c>
    </row>
    <row r="4869" spans="2:8" x14ac:dyDescent="0.3">
      <c r="B4869" s="109"/>
      <c r="C4869" s="13"/>
      <c r="G4869" s="29">
        <v>4866</v>
      </c>
      <c r="H4869" s="192">
        <f t="shared" ref="H4869:H4932" ca="1" si="80">_xlfn.NORM.INV(RAND(),N$6,N$7)</f>
        <v>7.0270386072665697E-3</v>
      </c>
    </row>
    <row r="4870" spans="2:8" x14ac:dyDescent="0.3">
      <c r="B4870" s="109"/>
      <c r="C4870" s="13"/>
      <c r="G4870" s="29">
        <v>4867</v>
      </c>
      <c r="H4870" s="192">
        <f t="shared" ca="1" si="80"/>
        <v>2.4616731106868302E-2</v>
      </c>
    </row>
    <row r="4871" spans="2:8" x14ac:dyDescent="0.3">
      <c r="B4871" s="109"/>
      <c r="C4871" s="13"/>
      <c r="G4871" s="29">
        <v>4868</v>
      </c>
      <c r="H4871" s="192">
        <f t="shared" ca="1" si="80"/>
        <v>4.149269591058978E-2</v>
      </c>
    </row>
    <row r="4872" spans="2:8" x14ac:dyDescent="0.3">
      <c r="B4872" s="109"/>
      <c r="C4872" s="13"/>
      <c r="G4872" s="29">
        <v>4869</v>
      </c>
      <c r="H4872" s="192">
        <f t="shared" ca="1" si="80"/>
        <v>-1.7952697301223434E-3</v>
      </c>
    </row>
    <row r="4873" spans="2:8" x14ac:dyDescent="0.3">
      <c r="B4873" s="109"/>
      <c r="C4873" s="13"/>
      <c r="G4873" s="29">
        <v>4870</v>
      </c>
      <c r="H4873" s="192">
        <f t="shared" ca="1" si="80"/>
        <v>3.1328320083816322E-2</v>
      </c>
    </row>
    <row r="4874" spans="2:8" x14ac:dyDescent="0.3">
      <c r="B4874" s="109"/>
      <c r="C4874" s="13"/>
      <c r="G4874" s="29">
        <v>4871</v>
      </c>
      <c r="H4874" s="192">
        <f t="shared" ca="1" si="80"/>
        <v>-3.418719271185288E-2</v>
      </c>
    </row>
    <row r="4875" spans="2:8" x14ac:dyDescent="0.3">
      <c r="B4875" s="109"/>
      <c r="C4875" s="13"/>
      <c r="G4875" s="29">
        <v>4872</v>
      </c>
      <c r="H4875" s="192">
        <f t="shared" ca="1" si="80"/>
        <v>6.1526973451102425E-2</v>
      </c>
    </row>
    <row r="4876" spans="2:8" x14ac:dyDescent="0.3">
      <c r="B4876" s="109"/>
      <c r="C4876" s="13"/>
      <c r="G4876" s="29">
        <v>4873</v>
      </c>
      <c r="H4876" s="192">
        <f t="shared" ca="1" si="80"/>
        <v>-3.2520894860409398E-2</v>
      </c>
    </row>
    <row r="4877" spans="2:8" x14ac:dyDescent="0.3">
      <c r="B4877" s="109"/>
      <c r="C4877" s="13"/>
      <c r="G4877" s="29">
        <v>4874</v>
      </c>
      <c r="H4877" s="192">
        <f t="shared" ca="1" si="80"/>
        <v>-5.7356536247415324E-2</v>
      </c>
    </row>
    <row r="4878" spans="2:8" x14ac:dyDescent="0.3">
      <c r="B4878" s="109"/>
      <c r="C4878" s="13"/>
      <c r="G4878" s="29">
        <v>4875</v>
      </c>
      <c r="H4878" s="192">
        <f t="shared" ca="1" si="80"/>
        <v>1.0900953631707058E-2</v>
      </c>
    </row>
    <row r="4879" spans="2:8" x14ac:dyDescent="0.3">
      <c r="B4879" s="109"/>
      <c r="C4879" s="13"/>
      <c r="G4879" s="29">
        <v>4876</v>
      </c>
      <c r="H4879" s="192">
        <f t="shared" ca="1" si="80"/>
        <v>1.1380335199844196E-3</v>
      </c>
    </row>
    <row r="4880" spans="2:8" x14ac:dyDescent="0.3">
      <c r="B4880" s="109"/>
      <c r="C4880" s="13"/>
      <c r="G4880" s="29">
        <v>4877</v>
      </c>
      <c r="H4880" s="192">
        <f t="shared" ca="1" si="80"/>
        <v>6.0876034275011599E-3</v>
      </c>
    </row>
    <row r="4881" spans="2:8" x14ac:dyDescent="0.3">
      <c r="B4881" s="109"/>
      <c r="C4881" s="13"/>
      <c r="G4881" s="29">
        <v>4878</v>
      </c>
      <c r="H4881" s="192">
        <f t="shared" ca="1" si="80"/>
        <v>3.0985349784780444E-2</v>
      </c>
    </row>
    <row r="4882" spans="2:8" x14ac:dyDescent="0.3">
      <c r="B4882" s="109"/>
      <c r="C4882" s="13"/>
      <c r="G4882" s="29">
        <v>4879</v>
      </c>
      <c r="H4882" s="192">
        <f t="shared" ca="1" si="80"/>
        <v>3.6060826655535234E-2</v>
      </c>
    </row>
    <row r="4883" spans="2:8" x14ac:dyDescent="0.3">
      <c r="B4883" s="109"/>
      <c r="C4883" s="13"/>
      <c r="G4883" s="29">
        <v>4880</v>
      </c>
      <c r="H4883" s="192">
        <f t="shared" ca="1" si="80"/>
        <v>-4.403891953757076E-3</v>
      </c>
    </row>
    <row r="4884" spans="2:8" x14ac:dyDescent="0.3">
      <c r="B4884" s="109"/>
      <c r="C4884" s="13"/>
      <c r="G4884" s="29">
        <v>4881</v>
      </c>
      <c r="H4884" s="192">
        <f t="shared" ca="1" si="80"/>
        <v>-1.9870479081600103E-3</v>
      </c>
    </row>
    <row r="4885" spans="2:8" x14ac:dyDescent="0.3">
      <c r="B4885" s="109"/>
      <c r="C4885" s="13"/>
      <c r="G4885" s="29">
        <v>4882</v>
      </c>
      <c r="H4885" s="192">
        <f t="shared" ca="1" si="80"/>
        <v>1.4351059885006011E-2</v>
      </c>
    </row>
    <row r="4886" spans="2:8" x14ac:dyDescent="0.3">
      <c r="B4886" s="109"/>
      <c r="C4886" s="13"/>
      <c r="G4886" s="29">
        <v>4883</v>
      </c>
      <c r="H4886" s="192">
        <f t="shared" ca="1" si="80"/>
        <v>-6.8947036826534957E-3</v>
      </c>
    </row>
    <row r="4887" spans="2:8" x14ac:dyDescent="0.3">
      <c r="B4887" s="109"/>
      <c r="C4887" s="13"/>
      <c r="G4887" s="29">
        <v>4884</v>
      </c>
      <c r="H4887" s="192">
        <f t="shared" ca="1" si="80"/>
        <v>4.8821554342673865E-2</v>
      </c>
    </row>
    <row r="4888" spans="2:8" x14ac:dyDescent="0.3">
      <c r="B4888" s="109"/>
      <c r="C4888" s="13"/>
      <c r="G4888" s="29">
        <v>4885</v>
      </c>
      <c r="H4888" s="192">
        <f t="shared" ca="1" si="80"/>
        <v>-7.5676440804776902E-4</v>
      </c>
    </row>
    <row r="4889" spans="2:8" x14ac:dyDescent="0.3">
      <c r="B4889" s="109"/>
      <c r="C4889" s="13"/>
      <c r="G4889" s="29">
        <v>4886</v>
      </c>
      <c r="H4889" s="192">
        <f t="shared" ca="1" si="80"/>
        <v>-2.85492713662748E-2</v>
      </c>
    </row>
    <row r="4890" spans="2:8" x14ac:dyDescent="0.3">
      <c r="B4890" s="109"/>
      <c r="C4890" s="13"/>
      <c r="G4890" s="29">
        <v>4887</v>
      </c>
      <c r="H4890" s="192">
        <f t="shared" ca="1" si="80"/>
        <v>1.6270227638737454E-2</v>
      </c>
    </row>
    <row r="4891" spans="2:8" x14ac:dyDescent="0.3">
      <c r="B4891" s="109"/>
      <c r="C4891" s="13"/>
      <c r="G4891" s="29">
        <v>4888</v>
      </c>
      <c r="H4891" s="192">
        <f t="shared" ca="1" si="80"/>
        <v>-4.4962386360164017E-2</v>
      </c>
    </row>
    <row r="4892" spans="2:8" x14ac:dyDescent="0.3">
      <c r="B4892" s="109"/>
      <c r="C4892" s="13"/>
      <c r="G4892" s="29">
        <v>4889</v>
      </c>
      <c r="H4892" s="192">
        <f t="shared" ca="1" si="80"/>
        <v>-1.1673064884368234E-2</v>
      </c>
    </row>
    <row r="4893" spans="2:8" x14ac:dyDescent="0.3">
      <c r="B4893" s="109"/>
      <c r="C4893" s="13"/>
      <c r="G4893" s="29">
        <v>4890</v>
      </c>
      <c r="H4893" s="192">
        <f t="shared" ca="1" si="80"/>
        <v>3.7855346082966417E-2</v>
      </c>
    </row>
    <row r="4894" spans="2:8" x14ac:dyDescent="0.3">
      <c r="B4894" s="109"/>
      <c r="C4894" s="13"/>
      <c r="G4894" s="29">
        <v>4891</v>
      </c>
      <c r="H4894" s="192">
        <f t="shared" ca="1" si="80"/>
        <v>-2.396492202594578E-2</v>
      </c>
    </row>
    <row r="4895" spans="2:8" x14ac:dyDescent="0.3">
      <c r="B4895" s="109"/>
      <c r="C4895" s="13"/>
      <c r="G4895" s="29">
        <v>4892</v>
      </c>
      <c r="H4895" s="192">
        <f t="shared" ca="1" si="80"/>
        <v>-2.1788463859678067E-3</v>
      </c>
    </row>
    <row r="4896" spans="2:8" x14ac:dyDescent="0.3">
      <c r="B4896" s="109"/>
      <c r="C4896" s="13"/>
      <c r="G4896" s="29">
        <v>4893</v>
      </c>
      <c r="H4896" s="192">
        <f t="shared" ca="1" si="80"/>
        <v>-1.1362037018416121E-2</v>
      </c>
    </row>
    <row r="4897" spans="2:8" x14ac:dyDescent="0.3">
      <c r="B4897" s="109"/>
      <c r="C4897" s="13"/>
      <c r="G4897" s="29">
        <v>4894</v>
      </c>
      <c r="H4897" s="192">
        <f t="shared" ca="1" si="80"/>
        <v>-4.9989814763404337E-3</v>
      </c>
    </row>
    <row r="4898" spans="2:8" x14ac:dyDescent="0.3">
      <c r="B4898" s="109"/>
      <c r="C4898" s="13"/>
      <c r="G4898" s="29">
        <v>4895</v>
      </c>
      <c r="H4898" s="192">
        <f t="shared" ca="1" si="80"/>
        <v>1.2067612822231138E-3</v>
      </c>
    </row>
    <row r="4899" spans="2:8" x14ac:dyDescent="0.3">
      <c r="B4899" s="109"/>
      <c r="C4899" s="13"/>
      <c r="G4899" s="29">
        <v>4896</v>
      </c>
      <c r="H4899" s="192">
        <f t="shared" ca="1" si="80"/>
        <v>1.1864571827436715E-2</v>
      </c>
    </row>
    <row r="4900" spans="2:8" x14ac:dyDescent="0.3">
      <c r="B4900" s="109"/>
      <c r="C4900" s="13"/>
      <c r="G4900" s="29">
        <v>4897</v>
      </c>
      <c r="H4900" s="192">
        <f t="shared" ca="1" si="80"/>
        <v>-6.4667324507115776E-3</v>
      </c>
    </row>
    <row r="4901" spans="2:8" x14ac:dyDescent="0.3">
      <c r="B4901" s="109"/>
      <c r="C4901" s="13"/>
      <c r="G4901" s="29">
        <v>4898</v>
      </c>
      <c r="H4901" s="192">
        <f t="shared" ca="1" si="80"/>
        <v>9.9258372068128549E-4</v>
      </c>
    </row>
    <row r="4902" spans="2:8" x14ac:dyDescent="0.3">
      <c r="B4902" s="109"/>
      <c r="C4902" s="13"/>
      <c r="G4902" s="29">
        <v>4899</v>
      </c>
      <c r="H4902" s="192">
        <f t="shared" ca="1" si="80"/>
        <v>1.9502590689734731E-2</v>
      </c>
    </row>
    <row r="4903" spans="2:8" x14ac:dyDescent="0.3">
      <c r="B4903" s="109"/>
      <c r="C4903" s="13"/>
      <c r="G4903" s="29">
        <v>4900</v>
      </c>
      <c r="H4903" s="192">
        <f t="shared" ca="1" si="80"/>
        <v>-2.5291582643016193E-3</v>
      </c>
    </row>
    <row r="4904" spans="2:8" x14ac:dyDescent="0.3">
      <c r="B4904" s="109"/>
      <c r="C4904" s="13"/>
      <c r="G4904" s="29">
        <v>4901</v>
      </c>
      <c r="H4904" s="192">
        <f t="shared" ca="1" si="80"/>
        <v>7.2589089010113355E-3</v>
      </c>
    </row>
    <row r="4905" spans="2:8" x14ac:dyDescent="0.3">
      <c r="B4905" s="109"/>
      <c r="C4905" s="13"/>
      <c r="G4905" s="29">
        <v>4902</v>
      </c>
      <c r="H4905" s="192">
        <f t="shared" ca="1" si="80"/>
        <v>6.8266839359922378E-3</v>
      </c>
    </row>
    <row r="4906" spans="2:8" x14ac:dyDescent="0.3">
      <c r="B4906" s="109"/>
      <c r="C4906" s="13"/>
      <c r="G4906" s="29">
        <v>4903</v>
      </c>
      <c r="H4906" s="192">
        <f t="shared" ca="1" si="80"/>
        <v>2.1002576864963225E-2</v>
      </c>
    </row>
    <row r="4907" spans="2:8" x14ac:dyDescent="0.3">
      <c r="B4907" s="109"/>
      <c r="C4907" s="13"/>
      <c r="G4907" s="29">
        <v>4904</v>
      </c>
      <c r="H4907" s="192">
        <f t="shared" ca="1" si="80"/>
        <v>3.5488076753116049E-2</v>
      </c>
    </row>
    <row r="4908" spans="2:8" x14ac:dyDescent="0.3">
      <c r="B4908" s="109"/>
      <c r="C4908" s="13"/>
      <c r="G4908" s="29">
        <v>4905</v>
      </c>
      <c r="H4908" s="192">
        <f t="shared" ca="1" si="80"/>
        <v>1.3183002159121042E-2</v>
      </c>
    </row>
    <row r="4909" spans="2:8" x14ac:dyDescent="0.3">
      <c r="B4909" s="109"/>
      <c r="C4909" s="13"/>
      <c r="G4909" s="29">
        <v>4906</v>
      </c>
      <c r="H4909" s="192">
        <f t="shared" ca="1" si="80"/>
        <v>6.4688517554114006E-2</v>
      </c>
    </row>
    <row r="4910" spans="2:8" x14ac:dyDescent="0.3">
      <c r="B4910" s="109"/>
      <c r="C4910" s="13"/>
      <c r="G4910" s="29">
        <v>4907</v>
      </c>
      <c r="H4910" s="192">
        <f t="shared" ca="1" si="80"/>
        <v>-1.6299047157255505E-5</v>
      </c>
    </row>
    <row r="4911" spans="2:8" x14ac:dyDescent="0.3">
      <c r="B4911" s="109"/>
      <c r="C4911" s="13"/>
      <c r="G4911" s="29">
        <v>4908</v>
      </c>
      <c r="H4911" s="192">
        <f t="shared" ca="1" si="80"/>
        <v>5.4567906662844248E-3</v>
      </c>
    </row>
    <row r="4912" spans="2:8" x14ac:dyDescent="0.3">
      <c r="B4912" s="109"/>
      <c r="C4912" s="13"/>
      <c r="G4912" s="29">
        <v>4909</v>
      </c>
      <c r="H4912" s="192">
        <f t="shared" ca="1" si="80"/>
        <v>5.7177086859830091E-2</v>
      </c>
    </row>
    <row r="4913" spans="2:8" x14ac:dyDescent="0.3">
      <c r="B4913" s="109"/>
      <c r="C4913" s="13"/>
      <c r="G4913" s="29">
        <v>4910</v>
      </c>
      <c r="H4913" s="192">
        <f t="shared" ca="1" si="80"/>
        <v>-1.3507744200695201E-3</v>
      </c>
    </row>
    <row r="4914" spans="2:8" x14ac:dyDescent="0.3">
      <c r="B4914" s="109"/>
      <c r="C4914" s="13"/>
      <c r="G4914" s="29">
        <v>4911</v>
      </c>
      <c r="H4914" s="192">
        <f t="shared" ca="1" si="80"/>
        <v>-2.7180536387228824E-2</v>
      </c>
    </row>
    <row r="4915" spans="2:8" x14ac:dyDescent="0.3">
      <c r="B4915" s="109"/>
      <c r="C4915" s="13"/>
      <c r="G4915" s="29">
        <v>4912</v>
      </c>
      <c r="H4915" s="192">
        <f t="shared" ca="1" si="80"/>
        <v>4.2998954250447141E-2</v>
      </c>
    </row>
    <row r="4916" spans="2:8" x14ac:dyDescent="0.3">
      <c r="B4916" s="109"/>
      <c r="C4916" s="13"/>
      <c r="G4916" s="29">
        <v>4913</v>
      </c>
      <c r="H4916" s="192">
        <f t="shared" ca="1" si="80"/>
        <v>-6.3212005334006685E-2</v>
      </c>
    </row>
    <row r="4917" spans="2:8" x14ac:dyDescent="0.3">
      <c r="B4917" s="109"/>
      <c r="C4917" s="13"/>
      <c r="G4917" s="29">
        <v>4914</v>
      </c>
      <c r="H4917" s="192">
        <f t="shared" ca="1" si="80"/>
        <v>-4.2989817130769062E-2</v>
      </c>
    </row>
    <row r="4918" spans="2:8" x14ac:dyDescent="0.3">
      <c r="B4918" s="109"/>
      <c r="C4918" s="13"/>
      <c r="G4918" s="29">
        <v>4915</v>
      </c>
      <c r="H4918" s="192">
        <f t="shared" ca="1" si="80"/>
        <v>-1.6005358323032792E-2</v>
      </c>
    </row>
    <row r="4919" spans="2:8" x14ac:dyDescent="0.3">
      <c r="B4919" s="109"/>
      <c r="C4919" s="13"/>
      <c r="G4919" s="29">
        <v>4916</v>
      </c>
      <c r="H4919" s="192">
        <f t="shared" ca="1" si="80"/>
        <v>-6.0913745647554682E-3</v>
      </c>
    </row>
    <row r="4920" spans="2:8" x14ac:dyDescent="0.3">
      <c r="B4920" s="109"/>
      <c r="C4920" s="13"/>
      <c r="G4920" s="29">
        <v>4917</v>
      </c>
      <c r="H4920" s="192">
        <f t="shared" ca="1" si="80"/>
        <v>1.1874653195482004E-2</v>
      </c>
    </row>
    <row r="4921" spans="2:8" x14ac:dyDescent="0.3">
      <c r="B4921" s="109"/>
      <c r="C4921" s="13"/>
      <c r="G4921" s="29">
        <v>4918</v>
      </c>
      <c r="H4921" s="192">
        <f t="shared" ca="1" si="80"/>
        <v>8.52718131584429E-3</v>
      </c>
    </row>
    <row r="4922" spans="2:8" x14ac:dyDescent="0.3">
      <c r="B4922" s="109"/>
      <c r="C4922" s="13"/>
      <c r="G4922" s="29">
        <v>4919</v>
      </c>
      <c r="H4922" s="192">
        <f t="shared" ca="1" si="80"/>
        <v>1.9922677792675394E-2</v>
      </c>
    </row>
    <row r="4923" spans="2:8" x14ac:dyDescent="0.3">
      <c r="B4923" s="109"/>
      <c r="C4923" s="13"/>
      <c r="G4923" s="29">
        <v>4920</v>
      </c>
      <c r="H4923" s="192">
        <f t="shared" ca="1" si="80"/>
        <v>6.9565074446889724E-2</v>
      </c>
    </row>
    <row r="4924" spans="2:8" x14ac:dyDescent="0.3">
      <c r="B4924" s="109"/>
      <c r="C4924" s="13"/>
      <c r="G4924" s="29">
        <v>4921</v>
      </c>
      <c r="H4924" s="192">
        <f t="shared" ca="1" si="80"/>
        <v>-1.7841186447014074E-2</v>
      </c>
    </row>
    <row r="4925" spans="2:8" x14ac:dyDescent="0.3">
      <c r="B4925" s="109"/>
      <c r="C4925" s="13"/>
      <c r="G4925" s="29">
        <v>4922</v>
      </c>
      <c r="H4925" s="192">
        <f t="shared" ca="1" si="80"/>
        <v>2.3467628961687634E-3</v>
      </c>
    </row>
    <row r="4926" spans="2:8" x14ac:dyDescent="0.3">
      <c r="B4926" s="109"/>
      <c r="C4926" s="13"/>
      <c r="G4926" s="29">
        <v>4923</v>
      </c>
      <c r="H4926" s="192">
        <f t="shared" ca="1" si="80"/>
        <v>-1.549768968225216E-2</v>
      </c>
    </row>
    <row r="4927" spans="2:8" x14ac:dyDescent="0.3">
      <c r="B4927" s="109"/>
      <c r="C4927" s="13"/>
      <c r="G4927" s="29">
        <v>4924</v>
      </c>
      <c r="H4927" s="192">
        <f t="shared" ca="1" si="80"/>
        <v>-2.8862381580225371E-3</v>
      </c>
    </row>
    <row r="4928" spans="2:8" x14ac:dyDescent="0.3">
      <c r="B4928" s="109"/>
      <c r="C4928" s="13"/>
      <c r="G4928" s="29">
        <v>4925</v>
      </c>
      <c r="H4928" s="192">
        <f t="shared" ca="1" si="80"/>
        <v>1.1721093318308276E-2</v>
      </c>
    </row>
    <row r="4929" spans="2:8" x14ac:dyDescent="0.3">
      <c r="B4929" s="109"/>
      <c r="C4929" s="13"/>
      <c r="G4929" s="29">
        <v>4926</v>
      </c>
      <c r="H4929" s="192">
        <f t="shared" ca="1" si="80"/>
        <v>-1.4712520990582709E-2</v>
      </c>
    </row>
    <row r="4930" spans="2:8" x14ac:dyDescent="0.3">
      <c r="B4930" s="109"/>
      <c r="C4930" s="13"/>
      <c r="G4930" s="29">
        <v>4927</v>
      </c>
      <c r="H4930" s="192">
        <f t="shared" ca="1" si="80"/>
        <v>-6.5690519912098497E-2</v>
      </c>
    </row>
    <row r="4931" spans="2:8" x14ac:dyDescent="0.3">
      <c r="B4931" s="109"/>
      <c r="C4931" s="13"/>
      <c r="G4931" s="29">
        <v>4928</v>
      </c>
      <c r="H4931" s="192">
        <f t="shared" ca="1" si="80"/>
        <v>1.4471323372484222E-2</v>
      </c>
    </row>
    <row r="4932" spans="2:8" x14ac:dyDescent="0.3">
      <c r="B4932" s="109"/>
      <c r="C4932" s="13"/>
      <c r="G4932" s="29">
        <v>4929</v>
      </c>
      <c r="H4932" s="192">
        <f t="shared" ca="1" si="80"/>
        <v>4.2435285533222497E-2</v>
      </c>
    </row>
    <row r="4933" spans="2:8" x14ac:dyDescent="0.3">
      <c r="B4933" s="109"/>
      <c r="C4933" s="13"/>
      <c r="G4933" s="29">
        <v>4930</v>
      </c>
      <c r="H4933" s="192">
        <f t="shared" ref="H4933:H4996" ca="1" si="81">_xlfn.NORM.INV(RAND(),N$6,N$7)</f>
        <v>-2.4586035514207648E-2</v>
      </c>
    </row>
    <row r="4934" spans="2:8" x14ac:dyDescent="0.3">
      <c r="B4934" s="109"/>
      <c r="C4934" s="13"/>
      <c r="G4934" s="29">
        <v>4931</v>
      </c>
      <c r="H4934" s="192">
        <f t="shared" ca="1" si="81"/>
        <v>1.364804834267983E-2</v>
      </c>
    </row>
    <row r="4935" spans="2:8" x14ac:dyDescent="0.3">
      <c r="B4935" s="109"/>
      <c r="C4935" s="13"/>
      <c r="G4935" s="29">
        <v>4932</v>
      </c>
      <c r="H4935" s="192">
        <f t="shared" ca="1" si="81"/>
        <v>-4.2213321009631502E-2</v>
      </c>
    </row>
    <row r="4936" spans="2:8" x14ac:dyDescent="0.3">
      <c r="B4936" s="109"/>
      <c r="C4936" s="13"/>
      <c r="G4936" s="29">
        <v>4933</v>
      </c>
      <c r="H4936" s="192">
        <f t="shared" ca="1" si="81"/>
        <v>-1.9665214587076481E-2</v>
      </c>
    </row>
    <row r="4937" spans="2:8" x14ac:dyDescent="0.3">
      <c r="B4937" s="109"/>
      <c r="C4937" s="13"/>
      <c r="G4937" s="29">
        <v>4934</v>
      </c>
      <c r="H4937" s="192">
        <f t="shared" ca="1" si="81"/>
        <v>-4.6453230480178482E-3</v>
      </c>
    </row>
    <row r="4938" spans="2:8" x14ac:dyDescent="0.3">
      <c r="B4938" s="109"/>
      <c r="C4938" s="13"/>
      <c r="G4938" s="29">
        <v>4935</v>
      </c>
      <c r="H4938" s="192">
        <f t="shared" ca="1" si="81"/>
        <v>2.3937482174283788E-2</v>
      </c>
    </row>
    <row r="4939" spans="2:8" x14ac:dyDescent="0.3">
      <c r="B4939" s="109"/>
      <c r="C4939" s="13"/>
      <c r="G4939" s="29">
        <v>4936</v>
      </c>
      <c r="H4939" s="192">
        <f t="shared" ca="1" si="81"/>
        <v>-4.3045675422006435E-2</v>
      </c>
    </row>
    <row r="4940" spans="2:8" x14ac:dyDescent="0.3">
      <c r="B4940" s="109"/>
      <c r="C4940" s="13"/>
      <c r="G4940" s="29">
        <v>4937</v>
      </c>
      <c r="H4940" s="192">
        <f t="shared" ca="1" si="81"/>
        <v>2.0415940469390416E-2</v>
      </c>
    </row>
    <row r="4941" spans="2:8" x14ac:dyDescent="0.3">
      <c r="B4941" s="109"/>
      <c r="C4941" s="13"/>
      <c r="G4941" s="29">
        <v>4938</v>
      </c>
      <c r="H4941" s="192">
        <f t="shared" ca="1" si="81"/>
        <v>-5.137189360421128E-2</v>
      </c>
    </row>
    <row r="4942" spans="2:8" x14ac:dyDescent="0.3">
      <c r="B4942" s="109"/>
      <c r="C4942" s="13"/>
      <c r="G4942" s="29">
        <v>4939</v>
      </c>
      <c r="H4942" s="192">
        <f t="shared" ca="1" si="81"/>
        <v>6.8039496217959525E-3</v>
      </c>
    </row>
    <row r="4943" spans="2:8" x14ac:dyDescent="0.3">
      <c r="B4943" s="109"/>
      <c r="C4943" s="13"/>
      <c r="G4943" s="29">
        <v>4940</v>
      </c>
      <c r="H4943" s="192">
        <f t="shared" ca="1" si="81"/>
        <v>6.2575450420814277E-2</v>
      </c>
    </row>
    <row r="4944" spans="2:8" x14ac:dyDescent="0.3">
      <c r="B4944" s="109"/>
      <c r="C4944" s="13"/>
      <c r="G4944" s="29">
        <v>4941</v>
      </c>
      <c r="H4944" s="192">
        <f t="shared" ca="1" si="81"/>
        <v>-1.5601129340615414E-2</v>
      </c>
    </row>
    <row r="4945" spans="2:8" x14ac:dyDescent="0.3">
      <c r="B4945" s="109"/>
      <c r="C4945" s="13"/>
      <c r="G4945" s="29">
        <v>4942</v>
      </c>
      <c r="H4945" s="192">
        <f t="shared" ca="1" si="81"/>
        <v>6.7816784802109762E-3</v>
      </c>
    </row>
    <row r="4946" spans="2:8" x14ac:dyDescent="0.3">
      <c r="B4946" s="109"/>
      <c r="C4946" s="13"/>
      <c r="G4946" s="29">
        <v>4943</v>
      </c>
      <c r="H4946" s="192">
        <f t="shared" ca="1" si="81"/>
        <v>2.4703609773777054E-2</v>
      </c>
    </row>
    <row r="4947" spans="2:8" x14ac:dyDescent="0.3">
      <c r="B4947" s="109"/>
      <c r="C4947" s="13"/>
      <c r="G4947" s="29">
        <v>4944</v>
      </c>
      <c r="H4947" s="192">
        <f t="shared" ca="1" si="81"/>
        <v>2.7637426174870375E-2</v>
      </c>
    </row>
    <row r="4948" spans="2:8" x14ac:dyDescent="0.3">
      <c r="B4948" s="109"/>
      <c r="C4948" s="13"/>
      <c r="G4948" s="29">
        <v>4945</v>
      </c>
      <c r="H4948" s="192">
        <f t="shared" ca="1" si="81"/>
        <v>4.6854553999146231E-2</v>
      </c>
    </row>
    <row r="4949" spans="2:8" x14ac:dyDescent="0.3">
      <c r="B4949" s="109"/>
      <c r="C4949" s="13"/>
      <c r="G4949" s="29">
        <v>4946</v>
      </c>
      <c r="H4949" s="192">
        <f t="shared" ca="1" si="81"/>
        <v>4.8780265018464998E-3</v>
      </c>
    </row>
    <row r="4950" spans="2:8" x14ac:dyDescent="0.3">
      <c r="B4950" s="109"/>
      <c r="C4950" s="13"/>
      <c r="G4950" s="29">
        <v>4947</v>
      </c>
      <c r="H4950" s="192">
        <f t="shared" ca="1" si="81"/>
        <v>2.5777329356612949E-2</v>
      </c>
    </row>
    <row r="4951" spans="2:8" x14ac:dyDescent="0.3">
      <c r="B4951" s="109"/>
      <c r="C4951" s="13"/>
      <c r="G4951" s="29">
        <v>4948</v>
      </c>
      <c r="H4951" s="192">
        <f t="shared" ca="1" si="81"/>
        <v>-1.4809358652996372E-2</v>
      </c>
    </row>
    <row r="4952" spans="2:8" x14ac:dyDescent="0.3">
      <c r="B4952" s="109"/>
      <c r="C4952" s="13"/>
      <c r="G4952" s="29">
        <v>4949</v>
      </c>
      <c r="H4952" s="192">
        <f t="shared" ca="1" si="81"/>
        <v>3.9886765147809901E-2</v>
      </c>
    </row>
    <row r="4953" spans="2:8" x14ac:dyDescent="0.3">
      <c r="B4953" s="109"/>
      <c r="C4953" s="13"/>
      <c r="G4953" s="29">
        <v>4950</v>
      </c>
      <c r="H4953" s="192">
        <f t="shared" ca="1" si="81"/>
        <v>-1.0482042704972081E-2</v>
      </c>
    </row>
    <row r="4954" spans="2:8" x14ac:dyDescent="0.3">
      <c r="B4954" s="109"/>
      <c r="C4954" s="13"/>
      <c r="G4954" s="29">
        <v>4951</v>
      </c>
      <c r="H4954" s="192">
        <f t="shared" ca="1" si="81"/>
        <v>6.0102639049606603E-2</v>
      </c>
    </row>
    <row r="4955" spans="2:8" x14ac:dyDescent="0.3">
      <c r="B4955" s="109"/>
      <c r="C4955" s="13"/>
      <c r="G4955" s="29">
        <v>4952</v>
      </c>
      <c r="H4955" s="192">
        <f t="shared" ca="1" si="81"/>
        <v>-3.3572765590906835E-2</v>
      </c>
    </row>
    <row r="4956" spans="2:8" x14ac:dyDescent="0.3">
      <c r="B4956" s="109"/>
      <c r="C4956" s="13"/>
      <c r="G4956" s="29">
        <v>4953</v>
      </c>
      <c r="H4956" s="192">
        <f t="shared" ca="1" si="81"/>
        <v>-2.1230721975376527E-2</v>
      </c>
    </row>
    <row r="4957" spans="2:8" x14ac:dyDescent="0.3">
      <c r="B4957" s="109"/>
      <c r="C4957" s="13"/>
      <c r="G4957" s="29">
        <v>4954</v>
      </c>
      <c r="H4957" s="192">
        <f t="shared" ca="1" si="81"/>
        <v>-2.6542343086426518E-2</v>
      </c>
    </row>
    <row r="4958" spans="2:8" x14ac:dyDescent="0.3">
      <c r="B4958" s="109"/>
      <c r="C4958" s="13"/>
      <c r="G4958" s="29">
        <v>4955</v>
      </c>
      <c r="H4958" s="192">
        <f t="shared" ca="1" si="81"/>
        <v>8.5014084759425217E-3</v>
      </c>
    </row>
    <row r="4959" spans="2:8" x14ac:dyDescent="0.3">
      <c r="B4959" s="109"/>
      <c r="C4959" s="13"/>
      <c r="G4959" s="29">
        <v>4956</v>
      </c>
      <c r="H4959" s="192">
        <f t="shared" ca="1" si="81"/>
        <v>3.2182026106277614E-2</v>
      </c>
    </row>
    <row r="4960" spans="2:8" x14ac:dyDescent="0.3">
      <c r="B4960" s="109"/>
      <c r="C4960" s="13"/>
      <c r="G4960" s="29">
        <v>4957</v>
      </c>
      <c r="H4960" s="192">
        <f t="shared" ca="1" si="81"/>
        <v>-6.563454168350173E-3</v>
      </c>
    </row>
    <row r="4961" spans="2:8" x14ac:dyDescent="0.3">
      <c r="B4961" s="109"/>
      <c r="C4961" s="13"/>
      <c r="G4961" s="29">
        <v>4958</v>
      </c>
      <c r="H4961" s="192">
        <f t="shared" ca="1" si="81"/>
        <v>-4.0029009439845713E-2</v>
      </c>
    </row>
    <row r="4962" spans="2:8" x14ac:dyDescent="0.3">
      <c r="B4962" s="109"/>
      <c r="C4962" s="13"/>
      <c r="G4962" s="29">
        <v>4959</v>
      </c>
      <c r="H4962" s="192">
        <f t="shared" ca="1" si="81"/>
        <v>-4.4507568645719135E-2</v>
      </c>
    </row>
    <row r="4963" spans="2:8" x14ac:dyDescent="0.3">
      <c r="B4963" s="109"/>
      <c r="C4963" s="13"/>
      <c r="G4963" s="29">
        <v>4960</v>
      </c>
      <c r="H4963" s="192">
        <f t="shared" ca="1" si="81"/>
        <v>-2.7144479944749979E-2</v>
      </c>
    </row>
    <row r="4964" spans="2:8" x14ac:dyDescent="0.3">
      <c r="B4964" s="109"/>
      <c r="C4964" s="13"/>
      <c r="G4964" s="29">
        <v>4961</v>
      </c>
      <c r="H4964" s="192">
        <f t="shared" ca="1" si="81"/>
        <v>6.7828936050721199E-3</v>
      </c>
    </row>
    <row r="4965" spans="2:8" x14ac:dyDescent="0.3">
      <c r="B4965" s="109"/>
      <c r="C4965" s="13"/>
      <c r="G4965" s="29">
        <v>4962</v>
      </c>
      <c r="H4965" s="192">
        <f t="shared" ca="1" si="81"/>
        <v>-4.3328979856139663E-2</v>
      </c>
    </row>
    <row r="4966" spans="2:8" x14ac:dyDescent="0.3">
      <c r="B4966" s="109"/>
      <c r="C4966" s="13"/>
      <c r="G4966" s="29">
        <v>4963</v>
      </c>
      <c r="H4966" s="192">
        <f t="shared" ca="1" si="81"/>
        <v>2.0440130123926975E-3</v>
      </c>
    </row>
    <row r="4967" spans="2:8" x14ac:dyDescent="0.3">
      <c r="B4967" s="109"/>
      <c r="C4967" s="13"/>
      <c r="G4967" s="29">
        <v>4964</v>
      </c>
      <c r="H4967" s="192">
        <f t="shared" ca="1" si="81"/>
        <v>-3.2388046025078075E-2</v>
      </c>
    </row>
    <row r="4968" spans="2:8" x14ac:dyDescent="0.3">
      <c r="B4968" s="109"/>
      <c r="C4968" s="13"/>
      <c r="G4968" s="29">
        <v>4965</v>
      </c>
      <c r="H4968" s="192">
        <f t="shared" ca="1" si="81"/>
        <v>-3.6102938856392174E-2</v>
      </c>
    </row>
    <row r="4969" spans="2:8" x14ac:dyDescent="0.3">
      <c r="B4969" s="109"/>
      <c r="C4969" s="13"/>
      <c r="G4969" s="29">
        <v>4966</v>
      </c>
      <c r="H4969" s="192">
        <f t="shared" ca="1" si="81"/>
        <v>-1.2002706760290735E-3</v>
      </c>
    </row>
    <row r="4970" spans="2:8" x14ac:dyDescent="0.3">
      <c r="B4970" s="109"/>
      <c r="C4970" s="13"/>
      <c r="G4970" s="29">
        <v>4967</v>
      </c>
      <c r="H4970" s="192">
        <f t="shared" ca="1" si="81"/>
        <v>-1.7279614927004052E-2</v>
      </c>
    </row>
    <row r="4971" spans="2:8" x14ac:dyDescent="0.3">
      <c r="B4971" s="109"/>
      <c r="C4971" s="13"/>
      <c r="G4971" s="29">
        <v>4968</v>
      </c>
      <c r="H4971" s="192">
        <f t="shared" ca="1" si="81"/>
        <v>2.5068941482517232E-2</v>
      </c>
    </row>
    <row r="4972" spans="2:8" x14ac:dyDescent="0.3">
      <c r="B4972" s="109"/>
      <c r="C4972" s="13"/>
      <c r="G4972" s="29">
        <v>4969</v>
      </c>
      <c r="H4972" s="192">
        <f t="shared" ca="1" si="81"/>
        <v>-2.131361658698448E-4</v>
      </c>
    </row>
    <row r="4973" spans="2:8" x14ac:dyDescent="0.3">
      <c r="B4973" s="109"/>
      <c r="C4973" s="13"/>
      <c r="G4973" s="29">
        <v>4970</v>
      </c>
      <c r="H4973" s="192">
        <f t="shared" ca="1" si="81"/>
        <v>2.6425490829896495E-2</v>
      </c>
    </row>
    <row r="4974" spans="2:8" x14ac:dyDescent="0.3">
      <c r="B4974" s="109"/>
      <c r="C4974" s="13"/>
      <c r="G4974" s="29">
        <v>4971</v>
      </c>
      <c r="H4974" s="192">
        <f t="shared" ca="1" si="81"/>
        <v>5.0512456888674014E-2</v>
      </c>
    </row>
    <row r="4975" spans="2:8" x14ac:dyDescent="0.3">
      <c r="B4975" s="109"/>
      <c r="C4975" s="13"/>
      <c r="G4975" s="29">
        <v>4972</v>
      </c>
      <c r="H4975" s="192">
        <f t="shared" ca="1" si="81"/>
        <v>2.0106453031304448E-2</v>
      </c>
    </row>
    <row r="4976" spans="2:8" x14ac:dyDescent="0.3">
      <c r="B4976" s="109"/>
      <c r="C4976" s="13"/>
      <c r="G4976" s="29">
        <v>4973</v>
      </c>
      <c r="H4976" s="192">
        <f t="shared" ca="1" si="81"/>
        <v>-3.3279045885674985E-2</v>
      </c>
    </row>
    <row r="4977" spans="2:8" x14ac:dyDescent="0.3">
      <c r="B4977" s="109"/>
      <c r="C4977" s="13"/>
      <c r="G4977" s="29">
        <v>4974</v>
      </c>
      <c r="H4977" s="192">
        <f t="shared" ca="1" si="81"/>
        <v>-2.2160102629585451E-2</v>
      </c>
    </row>
    <row r="4978" spans="2:8" x14ac:dyDescent="0.3">
      <c r="B4978" s="109"/>
      <c r="C4978" s="13"/>
      <c r="G4978" s="29">
        <v>4975</v>
      </c>
      <c r="H4978" s="192">
        <f t="shared" ca="1" si="81"/>
        <v>-2.7565956238885473E-2</v>
      </c>
    </row>
    <row r="4979" spans="2:8" x14ac:dyDescent="0.3">
      <c r="B4979" s="109"/>
      <c r="C4979" s="13"/>
      <c r="G4979" s="29">
        <v>4976</v>
      </c>
      <c r="H4979" s="192">
        <f t="shared" ca="1" si="81"/>
        <v>-2.9531960668533142E-2</v>
      </c>
    </row>
    <row r="4980" spans="2:8" x14ac:dyDescent="0.3">
      <c r="B4980" s="109"/>
      <c r="C4980" s="13"/>
      <c r="G4980" s="29">
        <v>4977</v>
      </c>
      <c r="H4980" s="192">
        <f t="shared" ca="1" si="81"/>
        <v>9.4453620179416119E-4</v>
      </c>
    </row>
    <row r="4981" spans="2:8" x14ac:dyDescent="0.3">
      <c r="B4981" s="109"/>
      <c r="C4981" s="13"/>
      <c r="G4981" s="29">
        <v>4978</v>
      </c>
      <c r="H4981" s="192">
        <f t="shared" ca="1" si="81"/>
        <v>2.055520640914096E-2</v>
      </c>
    </row>
    <row r="4982" spans="2:8" x14ac:dyDescent="0.3">
      <c r="B4982" s="109"/>
      <c r="C4982" s="13"/>
      <c r="G4982" s="29">
        <v>4979</v>
      </c>
      <c r="H4982" s="192">
        <f t="shared" ca="1" si="81"/>
        <v>3.7284122878333437E-2</v>
      </c>
    </row>
    <row r="4983" spans="2:8" x14ac:dyDescent="0.3">
      <c r="B4983" s="109"/>
      <c r="C4983" s="13"/>
      <c r="G4983" s="29">
        <v>4980</v>
      </c>
      <c r="H4983" s="192">
        <f t="shared" ca="1" si="81"/>
        <v>-1.3572246976578058E-2</v>
      </c>
    </row>
    <row r="4984" spans="2:8" x14ac:dyDescent="0.3">
      <c r="B4984" s="109"/>
      <c r="C4984" s="13"/>
      <c r="G4984" s="29">
        <v>4981</v>
      </c>
      <c r="H4984" s="192">
        <f t="shared" ca="1" si="81"/>
        <v>-2.0995662429453787E-2</v>
      </c>
    </row>
    <row r="4985" spans="2:8" x14ac:dyDescent="0.3">
      <c r="B4985" s="109"/>
      <c r="C4985" s="13"/>
      <c r="G4985" s="29">
        <v>4982</v>
      </c>
      <c r="H4985" s="192">
        <f t="shared" ca="1" si="81"/>
        <v>-1.1646545367036049E-2</v>
      </c>
    </row>
    <row r="4986" spans="2:8" x14ac:dyDescent="0.3">
      <c r="B4986" s="109"/>
      <c r="C4986" s="13"/>
      <c r="G4986" s="29">
        <v>4983</v>
      </c>
      <c r="H4986" s="192">
        <f t="shared" ca="1" si="81"/>
        <v>-2.5773551983413304E-2</v>
      </c>
    </row>
    <row r="4987" spans="2:8" x14ac:dyDescent="0.3">
      <c r="B4987" s="109"/>
      <c r="C4987" s="13"/>
      <c r="G4987" s="29">
        <v>4984</v>
      </c>
      <c r="H4987" s="192">
        <f t="shared" ca="1" si="81"/>
        <v>1.3807702102175566E-2</v>
      </c>
    </row>
    <row r="4988" spans="2:8" x14ac:dyDescent="0.3">
      <c r="B4988" s="109"/>
      <c r="C4988" s="13"/>
      <c r="G4988" s="29">
        <v>4985</v>
      </c>
      <c r="H4988" s="192">
        <f t="shared" ca="1" si="81"/>
        <v>4.596586280840987E-2</v>
      </c>
    </row>
    <row r="4989" spans="2:8" x14ac:dyDescent="0.3">
      <c r="B4989" s="109"/>
      <c r="C4989" s="13"/>
      <c r="G4989" s="29">
        <v>4986</v>
      </c>
      <c r="H4989" s="192">
        <f t="shared" ca="1" si="81"/>
        <v>1.4667568725841082E-2</v>
      </c>
    </row>
    <row r="4990" spans="2:8" x14ac:dyDescent="0.3">
      <c r="B4990" s="109"/>
      <c r="C4990" s="13"/>
      <c r="G4990" s="29">
        <v>4987</v>
      </c>
      <c r="H4990" s="192">
        <f t="shared" ca="1" si="81"/>
        <v>1.4224147602727506E-2</v>
      </c>
    </row>
    <row r="4991" spans="2:8" x14ac:dyDescent="0.3">
      <c r="B4991" s="109"/>
      <c r="C4991" s="13"/>
      <c r="G4991" s="29">
        <v>4988</v>
      </c>
      <c r="H4991" s="192">
        <f t="shared" ca="1" si="81"/>
        <v>1.4295266128649071E-2</v>
      </c>
    </row>
    <row r="4992" spans="2:8" x14ac:dyDescent="0.3">
      <c r="B4992" s="109"/>
      <c r="C4992" s="13"/>
      <c r="G4992" s="29">
        <v>4989</v>
      </c>
      <c r="H4992" s="192">
        <f t="shared" ca="1" si="81"/>
        <v>4.4483244687679351E-3</v>
      </c>
    </row>
    <row r="4993" spans="2:8" x14ac:dyDescent="0.3">
      <c r="B4993" s="109"/>
      <c r="C4993" s="13"/>
      <c r="G4993" s="29">
        <v>4990</v>
      </c>
      <c r="H4993" s="192">
        <f t="shared" ca="1" si="81"/>
        <v>-4.6916527284511823E-2</v>
      </c>
    </row>
    <row r="4994" spans="2:8" x14ac:dyDescent="0.3">
      <c r="B4994" s="109"/>
      <c r="C4994" s="13"/>
      <c r="G4994" s="29">
        <v>4991</v>
      </c>
      <c r="H4994" s="192">
        <f t="shared" ca="1" si="81"/>
        <v>-4.7649864572659184E-2</v>
      </c>
    </row>
    <row r="4995" spans="2:8" x14ac:dyDescent="0.3">
      <c r="B4995" s="109"/>
      <c r="C4995" s="13"/>
      <c r="G4995" s="29">
        <v>4992</v>
      </c>
      <c r="H4995" s="192">
        <f t="shared" ca="1" si="81"/>
        <v>1.8945495043261748E-2</v>
      </c>
    </row>
    <row r="4996" spans="2:8" x14ac:dyDescent="0.3">
      <c r="B4996" s="109"/>
      <c r="C4996" s="13"/>
      <c r="G4996" s="29">
        <v>4993</v>
      </c>
      <c r="H4996" s="192">
        <f t="shared" ca="1" si="81"/>
        <v>3.7620378892488239E-2</v>
      </c>
    </row>
    <row r="4997" spans="2:8" x14ac:dyDescent="0.3">
      <c r="B4997" s="109"/>
      <c r="C4997" s="13"/>
      <c r="G4997" s="29">
        <v>4994</v>
      </c>
      <c r="H4997" s="192">
        <f t="shared" ref="H4997:H5003" ca="1" si="82">_xlfn.NORM.INV(RAND(),N$6,N$7)</f>
        <v>3.3526605131557002E-2</v>
      </c>
    </row>
    <row r="4998" spans="2:8" x14ac:dyDescent="0.3">
      <c r="B4998" s="109"/>
      <c r="C4998" s="13"/>
      <c r="G4998" s="29">
        <v>4995</v>
      </c>
      <c r="H4998" s="192">
        <f t="shared" ca="1" si="82"/>
        <v>2.6678312110537693E-2</v>
      </c>
    </row>
    <row r="4999" spans="2:8" x14ac:dyDescent="0.3">
      <c r="B4999" s="109"/>
      <c r="C4999" s="13"/>
      <c r="G4999" s="29">
        <v>4996</v>
      </c>
      <c r="H4999" s="192">
        <f t="shared" ca="1" si="82"/>
        <v>-3.7266532429326982E-2</v>
      </c>
    </row>
    <row r="5000" spans="2:8" x14ac:dyDescent="0.3">
      <c r="B5000" s="109"/>
      <c r="C5000" s="13"/>
      <c r="G5000" s="29">
        <v>4997</v>
      </c>
      <c r="H5000" s="192">
        <f t="shared" ca="1" si="82"/>
        <v>-2.1606986973162212E-2</v>
      </c>
    </row>
    <row r="5001" spans="2:8" x14ac:dyDescent="0.3">
      <c r="B5001" s="109"/>
      <c r="C5001" s="13"/>
      <c r="G5001" s="29">
        <v>4998</v>
      </c>
      <c r="H5001" s="192">
        <f t="shared" ca="1" si="82"/>
        <v>-6.752267697862532E-4</v>
      </c>
    </row>
    <row r="5002" spans="2:8" x14ac:dyDescent="0.3">
      <c r="B5002" s="109"/>
      <c r="C5002" s="13"/>
      <c r="G5002" s="29">
        <v>4999</v>
      </c>
      <c r="H5002" s="192">
        <f t="shared" ca="1" si="82"/>
        <v>-2.1301121994690187E-2</v>
      </c>
    </row>
    <row r="5003" spans="2:8" x14ac:dyDescent="0.3">
      <c r="B5003" s="109"/>
      <c r="C5003" s="13"/>
      <c r="G5003" s="29">
        <v>5000</v>
      </c>
      <c r="H5003" s="192">
        <f t="shared" ca="1" si="82"/>
        <v>5.8084025362130504E-2</v>
      </c>
    </row>
    <row r="5004" spans="2:8" x14ac:dyDescent="0.3">
      <c r="B5004" s="109"/>
      <c r="C5004" s="13"/>
    </row>
    <row r="5005" spans="2:8" x14ac:dyDescent="0.3">
      <c r="B5005" s="109"/>
      <c r="C5005" s="13"/>
    </row>
    <row r="5006" spans="2:8" x14ac:dyDescent="0.3">
      <c r="B5006" s="109"/>
      <c r="C5006" s="13"/>
    </row>
    <row r="5007" spans="2:8" x14ac:dyDescent="0.3">
      <c r="B5007" s="109"/>
      <c r="C5007" s="13"/>
    </row>
    <row r="5008" spans="2:8" x14ac:dyDescent="0.3">
      <c r="B5008" s="109"/>
      <c r="C5008" s="13"/>
    </row>
    <row r="5009" spans="2:3" x14ac:dyDescent="0.3">
      <c r="B5009" s="109"/>
      <c r="C5009" s="13"/>
    </row>
    <row r="5010" spans="2:3" x14ac:dyDescent="0.3">
      <c r="B5010" s="109"/>
      <c r="C5010" s="13"/>
    </row>
    <row r="5011" spans="2:3" x14ac:dyDescent="0.3">
      <c r="B5011" s="109"/>
      <c r="C5011" s="13"/>
    </row>
    <row r="5012" spans="2:3" x14ac:dyDescent="0.3">
      <c r="B5012" s="109"/>
      <c r="C5012" s="13"/>
    </row>
    <row r="5013" spans="2:3" x14ac:dyDescent="0.3">
      <c r="B5013" s="109"/>
      <c r="C5013" s="13"/>
    </row>
    <row r="5014" spans="2:3" x14ac:dyDescent="0.3">
      <c r="B5014" s="109"/>
      <c r="C5014" s="13"/>
    </row>
    <row r="5015" spans="2:3" x14ac:dyDescent="0.3">
      <c r="B5015" s="109"/>
      <c r="C5015" s="13"/>
    </row>
    <row r="5016" spans="2:3" x14ac:dyDescent="0.3">
      <c r="B5016" s="109"/>
      <c r="C5016" s="13"/>
    </row>
    <row r="5017" spans="2:3" x14ac:dyDescent="0.3">
      <c r="B5017" s="109"/>
      <c r="C5017" s="13"/>
    </row>
    <row r="5018" spans="2:3" x14ac:dyDescent="0.3">
      <c r="B5018" s="109"/>
      <c r="C5018" s="13"/>
    </row>
    <row r="5019" spans="2:3" x14ac:dyDescent="0.3">
      <c r="B5019" s="109"/>
      <c r="C5019" s="13"/>
    </row>
    <row r="5020" spans="2:3" x14ac:dyDescent="0.3">
      <c r="B5020" s="109"/>
      <c r="C5020" s="13"/>
    </row>
    <row r="5021" spans="2:3" x14ac:dyDescent="0.3">
      <c r="B5021" s="109"/>
      <c r="C5021" s="13"/>
    </row>
    <row r="5022" spans="2:3" x14ac:dyDescent="0.3">
      <c r="B5022" s="109"/>
      <c r="C5022" s="13"/>
    </row>
    <row r="5023" spans="2:3" x14ac:dyDescent="0.3">
      <c r="B5023" s="109"/>
      <c r="C5023" s="13"/>
    </row>
    <row r="5024" spans="2:3" x14ac:dyDescent="0.3">
      <c r="B5024" s="109"/>
      <c r="C5024" s="13"/>
    </row>
    <row r="5025" spans="2:3" x14ac:dyDescent="0.3">
      <c r="B5025" s="109"/>
      <c r="C5025" s="13"/>
    </row>
    <row r="5026" spans="2:3" x14ac:dyDescent="0.3">
      <c r="B5026" s="109"/>
      <c r="C5026" s="13"/>
    </row>
    <row r="5027" spans="2:3" x14ac:dyDescent="0.3">
      <c r="B5027" s="109"/>
      <c r="C5027" s="13"/>
    </row>
    <row r="5028" spans="2:3" x14ac:dyDescent="0.3">
      <c r="B5028" s="109"/>
      <c r="C5028" s="13"/>
    </row>
    <row r="5029" spans="2:3" x14ac:dyDescent="0.3">
      <c r="B5029" s="109"/>
      <c r="C5029" s="13"/>
    </row>
    <row r="5030" spans="2:3" x14ac:dyDescent="0.3">
      <c r="B5030" s="109"/>
      <c r="C5030" s="13"/>
    </row>
    <row r="5031" spans="2:3" x14ac:dyDescent="0.3">
      <c r="B5031" s="109"/>
      <c r="C5031" s="13"/>
    </row>
    <row r="5032" spans="2:3" x14ac:dyDescent="0.3">
      <c r="B5032" s="109"/>
      <c r="C5032" s="13"/>
    </row>
    <row r="5033" spans="2:3" x14ac:dyDescent="0.3">
      <c r="B5033" s="109"/>
      <c r="C5033" s="13"/>
    </row>
    <row r="5034" spans="2:3" x14ac:dyDescent="0.3">
      <c r="B5034" s="109"/>
      <c r="C5034" s="13"/>
    </row>
    <row r="5035" spans="2:3" x14ac:dyDescent="0.3">
      <c r="B5035" s="109"/>
      <c r="C5035" s="13"/>
    </row>
    <row r="5036" spans="2:3" x14ac:dyDescent="0.3">
      <c r="B5036" s="109"/>
      <c r="C5036" s="13"/>
    </row>
    <row r="5037" spans="2:3" x14ac:dyDescent="0.3">
      <c r="B5037" s="109"/>
      <c r="C5037" s="13"/>
    </row>
    <row r="5038" spans="2:3" x14ac:dyDescent="0.3">
      <c r="B5038" s="109"/>
      <c r="C5038" s="13"/>
    </row>
    <row r="5039" spans="2:3" x14ac:dyDescent="0.3">
      <c r="B5039" s="109"/>
      <c r="C5039" s="13"/>
    </row>
    <row r="5040" spans="2:3" x14ac:dyDescent="0.3">
      <c r="B5040" s="109"/>
      <c r="C5040" s="13"/>
    </row>
    <row r="5041" spans="2:3" x14ac:dyDescent="0.3">
      <c r="B5041" s="109"/>
      <c r="C5041" s="13"/>
    </row>
    <row r="5042" spans="2:3" x14ac:dyDescent="0.3">
      <c r="B5042" s="109"/>
      <c r="C5042" s="13"/>
    </row>
    <row r="5043" spans="2:3" x14ac:dyDescent="0.3">
      <c r="B5043" s="109"/>
      <c r="C5043" s="13"/>
    </row>
    <row r="5044" spans="2:3" x14ac:dyDescent="0.3">
      <c r="B5044" s="109"/>
      <c r="C5044" s="13"/>
    </row>
    <row r="5045" spans="2:3" x14ac:dyDescent="0.3">
      <c r="B5045" s="109"/>
      <c r="C5045" s="13"/>
    </row>
    <row r="5046" spans="2:3" x14ac:dyDescent="0.3">
      <c r="B5046" s="109"/>
      <c r="C5046" s="13"/>
    </row>
    <row r="5047" spans="2:3" x14ac:dyDescent="0.3">
      <c r="B5047" s="109"/>
      <c r="C5047" s="13"/>
    </row>
    <row r="5048" spans="2:3" x14ac:dyDescent="0.3">
      <c r="B5048" s="109"/>
      <c r="C5048" s="13"/>
    </row>
    <row r="5049" spans="2:3" x14ac:dyDescent="0.3">
      <c r="B5049" s="109"/>
      <c r="C5049" s="13"/>
    </row>
    <row r="5050" spans="2:3" x14ac:dyDescent="0.3">
      <c r="B5050" s="109"/>
      <c r="C5050" s="13"/>
    </row>
    <row r="5051" spans="2:3" x14ac:dyDescent="0.3">
      <c r="B5051" s="109"/>
      <c r="C5051" s="13"/>
    </row>
    <row r="5052" spans="2:3" x14ac:dyDescent="0.3">
      <c r="B5052" s="109"/>
      <c r="C5052" s="13"/>
    </row>
    <row r="5053" spans="2:3" x14ac:dyDescent="0.3">
      <c r="B5053" s="109"/>
      <c r="C5053" s="13"/>
    </row>
    <row r="5054" spans="2:3" x14ac:dyDescent="0.3">
      <c r="B5054" s="109"/>
      <c r="C5054" s="13"/>
    </row>
    <row r="5055" spans="2:3" x14ac:dyDescent="0.3">
      <c r="B5055" s="109"/>
      <c r="C5055" s="13"/>
    </row>
    <row r="5056" spans="2:3" x14ac:dyDescent="0.3">
      <c r="B5056" s="109"/>
      <c r="C5056" s="13"/>
    </row>
    <row r="5057" spans="2:3" x14ac:dyDescent="0.3">
      <c r="B5057" s="109"/>
      <c r="C5057" s="13"/>
    </row>
    <row r="5058" spans="2:3" x14ac:dyDescent="0.3">
      <c r="B5058" s="109"/>
      <c r="C5058" s="13"/>
    </row>
    <row r="5059" spans="2:3" x14ac:dyDescent="0.3">
      <c r="B5059" s="109"/>
      <c r="C5059" s="13"/>
    </row>
    <row r="5060" spans="2:3" x14ac:dyDescent="0.3">
      <c r="B5060" s="109"/>
      <c r="C5060" s="13"/>
    </row>
    <row r="5061" spans="2:3" x14ac:dyDescent="0.3">
      <c r="B5061" s="109"/>
      <c r="C5061" s="13"/>
    </row>
    <row r="5062" spans="2:3" x14ac:dyDescent="0.3">
      <c r="B5062" s="109"/>
      <c r="C5062" s="13"/>
    </row>
    <row r="5063" spans="2:3" x14ac:dyDescent="0.3">
      <c r="B5063" s="109"/>
      <c r="C5063" s="13"/>
    </row>
    <row r="5064" spans="2:3" x14ac:dyDescent="0.3">
      <c r="B5064" s="109"/>
      <c r="C5064" s="13"/>
    </row>
    <row r="5065" spans="2:3" x14ac:dyDescent="0.3">
      <c r="B5065" s="109"/>
      <c r="C5065" s="13"/>
    </row>
    <row r="5066" spans="2:3" x14ac:dyDescent="0.3">
      <c r="B5066" s="109"/>
      <c r="C5066" s="13"/>
    </row>
    <row r="5067" spans="2:3" x14ac:dyDescent="0.3">
      <c r="B5067" s="109"/>
      <c r="C5067" s="13"/>
    </row>
    <row r="5068" spans="2:3" x14ac:dyDescent="0.3">
      <c r="B5068" s="109"/>
      <c r="C5068" s="13"/>
    </row>
    <row r="5069" spans="2:3" x14ac:dyDescent="0.3">
      <c r="B5069" s="109"/>
      <c r="C5069" s="13"/>
    </row>
    <row r="5070" spans="2:3" x14ac:dyDescent="0.3">
      <c r="B5070" s="109"/>
      <c r="C5070" s="13"/>
    </row>
    <row r="5071" spans="2:3" x14ac:dyDescent="0.3">
      <c r="B5071" s="109"/>
      <c r="C5071" s="13"/>
    </row>
    <row r="5072" spans="2:3" x14ac:dyDescent="0.3">
      <c r="B5072" s="109"/>
      <c r="C5072" s="13"/>
    </row>
    <row r="5073" spans="2:3" x14ac:dyDescent="0.3">
      <c r="B5073" s="109"/>
      <c r="C5073" s="13"/>
    </row>
    <row r="5074" spans="2:3" x14ac:dyDescent="0.3">
      <c r="B5074" s="109"/>
      <c r="C5074" s="13"/>
    </row>
    <row r="5075" spans="2:3" x14ac:dyDescent="0.3">
      <c r="B5075" s="109"/>
      <c r="C5075" s="13"/>
    </row>
    <row r="5076" spans="2:3" x14ac:dyDescent="0.3">
      <c r="B5076" s="109"/>
      <c r="C5076" s="13"/>
    </row>
    <row r="5077" spans="2:3" x14ac:dyDescent="0.3">
      <c r="B5077" s="109"/>
      <c r="C5077" s="13"/>
    </row>
    <row r="5078" spans="2:3" x14ac:dyDescent="0.3">
      <c r="B5078" s="109"/>
      <c r="C5078" s="13"/>
    </row>
    <row r="5079" spans="2:3" x14ac:dyDescent="0.3">
      <c r="B5079" s="109"/>
      <c r="C5079" s="13"/>
    </row>
    <row r="5080" spans="2:3" x14ac:dyDescent="0.3">
      <c r="B5080" s="109"/>
      <c r="C5080" s="13"/>
    </row>
    <row r="5081" spans="2:3" x14ac:dyDescent="0.3">
      <c r="B5081" s="109"/>
      <c r="C5081" s="13"/>
    </row>
    <row r="5082" spans="2:3" x14ac:dyDescent="0.3">
      <c r="B5082" s="109"/>
      <c r="C5082" s="13"/>
    </row>
    <row r="5083" spans="2:3" x14ac:dyDescent="0.3">
      <c r="B5083" s="109"/>
      <c r="C5083" s="13"/>
    </row>
    <row r="5084" spans="2:3" x14ac:dyDescent="0.3">
      <c r="B5084" s="109"/>
      <c r="C5084" s="13"/>
    </row>
    <row r="5085" spans="2:3" x14ac:dyDescent="0.3">
      <c r="B5085" s="109"/>
      <c r="C5085" s="13"/>
    </row>
    <row r="5086" spans="2:3" x14ac:dyDescent="0.3">
      <c r="B5086" s="109"/>
      <c r="C5086" s="13"/>
    </row>
    <row r="5087" spans="2:3" x14ac:dyDescent="0.3">
      <c r="B5087" s="109"/>
      <c r="C5087" s="13"/>
    </row>
    <row r="5088" spans="2:3" x14ac:dyDescent="0.3">
      <c r="B5088" s="109"/>
      <c r="C5088" s="13"/>
    </row>
    <row r="5089" spans="2:3" x14ac:dyDescent="0.3">
      <c r="B5089" s="109"/>
      <c r="C5089" s="13"/>
    </row>
    <row r="5090" spans="2:3" x14ac:dyDescent="0.3">
      <c r="B5090" s="109"/>
      <c r="C5090" s="13"/>
    </row>
    <row r="5091" spans="2:3" x14ac:dyDescent="0.3">
      <c r="B5091" s="109"/>
      <c r="C5091" s="13"/>
    </row>
    <row r="5092" spans="2:3" x14ac:dyDescent="0.3">
      <c r="B5092" s="109"/>
      <c r="C5092" s="13"/>
    </row>
    <row r="5093" spans="2:3" x14ac:dyDescent="0.3">
      <c r="B5093" s="109"/>
      <c r="C5093" s="13"/>
    </row>
    <row r="5094" spans="2:3" x14ac:dyDescent="0.3">
      <c r="B5094" s="109"/>
      <c r="C5094" s="13"/>
    </row>
    <row r="5095" spans="2:3" x14ac:dyDescent="0.3">
      <c r="B5095" s="109"/>
      <c r="C5095" s="13"/>
    </row>
    <row r="5096" spans="2:3" x14ac:dyDescent="0.3">
      <c r="B5096" s="109"/>
      <c r="C5096" s="13"/>
    </row>
    <row r="5097" spans="2:3" x14ac:dyDescent="0.3">
      <c r="B5097" s="109"/>
      <c r="C5097" s="13"/>
    </row>
    <row r="5098" spans="2:3" x14ac:dyDescent="0.3">
      <c r="B5098" s="109"/>
      <c r="C5098" s="13"/>
    </row>
    <row r="5099" spans="2:3" x14ac:dyDescent="0.3">
      <c r="B5099" s="109"/>
      <c r="C5099" s="13"/>
    </row>
    <row r="5100" spans="2:3" x14ac:dyDescent="0.3">
      <c r="B5100" s="109"/>
      <c r="C5100" s="13"/>
    </row>
    <row r="5101" spans="2:3" x14ac:dyDescent="0.3">
      <c r="B5101" s="109"/>
      <c r="C5101" s="13"/>
    </row>
    <row r="5102" spans="2:3" x14ac:dyDescent="0.3">
      <c r="B5102" s="109"/>
      <c r="C5102" s="13"/>
    </row>
    <row r="5103" spans="2:3" x14ac:dyDescent="0.3">
      <c r="B5103" s="109"/>
      <c r="C5103" s="13"/>
    </row>
    <row r="5104" spans="2:3" x14ac:dyDescent="0.3">
      <c r="B5104" s="109"/>
      <c r="C5104" s="13"/>
    </row>
    <row r="5105" spans="2:3" x14ac:dyDescent="0.3">
      <c r="B5105" s="109"/>
      <c r="C5105" s="13"/>
    </row>
    <row r="5106" spans="2:3" x14ac:dyDescent="0.3">
      <c r="B5106" s="109"/>
      <c r="C5106" s="13"/>
    </row>
    <row r="5107" spans="2:3" x14ac:dyDescent="0.3">
      <c r="B5107" s="109"/>
      <c r="C5107" s="13"/>
    </row>
    <row r="5108" spans="2:3" x14ac:dyDescent="0.3">
      <c r="B5108" s="109"/>
      <c r="C5108" s="13"/>
    </row>
    <row r="5109" spans="2:3" x14ac:dyDescent="0.3">
      <c r="B5109" s="109"/>
      <c r="C5109" s="13"/>
    </row>
    <row r="5110" spans="2:3" x14ac:dyDescent="0.3">
      <c r="B5110" s="109"/>
      <c r="C5110" s="13"/>
    </row>
    <row r="5111" spans="2:3" x14ac:dyDescent="0.3">
      <c r="B5111" s="109"/>
      <c r="C5111" s="13"/>
    </row>
    <row r="5112" spans="2:3" x14ac:dyDescent="0.3">
      <c r="B5112" s="109"/>
      <c r="C5112" s="13"/>
    </row>
    <row r="5113" spans="2:3" x14ac:dyDescent="0.3">
      <c r="B5113" s="109"/>
      <c r="C5113" s="13"/>
    </row>
    <row r="5114" spans="2:3" x14ac:dyDescent="0.3">
      <c r="B5114" s="109"/>
      <c r="C5114" s="13"/>
    </row>
    <row r="5115" spans="2:3" x14ac:dyDescent="0.3">
      <c r="B5115" s="109"/>
      <c r="C5115" s="13"/>
    </row>
    <row r="5116" spans="2:3" x14ac:dyDescent="0.3">
      <c r="B5116" s="109"/>
      <c r="C5116" s="13"/>
    </row>
    <row r="5117" spans="2:3" x14ac:dyDescent="0.3">
      <c r="B5117" s="109"/>
      <c r="C5117" s="13"/>
    </row>
    <row r="5118" spans="2:3" x14ac:dyDescent="0.3">
      <c r="B5118" s="109"/>
      <c r="C5118" s="13"/>
    </row>
    <row r="5119" spans="2:3" x14ac:dyDescent="0.3">
      <c r="B5119" s="109"/>
      <c r="C5119" s="13"/>
    </row>
    <row r="5120" spans="2:3" x14ac:dyDescent="0.3">
      <c r="B5120" s="109"/>
      <c r="C5120" s="13"/>
    </row>
    <row r="5121" spans="2:3" x14ac:dyDescent="0.3">
      <c r="B5121" s="109"/>
      <c r="C5121" s="13"/>
    </row>
    <row r="5122" spans="2:3" x14ac:dyDescent="0.3">
      <c r="B5122" s="109"/>
      <c r="C5122" s="13"/>
    </row>
    <row r="5123" spans="2:3" x14ac:dyDescent="0.3">
      <c r="B5123" s="109"/>
      <c r="C5123" s="13"/>
    </row>
    <row r="5124" spans="2:3" x14ac:dyDescent="0.3">
      <c r="B5124" s="109"/>
      <c r="C5124" s="13"/>
    </row>
    <row r="5125" spans="2:3" x14ac:dyDescent="0.3">
      <c r="B5125" s="109"/>
      <c r="C5125" s="13"/>
    </row>
    <row r="5126" spans="2:3" x14ac:dyDescent="0.3">
      <c r="B5126" s="109"/>
      <c r="C5126" s="13"/>
    </row>
    <row r="5127" spans="2:3" x14ac:dyDescent="0.3">
      <c r="B5127" s="109"/>
      <c r="C5127" s="13"/>
    </row>
    <row r="5128" spans="2:3" x14ac:dyDescent="0.3">
      <c r="B5128" s="109"/>
      <c r="C5128" s="13"/>
    </row>
    <row r="5129" spans="2:3" x14ac:dyDescent="0.3">
      <c r="B5129" s="109"/>
      <c r="C5129" s="13"/>
    </row>
    <row r="5130" spans="2:3" x14ac:dyDescent="0.3">
      <c r="B5130" s="109"/>
      <c r="C5130" s="13"/>
    </row>
    <row r="5131" spans="2:3" x14ac:dyDescent="0.3">
      <c r="B5131" s="109"/>
      <c r="C5131" s="13"/>
    </row>
    <row r="5132" spans="2:3" x14ac:dyDescent="0.3">
      <c r="B5132" s="109"/>
      <c r="C5132" s="13"/>
    </row>
    <row r="5133" spans="2:3" x14ac:dyDescent="0.3">
      <c r="B5133" s="109"/>
      <c r="C5133" s="13"/>
    </row>
    <row r="5134" spans="2:3" x14ac:dyDescent="0.3">
      <c r="B5134" s="109"/>
      <c r="C5134" s="13"/>
    </row>
    <row r="5135" spans="2:3" x14ac:dyDescent="0.3">
      <c r="B5135" s="109"/>
      <c r="C5135" s="13"/>
    </row>
    <row r="5136" spans="2:3" x14ac:dyDescent="0.3">
      <c r="B5136" s="109"/>
      <c r="C5136" s="13"/>
    </row>
    <row r="5137" spans="2:3" x14ac:dyDescent="0.3">
      <c r="B5137" s="109"/>
      <c r="C5137" s="13"/>
    </row>
    <row r="5138" spans="2:3" x14ac:dyDescent="0.3">
      <c r="B5138" s="109"/>
      <c r="C5138" s="13"/>
    </row>
    <row r="5139" spans="2:3" x14ac:dyDescent="0.3">
      <c r="B5139" s="109"/>
      <c r="C5139" s="13"/>
    </row>
    <row r="5140" spans="2:3" x14ac:dyDescent="0.3">
      <c r="B5140" s="109"/>
      <c r="C5140" s="13"/>
    </row>
    <row r="5141" spans="2:3" x14ac:dyDescent="0.3">
      <c r="B5141" s="109"/>
      <c r="C5141" s="13"/>
    </row>
    <row r="5142" spans="2:3" x14ac:dyDescent="0.3">
      <c r="B5142" s="109"/>
      <c r="C5142" s="13"/>
    </row>
    <row r="5143" spans="2:3" x14ac:dyDescent="0.3">
      <c r="B5143" s="109"/>
      <c r="C5143" s="13"/>
    </row>
    <row r="5144" spans="2:3" x14ac:dyDescent="0.3">
      <c r="B5144" s="109"/>
      <c r="C5144" s="13"/>
    </row>
    <row r="5145" spans="2:3" x14ac:dyDescent="0.3">
      <c r="B5145" s="109"/>
      <c r="C5145" s="13"/>
    </row>
    <row r="5146" spans="2:3" x14ac:dyDescent="0.3">
      <c r="B5146" s="109"/>
      <c r="C5146" s="13"/>
    </row>
    <row r="5147" spans="2:3" x14ac:dyDescent="0.3">
      <c r="B5147" s="109"/>
      <c r="C5147" s="13"/>
    </row>
    <row r="5148" spans="2:3" x14ac:dyDescent="0.3">
      <c r="B5148" s="109"/>
      <c r="C5148" s="13"/>
    </row>
    <row r="5149" spans="2:3" x14ac:dyDescent="0.3">
      <c r="B5149" s="109"/>
      <c r="C5149" s="13"/>
    </row>
    <row r="5150" spans="2:3" x14ac:dyDescent="0.3">
      <c r="B5150" s="109"/>
      <c r="C5150" s="13"/>
    </row>
    <row r="5151" spans="2:3" x14ac:dyDescent="0.3">
      <c r="B5151" s="109"/>
      <c r="C5151" s="13"/>
    </row>
    <row r="5152" spans="2:3" x14ac:dyDescent="0.3">
      <c r="B5152" s="109"/>
      <c r="C5152" s="13"/>
    </row>
    <row r="5153" spans="2:3" x14ac:dyDescent="0.3">
      <c r="B5153" s="109"/>
      <c r="C5153" s="13"/>
    </row>
    <row r="5154" spans="2:3" x14ac:dyDescent="0.3">
      <c r="B5154" s="109"/>
      <c r="C5154" s="13"/>
    </row>
    <row r="5155" spans="2:3" x14ac:dyDescent="0.3">
      <c r="B5155" s="109"/>
      <c r="C5155" s="13"/>
    </row>
    <row r="5156" spans="2:3" x14ac:dyDescent="0.3">
      <c r="B5156" s="109"/>
      <c r="C5156" s="13"/>
    </row>
    <row r="5157" spans="2:3" x14ac:dyDescent="0.3">
      <c r="B5157" s="109"/>
      <c r="C5157" s="13"/>
    </row>
    <row r="5158" spans="2:3" x14ac:dyDescent="0.3">
      <c r="B5158" s="109"/>
      <c r="C5158" s="13"/>
    </row>
    <row r="5159" spans="2:3" x14ac:dyDescent="0.3">
      <c r="B5159" s="109"/>
      <c r="C5159" s="13"/>
    </row>
    <row r="5160" spans="2:3" x14ac:dyDescent="0.3">
      <c r="B5160" s="109"/>
      <c r="C5160" s="13"/>
    </row>
    <row r="5161" spans="2:3" x14ac:dyDescent="0.3">
      <c r="B5161" s="109"/>
      <c r="C5161" s="13"/>
    </row>
    <row r="5162" spans="2:3" x14ac:dyDescent="0.3">
      <c r="B5162" s="109"/>
      <c r="C5162" s="13"/>
    </row>
    <row r="5163" spans="2:3" x14ac:dyDescent="0.3">
      <c r="B5163" s="109"/>
      <c r="C5163" s="13"/>
    </row>
    <row r="5164" spans="2:3" x14ac:dyDescent="0.3">
      <c r="B5164" s="109"/>
      <c r="C5164" s="13"/>
    </row>
    <row r="5165" spans="2:3" x14ac:dyDescent="0.3">
      <c r="B5165" s="109"/>
      <c r="C5165" s="13"/>
    </row>
    <row r="5166" spans="2:3" x14ac:dyDescent="0.3">
      <c r="B5166" s="109"/>
      <c r="C5166" s="13"/>
    </row>
    <row r="5167" spans="2:3" x14ac:dyDescent="0.3">
      <c r="B5167" s="109"/>
      <c r="C5167" s="13"/>
    </row>
    <row r="5168" spans="2:3" x14ac:dyDescent="0.3">
      <c r="B5168" s="109"/>
      <c r="C5168" s="13"/>
    </row>
    <row r="5169" spans="2:3" x14ac:dyDescent="0.3">
      <c r="B5169" s="109"/>
      <c r="C5169" s="13"/>
    </row>
    <row r="5170" spans="2:3" x14ac:dyDescent="0.3">
      <c r="B5170" s="109"/>
      <c r="C5170" s="13"/>
    </row>
    <row r="5171" spans="2:3" x14ac:dyDescent="0.3">
      <c r="B5171" s="109"/>
      <c r="C5171" s="13"/>
    </row>
    <row r="5172" spans="2:3" x14ac:dyDescent="0.3">
      <c r="B5172" s="109"/>
      <c r="C5172" s="13"/>
    </row>
    <row r="5173" spans="2:3" x14ac:dyDescent="0.3">
      <c r="B5173" s="109"/>
      <c r="C5173" s="13"/>
    </row>
    <row r="5174" spans="2:3" x14ac:dyDescent="0.3">
      <c r="B5174" s="109"/>
      <c r="C5174" s="13"/>
    </row>
    <row r="5175" spans="2:3" x14ac:dyDescent="0.3">
      <c r="B5175" s="109"/>
      <c r="C5175" s="13"/>
    </row>
    <row r="5176" spans="2:3" x14ac:dyDescent="0.3">
      <c r="B5176" s="109"/>
      <c r="C5176" s="13"/>
    </row>
    <row r="5177" spans="2:3" x14ac:dyDescent="0.3">
      <c r="B5177" s="109"/>
      <c r="C5177" s="13"/>
    </row>
    <row r="5178" spans="2:3" x14ac:dyDescent="0.3">
      <c r="B5178" s="109"/>
      <c r="C5178" s="13"/>
    </row>
    <row r="5179" spans="2:3" x14ac:dyDescent="0.3">
      <c r="B5179" s="109"/>
      <c r="C5179" s="13"/>
    </row>
    <row r="5180" spans="2:3" x14ac:dyDescent="0.3">
      <c r="B5180" s="109"/>
      <c r="C5180" s="13"/>
    </row>
    <row r="5181" spans="2:3" x14ac:dyDescent="0.3">
      <c r="B5181" s="109"/>
      <c r="C5181" s="13"/>
    </row>
    <row r="5182" spans="2:3" x14ac:dyDescent="0.3">
      <c r="B5182" s="109"/>
      <c r="C5182" s="13"/>
    </row>
    <row r="5183" spans="2:3" x14ac:dyDescent="0.3">
      <c r="B5183" s="109"/>
      <c r="C5183" s="13"/>
    </row>
    <row r="5184" spans="2:3" x14ac:dyDescent="0.3">
      <c r="B5184" s="109"/>
      <c r="C5184" s="13"/>
    </row>
    <row r="5185" spans="2:3" x14ac:dyDescent="0.3">
      <c r="B5185" s="109"/>
      <c r="C5185" s="13"/>
    </row>
    <row r="5186" spans="2:3" x14ac:dyDescent="0.3">
      <c r="B5186" s="109"/>
      <c r="C5186" s="13"/>
    </row>
    <row r="5187" spans="2:3" x14ac:dyDescent="0.3">
      <c r="B5187" s="109"/>
      <c r="C5187" s="13"/>
    </row>
    <row r="5188" spans="2:3" x14ac:dyDescent="0.3">
      <c r="B5188" s="109"/>
      <c r="C5188" s="13"/>
    </row>
    <row r="5189" spans="2:3" x14ac:dyDescent="0.3">
      <c r="B5189" s="109"/>
      <c r="C5189" s="13"/>
    </row>
    <row r="5190" spans="2:3" x14ac:dyDescent="0.3">
      <c r="B5190" s="109"/>
      <c r="C5190" s="13"/>
    </row>
    <row r="5191" spans="2:3" x14ac:dyDescent="0.3">
      <c r="B5191" s="109"/>
      <c r="C5191" s="13"/>
    </row>
    <row r="5192" spans="2:3" x14ac:dyDescent="0.3">
      <c r="B5192" s="109"/>
      <c r="C5192" s="13"/>
    </row>
    <row r="5193" spans="2:3" x14ac:dyDescent="0.3">
      <c r="B5193" s="109"/>
      <c r="C5193" s="13"/>
    </row>
    <row r="5194" spans="2:3" x14ac:dyDescent="0.3">
      <c r="B5194" s="109"/>
      <c r="C5194" s="13"/>
    </row>
    <row r="5195" spans="2:3" x14ac:dyDescent="0.3">
      <c r="B5195" s="109"/>
      <c r="C5195" s="13"/>
    </row>
    <row r="5196" spans="2:3" x14ac:dyDescent="0.3">
      <c r="B5196" s="109"/>
      <c r="C5196" s="13"/>
    </row>
    <row r="5197" spans="2:3" x14ac:dyDescent="0.3">
      <c r="B5197" s="109"/>
      <c r="C5197" s="13"/>
    </row>
    <row r="5198" spans="2:3" x14ac:dyDescent="0.3">
      <c r="B5198" s="109"/>
      <c r="C5198" s="13"/>
    </row>
    <row r="5199" spans="2:3" x14ac:dyDescent="0.3">
      <c r="B5199" s="109"/>
      <c r="C5199" s="13"/>
    </row>
    <row r="5200" spans="2:3" x14ac:dyDescent="0.3">
      <c r="B5200" s="109"/>
      <c r="C5200" s="13"/>
    </row>
    <row r="5201" spans="2:3" x14ac:dyDescent="0.3">
      <c r="B5201" s="109"/>
      <c r="C5201" s="13"/>
    </row>
    <row r="5202" spans="2:3" x14ac:dyDescent="0.3">
      <c r="B5202" s="109"/>
      <c r="C5202" s="13"/>
    </row>
    <row r="5203" spans="2:3" x14ac:dyDescent="0.3">
      <c r="B5203" s="109"/>
      <c r="C5203" s="13"/>
    </row>
    <row r="5204" spans="2:3" x14ac:dyDescent="0.3">
      <c r="B5204" s="109"/>
      <c r="C5204" s="13"/>
    </row>
    <row r="5205" spans="2:3" x14ac:dyDescent="0.3">
      <c r="B5205" s="109"/>
      <c r="C5205" s="13"/>
    </row>
    <row r="5206" spans="2:3" x14ac:dyDescent="0.3">
      <c r="B5206" s="109"/>
      <c r="C5206" s="13"/>
    </row>
    <row r="5207" spans="2:3" x14ac:dyDescent="0.3">
      <c r="B5207" s="109"/>
      <c r="C5207" s="13"/>
    </row>
    <row r="5208" spans="2:3" x14ac:dyDescent="0.3">
      <c r="B5208" s="109"/>
      <c r="C5208" s="13"/>
    </row>
    <row r="5209" spans="2:3" x14ac:dyDescent="0.3">
      <c r="B5209" s="109"/>
      <c r="C5209" s="13"/>
    </row>
    <row r="5210" spans="2:3" x14ac:dyDescent="0.3">
      <c r="B5210" s="109"/>
      <c r="C5210" s="13"/>
    </row>
    <row r="5211" spans="2:3" x14ac:dyDescent="0.3">
      <c r="B5211" s="109"/>
      <c r="C5211" s="13"/>
    </row>
    <row r="5212" spans="2:3" x14ac:dyDescent="0.3">
      <c r="B5212" s="109"/>
      <c r="C5212" s="13"/>
    </row>
    <row r="5213" spans="2:3" x14ac:dyDescent="0.3">
      <c r="B5213" s="109"/>
      <c r="C5213" s="13"/>
    </row>
    <row r="5214" spans="2:3" x14ac:dyDescent="0.3">
      <c r="B5214" s="109"/>
      <c r="C5214" s="13"/>
    </row>
    <row r="5215" spans="2:3" x14ac:dyDescent="0.3">
      <c r="B5215" s="109"/>
      <c r="C5215" s="13"/>
    </row>
    <row r="5216" spans="2:3" x14ac:dyDescent="0.3">
      <c r="B5216" s="109"/>
      <c r="C5216" s="13"/>
    </row>
    <row r="5217" spans="2:3" x14ac:dyDescent="0.3">
      <c r="B5217" s="109"/>
      <c r="C5217" s="13"/>
    </row>
    <row r="5218" spans="2:3" x14ac:dyDescent="0.3">
      <c r="B5218" s="109"/>
      <c r="C5218" s="13"/>
    </row>
    <row r="5219" spans="2:3" x14ac:dyDescent="0.3">
      <c r="B5219" s="109"/>
      <c r="C5219" s="13"/>
    </row>
    <row r="5220" spans="2:3" x14ac:dyDescent="0.3">
      <c r="B5220" s="109"/>
      <c r="C5220" s="13"/>
    </row>
    <row r="5221" spans="2:3" x14ac:dyDescent="0.3">
      <c r="B5221" s="109"/>
      <c r="C5221" s="13"/>
    </row>
    <row r="5222" spans="2:3" x14ac:dyDescent="0.3">
      <c r="B5222" s="109"/>
      <c r="C5222" s="13"/>
    </row>
    <row r="5223" spans="2:3" x14ac:dyDescent="0.3">
      <c r="B5223" s="109"/>
      <c r="C5223" s="13"/>
    </row>
    <row r="5224" spans="2:3" x14ac:dyDescent="0.3">
      <c r="B5224" s="109"/>
      <c r="C5224" s="13"/>
    </row>
    <row r="5225" spans="2:3" x14ac:dyDescent="0.3">
      <c r="B5225" s="109"/>
      <c r="C5225" s="13"/>
    </row>
    <row r="5226" spans="2:3" x14ac:dyDescent="0.3">
      <c r="B5226" s="109"/>
      <c r="C5226" s="13"/>
    </row>
    <row r="5227" spans="2:3" x14ac:dyDescent="0.3">
      <c r="B5227" s="109"/>
      <c r="C5227" s="13"/>
    </row>
    <row r="5228" spans="2:3" x14ac:dyDescent="0.3">
      <c r="B5228" s="109"/>
      <c r="C5228" s="13"/>
    </row>
    <row r="5229" spans="2:3" x14ac:dyDescent="0.3">
      <c r="B5229" s="109"/>
      <c r="C5229" s="13"/>
    </row>
    <row r="5230" spans="2:3" x14ac:dyDescent="0.3">
      <c r="B5230" s="109"/>
      <c r="C5230" s="13"/>
    </row>
    <row r="5231" spans="2:3" x14ac:dyDescent="0.3">
      <c r="B5231" s="109"/>
      <c r="C5231" s="13"/>
    </row>
    <row r="5232" spans="2:3" x14ac:dyDescent="0.3">
      <c r="B5232" s="109"/>
      <c r="C5232" s="13"/>
    </row>
    <row r="5233" spans="2:3" x14ac:dyDescent="0.3">
      <c r="B5233" s="109"/>
      <c r="C5233" s="13"/>
    </row>
    <row r="5234" spans="2:3" x14ac:dyDescent="0.3">
      <c r="B5234" s="109"/>
      <c r="C5234" s="13"/>
    </row>
    <row r="5235" spans="2:3" x14ac:dyDescent="0.3">
      <c r="B5235" s="109"/>
      <c r="C5235" s="13"/>
    </row>
    <row r="5236" spans="2:3" x14ac:dyDescent="0.3">
      <c r="B5236" s="109"/>
      <c r="C5236" s="13"/>
    </row>
    <row r="5237" spans="2:3" x14ac:dyDescent="0.3">
      <c r="B5237" s="109"/>
      <c r="C5237" s="13"/>
    </row>
    <row r="5238" spans="2:3" x14ac:dyDescent="0.3">
      <c r="B5238" s="109"/>
      <c r="C5238" s="13"/>
    </row>
    <row r="5239" spans="2:3" x14ac:dyDescent="0.3">
      <c r="B5239" s="109"/>
      <c r="C5239" s="13"/>
    </row>
    <row r="5240" spans="2:3" x14ac:dyDescent="0.3">
      <c r="B5240" s="109"/>
      <c r="C5240" s="13"/>
    </row>
    <row r="5241" spans="2:3" x14ac:dyDescent="0.3">
      <c r="B5241" s="109"/>
      <c r="C5241" s="13"/>
    </row>
    <row r="5242" spans="2:3" x14ac:dyDescent="0.3">
      <c r="B5242" s="109"/>
      <c r="C5242" s="13"/>
    </row>
    <row r="5243" spans="2:3" x14ac:dyDescent="0.3">
      <c r="B5243" s="109"/>
      <c r="C5243" s="13"/>
    </row>
    <row r="5244" spans="2:3" x14ac:dyDescent="0.3">
      <c r="B5244" s="109"/>
      <c r="C5244" s="13"/>
    </row>
    <row r="5245" spans="2:3" x14ac:dyDescent="0.3">
      <c r="B5245" s="109"/>
      <c r="C5245" s="13"/>
    </row>
    <row r="5246" spans="2:3" x14ac:dyDescent="0.3">
      <c r="B5246" s="109"/>
      <c r="C5246" s="13"/>
    </row>
    <row r="5247" spans="2:3" x14ac:dyDescent="0.3">
      <c r="B5247" s="109"/>
      <c r="C5247" s="13"/>
    </row>
    <row r="5248" spans="2:3" x14ac:dyDescent="0.3">
      <c r="B5248" s="109"/>
      <c r="C5248" s="13"/>
    </row>
    <row r="5249" spans="2:3" x14ac:dyDescent="0.3">
      <c r="B5249" s="109"/>
      <c r="C5249" s="13"/>
    </row>
    <row r="5250" spans="2:3" x14ac:dyDescent="0.3">
      <c r="B5250" s="109"/>
      <c r="C5250" s="13"/>
    </row>
    <row r="5251" spans="2:3" x14ac:dyDescent="0.3">
      <c r="B5251" s="109"/>
      <c r="C5251" s="13"/>
    </row>
    <row r="5252" spans="2:3" x14ac:dyDescent="0.3">
      <c r="B5252" s="109"/>
      <c r="C5252" s="13"/>
    </row>
    <row r="5253" spans="2:3" x14ac:dyDescent="0.3">
      <c r="B5253" s="109"/>
      <c r="C5253" s="13"/>
    </row>
    <row r="5254" spans="2:3" x14ac:dyDescent="0.3">
      <c r="B5254" s="109"/>
      <c r="C5254" s="13"/>
    </row>
    <row r="5255" spans="2:3" x14ac:dyDescent="0.3">
      <c r="B5255" s="109"/>
      <c r="C5255" s="13"/>
    </row>
    <row r="5256" spans="2:3" x14ac:dyDescent="0.3">
      <c r="B5256" s="109"/>
      <c r="C5256" s="13"/>
    </row>
    <row r="5257" spans="2:3" x14ac:dyDescent="0.3">
      <c r="B5257" s="109"/>
      <c r="C5257" s="13"/>
    </row>
    <row r="5258" spans="2:3" x14ac:dyDescent="0.3">
      <c r="B5258" s="109"/>
      <c r="C5258" s="13"/>
    </row>
    <row r="5259" spans="2:3" x14ac:dyDescent="0.3">
      <c r="B5259" s="109"/>
      <c r="C5259" s="13"/>
    </row>
    <row r="5260" spans="2:3" x14ac:dyDescent="0.3">
      <c r="B5260" s="109"/>
      <c r="C5260" s="13"/>
    </row>
    <row r="5261" spans="2:3" x14ac:dyDescent="0.3">
      <c r="B5261" s="109"/>
      <c r="C5261" s="13"/>
    </row>
    <row r="5262" spans="2:3" x14ac:dyDescent="0.3">
      <c r="B5262" s="109"/>
      <c r="C5262" s="13"/>
    </row>
    <row r="5263" spans="2:3" x14ac:dyDescent="0.3">
      <c r="B5263" s="109"/>
      <c r="C5263" s="13"/>
    </row>
    <row r="5264" spans="2:3" x14ac:dyDescent="0.3">
      <c r="B5264" s="109"/>
      <c r="C5264" s="13"/>
    </row>
    <row r="5265" spans="2:3" x14ac:dyDescent="0.3">
      <c r="B5265" s="109"/>
      <c r="C5265" s="13"/>
    </row>
    <row r="5266" spans="2:3" x14ac:dyDescent="0.3">
      <c r="B5266" s="109"/>
      <c r="C5266" s="13"/>
    </row>
    <row r="5267" spans="2:3" x14ac:dyDescent="0.3">
      <c r="B5267" s="109"/>
      <c r="C5267" s="13"/>
    </row>
    <row r="5268" spans="2:3" x14ac:dyDescent="0.3">
      <c r="B5268" s="109"/>
      <c r="C5268" s="13"/>
    </row>
    <row r="5269" spans="2:3" x14ac:dyDescent="0.3">
      <c r="B5269" s="109"/>
      <c r="C5269" s="13"/>
    </row>
    <row r="5270" spans="2:3" x14ac:dyDescent="0.3">
      <c r="B5270" s="109"/>
      <c r="C5270" s="13"/>
    </row>
    <row r="5271" spans="2:3" x14ac:dyDescent="0.3">
      <c r="B5271" s="109"/>
      <c r="C5271" s="13"/>
    </row>
    <row r="5272" spans="2:3" x14ac:dyDescent="0.3">
      <c r="B5272" s="109"/>
      <c r="C5272" s="13"/>
    </row>
    <row r="5273" spans="2:3" x14ac:dyDescent="0.3">
      <c r="B5273" s="109"/>
      <c r="C5273" s="13"/>
    </row>
    <row r="5274" spans="2:3" x14ac:dyDescent="0.3">
      <c r="B5274" s="109"/>
      <c r="C5274" s="13"/>
    </row>
    <row r="5275" spans="2:3" x14ac:dyDescent="0.3">
      <c r="B5275" s="109"/>
      <c r="C5275" s="13"/>
    </row>
    <row r="5276" spans="2:3" x14ac:dyDescent="0.3">
      <c r="B5276" s="109"/>
      <c r="C5276" s="13"/>
    </row>
    <row r="5277" spans="2:3" x14ac:dyDescent="0.3">
      <c r="B5277" s="109"/>
      <c r="C5277" s="13"/>
    </row>
    <row r="5278" spans="2:3" x14ac:dyDescent="0.3">
      <c r="B5278" s="109"/>
      <c r="C5278" s="13"/>
    </row>
    <row r="5279" spans="2:3" x14ac:dyDescent="0.3">
      <c r="B5279" s="109"/>
      <c r="C5279" s="13"/>
    </row>
    <row r="5280" spans="2:3" x14ac:dyDescent="0.3">
      <c r="B5280" s="109"/>
      <c r="C5280" s="13"/>
    </row>
    <row r="5281" spans="2:3" x14ac:dyDescent="0.3">
      <c r="B5281" s="109"/>
      <c r="C5281" s="13"/>
    </row>
    <row r="5282" spans="2:3" x14ac:dyDescent="0.3">
      <c r="B5282" s="109"/>
      <c r="C5282" s="13"/>
    </row>
    <row r="5283" spans="2:3" x14ac:dyDescent="0.3">
      <c r="B5283" s="109"/>
      <c r="C5283" s="13"/>
    </row>
    <row r="5284" spans="2:3" x14ac:dyDescent="0.3">
      <c r="B5284" s="109"/>
      <c r="C5284" s="13"/>
    </row>
    <row r="5285" spans="2:3" x14ac:dyDescent="0.3">
      <c r="B5285" s="109"/>
      <c r="C5285" s="13"/>
    </row>
    <row r="5286" spans="2:3" x14ac:dyDescent="0.3">
      <c r="B5286" s="109"/>
      <c r="C5286" s="13"/>
    </row>
    <row r="5287" spans="2:3" x14ac:dyDescent="0.3">
      <c r="B5287" s="109"/>
      <c r="C5287" s="13"/>
    </row>
    <row r="5288" spans="2:3" x14ac:dyDescent="0.3">
      <c r="B5288" s="109"/>
      <c r="C5288" s="13"/>
    </row>
    <row r="5289" spans="2:3" x14ac:dyDescent="0.3">
      <c r="B5289" s="109"/>
      <c r="C5289" s="13"/>
    </row>
    <row r="5290" spans="2:3" x14ac:dyDescent="0.3">
      <c r="B5290" s="109"/>
      <c r="C5290" s="13"/>
    </row>
    <row r="5291" spans="2:3" x14ac:dyDescent="0.3">
      <c r="B5291" s="109"/>
      <c r="C5291" s="13"/>
    </row>
    <row r="5292" spans="2:3" x14ac:dyDescent="0.3">
      <c r="B5292" s="109"/>
      <c r="C5292" s="13"/>
    </row>
    <row r="5293" spans="2:3" x14ac:dyDescent="0.3">
      <c r="B5293" s="109"/>
      <c r="C5293" s="13"/>
    </row>
    <row r="5294" spans="2:3" x14ac:dyDescent="0.3">
      <c r="B5294" s="109"/>
      <c r="C5294" s="13"/>
    </row>
  </sheetData>
  <mergeCells count="1">
    <mergeCell ref="B1:N1"/>
  </mergeCells>
  <pageMargins left="0.39370078740157483" right="0.39370078740157483" top="0.39370078740157483" bottom="0.39370078740157483" header="0.31496062992125984" footer="0.31496062992125984"/>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512D-924A-4F0D-80B8-24255DA2098A}">
  <dimension ref="A2:D5442"/>
  <sheetViews>
    <sheetView topLeftCell="A1450" workbookViewId="0">
      <selection activeCell="A1462" sqref="A1462"/>
    </sheetView>
  </sheetViews>
  <sheetFormatPr defaultColWidth="9.109375" defaultRowHeight="14.4" x14ac:dyDescent="0.3"/>
  <cols>
    <col min="1" max="1" width="59.6640625" style="114" bestFit="1" customWidth="1"/>
    <col min="2" max="2" width="10" style="114" bestFit="1" customWidth="1"/>
    <col min="3" max="3" width="14.5546875" style="114" bestFit="1" customWidth="1"/>
    <col min="4" max="4" width="28.109375" style="114" bestFit="1" customWidth="1"/>
    <col min="5" max="6" width="9.109375" style="114"/>
    <col min="7" max="7" width="49.88671875" style="114" bestFit="1" customWidth="1"/>
    <col min="8" max="8" width="7" style="114" bestFit="1" customWidth="1"/>
    <col min="9" max="9" width="13.5546875" style="114" bestFit="1" customWidth="1"/>
    <col min="10" max="10" width="7.5546875" style="114" bestFit="1" customWidth="1"/>
    <col min="11" max="11" width="14.33203125" style="114" bestFit="1" customWidth="1"/>
    <col min="12" max="16384" width="9.109375" style="114"/>
  </cols>
  <sheetData>
    <row r="2" spans="1:4" x14ac:dyDescent="0.3">
      <c r="A2" s="114" t="s">
        <v>338</v>
      </c>
      <c r="B2" s="114" t="s">
        <v>339</v>
      </c>
      <c r="C2" s="114" t="s">
        <v>340</v>
      </c>
      <c r="D2" s="114" t="s">
        <v>341</v>
      </c>
    </row>
    <row r="3" spans="1:4" x14ac:dyDescent="0.3">
      <c r="A3" s="114" t="s">
        <v>342</v>
      </c>
      <c r="B3" s="114">
        <v>533022</v>
      </c>
      <c r="C3" s="114" t="s">
        <v>343</v>
      </c>
      <c r="D3" s="114" t="s">
        <v>344</v>
      </c>
    </row>
    <row r="4" spans="1:4" x14ac:dyDescent="0.3">
      <c r="A4" s="114" t="s">
        <v>345</v>
      </c>
      <c r="B4" s="114">
        <v>526921</v>
      </c>
      <c r="C4" s="114" t="s">
        <v>346</v>
      </c>
      <c r="D4" s="114" t="s">
        <v>347</v>
      </c>
    </row>
    <row r="5" spans="1:4" x14ac:dyDescent="0.3">
      <c r="A5" s="114" t="s">
        <v>348</v>
      </c>
      <c r="B5" s="114">
        <v>532628</v>
      </c>
      <c r="C5" s="114" t="s">
        <v>349</v>
      </c>
      <c r="D5" s="114" t="s">
        <v>350</v>
      </c>
    </row>
    <row r="6" spans="1:4" x14ac:dyDescent="0.3">
      <c r="A6" s="114" t="s">
        <v>351</v>
      </c>
      <c r="B6" s="114">
        <v>523395</v>
      </c>
      <c r="C6" s="114" t="s">
        <v>352</v>
      </c>
      <c r="D6" s="114" t="s">
        <v>353</v>
      </c>
    </row>
    <row r="7" spans="1:4" x14ac:dyDescent="0.3">
      <c r="A7" s="114" t="s">
        <v>354</v>
      </c>
      <c r="B7" s="114">
        <v>523395</v>
      </c>
      <c r="C7" s="114" t="s">
        <v>355</v>
      </c>
      <c r="D7" s="114" t="s">
        <v>353</v>
      </c>
    </row>
    <row r="8" spans="1:4" x14ac:dyDescent="0.3">
      <c r="A8" s="114" t="s">
        <v>356</v>
      </c>
      <c r="B8" s="114">
        <v>516092</v>
      </c>
      <c r="C8" s="114" t="s">
        <v>357</v>
      </c>
      <c r="D8" s="114" t="s">
        <v>358</v>
      </c>
    </row>
    <row r="9" spans="1:4" x14ac:dyDescent="0.3">
      <c r="A9" s="114" t="s">
        <v>359</v>
      </c>
      <c r="B9" s="114">
        <v>540776</v>
      </c>
      <c r="C9" s="114" t="s">
        <v>360</v>
      </c>
      <c r="D9" s="114" t="s">
        <v>347</v>
      </c>
    </row>
    <row r="10" spans="1:4" x14ac:dyDescent="0.3">
      <c r="A10" s="114" t="s">
        <v>361</v>
      </c>
      <c r="B10" s="114">
        <v>526881</v>
      </c>
      <c r="C10" s="114" t="s">
        <v>362</v>
      </c>
      <c r="D10" s="114" t="s">
        <v>350</v>
      </c>
    </row>
    <row r="11" spans="1:4" x14ac:dyDescent="0.3">
      <c r="A11" s="114" t="s">
        <v>363</v>
      </c>
      <c r="B11" s="114">
        <v>540615</v>
      </c>
      <c r="C11" s="114" t="s">
        <v>364</v>
      </c>
      <c r="D11" s="114" t="s">
        <v>365</v>
      </c>
    </row>
    <row r="12" spans="1:4" x14ac:dyDescent="0.3">
      <c r="A12" s="114" t="s">
        <v>366</v>
      </c>
      <c r="B12" s="114">
        <v>540874</v>
      </c>
      <c r="C12" s="114" t="s">
        <v>364</v>
      </c>
      <c r="D12" s="114" t="s">
        <v>367</v>
      </c>
    </row>
    <row r="13" spans="1:4" x14ac:dyDescent="0.3">
      <c r="A13" s="114" t="s">
        <v>368</v>
      </c>
      <c r="B13" s="114">
        <v>512161</v>
      </c>
      <c r="C13" s="114" t="s">
        <v>369</v>
      </c>
      <c r="D13" s="114" t="s">
        <v>370</v>
      </c>
    </row>
    <row r="14" spans="1:4" x14ac:dyDescent="0.3">
      <c r="A14" s="114" t="s">
        <v>371</v>
      </c>
      <c r="B14" s="114">
        <v>540697</v>
      </c>
      <c r="C14" s="114" t="s">
        <v>364</v>
      </c>
      <c r="D14" s="114" t="s">
        <v>372</v>
      </c>
    </row>
    <row r="15" spans="1:4" x14ac:dyDescent="0.3">
      <c r="A15" s="114" t="s">
        <v>373</v>
      </c>
      <c r="B15" s="114" t="s">
        <v>364</v>
      </c>
      <c r="C15" s="114" t="s">
        <v>374</v>
      </c>
      <c r="D15" s="114" t="s">
        <v>375</v>
      </c>
    </row>
    <row r="16" spans="1:4" x14ac:dyDescent="0.3">
      <c r="A16" s="114" t="s">
        <v>376</v>
      </c>
      <c r="B16" s="114">
        <v>539620</v>
      </c>
      <c r="C16" s="114" t="s">
        <v>364</v>
      </c>
      <c r="D16" s="114" t="s">
        <v>377</v>
      </c>
    </row>
    <row r="17" spans="1:4" x14ac:dyDescent="0.3">
      <c r="A17" s="114" t="s">
        <v>378</v>
      </c>
      <c r="B17" s="114">
        <v>539300</v>
      </c>
      <c r="C17" s="114" t="s">
        <v>364</v>
      </c>
      <c r="D17" s="114" t="s">
        <v>379</v>
      </c>
    </row>
    <row r="18" spans="1:4" x14ac:dyDescent="0.3">
      <c r="A18" s="114" t="s">
        <v>380</v>
      </c>
      <c r="B18" s="114">
        <v>530499</v>
      </c>
      <c r="C18" s="114" t="s">
        <v>364</v>
      </c>
      <c r="D18" s="114" t="s">
        <v>381</v>
      </c>
    </row>
    <row r="19" spans="1:4" x14ac:dyDescent="0.3">
      <c r="A19" s="114" t="s">
        <v>382</v>
      </c>
      <c r="B19" s="114">
        <v>538351</v>
      </c>
      <c r="C19" s="114" t="s">
        <v>383</v>
      </c>
      <c r="D19" s="114" t="s">
        <v>384</v>
      </c>
    </row>
    <row r="20" spans="1:4" x14ac:dyDescent="0.3">
      <c r="A20" s="114" t="s">
        <v>385</v>
      </c>
      <c r="B20" s="114">
        <v>542012</v>
      </c>
      <c r="C20" s="114" t="s">
        <v>364</v>
      </c>
      <c r="D20" s="114" t="s">
        <v>386</v>
      </c>
    </row>
    <row r="21" spans="1:4" x14ac:dyDescent="0.3">
      <c r="A21" s="114" t="s">
        <v>387</v>
      </c>
      <c r="B21" s="114">
        <v>533292</v>
      </c>
      <c r="C21" s="114" t="s">
        <v>388</v>
      </c>
      <c r="D21" s="114" t="s">
        <v>389</v>
      </c>
    </row>
    <row r="22" spans="1:4" x14ac:dyDescent="0.3">
      <c r="A22" s="114" t="s">
        <v>390</v>
      </c>
      <c r="B22" s="114">
        <v>531611</v>
      </c>
      <c r="C22" s="114" t="s">
        <v>364</v>
      </c>
      <c r="D22" s="114" t="s">
        <v>381</v>
      </c>
    </row>
    <row r="23" spans="1:4" x14ac:dyDescent="0.3">
      <c r="A23" s="114" t="s">
        <v>391</v>
      </c>
      <c r="B23" s="114">
        <v>531611</v>
      </c>
      <c r="C23" s="114" t="s">
        <v>364</v>
      </c>
      <c r="D23" s="114" t="s">
        <v>381</v>
      </c>
    </row>
    <row r="24" spans="1:4" x14ac:dyDescent="0.3">
      <c r="A24" s="114" t="s">
        <v>392</v>
      </c>
      <c r="B24" s="114" t="s">
        <v>364</v>
      </c>
      <c r="C24" s="114" t="s">
        <v>393</v>
      </c>
      <c r="D24" s="114" t="s">
        <v>375</v>
      </c>
    </row>
    <row r="25" spans="1:4" x14ac:dyDescent="0.3">
      <c r="A25" s="114" t="s">
        <v>394</v>
      </c>
      <c r="B25" s="114">
        <v>539096</v>
      </c>
      <c r="C25" s="114" t="s">
        <v>364</v>
      </c>
      <c r="D25" s="114" t="s">
        <v>379</v>
      </c>
    </row>
    <row r="26" spans="1:4" x14ac:dyDescent="0.3">
      <c r="A26" s="114" t="s">
        <v>395</v>
      </c>
      <c r="B26" s="114">
        <v>538812</v>
      </c>
      <c r="C26" s="114" t="s">
        <v>364</v>
      </c>
      <c r="D26" s="114" t="s">
        <v>396</v>
      </c>
    </row>
    <row r="27" spans="1:4" x14ac:dyDescent="0.3">
      <c r="A27" s="114" t="s">
        <v>397</v>
      </c>
      <c r="B27" s="114">
        <v>539632</v>
      </c>
      <c r="C27" s="114" t="s">
        <v>364</v>
      </c>
      <c r="D27" s="114" t="s">
        <v>398</v>
      </c>
    </row>
    <row r="28" spans="1:4" x14ac:dyDescent="0.3">
      <c r="A28" s="114" t="s">
        <v>399</v>
      </c>
      <c r="B28" s="114">
        <v>542377</v>
      </c>
      <c r="C28" s="114" t="s">
        <v>400</v>
      </c>
      <c r="D28" s="114" t="s">
        <v>381</v>
      </c>
    </row>
    <row r="29" spans="1:4" x14ac:dyDescent="0.3">
      <c r="A29" s="114" t="s">
        <v>401</v>
      </c>
      <c r="B29" s="114">
        <v>524412</v>
      </c>
      <c r="C29" s="114" t="s">
        <v>364</v>
      </c>
      <c r="D29" s="114" t="s">
        <v>402</v>
      </c>
    </row>
    <row r="30" spans="1:4" x14ac:dyDescent="0.3">
      <c r="A30" s="114" t="s">
        <v>403</v>
      </c>
      <c r="B30" s="114" t="s">
        <v>364</v>
      </c>
      <c r="C30" s="114" t="s">
        <v>404</v>
      </c>
      <c r="D30" s="114" t="s">
        <v>375</v>
      </c>
    </row>
    <row r="31" spans="1:4" x14ac:dyDescent="0.3">
      <c r="A31" s="114" t="s">
        <v>405</v>
      </c>
      <c r="B31" s="114">
        <v>542580</v>
      </c>
      <c r="C31" s="114" t="s">
        <v>406</v>
      </c>
      <c r="D31" s="114" t="s">
        <v>407</v>
      </c>
    </row>
    <row r="32" spans="1:4" x14ac:dyDescent="0.3">
      <c r="A32" s="114" t="s">
        <v>408</v>
      </c>
      <c r="B32" s="114">
        <v>524348</v>
      </c>
      <c r="C32" s="114" t="s">
        <v>409</v>
      </c>
      <c r="D32" s="114" t="s">
        <v>402</v>
      </c>
    </row>
    <row r="33" spans="1:4" x14ac:dyDescent="0.3">
      <c r="A33" s="114" t="s">
        <v>410</v>
      </c>
      <c r="B33" s="114">
        <v>524208</v>
      </c>
      <c r="C33" s="114" t="s">
        <v>411</v>
      </c>
      <c r="D33" s="114" t="s">
        <v>412</v>
      </c>
    </row>
    <row r="34" spans="1:4" x14ac:dyDescent="0.3">
      <c r="A34" s="114" t="s">
        <v>413</v>
      </c>
      <c r="B34" s="114">
        <v>526488</v>
      </c>
      <c r="C34" s="114" t="s">
        <v>364</v>
      </c>
      <c r="D34" s="114" t="s">
        <v>379</v>
      </c>
    </row>
    <row r="35" spans="1:4" x14ac:dyDescent="0.3">
      <c r="A35" s="114" t="s">
        <v>414</v>
      </c>
      <c r="B35" s="114">
        <v>514274</v>
      </c>
      <c r="C35" s="114" t="s">
        <v>415</v>
      </c>
      <c r="D35" s="114" t="s">
        <v>379</v>
      </c>
    </row>
    <row r="36" spans="1:4" x14ac:dyDescent="0.3">
      <c r="A36" s="114" t="s">
        <v>416</v>
      </c>
      <c r="B36" s="114" t="s">
        <v>364</v>
      </c>
      <c r="C36" s="114" t="s">
        <v>417</v>
      </c>
      <c r="D36" s="114" t="s">
        <v>375</v>
      </c>
    </row>
    <row r="37" spans="1:4" x14ac:dyDescent="0.3">
      <c r="A37" s="114" t="s">
        <v>418</v>
      </c>
      <c r="B37" s="114">
        <v>519319</v>
      </c>
      <c r="C37" s="114" t="s">
        <v>364</v>
      </c>
      <c r="D37" s="114" t="s">
        <v>370</v>
      </c>
    </row>
    <row r="38" spans="1:4" x14ac:dyDescent="0.3">
      <c r="A38" s="114" t="s">
        <v>419</v>
      </c>
      <c r="B38" s="114">
        <v>512038</v>
      </c>
      <c r="C38" s="114" t="s">
        <v>364</v>
      </c>
      <c r="D38" s="114" t="s">
        <v>386</v>
      </c>
    </row>
    <row r="39" spans="1:4" x14ac:dyDescent="0.3">
      <c r="A39" s="114" t="s">
        <v>420</v>
      </c>
      <c r="B39" s="114">
        <v>541988</v>
      </c>
      <c r="C39" s="114" t="s">
        <v>421</v>
      </c>
      <c r="D39" s="114" t="s">
        <v>422</v>
      </c>
    </row>
    <row r="40" spans="1:4" x14ac:dyDescent="0.3">
      <c r="A40" s="114" t="s">
        <v>423</v>
      </c>
      <c r="B40" s="114">
        <v>539528</v>
      </c>
      <c r="C40" s="114" t="s">
        <v>364</v>
      </c>
      <c r="D40" s="114" t="s">
        <v>424</v>
      </c>
    </row>
    <row r="41" spans="1:4" x14ac:dyDescent="0.3">
      <c r="A41" s="114" t="s">
        <v>425</v>
      </c>
      <c r="B41" s="114">
        <v>523204</v>
      </c>
      <c r="C41" s="114" t="s">
        <v>426</v>
      </c>
      <c r="D41" s="114" t="s">
        <v>427</v>
      </c>
    </row>
    <row r="42" spans="1:4" x14ac:dyDescent="0.3">
      <c r="A42" s="114" t="s">
        <v>428</v>
      </c>
      <c r="B42" s="114">
        <v>512165</v>
      </c>
      <c r="C42" s="114" t="s">
        <v>364</v>
      </c>
      <c r="D42" s="114" t="s">
        <v>386</v>
      </c>
    </row>
    <row r="43" spans="1:4" x14ac:dyDescent="0.3">
      <c r="A43" s="114" t="s">
        <v>429</v>
      </c>
      <c r="B43" s="114">
        <v>500002</v>
      </c>
      <c r="C43" s="114" t="s">
        <v>430</v>
      </c>
      <c r="D43" s="114" t="s">
        <v>407</v>
      </c>
    </row>
    <row r="44" spans="1:4" x14ac:dyDescent="0.3">
      <c r="A44" s="114" t="s">
        <v>431</v>
      </c>
      <c r="B44" s="114">
        <v>500488</v>
      </c>
      <c r="C44" s="114" t="s">
        <v>432</v>
      </c>
      <c r="D44" s="114" t="s">
        <v>402</v>
      </c>
    </row>
    <row r="45" spans="1:4" x14ac:dyDescent="0.3">
      <c r="A45" s="114" t="s">
        <v>433</v>
      </c>
      <c r="B45" s="114">
        <v>500488</v>
      </c>
      <c r="C45" s="114" t="s">
        <v>434</v>
      </c>
      <c r="D45" s="114" t="s">
        <v>402</v>
      </c>
    </row>
    <row r="46" spans="1:4" x14ac:dyDescent="0.3">
      <c r="A46" s="114" t="s">
        <v>435</v>
      </c>
      <c r="B46" s="114">
        <v>520123</v>
      </c>
      <c r="C46" s="114" t="s">
        <v>364</v>
      </c>
      <c r="D46" s="114" t="s">
        <v>436</v>
      </c>
    </row>
    <row r="47" spans="1:4" x14ac:dyDescent="0.3">
      <c r="A47" s="114" t="s">
        <v>437</v>
      </c>
      <c r="B47" s="114">
        <v>513119</v>
      </c>
      <c r="C47" s="114" t="s">
        <v>364</v>
      </c>
      <c r="D47" s="114" t="s">
        <v>438</v>
      </c>
    </row>
    <row r="48" spans="1:4" x14ac:dyDescent="0.3">
      <c r="A48" s="114" t="s">
        <v>439</v>
      </c>
      <c r="B48" s="114">
        <v>520123</v>
      </c>
      <c r="C48" s="114" t="s">
        <v>364</v>
      </c>
      <c r="D48" s="114" t="s">
        <v>436</v>
      </c>
    </row>
    <row r="49" spans="1:4" x14ac:dyDescent="0.3">
      <c r="A49" s="114" t="s">
        <v>440</v>
      </c>
      <c r="B49" s="114">
        <v>532682</v>
      </c>
      <c r="C49" s="114" t="s">
        <v>441</v>
      </c>
      <c r="D49" s="114" t="s">
        <v>442</v>
      </c>
    </row>
    <row r="50" spans="1:4" x14ac:dyDescent="0.3">
      <c r="A50" s="114" t="s">
        <v>443</v>
      </c>
      <c r="B50" s="114">
        <v>539560</v>
      </c>
      <c r="C50" s="114" t="s">
        <v>364</v>
      </c>
      <c r="D50" s="114" t="s">
        <v>444</v>
      </c>
    </row>
    <row r="51" spans="1:4" x14ac:dyDescent="0.3">
      <c r="A51" s="114" t="s">
        <v>445</v>
      </c>
      <c r="B51" s="114">
        <v>532057</v>
      </c>
      <c r="C51" s="114" t="s">
        <v>364</v>
      </c>
      <c r="D51" s="114" t="s">
        <v>381</v>
      </c>
    </row>
    <row r="52" spans="1:4" x14ac:dyDescent="0.3">
      <c r="A52" s="114" t="s">
        <v>446</v>
      </c>
      <c r="B52" s="114">
        <v>538952</v>
      </c>
      <c r="C52" s="114" t="s">
        <v>364</v>
      </c>
      <c r="D52" s="114" t="s">
        <v>381</v>
      </c>
    </row>
    <row r="53" spans="1:4" x14ac:dyDescent="0.3">
      <c r="A53" s="114" t="s">
        <v>447</v>
      </c>
      <c r="B53" s="114">
        <v>538935</v>
      </c>
      <c r="C53" s="114" t="s">
        <v>364</v>
      </c>
      <c r="D53" s="114" t="s">
        <v>448</v>
      </c>
    </row>
    <row r="54" spans="1:4" x14ac:dyDescent="0.3">
      <c r="A54" s="114" t="s">
        <v>449</v>
      </c>
      <c r="B54" s="114">
        <v>539544</v>
      </c>
      <c r="C54" s="114" t="s">
        <v>364</v>
      </c>
      <c r="D54" s="114" t="s">
        <v>450</v>
      </c>
    </row>
    <row r="55" spans="1:4" x14ac:dyDescent="0.3">
      <c r="A55" s="114" t="s">
        <v>451</v>
      </c>
      <c r="B55" s="114">
        <v>511756</v>
      </c>
      <c r="C55" s="114" t="s">
        <v>364</v>
      </c>
      <c r="D55" s="114" t="s">
        <v>381</v>
      </c>
    </row>
    <row r="56" spans="1:4" x14ac:dyDescent="0.3">
      <c r="A56" s="114" t="s">
        <v>452</v>
      </c>
      <c r="B56" s="114">
        <v>511756</v>
      </c>
      <c r="C56" s="114" t="s">
        <v>364</v>
      </c>
      <c r="D56" s="114" t="s">
        <v>381</v>
      </c>
    </row>
    <row r="57" spans="1:4" x14ac:dyDescent="0.3">
      <c r="A57" s="114" t="s">
        <v>453</v>
      </c>
      <c r="B57" s="114" t="s">
        <v>364</v>
      </c>
      <c r="C57" s="114" t="s">
        <v>454</v>
      </c>
      <c r="D57" s="114" t="s">
        <v>455</v>
      </c>
    </row>
    <row r="58" spans="1:4" x14ac:dyDescent="0.3">
      <c r="A58" s="114" t="s">
        <v>456</v>
      </c>
      <c r="B58" s="114">
        <v>531161</v>
      </c>
      <c r="C58" s="114" t="s">
        <v>364</v>
      </c>
      <c r="D58" s="114" t="s">
        <v>457</v>
      </c>
    </row>
    <row r="59" spans="1:4" x14ac:dyDescent="0.3">
      <c r="A59" s="114" t="s">
        <v>458</v>
      </c>
      <c r="B59" s="114">
        <v>500410</v>
      </c>
      <c r="C59" s="114" t="s">
        <v>459</v>
      </c>
      <c r="D59" s="114" t="s">
        <v>377</v>
      </c>
    </row>
    <row r="60" spans="1:4" x14ac:dyDescent="0.3">
      <c r="A60" s="114" t="s">
        <v>460</v>
      </c>
      <c r="B60" s="114">
        <v>517494</v>
      </c>
      <c r="C60" s="114" t="s">
        <v>364</v>
      </c>
      <c r="D60" s="114" t="s">
        <v>461</v>
      </c>
    </row>
    <row r="61" spans="1:4" x14ac:dyDescent="0.3">
      <c r="A61" s="114" t="s">
        <v>462</v>
      </c>
      <c r="B61" s="114">
        <v>532268</v>
      </c>
      <c r="C61" s="114" t="s">
        <v>463</v>
      </c>
      <c r="D61" s="114" t="s">
        <v>350</v>
      </c>
    </row>
    <row r="62" spans="1:4" x14ac:dyDescent="0.3">
      <c r="A62" s="114" t="s">
        <v>464</v>
      </c>
      <c r="B62" s="114" t="s">
        <v>364</v>
      </c>
      <c r="C62" s="114" t="s">
        <v>465</v>
      </c>
      <c r="D62" s="114" t="s">
        <v>375</v>
      </c>
    </row>
    <row r="63" spans="1:4" x14ac:dyDescent="0.3">
      <c r="A63" s="114" t="s">
        <v>466</v>
      </c>
      <c r="B63" s="114" t="s">
        <v>364</v>
      </c>
      <c r="C63" s="114" t="s">
        <v>467</v>
      </c>
      <c r="D63" s="114" t="s">
        <v>375</v>
      </c>
    </row>
    <row r="64" spans="1:4" x14ac:dyDescent="0.3">
      <c r="A64" s="114" t="s">
        <v>468</v>
      </c>
      <c r="B64" s="114">
        <v>530093</v>
      </c>
      <c r="C64" s="114" t="s">
        <v>364</v>
      </c>
      <c r="D64" s="114" t="s">
        <v>469</v>
      </c>
    </row>
    <row r="65" spans="1:4" x14ac:dyDescent="0.3">
      <c r="A65" s="114" t="s">
        <v>470</v>
      </c>
      <c r="B65" s="114" t="s">
        <v>364</v>
      </c>
      <c r="C65" s="114" t="s">
        <v>471</v>
      </c>
      <c r="D65" s="114" t="s">
        <v>375</v>
      </c>
    </row>
    <row r="66" spans="1:4" x14ac:dyDescent="0.3">
      <c r="A66" s="114" t="s">
        <v>472</v>
      </c>
      <c r="B66" s="114">
        <v>539661</v>
      </c>
      <c r="C66" s="114" t="s">
        <v>364</v>
      </c>
      <c r="D66" s="114" t="s">
        <v>398</v>
      </c>
    </row>
    <row r="67" spans="1:4" x14ac:dyDescent="0.3">
      <c r="A67" s="114" t="s">
        <v>473</v>
      </c>
      <c r="B67" s="114">
        <v>531525</v>
      </c>
      <c r="C67" s="114" t="s">
        <v>364</v>
      </c>
      <c r="D67" s="114" t="s">
        <v>457</v>
      </c>
    </row>
    <row r="68" spans="1:4" x14ac:dyDescent="0.3">
      <c r="A68" s="114" t="s">
        <v>474</v>
      </c>
      <c r="B68" s="114">
        <v>538570</v>
      </c>
      <c r="C68" s="114" t="s">
        <v>475</v>
      </c>
      <c r="D68" s="114" t="s">
        <v>347</v>
      </c>
    </row>
    <row r="69" spans="1:4" x14ac:dyDescent="0.3">
      <c r="A69" s="114" t="s">
        <v>476</v>
      </c>
      <c r="B69" s="114">
        <v>517356</v>
      </c>
      <c r="C69" s="114" t="s">
        <v>364</v>
      </c>
      <c r="D69" s="114" t="s">
        <v>461</v>
      </c>
    </row>
    <row r="70" spans="1:4" x14ac:dyDescent="0.3">
      <c r="A70" s="114" t="s">
        <v>477</v>
      </c>
      <c r="B70" s="114">
        <v>530043</v>
      </c>
      <c r="C70" s="114" t="s">
        <v>364</v>
      </c>
      <c r="D70" s="114" t="s">
        <v>478</v>
      </c>
    </row>
    <row r="71" spans="1:4" x14ac:dyDescent="0.3">
      <c r="A71" s="114" t="s">
        <v>479</v>
      </c>
      <c r="B71" s="114">
        <v>539391</v>
      </c>
      <c r="C71" s="114" t="s">
        <v>364</v>
      </c>
      <c r="D71" s="114" t="s">
        <v>381</v>
      </c>
    </row>
    <row r="72" spans="1:4" x14ac:dyDescent="0.3">
      <c r="A72" s="114" t="s">
        <v>480</v>
      </c>
      <c r="B72" s="114">
        <v>513149</v>
      </c>
      <c r="C72" s="114" t="s">
        <v>481</v>
      </c>
      <c r="D72" s="114" t="s">
        <v>482</v>
      </c>
    </row>
    <row r="73" spans="1:4" x14ac:dyDescent="0.3">
      <c r="A73" s="114" t="s">
        <v>483</v>
      </c>
      <c r="B73" s="114">
        <v>524091</v>
      </c>
      <c r="C73" s="114" t="s">
        <v>364</v>
      </c>
      <c r="D73" s="114" t="s">
        <v>484</v>
      </c>
    </row>
    <row r="74" spans="1:4" x14ac:dyDescent="0.3">
      <c r="A74" s="114" t="s">
        <v>485</v>
      </c>
      <c r="B74" s="114">
        <v>532762</v>
      </c>
      <c r="C74" s="114" t="s">
        <v>486</v>
      </c>
      <c r="D74" s="114" t="s">
        <v>487</v>
      </c>
    </row>
    <row r="75" spans="1:4" x14ac:dyDescent="0.3">
      <c r="A75" s="114" t="s">
        <v>488</v>
      </c>
      <c r="B75" s="114">
        <v>511706</v>
      </c>
      <c r="C75" s="114" t="s">
        <v>364</v>
      </c>
      <c r="D75" s="114" t="s">
        <v>347</v>
      </c>
    </row>
    <row r="76" spans="1:4" x14ac:dyDescent="0.3">
      <c r="A76" s="114" t="s">
        <v>489</v>
      </c>
      <c r="B76" s="114">
        <v>511706</v>
      </c>
      <c r="C76" s="114" t="s">
        <v>364</v>
      </c>
      <c r="D76" s="114" t="s">
        <v>347</v>
      </c>
    </row>
    <row r="77" spans="1:4" x14ac:dyDescent="0.3">
      <c r="A77" s="114" t="s">
        <v>490</v>
      </c>
      <c r="B77" s="114">
        <v>541144</v>
      </c>
      <c r="C77" s="114" t="s">
        <v>364</v>
      </c>
      <c r="D77" s="114" t="s">
        <v>478</v>
      </c>
    </row>
    <row r="78" spans="1:4" x14ac:dyDescent="0.3">
      <c r="A78" s="114" t="s">
        <v>491</v>
      </c>
      <c r="B78" s="114">
        <v>512599</v>
      </c>
      <c r="C78" s="114" t="s">
        <v>492</v>
      </c>
      <c r="D78" s="114" t="s">
        <v>386</v>
      </c>
    </row>
    <row r="79" spans="1:4" x14ac:dyDescent="0.3">
      <c r="A79" s="114" t="s">
        <v>493</v>
      </c>
      <c r="B79" s="114">
        <v>542066</v>
      </c>
      <c r="C79" s="114" t="s">
        <v>494</v>
      </c>
      <c r="D79" s="114" t="s">
        <v>495</v>
      </c>
    </row>
    <row r="80" spans="1:4" x14ac:dyDescent="0.3">
      <c r="A80" s="114" t="s">
        <v>496</v>
      </c>
      <c r="B80" s="114">
        <v>541450</v>
      </c>
      <c r="C80" s="114" t="s">
        <v>497</v>
      </c>
      <c r="D80" s="114" t="s">
        <v>407</v>
      </c>
    </row>
    <row r="81" spans="1:4" x14ac:dyDescent="0.3">
      <c r="A81" s="114" t="s">
        <v>498</v>
      </c>
      <c r="B81" s="114">
        <v>532921</v>
      </c>
      <c r="C81" s="114" t="s">
        <v>499</v>
      </c>
      <c r="D81" s="114" t="s">
        <v>500</v>
      </c>
    </row>
    <row r="82" spans="1:4" x14ac:dyDescent="0.3">
      <c r="A82" s="114" t="s">
        <v>501</v>
      </c>
      <c r="B82" s="114">
        <v>533096</v>
      </c>
      <c r="C82" s="114" t="s">
        <v>502</v>
      </c>
      <c r="D82" s="114" t="s">
        <v>503</v>
      </c>
    </row>
    <row r="83" spans="1:4" x14ac:dyDescent="0.3">
      <c r="A83" s="114" t="s">
        <v>504</v>
      </c>
      <c r="B83" s="114">
        <v>539254</v>
      </c>
      <c r="C83" s="114" t="s">
        <v>505</v>
      </c>
      <c r="D83" s="114" t="s">
        <v>503</v>
      </c>
    </row>
    <row r="84" spans="1:4" x14ac:dyDescent="0.3">
      <c r="A84" s="114" t="s">
        <v>506</v>
      </c>
      <c r="B84" s="114">
        <v>538563</v>
      </c>
      <c r="C84" s="114" t="s">
        <v>364</v>
      </c>
      <c r="D84" s="114" t="s">
        <v>386</v>
      </c>
    </row>
    <row r="85" spans="1:4" x14ac:dyDescent="0.3">
      <c r="A85" s="114" t="s">
        <v>507</v>
      </c>
      <c r="B85" s="114">
        <v>526711</v>
      </c>
      <c r="C85" s="114" t="s">
        <v>364</v>
      </c>
      <c r="D85" s="114" t="s">
        <v>508</v>
      </c>
    </row>
    <row r="86" spans="1:4" x14ac:dyDescent="0.3">
      <c r="A86" s="114" t="s">
        <v>509</v>
      </c>
      <c r="B86" s="114">
        <v>523411</v>
      </c>
      <c r="C86" s="114" t="s">
        <v>364</v>
      </c>
      <c r="D86" s="114" t="s">
        <v>510</v>
      </c>
    </row>
    <row r="87" spans="1:4" x14ac:dyDescent="0.3">
      <c r="A87" s="114" t="s">
        <v>511</v>
      </c>
      <c r="B87" s="114">
        <v>539506</v>
      </c>
      <c r="C87" s="114" t="s">
        <v>364</v>
      </c>
      <c r="D87" s="114" t="s">
        <v>381</v>
      </c>
    </row>
    <row r="88" spans="1:4" x14ac:dyDescent="0.3">
      <c r="A88" s="114" t="s">
        <v>512</v>
      </c>
      <c r="B88" s="114">
        <v>507852</v>
      </c>
      <c r="C88" s="114" t="s">
        <v>364</v>
      </c>
      <c r="D88" s="114" t="s">
        <v>478</v>
      </c>
    </row>
    <row r="89" spans="1:4" x14ac:dyDescent="0.3">
      <c r="A89" s="114" t="s">
        <v>513</v>
      </c>
      <c r="B89" s="114">
        <v>541865</v>
      </c>
      <c r="C89" s="114" t="s">
        <v>364</v>
      </c>
      <c r="D89" s="114" t="s">
        <v>398</v>
      </c>
    </row>
    <row r="90" spans="1:4" x14ac:dyDescent="0.3">
      <c r="A90" s="114" t="s">
        <v>514</v>
      </c>
      <c r="B90" s="114">
        <v>519183</v>
      </c>
      <c r="C90" s="114" t="s">
        <v>515</v>
      </c>
      <c r="D90" s="114" t="s">
        <v>424</v>
      </c>
    </row>
    <row r="91" spans="1:4" x14ac:dyDescent="0.3">
      <c r="A91" s="114" t="s">
        <v>516</v>
      </c>
      <c r="B91" s="114">
        <v>539493</v>
      </c>
      <c r="C91" s="114" t="s">
        <v>364</v>
      </c>
      <c r="D91" s="114" t="s">
        <v>381</v>
      </c>
    </row>
    <row r="92" spans="1:4" x14ac:dyDescent="0.3">
      <c r="A92" s="114" t="s">
        <v>517</v>
      </c>
      <c r="B92" s="114">
        <v>539189</v>
      </c>
      <c r="C92" s="114" t="s">
        <v>364</v>
      </c>
      <c r="D92" s="114" t="s">
        <v>450</v>
      </c>
    </row>
    <row r="93" spans="1:4" x14ac:dyDescent="0.3">
      <c r="A93" s="114" t="s">
        <v>518</v>
      </c>
      <c r="B93" s="114">
        <v>780018</v>
      </c>
      <c r="C93" s="114" t="s">
        <v>364</v>
      </c>
      <c r="D93" s="114" t="s">
        <v>455</v>
      </c>
    </row>
    <row r="94" spans="1:4" x14ac:dyDescent="0.3">
      <c r="A94" s="114" t="s">
        <v>519</v>
      </c>
      <c r="B94" s="114">
        <v>538365</v>
      </c>
      <c r="C94" s="114" t="s">
        <v>520</v>
      </c>
      <c r="D94" s="114" t="s">
        <v>396</v>
      </c>
    </row>
    <row r="95" spans="1:4" x14ac:dyDescent="0.3">
      <c r="A95" s="114" t="s">
        <v>521</v>
      </c>
      <c r="B95" s="114">
        <v>532727</v>
      </c>
      <c r="C95" s="114" t="s">
        <v>522</v>
      </c>
      <c r="D95" s="114" t="s">
        <v>396</v>
      </c>
    </row>
    <row r="96" spans="1:4" x14ac:dyDescent="0.3">
      <c r="A96" s="114" t="s">
        <v>523</v>
      </c>
      <c r="B96" s="114">
        <v>531592</v>
      </c>
      <c r="C96" s="114" t="s">
        <v>364</v>
      </c>
      <c r="D96" s="114" t="s">
        <v>524</v>
      </c>
    </row>
    <row r="97" spans="1:4" x14ac:dyDescent="0.3">
      <c r="A97" s="114" t="s">
        <v>525</v>
      </c>
      <c r="B97" s="114">
        <v>532056</v>
      </c>
      <c r="C97" s="114" t="s">
        <v>364</v>
      </c>
      <c r="D97" s="114" t="s">
        <v>384</v>
      </c>
    </row>
    <row r="98" spans="1:4" x14ac:dyDescent="0.3">
      <c r="A98" s="114" t="s">
        <v>526</v>
      </c>
      <c r="B98" s="114">
        <v>514113</v>
      </c>
      <c r="C98" s="114" t="s">
        <v>364</v>
      </c>
      <c r="D98" s="114" t="s">
        <v>379</v>
      </c>
    </row>
    <row r="99" spans="1:4" x14ac:dyDescent="0.3">
      <c r="A99" s="114" t="s">
        <v>527</v>
      </c>
      <c r="B99" s="114">
        <v>534707</v>
      </c>
      <c r="C99" s="114" t="s">
        <v>364</v>
      </c>
      <c r="D99" s="114" t="s">
        <v>478</v>
      </c>
    </row>
    <row r="100" spans="1:4" x14ac:dyDescent="0.3">
      <c r="A100" s="114" t="s">
        <v>528</v>
      </c>
      <c r="B100" s="114">
        <v>540691</v>
      </c>
      <c r="C100" s="114" t="s">
        <v>529</v>
      </c>
      <c r="D100" s="114" t="s">
        <v>530</v>
      </c>
    </row>
    <row r="101" spans="1:4" x14ac:dyDescent="0.3">
      <c r="A101" s="114" t="s">
        <v>531</v>
      </c>
      <c r="B101" s="114">
        <v>535755</v>
      </c>
      <c r="C101" s="114" t="s">
        <v>532</v>
      </c>
      <c r="D101" s="114" t="s">
        <v>533</v>
      </c>
    </row>
    <row r="102" spans="1:4" x14ac:dyDescent="0.3">
      <c r="A102" s="114" t="s">
        <v>534</v>
      </c>
      <c r="B102" s="114">
        <v>532974</v>
      </c>
      <c r="C102" s="114" t="s">
        <v>535</v>
      </c>
      <c r="D102" s="114" t="s">
        <v>347</v>
      </c>
    </row>
    <row r="103" spans="1:4" x14ac:dyDescent="0.3">
      <c r="A103" s="114" t="s">
        <v>536</v>
      </c>
      <c r="B103" s="114">
        <v>540146</v>
      </c>
      <c r="C103" s="114" t="s">
        <v>364</v>
      </c>
      <c r="D103" s="114" t="s">
        <v>398</v>
      </c>
    </row>
    <row r="104" spans="1:4" x14ac:dyDescent="0.3">
      <c r="A104" s="114" t="s">
        <v>537</v>
      </c>
      <c r="B104" s="114">
        <v>513513</v>
      </c>
      <c r="C104" s="114" t="s">
        <v>364</v>
      </c>
      <c r="D104" s="114" t="s">
        <v>396</v>
      </c>
    </row>
    <row r="105" spans="1:4" x14ac:dyDescent="0.3">
      <c r="A105" s="114" t="s">
        <v>538</v>
      </c>
      <c r="B105" s="114">
        <v>521141</v>
      </c>
      <c r="C105" s="114" t="s">
        <v>364</v>
      </c>
      <c r="D105" s="114" t="s">
        <v>379</v>
      </c>
    </row>
    <row r="106" spans="1:4" x14ac:dyDescent="0.3">
      <c r="A106" s="114" t="s">
        <v>539</v>
      </c>
      <c r="B106" s="114">
        <v>540205</v>
      </c>
      <c r="C106" s="114" t="s">
        <v>364</v>
      </c>
      <c r="D106" s="114" t="s">
        <v>386</v>
      </c>
    </row>
    <row r="107" spans="1:4" x14ac:dyDescent="0.3">
      <c r="A107" s="114" t="s">
        <v>540</v>
      </c>
      <c r="B107" s="114">
        <v>539056</v>
      </c>
      <c r="C107" s="114" t="s">
        <v>541</v>
      </c>
      <c r="D107" s="114" t="s">
        <v>542</v>
      </c>
    </row>
    <row r="108" spans="1:4" x14ac:dyDescent="0.3">
      <c r="A108" s="114" t="s">
        <v>543</v>
      </c>
      <c r="B108" s="114">
        <v>511359</v>
      </c>
      <c r="C108" s="114" t="s">
        <v>364</v>
      </c>
      <c r="D108" s="114" t="s">
        <v>381</v>
      </c>
    </row>
    <row r="109" spans="1:4" x14ac:dyDescent="0.3">
      <c r="A109" s="114" t="s">
        <v>544</v>
      </c>
      <c r="B109" s="114">
        <v>530431</v>
      </c>
      <c r="C109" s="114" t="s">
        <v>364</v>
      </c>
      <c r="D109" s="114" t="s">
        <v>386</v>
      </c>
    </row>
    <row r="110" spans="1:4" x14ac:dyDescent="0.3">
      <c r="A110" s="114" t="s">
        <v>545</v>
      </c>
      <c r="B110" s="114">
        <v>523120</v>
      </c>
      <c r="C110" s="114" t="s">
        <v>364</v>
      </c>
      <c r="D110" s="114" t="s">
        <v>546</v>
      </c>
    </row>
    <row r="111" spans="1:4" x14ac:dyDescent="0.3">
      <c r="A111" s="114" t="s">
        <v>547</v>
      </c>
      <c r="B111" s="114">
        <v>517041</v>
      </c>
      <c r="C111" s="114" t="s">
        <v>548</v>
      </c>
      <c r="D111" s="114" t="s">
        <v>549</v>
      </c>
    </row>
    <row r="112" spans="1:4" x14ac:dyDescent="0.3">
      <c r="A112" s="114" t="s">
        <v>550</v>
      </c>
      <c r="B112" s="114">
        <v>532172</v>
      </c>
      <c r="C112" s="114" t="s">
        <v>551</v>
      </c>
      <c r="D112" s="114" t="s">
        <v>350</v>
      </c>
    </row>
    <row r="113" spans="1:4" x14ac:dyDescent="0.3">
      <c r="A113" s="114" t="s">
        <v>552</v>
      </c>
      <c r="B113" s="114">
        <v>523031</v>
      </c>
      <c r="C113" s="114" t="s">
        <v>364</v>
      </c>
      <c r="D113" s="114" t="s">
        <v>553</v>
      </c>
    </row>
    <row r="114" spans="1:4" x14ac:dyDescent="0.3">
      <c r="A114" s="114" t="s">
        <v>554</v>
      </c>
      <c r="B114" s="114">
        <v>521048</v>
      </c>
      <c r="C114" s="114" t="s">
        <v>364</v>
      </c>
      <c r="D114" s="114" t="s">
        <v>379</v>
      </c>
    </row>
    <row r="115" spans="1:4" x14ac:dyDescent="0.3">
      <c r="A115" s="114" t="s">
        <v>555</v>
      </c>
      <c r="B115" s="114">
        <v>534612</v>
      </c>
      <c r="C115" s="114" t="s">
        <v>364</v>
      </c>
      <c r="D115" s="114" t="s">
        <v>503</v>
      </c>
    </row>
    <row r="116" spans="1:4" x14ac:dyDescent="0.3">
      <c r="A116" s="114" t="s">
        <v>556</v>
      </c>
      <c r="B116" s="114">
        <v>506947</v>
      </c>
      <c r="C116" s="114" t="s">
        <v>364</v>
      </c>
      <c r="D116" s="114" t="s">
        <v>412</v>
      </c>
    </row>
    <row r="117" spans="1:4" x14ac:dyDescent="0.3">
      <c r="A117" s="114" t="s">
        <v>557</v>
      </c>
      <c r="B117" s="114">
        <v>531047</v>
      </c>
      <c r="C117" s="114" t="s">
        <v>364</v>
      </c>
      <c r="D117" s="114" t="s">
        <v>381</v>
      </c>
    </row>
    <row r="118" spans="1:4" x14ac:dyDescent="0.3">
      <c r="A118" s="114" t="s">
        <v>558</v>
      </c>
      <c r="B118" s="114">
        <v>539982</v>
      </c>
      <c r="C118" s="114" t="s">
        <v>364</v>
      </c>
      <c r="D118" s="114" t="s">
        <v>559</v>
      </c>
    </row>
    <row r="119" spans="1:4" x14ac:dyDescent="0.3">
      <c r="A119" s="114" t="s">
        <v>560</v>
      </c>
      <c r="B119" s="114">
        <v>540025</v>
      </c>
      <c r="C119" s="114" t="s">
        <v>561</v>
      </c>
      <c r="D119" s="114" t="s">
        <v>562</v>
      </c>
    </row>
    <row r="120" spans="1:4" x14ac:dyDescent="0.3">
      <c r="A120" s="114" t="s">
        <v>563</v>
      </c>
      <c r="B120" s="114">
        <v>523269</v>
      </c>
      <c r="C120" s="114" t="s">
        <v>564</v>
      </c>
      <c r="D120" s="114" t="s">
        <v>565</v>
      </c>
    </row>
    <row r="121" spans="1:4" x14ac:dyDescent="0.3">
      <c r="A121" s="114" t="s">
        <v>566</v>
      </c>
      <c r="B121" s="114">
        <v>523269</v>
      </c>
      <c r="C121" s="114" t="s">
        <v>564</v>
      </c>
      <c r="D121" s="114" t="s">
        <v>565</v>
      </c>
    </row>
    <row r="122" spans="1:4" x14ac:dyDescent="0.3">
      <c r="A122" s="114" t="s">
        <v>567</v>
      </c>
      <c r="B122" s="114">
        <v>531429</v>
      </c>
      <c r="C122" s="114" t="s">
        <v>364</v>
      </c>
      <c r="D122" s="114" t="s">
        <v>457</v>
      </c>
    </row>
    <row r="123" spans="1:4" x14ac:dyDescent="0.3">
      <c r="A123" s="114" t="s">
        <v>568</v>
      </c>
      <c r="B123" s="114">
        <v>539773</v>
      </c>
      <c r="C123" s="114" t="s">
        <v>364</v>
      </c>
      <c r="D123" s="114" t="s">
        <v>381</v>
      </c>
    </row>
    <row r="124" spans="1:4" x14ac:dyDescent="0.3">
      <c r="A124" s="114" t="s">
        <v>569</v>
      </c>
      <c r="B124" s="114">
        <v>531686</v>
      </c>
      <c r="C124" s="114" t="s">
        <v>364</v>
      </c>
      <c r="D124" s="114" t="s">
        <v>402</v>
      </c>
    </row>
    <row r="125" spans="1:4" x14ac:dyDescent="0.3">
      <c r="A125" s="114" t="s">
        <v>570</v>
      </c>
      <c r="B125" s="114">
        <v>541152</v>
      </c>
      <c r="C125" s="114" t="s">
        <v>364</v>
      </c>
      <c r="D125" s="114" t="s">
        <v>386</v>
      </c>
    </row>
    <row r="126" spans="1:4" x14ac:dyDescent="0.3">
      <c r="A126" s="114" t="s">
        <v>571</v>
      </c>
      <c r="B126" s="114">
        <v>541152</v>
      </c>
      <c r="C126" s="114" t="s">
        <v>364</v>
      </c>
      <c r="D126" s="114" t="s">
        <v>386</v>
      </c>
    </row>
    <row r="127" spans="1:4" x14ac:dyDescent="0.3">
      <c r="A127" s="114" t="s">
        <v>572</v>
      </c>
      <c r="B127" s="114">
        <v>500003</v>
      </c>
      <c r="C127" s="114" t="s">
        <v>573</v>
      </c>
      <c r="D127" s="114" t="s">
        <v>574</v>
      </c>
    </row>
    <row r="128" spans="1:4" x14ac:dyDescent="0.3">
      <c r="A128" s="114" t="s">
        <v>575</v>
      </c>
      <c r="B128" s="114">
        <v>541402</v>
      </c>
      <c r="C128" s="114" t="s">
        <v>364</v>
      </c>
      <c r="D128" s="114" t="s">
        <v>372</v>
      </c>
    </row>
    <row r="129" spans="1:4" x14ac:dyDescent="0.3">
      <c r="A129" s="114" t="s">
        <v>576</v>
      </c>
      <c r="B129" s="114">
        <v>531921</v>
      </c>
      <c r="C129" s="114" t="s">
        <v>577</v>
      </c>
      <c r="D129" s="114" t="s">
        <v>578</v>
      </c>
    </row>
    <row r="130" spans="1:4" x14ac:dyDescent="0.3">
      <c r="A130" s="114" t="s">
        <v>579</v>
      </c>
      <c r="B130" s="114">
        <v>500463</v>
      </c>
      <c r="C130" s="114" t="s">
        <v>580</v>
      </c>
      <c r="D130" s="114" t="s">
        <v>350</v>
      </c>
    </row>
    <row r="131" spans="1:4" x14ac:dyDescent="0.3">
      <c r="A131" s="114" t="s">
        <v>581</v>
      </c>
      <c r="B131" s="114">
        <v>539042</v>
      </c>
      <c r="C131" s="114" t="s">
        <v>364</v>
      </c>
      <c r="D131" s="114" t="s">
        <v>450</v>
      </c>
    </row>
    <row r="132" spans="1:4" x14ac:dyDescent="0.3">
      <c r="A132" s="114" t="s">
        <v>582</v>
      </c>
      <c r="B132" s="114">
        <v>516020</v>
      </c>
      <c r="C132" s="114" t="s">
        <v>364</v>
      </c>
      <c r="D132" s="114" t="s">
        <v>358</v>
      </c>
    </row>
    <row r="133" spans="1:4" x14ac:dyDescent="0.3">
      <c r="A133" s="114" t="s">
        <v>583</v>
      </c>
      <c r="B133" s="114">
        <v>537492</v>
      </c>
      <c r="C133" s="114" t="s">
        <v>364</v>
      </c>
      <c r="D133" s="114" t="s">
        <v>386</v>
      </c>
    </row>
    <row r="134" spans="1:4" x14ac:dyDescent="0.3">
      <c r="A134" s="114" t="s">
        <v>584</v>
      </c>
      <c r="B134" s="114">
        <v>537292</v>
      </c>
      <c r="C134" s="114" t="s">
        <v>585</v>
      </c>
      <c r="D134" s="114" t="s">
        <v>562</v>
      </c>
    </row>
    <row r="135" spans="1:4" x14ac:dyDescent="0.3">
      <c r="A135" s="114" t="s">
        <v>586</v>
      </c>
      <c r="B135" s="114">
        <v>537292</v>
      </c>
      <c r="C135" s="114" t="s">
        <v>585</v>
      </c>
      <c r="D135" s="114" t="s">
        <v>562</v>
      </c>
    </row>
    <row r="136" spans="1:4" x14ac:dyDescent="0.3">
      <c r="A136" s="114" t="s">
        <v>587</v>
      </c>
      <c r="B136" s="114" t="s">
        <v>364</v>
      </c>
      <c r="C136" s="114" t="s">
        <v>588</v>
      </c>
      <c r="D136" s="114" t="s">
        <v>375</v>
      </c>
    </row>
    <row r="137" spans="1:4" x14ac:dyDescent="0.3">
      <c r="A137" s="114" t="s">
        <v>589</v>
      </c>
      <c r="B137" s="114" t="s">
        <v>364</v>
      </c>
      <c r="C137" s="114" t="s">
        <v>588</v>
      </c>
      <c r="D137" s="114" t="s">
        <v>375</v>
      </c>
    </row>
    <row r="138" spans="1:4" x14ac:dyDescent="0.3">
      <c r="A138" s="114" t="s">
        <v>590</v>
      </c>
      <c r="B138" s="114">
        <v>500215</v>
      </c>
      <c r="C138" s="114" t="s">
        <v>591</v>
      </c>
      <c r="D138" s="114" t="s">
        <v>562</v>
      </c>
    </row>
    <row r="139" spans="1:4" x14ac:dyDescent="0.3">
      <c r="A139" s="114" t="s">
        <v>592</v>
      </c>
      <c r="B139" s="114" t="s">
        <v>364</v>
      </c>
      <c r="C139" s="114" t="s">
        <v>593</v>
      </c>
      <c r="D139" s="114" t="s">
        <v>375</v>
      </c>
    </row>
    <row r="140" spans="1:4" x14ac:dyDescent="0.3">
      <c r="A140" s="114" t="s">
        <v>594</v>
      </c>
      <c r="B140" s="114" t="s">
        <v>364</v>
      </c>
      <c r="C140" s="114" t="s">
        <v>595</v>
      </c>
      <c r="D140" s="114" t="s">
        <v>375</v>
      </c>
    </row>
    <row r="141" spans="1:4" x14ac:dyDescent="0.3">
      <c r="A141" s="114" t="s">
        <v>596</v>
      </c>
      <c r="B141" s="114">
        <v>532811</v>
      </c>
      <c r="C141" s="114" t="s">
        <v>597</v>
      </c>
      <c r="D141" s="114" t="s">
        <v>450</v>
      </c>
    </row>
    <row r="142" spans="1:4" x14ac:dyDescent="0.3">
      <c r="A142" s="114" t="s">
        <v>598</v>
      </c>
      <c r="B142" s="114">
        <v>532811</v>
      </c>
      <c r="C142" s="114" t="s">
        <v>597</v>
      </c>
      <c r="D142" s="114" t="s">
        <v>450</v>
      </c>
    </row>
    <row r="143" spans="1:4" x14ac:dyDescent="0.3">
      <c r="A143" s="114" t="s">
        <v>599</v>
      </c>
      <c r="B143" s="114">
        <v>522273</v>
      </c>
      <c r="C143" s="114" t="s">
        <v>364</v>
      </c>
      <c r="D143" s="114" t="s">
        <v>396</v>
      </c>
    </row>
    <row r="144" spans="1:4" x14ac:dyDescent="0.3">
      <c r="A144" s="114" t="s">
        <v>600</v>
      </c>
      <c r="B144" s="114">
        <v>532806</v>
      </c>
      <c r="C144" s="114" t="s">
        <v>364</v>
      </c>
      <c r="D144" s="114" t="s">
        <v>601</v>
      </c>
    </row>
    <row r="145" spans="1:4" x14ac:dyDescent="0.3">
      <c r="A145" s="114" t="s">
        <v>602</v>
      </c>
      <c r="B145" s="114">
        <v>532683</v>
      </c>
      <c r="C145" s="114" t="s">
        <v>603</v>
      </c>
      <c r="D145" s="114" t="s">
        <v>549</v>
      </c>
    </row>
    <row r="146" spans="1:4" x14ac:dyDescent="0.3">
      <c r="A146" s="114" t="s">
        <v>604</v>
      </c>
      <c r="B146" s="114">
        <v>524288</v>
      </c>
      <c r="C146" s="114" t="s">
        <v>364</v>
      </c>
      <c r="D146" s="114" t="s">
        <v>508</v>
      </c>
    </row>
    <row r="147" spans="1:4" x14ac:dyDescent="0.3">
      <c r="A147" s="114" t="s">
        <v>605</v>
      </c>
      <c r="B147" s="114" t="s">
        <v>364</v>
      </c>
      <c r="C147" s="114" t="s">
        <v>606</v>
      </c>
      <c r="D147" s="114" t="s">
        <v>375</v>
      </c>
    </row>
    <row r="148" spans="1:4" x14ac:dyDescent="0.3">
      <c r="A148" s="114" t="s">
        <v>607</v>
      </c>
      <c r="B148" s="114" t="s">
        <v>364</v>
      </c>
      <c r="C148" s="114" t="s">
        <v>608</v>
      </c>
      <c r="D148" s="114" t="s">
        <v>375</v>
      </c>
    </row>
    <row r="149" spans="1:4" x14ac:dyDescent="0.3">
      <c r="A149" s="114" t="s">
        <v>609</v>
      </c>
      <c r="B149" s="114">
        <v>532975</v>
      </c>
      <c r="C149" s="114" t="s">
        <v>364</v>
      </c>
      <c r="D149" s="114" t="s">
        <v>510</v>
      </c>
    </row>
    <row r="150" spans="1:4" x14ac:dyDescent="0.3">
      <c r="A150" s="114" t="s">
        <v>610</v>
      </c>
      <c r="B150" s="114">
        <v>532331</v>
      </c>
      <c r="C150" s="114" t="s">
        <v>611</v>
      </c>
      <c r="D150" s="114" t="s">
        <v>402</v>
      </c>
    </row>
    <row r="151" spans="1:4" x14ac:dyDescent="0.3">
      <c r="A151" s="114" t="s">
        <v>612</v>
      </c>
      <c r="B151" s="114">
        <v>519216</v>
      </c>
      <c r="C151" s="114" t="s">
        <v>364</v>
      </c>
      <c r="D151" s="114" t="s">
        <v>613</v>
      </c>
    </row>
    <row r="152" spans="1:4" x14ac:dyDescent="0.3">
      <c r="A152" s="114" t="s">
        <v>614</v>
      </c>
      <c r="B152" s="114">
        <v>511692</v>
      </c>
      <c r="C152" s="114" t="s">
        <v>364</v>
      </c>
      <c r="D152" s="114" t="s">
        <v>347</v>
      </c>
    </row>
    <row r="153" spans="1:4" x14ac:dyDescent="0.3">
      <c r="A153" s="114" t="s">
        <v>615</v>
      </c>
      <c r="B153" s="114">
        <v>530713</v>
      </c>
      <c r="C153" s="114" t="s">
        <v>364</v>
      </c>
      <c r="D153" s="114" t="s">
        <v>350</v>
      </c>
    </row>
    <row r="154" spans="1:4" x14ac:dyDescent="0.3">
      <c r="A154" s="114" t="s">
        <v>616</v>
      </c>
      <c r="B154" s="114">
        <v>513349</v>
      </c>
      <c r="C154" s="114" t="s">
        <v>617</v>
      </c>
      <c r="D154" s="114" t="s">
        <v>450</v>
      </c>
    </row>
    <row r="155" spans="1:4" x14ac:dyDescent="0.3">
      <c r="A155" s="114" t="s">
        <v>618</v>
      </c>
      <c r="B155" s="114">
        <v>513349</v>
      </c>
      <c r="C155" s="114" t="s">
        <v>617</v>
      </c>
      <c r="D155" s="114" t="s">
        <v>450</v>
      </c>
    </row>
    <row r="156" spans="1:4" x14ac:dyDescent="0.3">
      <c r="A156" s="114" t="s">
        <v>619</v>
      </c>
      <c r="B156" s="114" t="s">
        <v>364</v>
      </c>
      <c r="C156" s="114" t="s">
        <v>620</v>
      </c>
      <c r="D156" s="114" t="s">
        <v>375</v>
      </c>
    </row>
    <row r="157" spans="1:4" x14ac:dyDescent="0.3">
      <c r="A157" s="114" t="s">
        <v>621</v>
      </c>
      <c r="B157" s="114">
        <v>526628</v>
      </c>
      <c r="C157" s="114" t="s">
        <v>364</v>
      </c>
      <c r="D157" s="114" t="s">
        <v>542</v>
      </c>
    </row>
    <row r="158" spans="1:4" x14ac:dyDescent="0.3">
      <c r="A158" s="114" t="s">
        <v>622</v>
      </c>
      <c r="B158" s="114">
        <v>530621</v>
      </c>
      <c r="C158" s="114" t="s">
        <v>364</v>
      </c>
      <c r="D158" s="114" t="s">
        <v>372</v>
      </c>
    </row>
    <row r="159" spans="1:4" x14ac:dyDescent="0.3">
      <c r="A159" s="114" t="s">
        <v>623</v>
      </c>
      <c r="B159" s="114" t="s">
        <v>364</v>
      </c>
      <c r="C159" s="114" t="s">
        <v>624</v>
      </c>
      <c r="D159" s="114" t="s">
        <v>375</v>
      </c>
    </row>
    <row r="160" spans="1:4" x14ac:dyDescent="0.3">
      <c r="A160" s="114" t="s">
        <v>625</v>
      </c>
      <c r="B160" s="114">
        <v>538778</v>
      </c>
      <c r="C160" s="114" t="s">
        <v>364</v>
      </c>
      <c r="D160" s="114" t="s">
        <v>381</v>
      </c>
    </row>
    <row r="161" spans="1:4" x14ac:dyDescent="0.3">
      <c r="A161" s="114" t="s">
        <v>626</v>
      </c>
      <c r="B161" s="114" t="s">
        <v>364</v>
      </c>
      <c r="C161" s="114" t="s">
        <v>627</v>
      </c>
      <c r="D161" s="114" t="s">
        <v>375</v>
      </c>
    </row>
    <row r="162" spans="1:4" x14ac:dyDescent="0.3">
      <c r="A162" s="114" t="s">
        <v>628</v>
      </c>
      <c r="B162" s="114">
        <v>542020</v>
      </c>
      <c r="C162" s="114" t="s">
        <v>364</v>
      </c>
      <c r="D162" s="114" t="s">
        <v>478</v>
      </c>
    </row>
    <row r="163" spans="1:4" x14ac:dyDescent="0.3">
      <c r="A163" s="114" t="s">
        <v>629</v>
      </c>
      <c r="B163" s="114">
        <v>542020</v>
      </c>
      <c r="C163" s="114" t="s">
        <v>364</v>
      </c>
      <c r="D163" s="114" t="s">
        <v>478</v>
      </c>
    </row>
    <row r="164" spans="1:4" x14ac:dyDescent="0.3">
      <c r="A164" s="114" t="s">
        <v>630</v>
      </c>
      <c r="B164" s="114">
        <v>540718</v>
      </c>
      <c r="C164" s="114" t="s">
        <v>364</v>
      </c>
      <c r="D164" s="114" t="s">
        <v>379</v>
      </c>
    </row>
    <row r="165" spans="1:4" x14ac:dyDescent="0.3">
      <c r="A165" s="114" t="s">
        <v>631</v>
      </c>
      <c r="B165" s="114">
        <v>539017</v>
      </c>
      <c r="C165" s="114" t="s">
        <v>364</v>
      </c>
      <c r="D165" s="114" t="s">
        <v>422</v>
      </c>
    </row>
    <row r="166" spans="1:4" x14ac:dyDescent="0.3">
      <c r="A166" s="114" t="s">
        <v>632</v>
      </c>
      <c r="B166" s="114">
        <v>532351</v>
      </c>
      <c r="C166" s="114" t="s">
        <v>633</v>
      </c>
      <c r="D166" s="114" t="s">
        <v>634</v>
      </c>
    </row>
    <row r="167" spans="1:4" x14ac:dyDescent="0.3">
      <c r="A167" s="114" t="s">
        <v>635</v>
      </c>
      <c r="B167" s="114">
        <v>541303</v>
      </c>
      <c r="C167" s="114" t="s">
        <v>364</v>
      </c>
      <c r="D167" s="114" t="s">
        <v>379</v>
      </c>
    </row>
    <row r="168" spans="1:4" x14ac:dyDescent="0.3">
      <c r="A168" s="114" t="s">
        <v>636</v>
      </c>
      <c r="B168" s="114">
        <v>524598</v>
      </c>
      <c r="C168" s="114" t="s">
        <v>637</v>
      </c>
      <c r="D168" s="114" t="s">
        <v>524</v>
      </c>
    </row>
    <row r="169" spans="1:4" x14ac:dyDescent="0.3">
      <c r="A169" s="114" t="s">
        <v>638</v>
      </c>
      <c r="B169" s="114">
        <v>524598</v>
      </c>
      <c r="C169" s="114" t="s">
        <v>637</v>
      </c>
      <c r="D169" s="114" t="s">
        <v>524</v>
      </c>
    </row>
    <row r="170" spans="1:4" x14ac:dyDescent="0.3">
      <c r="A170" s="114" t="s">
        <v>639</v>
      </c>
      <c r="B170" s="114">
        <v>500710</v>
      </c>
      <c r="C170" s="114" t="s">
        <v>640</v>
      </c>
      <c r="D170" s="114" t="s">
        <v>641</v>
      </c>
    </row>
    <row r="171" spans="1:4" x14ac:dyDescent="0.3">
      <c r="A171" s="114" t="s">
        <v>642</v>
      </c>
      <c r="B171" s="114">
        <v>500710</v>
      </c>
      <c r="C171" s="114" t="s">
        <v>643</v>
      </c>
      <c r="D171" s="114" t="s">
        <v>641</v>
      </c>
    </row>
    <row r="172" spans="1:4" x14ac:dyDescent="0.3">
      <c r="A172" s="114" t="s">
        <v>644</v>
      </c>
      <c r="B172" s="114">
        <v>535916</v>
      </c>
      <c r="C172" s="114" t="s">
        <v>364</v>
      </c>
      <c r="D172" s="114" t="s">
        <v>347</v>
      </c>
    </row>
    <row r="173" spans="1:4" x14ac:dyDescent="0.3">
      <c r="A173" s="114" t="s">
        <v>645</v>
      </c>
      <c r="B173" s="114">
        <v>539115</v>
      </c>
      <c r="C173" s="114" t="s">
        <v>364</v>
      </c>
      <c r="D173" s="114" t="s">
        <v>367</v>
      </c>
    </row>
    <row r="174" spans="1:4" x14ac:dyDescent="0.3">
      <c r="A174" s="114" t="s">
        <v>646</v>
      </c>
      <c r="B174" s="114">
        <v>531082</v>
      </c>
      <c r="C174" s="114" t="s">
        <v>647</v>
      </c>
      <c r="D174" s="114" t="s">
        <v>347</v>
      </c>
    </row>
    <row r="175" spans="1:4" x14ac:dyDescent="0.3">
      <c r="A175" s="114" t="s">
        <v>648</v>
      </c>
      <c r="B175" s="114">
        <v>524075</v>
      </c>
      <c r="C175" s="114" t="s">
        <v>649</v>
      </c>
      <c r="D175" s="114" t="s">
        <v>402</v>
      </c>
    </row>
    <row r="176" spans="1:4" x14ac:dyDescent="0.3">
      <c r="A176" s="114" t="s">
        <v>650</v>
      </c>
      <c r="B176" s="114">
        <v>531409</v>
      </c>
      <c r="C176" s="114" t="s">
        <v>364</v>
      </c>
      <c r="D176" s="114" t="s">
        <v>412</v>
      </c>
    </row>
    <row r="177" spans="1:4" x14ac:dyDescent="0.3">
      <c r="A177" s="114" t="s">
        <v>651</v>
      </c>
      <c r="B177" s="114">
        <v>526707</v>
      </c>
      <c r="C177" s="114" t="s">
        <v>652</v>
      </c>
      <c r="D177" s="114" t="s">
        <v>386</v>
      </c>
    </row>
    <row r="178" spans="1:4" x14ac:dyDescent="0.3">
      <c r="A178" s="114" t="s">
        <v>653</v>
      </c>
      <c r="B178" s="114">
        <v>532114</v>
      </c>
      <c r="C178" s="114" t="s">
        <v>364</v>
      </c>
      <c r="D178" s="114" t="s">
        <v>450</v>
      </c>
    </row>
    <row r="179" spans="1:4" x14ac:dyDescent="0.3">
      <c r="A179" s="114" t="s">
        <v>654</v>
      </c>
      <c r="B179" s="114">
        <v>506235</v>
      </c>
      <c r="C179" s="114" t="s">
        <v>655</v>
      </c>
      <c r="D179" s="114" t="s">
        <v>402</v>
      </c>
    </row>
    <row r="180" spans="1:4" x14ac:dyDescent="0.3">
      <c r="A180" s="114" t="s">
        <v>656</v>
      </c>
      <c r="B180" s="114">
        <v>533573</v>
      </c>
      <c r="C180" s="114" t="s">
        <v>657</v>
      </c>
      <c r="D180" s="114" t="s">
        <v>402</v>
      </c>
    </row>
    <row r="181" spans="1:4" x14ac:dyDescent="0.3">
      <c r="A181" s="114" t="s">
        <v>658</v>
      </c>
      <c r="B181" s="114">
        <v>511463</v>
      </c>
      <c r="C181" s="114" t="s">
        <v>364</v>
      </c>
      <c r="D181" s="114" t="s">
        <v>353</v>
      </c>
    </row>
    <row r="182" spans="1:4" x14ac:dyDescent="0.3">
      <c r="A182" s="114" t="s">
        <v>659</v>
      </c>
      <c r="B182" s="114">
        <v>530973</v>
      </c>
      <c r="C182" s="114" t="s">
        <v>364</v>
      </c>
      <c r="D182" s="114" t="s">
        <v>484</v>
      </c>
    </row>
    <row r="183" spans="1:4" x14ac:dyDescent="0.3">
      <c r="A183" s="114" t="s">
        <v>660</v>
      </c>
      <c r="B183" s="114">
        <v>530973</v>
      </c>
      <c r="C183" s="114" t="s">
        <v>364</v>
      </c>
      <c r="D183" s="114" t="s">
        <v>484</v>
      </c>
    </row>
    <row r="184" spans="1:4" x14ac:dyDescent="0.3">
      <c r="A184" s="114" t="s">
        <v>661</v>
      </c>
      <c r="B184" s="114">
        <v>517546</v>
      </c>
      <c r="C184" s="114" t="s">
        <v>364</v>
      </c>
      <c r="D184" s="114" t="s">
        <v>662</v>
      </c>
    </row>
    <row r="185" spans="1:4" x14ac:dyDescent="0.3">
      <c r="A185" s="114" t="s">
        <v>663</v>
      </c>
      <c r="B185" s="114">
        <v>531156</v>
      </c>
      <c r="C185" s="114" t="s">
        <v>364</v>
      </c>
      <c r="D185" s="114" t="s">
        <v>381</v>
      </c>
    </row>
    <row r="186" spans="1:4" x14ac:dyDescent="0.3">
      <c r="A186" s="114" t="s">
        <v>664</v>
      </c>
      <c r="B186" s="114">
        <v>531156</v>
      </c>
      <c r="C186" s="114" t="s">
        <v>364</v>
      </c>
      <c r="D186" s="114" t="s">
        <v>381</v>
      </c>
    </row>
    <row r="187" spans="1:4" x14ac:dyDescent="0.3">
      <c r="A187" s="114" t="s">
        <v>665</v>
      </c>
      <c r="B187" s="114">
        <v>505216</v>
      </c>
      <c r="C187" s="114" t="s">
        <v>364</v>
      </c>
      <c r="D187" s="114" t="s">
        <v>381</v>
      </c>
    </row>
    <row r="188" spans="1:4" x14ac:dyDescent="0.3">
      <c r="A188" s="114" t="s">
        <v>666</v>
      </c>
      <c r="B188" s="114">
        <v>505216</v>
      </c>
      <c r="C188" s="114" t="s">
        <v>364</v>
      </c>
      <c r="D188" s="114" t="s">
        <v>381</v>
      </c>
    </row>
    <row r="189" spans="1:4" x14ac:dyDescent="0.3">
      <c r="A189" s="114" t="s">
        <v>667</v>
      </c>
      <c r="B189" s="114">
        <v>531147</v>
      </c>
      <c r="C189" s="114" t="s">
        <v>668</v>
      </c>
      <c r="D189" s="114" t="s">
        <v>669</v>
      </c>
    </row>
    <row r="190" spans="1:4" x14ac:dyDescent="0.3">
      <c r="A190" s="114" t="s">
        <v>670</v>
      </c>
      <c r="B190" s="114">
        <v>530889</v>
      </c>
      <c r="C190" s="114" t="s">
        <v>364</v>
      </c>
      <c r="D190" s="114" t="s">
        <v>379</v>
      </c>
    </row>
    <row r="191" spans="1:4" x14ac:dyDescent="0.3">
      <c r="A191" s="114" t="s">
        <v>671</v>
      </c>
      <c r="B191" s="114">
        <v>531581</v>
      </c>
      <c r="C191" s="114" t="s">
        <v>364</v>
      </c>
      <c r="D191" s="114" t="s">
        <v>478</v>
      </c>
    </row>
    <row r="192" spans="1:4" x14ac:dyDescent="0.3">
      <c r="A192" s="114" t="s">
        <v>672</v>
      </c>
      <c r="B192" s="114">
        <v>530889</v>
      </c>
      <c r="C192" s="114" t="s">
        <v>364</v>
      </c>
      <c r="D192" s="114" t="s">
        <v>379</v>
      </c>
    </row>
    <row r="193" spans="1:4" x14ac:dyDescent="0.3">
      <c r="A193" s="114" t="s">
        <v>673</v>
      </c>
      <c r="B193" s="114">
        <v>532166</v>
      </c>
      <c r="C193" s="114" t="s">
        <v>364</v>
      </c>
      <c r="D193" s="114" t="s">
        <v>381</v>
      </c>
    </row>
    <row r="194" spans="1:4" x14ac:dyDescent="0.3">
      <c r="A194" s="114" t="s">
        <v>674</v>
      </c>
      <c r="B194" s="114">
        <v>533029</v>
      </c>
      <c r="C194" s="114" t="s">
        <v>675</v>
      </c>
      <c r="D194" s="114" t="s">
        <v>524</v>
      </c>
    </row>
    <row r="195" spans="1:4" x14ac:dyDescent="0.3">
      <c r="A195" s="114" t="s">
        <v>676</v>
      </c>
      <c r="B195" s="114">
        <v>539523</v>
      </c>
      <c r="C195" s="114" t="s">
        <v>677</v>
      </c>
      <c r="D195" s="114" t="s">
        <v>402</v>
      </c>
    </row>
    <row r="196" spans="1:4" x14ac:dyDescent="0.3">
      <c r="A196" s="114" t="s">
        <v>678</v>
      </c>
      <c r="B196" s="114">
        <v>506767</v>
      </c>
      <c r="C196" s="114" t="s">
        <v>679</v>
      </c>
      <c r="D196" s="114" t="s">
        <v>524</v>
      </c>
    </row>
    <row r="197" spans="1:4" x14ac:dyDescent="0.3">
      <c r="A197" s="114" t="s">
        <v>680</v>
      </c>
      <c r="B197" s="114">
        <v>532480</v>
      </c>
      <c r="C197" s="114" t="s">
        <v>681</v>
      </c>
      <c r="D197" s="114" t="s">
        <v>682</v>
      </c>
    </row>
    <row r="198" spans="1:4" x14ac:dyDescent="0.3">
      <c r="A198" s="114" t="s">
        <v>683</v>
      </c>
      <c r="B198" s="114">
        <v>532749</v>
      </c>
      <c r="C198" s="114" t="s">
        <v>684</v>
      </c>
      <c r="D198" s="114" t="s">
        <v>685</v>
      </c>
    </row>
    <row r="199" spans="1:4" x14ac:dyDescent="0.3">
      <c r="A199" s="114" t="s">
        <v>686</v>
      </c>
      <c r="B199" s="114">
        <v>534064</v>
      </c>
      <c r="C199" s="114" t="s">
        <v>364</v>
      </c>
      <c r="D199" s="114" t="s">
        <v>687</v>
      </c>
    </row>
    <row r="200" spans="1:4" x14ac:dyDescent="0.3">
      <c r="A200" s="114" t="s">
        <v>688</v>
      </c>
      <c r="B200" s="114">
        <v>532919</v>
      </c>
      <c r="C200" s="114" t="s">
        <v>364</v>
      </c>
      <c r="D200" s="114" t="s">
        <v>689</v>
      </c>
    </row>
    <row r="201" spans="1:4" x14ac:dyDescent="0.3">
      <c r="A201" s="114" t="s">
        <v>690</v>
      </c>
      <c r="B201" s="114">
        <v>532875</v>
      </c>
      <c r="C201" s="114" t="s">
        <v>691</v>
      </c>
      <c r="D201" s="114" t="s">
        <v>350</v>
      </c>
    </row>
    <row r="202" spans="1:4" x14ac:dyDescent="0.3">
      <c r="A202" s="114" t="s">
        <v>692</v>
      </c>
      <c r="B202" s="114">
        <v>532633</v>
      </c>
      <c r="C202" s="114" t="s">
        <v>693</v>
      </c>
      <c r="D202" s="114" t="s">
        <v>694</v>
      </c>
    </row>
    <row r="203" spans="1:4" x14ac:dyDescent="0.3">
      <c r="A203" s="114" t="s">
        <v>695</v>
      </c>
      <c r="B203" s="114">
        <v>531400</v>
      </c>
      <c r="C203" s="114" t="s">
        <v>696</v>
      </c>
      <c r="D203" s="114" t="s">
        <v>347</v>
      </c>
    </row>
    <row r="204" spans="1:4" x14ac:dyDescent="0.3">
      <c r="A204" s="114" t="s">
        <v>697</v>
      </c>
      <c r="B204" s="114">
        <v>506120</v>
      </c>
      <c r="C204" s="114" t="s">
        <v>364</v>
      </c>
      <c r="D204" s="114" t="s">
        <v>386</v>
      </c>
    </row>
    <row r="205" spans="1:4" x14ac:dyDescent="0.3">
      <c r="A205" s="114" t="s">
        <v>698</v>
      </c>
      <c r="B205" s="114">
        <v>521070</v>
      </c>
      <c r="C205" s="114" t="s">
        <v>699</v>
      </c>
      <c r="D205" s="114" t="s">
        <v>379</v>
      </c>
    </row>
    <row r="206" spans="1:4" x14ac:dyDescent="0.3">
      <c r="A206" s="114" t="s">
        <v>700</v>
      </c>
      <c r="B206" s="114">
        <v>532878</v>
      </c>
      <c r="C206" s="114" t="s">
        <v>701</v>
      </c>
      <c r="D206" s="114" t="s">
        <v>702</v>
      </c>
    </row>
    <row r="207" spans="1:4" x14ac:dyDescent="0.3">
      <c r="A207" s="114" t="s">
        <v>703</v>
      </c>
      <c r="B207" s="114">
        <v>526397</v>
      </c>
      <c r="C207" s="114" t="s">
        <v>704</v>
      </c>
      <c r="D207" s="114" t="s">
        <v>705</v>
      </c>
    </row>
    <row r="208" spans="1:4" x14ac:dyDescent="0.3">
      <c r="A208" s="114" t="s">
        <v>706</v>
      </c>
      <c r="B208" s="114">
        <v>526397</v>
      </c>
      <c r="C208" s="114" t="s">
        <v>704</v>
      </c>
      <c r="D208" s="114" t="s">
        <v>705</v>
      </c>
    </row>
    <row r="209" spans="1:4" x14ac:dyDescent="0.3">
      <c r="A209" s="114" t="s">
        <v>707</v>
      </c>
      <c r="B209" s="114">
        <v>526519</v>
      </c>
      <c r="C209" s="114" t="s">
        <v>364</v>
      </c>
      <c r="D209" s="114" t="s">
        <v>450</v>
      </c>
    </row>
    <row r="210" spans="1:4" x14ac:dyDescent="0.3">
      <c r="A210" s="114" t="s">
        <v>708</v>
      </c>
      <c r="B210" s="114">
        <v>530715</v>
      </c>
      <c r="C210" s="114" t="s">
        <v>709</v>
      </c>
      <c r="D210" s="114" t="s">
        <v>379</v>
      </c>
    </row>
    <row r="211" spans="1:4" x14ac:dyDescent="0.3">
      <c r="A211" s="114" t="s">
        <v>710</v>
      </c>
      <c r="B211" s="114">
        <v>538423</v>
      </c>
      <c r="C211" s="114" t="s">
        <v>711</v>
      </c>
      <c r="D211" s="114" t="s">
        <v>347</v>
      </c>
    </row>
    <row r="212" spans="1:4" x14ac:dyDescent="0.3">
      <c r="A212" s="114" t="s">
        <v>712</v>
      </c>
      <c r="B212" s="114">
        <v>539277</v>
      </c>
      <c r="C212" s="114" t="s">
        <v>364</v>
      </c>
      <c r="D212" s="114" t="s">
        <v>398</v>
      </c>
    </row>
    <row r="213" spans="1:4" x14ac:dyDescent="0.3">
      <c r="A213" s="114" t="s">
        <v>713</v>
      </c>
      <c r="B213" s="114">
        <v>539277</v>
      </c>
      <c r="C213" s="114" t="s">
        <v>364</v>
      </c>
      <c r="D213" s="114" t="s">
        <v>398</v>
      </c>
    </row>
    <row r="214" spans="1:4" x14ac:dyDescent="0.3">
      <c r="A214" s="114" t="s">
        <v>714</v>
      </c>
      <c r="B214" s="114">
        <v>524634</v>
      </c>
      <c r="C214" s="114" t="s">
        <v>364</v>
      </c>
      <c r="D214" s="114" t="s">
        <v>412</v>
      </c>
    </row>
    <row r="215" spans="1:4" x14ac:dyDescent="0.3">
      <c r="A215" s="114" t="s">
        <v>715</v>
      </c>
      <c r="B215" s="114">
        <v>506597</v>
      </c>
      <c r="C215" s="114" t="s">
        <v>364</v>
      </c>
      <c r="D215" s="114" t="s">
        <v>524</v>
      </c>
    </row>
    <row r="216" spans="1:4" x14ac:dyDescent="0.3">
      <c r="A216" s="114" t="s">
        <v>716</v>
      </c>
      <c r="B216" s="114">
        <v>512008</v>
      </c>
      <c r="C216" s="114" t="s">
        <v>364</v>
      </c>
      <c r="D216" s="114" t="s">
        <v>386</v>
      </c>
    </row>
    <row r="217" spans="1:4" x14ac:dyDescent="0.3">
      <c r="A217" s="114" t="s">
        <v>717</v>
      </c>
      <c r="B217" s="114">
        <v>500008</v>
      </c>
      <c r="C217" s="114" t="s">
        <v>718</v>
      </c>
      <c r="D217" s="114" t="s">
        <v>719</v>
      </c>
    </row>
    <row r="218" spans="1:4" x14ac:dyDescent="0.3">
      <c r="A218" s="114" t="s">
        <v>720</v>
      </c>
      <c r="B218" s="114">
        <v>521097</v>
      </c>
      <c r="C218" s="114" t="s">
        <v>364</v>
      </c>
      <c r="D218" s="114" t="s">
        <v>379</v>
      </c>
    </row>
    <row r="219" spans="1:4" x14ac:dyDescent="0.3">
      <c r="A219" s="114" t="s">
        <v>721</v>
      </c>
      <c r="B219" s="114">
        <v>538465</v>
      </c>
      <c r="C219" s="114" t="s">
        <v>364</v>
      </c>
      <c r="D219" s="114" t="s">
        <v>381</v>
      </c>
    </row>
    <row r="220" spans="1:4" x14ac:dyDescent="0.3">
      <c r="A220" s="114" t="s">
        <v>722</v>
      </c>
      <c r="B220" s="114">
        <v>531112</v>
      </c>
      <c r="C220" s="114" t="s">
        <v>364</v>
      </c>
      <c r="D220" s="114" t="s">
        <v>372</v>
      </c>
    </row>
    <row r="221" spans="1:4" x14ac:dyDescent="0.3">
      <c r="A221" s="114" t="s">
        <v>723</v>
      </c>
      <c r="B221" s="114">
        <v>539196</v>
      </c>
      <c r="C221" s="114" t="s">
        <v>364</v>
      </c>
      <c r="D221" s="114" t="s">
        <v>662</v>
      </c>
    </row>
    <row r="222" spans="1:4" x14ac:dyDescent="0.3">
      <c r="A222" s="114" t="s">
        <v>724</v>
      </c>
      <c r="B222" s="114">
        <v>500009</v>
      </c>
      <c r="C222" s="114" t="s">
        <v>364</v>
      </c>
      <c r="D222" s="114" t="s">
        <v>402</v>
      </c>
    </row>
    <row r="223" spans="1:4" x14ac:dyDescent="0.3">
      <c r="A223" s="114" t="s">
        <v>725</v>
      </c>
      <c r="B223" s="114" t="s">
        <v>364</v>
      </c>
      <c r="C223" s="114" t="s">
        <v>726</v>
      </c>
      <c r="D223" s="114" t="s">
        <v>375</v>
      </c>
    </row>
    <row r="224" spans="1:4" x14ac:dyDescent="0.3">
      <c r="A224" s="114" t="s">
        <v>727</v>
      </c>
      <c r="B224" s="114">
        <v>519471</v>
      </c>
      <c r="C224" s="114" t="s">
        <v>364</v>
      </c>
      <c r="D224" s="114" t="s">
        <v>613</v>
      </c>
    </row>
    <row r="225" spans="1:4" x14ac:dyDescent="0.3">
      <c r="A225" s="114" t="s">
        <v>728</v>
      </c>
      <c r="B225" s="114">
        <v>542524</v>
      </c>
      <c r="C225" s="114" t="s">
        <v>729</v>
      </c>
      <c r="D225" s="114" t="s">
        <v>730</v>
      </c>
    </row>
    <row r="226" spans="1:4" x14ac:dyDescent="0.3">
      <c r="A226" s="114" t="s">
        <v>731</v>
      </c>
      <c r="B226" s="114">
        <v>540902</v>
      </c>
      <c r="C226" s="114" t="s">
        <v>732</v>
      </c>
      <c r="D226" s="114" t="s">
        <v>733</v>
      </c>
    </row>
    <row r="227" spans="1:4" x14ac:dyDescent="0.3">
      <c r="A227" s="114" t="s">
        <v>734</v>
      </c>
      <c r="B227" s="114">
        <v>540902</v>
      </c>
      <c r="C227" s="114" t="s">
        <v>732</v>
      </c>
      <c r="D227" s="114" t="s">
        <v>733</v>
      </c>
    </row>
    <row r="228" spans="1:4" x14ac:dyDescent="0.3">
      <c r="A228" s="114" t="s">
        <v>735</v>
      </c>
      <c r="B228" s="114">
        <v>531978</v>
      </c>
      <c r="C228" s="114" t="s">
        <v>736</v>
      </c>
      <c r="D228" s="114" t="s">
        <v>379</v>
      </c>
    </row>
    <row r="229" spans="1:4" x14ac:dyDescent="0.3">
      <c r="A229" s="114" t="s">
        <v>737</v>
      </c>
      <c r="B229" s="114">
        <v>539223</v>
      </c>
      <c r="C229" s="114" t="s">
        <v>364</v>
      </c>
      <c r="D229" s="114" t="s">
        <v>358</v>
      </c>
    </row>
    <row r="230" spans="1:4" x14ac:dyDescent="0.3">
      <c r="A230" s="114" t="s">
        <v>738</v>
      </c>
      <c r="B230" s="114">
        <v>500425</v>
      </c>
      <c r="C230" s="114" t="s">
        <v>739</v>
      </c>
      <c r="D230" s="114" t="s">
        <v>377</v>
      </c>
    </row>
    <row r="231" spans="1:4" x14ac:dyDescent="0.3">
      <c r="A231" s="114" t="s">
        <v>740</v>
      </c>
      <c r="B231" s="114">
        <v>530133</v>
      </c>
      <c r="C231" s="114" t="s">
        <v>364</v>
      </c>
      <c r="D231" s="114" t="s">
        <v>741</v>
      </c>
    </row>
    <row r="232" spans="1:4" x14ac:dyDescent="0.3">
      <c r="A232" s="114" t="s">
        <v>742</v>
      </c>
      <c r="B232" s="114">
        <v>530133</v>
      </c>
      <c r="C232" s="114" t="s">
        <v>364</v>
      </c>
      <c r="D232" s="114" t="s">
        <v>741</v>
      </c>
    </row>
    <row r="233" spans="1:4" x14ac:dyDescent="0.3">
      <c r="A233" s="114" t="s">
        <v>743</v>
      </c>
      <c r="B233" s="114">
        <v>532828</v>
      </c>
      <c r="C233" s="114" t="s">
        <v>744</v>
      </c>
      <c r="D233" s="114" t="s">
        <v>549</v>
      </c>
    </row>
    <row r="234" spans="1:4" x14ac:dyDescent="0.3">
      <c r="A234" s="114" t="s">
        <v>745</v>
      </c>
      <c r="B234" s="114">
        <v>513117</v>
      </c>
      <c r="C234" s="114" t="s">
        <v>364</v>
      </c>
      <c r="D234" s="114" t="s">
        <v>719</v>
      </c>
    </row>
    <row r="235" spans="1:4" x14ac:dyDescent="0.3">
      <c r="A235" s="114" t="s">
        <v>746</v>
      </c>
      <c r="B235" s="114">
        <v>541771</v>
      </c>
      <c r="C235" s="114" t="s">
        <v>364</v>
      </c>
      <c r="D235" s="114" t="s">
        <v>478</v>
      </c>
    </row>
    <row r="236" spans="1:4" x14ac:dyDescent="0.3">
      <c r="A236" s="114" t="s">
        <v>747</v>
      </c>
      <c r="B236" s="114">
        <v>506248</v>
      </c>
      <c r="C236" s="114" t="s">
        <v>364</v>
      </c>
      <c r="D236" s="114" t="s">
        <v>412</v>
      </c>
    </row>
    <row r="237" spans="1:4" x14ac:dyDescent="0.3">
      <c r="A237" s="114" t="s">
        <v>748</v>
      </c>
      <c r="B237" s="114">
        <v>531300</v>
      </c>
      <c r="C237" s="114" t="s">
        <v>364</v>
      </c>
      <c r="D237" s="114" t="s">
        <v>379</v>
      </c>
    </row>
    <row r="238" spans="1:4" x14ac:dyDescent="0.3">
      <c r="A238" s="114" t="s">
        <v>749</v>
      </c>
      <c r="B238" s="114">
        <v>531557</v>
      </c>
      <c r="C238" s="114" t="s">
        <v>364</v>
      </c>
      <c r="D238" s="114" t="s">
        <v>381</v>
      </c>
    </row>
    <row r="239" spans="1:4" x14ac:dyDescent="0.3">
      <c r="A239" s="114" t="s">
        <v>750</v>
      </c>
      <c r="B239" s="114">
        <v>500343</v>
      </c>
      <c r="C239" s="114" t="s">
        <v>751</v>
      </c>
      <c r="D239" s="114" t="s">
        <v>450</v>
      </c>
    </row>
    <row r="240" spans="1:4" x14ac:dyDescent="0.3">
      <c r="A240" s="114" t="s">
        <v>752</v>
      </c>
      <c r="B240" s="114">
        <v>531681</v>
      </c>
      <c r="C240" s="114" t="s">
        <v>364</v>
      </c>
      <c r="D240" s="114" t="s">
        <v>484</v>
      </c>
    </row>
    <row r="241" spans="1:4" x14ac:dyDescent="0.3">
      <c r="A241" s="114" t="s">
        <v>753</v>
      </c>
      <c r="B241" s="114">
        <v>536737</v>
      </c>
      <c r="C241" s="114" t="s">
        <v>364</v>
      </c>
      <c r="D241" s="114" t="s">
        <v>381</v>
      </c>
    </row>
    <row r="242" spans="1:4" x14ac:dyDescent="0.3">
      <c r="A242" s="114" t="s">
        <v>754</v>
      </c>
      <c r="B242" s="114">
        <v>539265</v>
      </c>
      <c r="C242" s="114" t="s">
        <v>364</v>
      </c>
      <c r="D242" s="114" t="s">
        <v>381</v>
      </c>
    </row>
    <row r="243" spans="1:4" x14ac:dyDescent="0.3">
      <c r="A243" s="114" t="s">
        <v>755</v>
      </c>
      <c r="B243" s="114">
        <v>526241</v>
      </c>
      <c r="C243" s="114" t="s">
        <v>364</v>
      </c>
      <c r="D243" s="114" t="s">
        <v>386</v>
      </c>
    </row>
    <row r="244" spans="1:4" x14ac:dyDescent="0.3">
      <c r="A244" s="114" t="s">
        <v>756</v>
      </c>
      <c r="B244" s="114">
        <v>531991</v>
      </c>
      <c r="C244" s="114" t="s">
        <v>364</v>
      </c>
      <c r="D244" s="114" t="s">
        <v>379</v>
      </c>
    </row>
    <row r="245" spans="1:4" x14ac:dyDescent="0.3">
      <c r="A245" s="114" t="s">
        <v>757</v>
      </c>
      <c r="B245" s="114">
        <v>507525</v>
      </c>
      <c r="C245" s="114" t="s">
        <v>364</v>
      </c>
      <c r="D245" s="114" t="s">
        <v>424</v>
      </c>
    </row>
    <row r="246" spans="1:4" x14ac:dyDescent="0.3">
      <c r="A246" s="114" t="s">
        <v>758</v>
      </c>
      <c r="B246" s="114">
        <v>590006</v>
      </c>
      <c r="C246" s="114" t="s">
        <v>759</v>
      </c>
      <c r="D246" s="114" t="s">
        <v>402</v>
      </c>
    </row>
    <row r="247" spans="1:4" x14ac:dyDescent="0.3">
      <c r="A247" s="114" t="s">
        <v>760</v>
      </c>
      <c r="B247" s="114">
        <v>538861</v>
      </c>
      <c r="C247" s="114" t="s">
        <v>364</v>
      </c>
      <c r="D247" s="114" t="s">
        <v>386</v>
      </c>
    </row>
    <row r="248" spans="1:4" x14ac:dyDescent="0.3">
      <c r="A248" s="114" t="s">
        <v>761</v>
      </c>
      <c r="B248" s="114">
        <v>501630</v>
      </c>
      <c r="C248" s="114" t="s">
        <v>364</v>
      </c>
      <c r="D248" s="114" t="s">
        <v>762</v>
      </c>
    </row>
    <row r="249" spans="1:4" x14ac:dyDescent="0.3">
      <c r="A249" s="114" t="s">
        <v>763</v>
      </c>
      <c r="B249" s="114">
        <v>515055</v>
      </c>
      <c r="C249" s="114" t="s">
        <v>764</v>
      </c>
      <c r="D249" s="114" t="s">
        <v>450</v>
      </c>
    </row>
    <row r="250" spans="1:4" x14ac:dyDescent="0.3">
      <c r="A250" s="114" t="s">
        <v>765</v>
      </c>
      <c r="B250" s="114">
        <v>532418</v>
      </c>
      <c r="C250" s="114" t="s">
        <v>766</v>
      </c>
      <c r="D250" s="114" t="s">
        <v>682</v>
      </c>
    </row>
    <row r="251" spans="1:4" x14ac:dyDescent="0.3">
      <c r="A251" s="114" t="s">
        <v>767</v>
      </c>
      <c r="B251" s="114">
        <v>532141</v>
      </c>
      <c r="C251" s="114" t="s">
        <v>768</v>
      </c>
      <c r="D251" s="114" t="s">
        <v>377</v>
      </c>
    </row>
    <row r="252" spans="1:4" x14ac:dyDescent="0.3">
      <c r="A252" s="114" t="s">
        <v>769</v>
      </c>
      <c r="B252" s="114">
        <v>500012</v>
      </c>
      <c r="C252" s="114" t="s">
        <v>364</v>
      </c>
      <c r="D252" s="114" t="s">
        <v>412</v>
      </c>
    </row>
    <row r="253" spans="1:4" x14ac:dyDescent="0.3">
      <c r="A253" s="114" t="s">
        <v>770</v>
      </c>
      <c r="B253" s="114">
        <v>526173</v>
      </c>
      <c r="C253" s="114" t="s">
        <v>364</v>
      </c>
      <c r="D253" s="114" t="s">
        <v>771</v>
      </c>
    </row>
    <row r="254" spans="1:4" x14ac:dyDescent="0.3">
      <c r="A254" s="114" t="s">
        <v>772</v>
      </c>
      <c r="B254" s="114">
        <v>531252</v>
      </c>
      <c r="C254" s="114" t="s">
        <v>364</v>
      </c>
      <c r="D254" s="114" t="s">
        <v>381</v>
      </c>
    </row>
    <row r="255" spans="1:4" x14ac:dyDescent="0.3">
      <c r="A255" s="114" t="s">
        <v>773</v>
      </c>
      <c r="B255" s="114">
        <v>530721</v>
      </c>
      <c r="C255" s="114" t="s">
        <v>774</v>
      </c>
      <c r="D255" s="114" t="s">
        <v>719</v>
      </c>
    </row>
    <row r="256" spans="1:4" x14ac:dyDescent="0.3">
      <c r="A256" s="114" t="s">
        <v>775</v>
      </c>
      <c r="B256" s="114">
        <v>540694</v>
      </c>
      <c r="C256" s="114" t="s">
        <v>364</v>
      </c>
      <c r="D256" s="114" t="s">
        <v>553</v>
      </c>
    </row>
    <row r="257" spans="1:4" x14ac:dyDescent="0.3">
      <c r="A257" s="114" t="s">
        <v>776</v>
      </c>
      <c r="B257" s="114">
        <v>540694</v>
      </c>
      <c r="C257" s="114" t="s">
        <v>364</v>
      </c>
      <c r="D257" s="114" t="s">
        <v>553</v>
      </c>
    </row>
    <row r="258" spans="1:4" x14ac:dyDescent="0.3">
      <c r="A258" s="114" t="s">
        <v>777</v>
      </c>
      <c r="B258" s="114">
        <v>541006</v>
      </c>
      <c r="C258" s="114" t="s">
        <v>364</v>
      </c>
      <c r="D258" s="114" t="s">
        <v>379</v>
      </c>
    </row>
    <row r="259" spans="1:4" x14ac:dyDescent="0.3">
      <c r="A259" s="114" t="s">
        <v>778</v>
      </c>
      <c r="B259" s="114" t="s">
        <v>364</v>
      </c>
      <c r="C259" s="114" t="s">
        <v>779</v>
      </c>
      <c r="D259" s="114" t="s">
        <v>375</v>
      </c>
    </row>
    <row r="260" spans="1:4" x14ac:dyDescent="0.3">
      <c r="A260" s="114" t="s">
        <v>780</v>
      </c>
      <c r="B260" s="114">
        <v>519383</v>
      </c>
      <c r="C260" s="114" t="s">
        <v>781</v>
      </c>
      <c r="D260" s="114" t="s">
        <v>562</v>
      </c>
    </row>
    <row r="261" spans="1:4" x14ac:dyDescent="0.3">
      <c r="A261" s="114" t="s">
        <v>782</v>
      </c>
      <c r="B261" s="114">
        <v>537785</v>
      </c>
      <c r="C261" s="114" t="s">
        <v>364</v>
      </c>
      <c r="D261" s="114" t="s">
        <v>398</v>
      </c>
    </row>
    <row r="262" spans="1:4" x14ac:dyDescent="0.3">
      <c r="A262" s="114" t="s">
        <v>783</v>
      </c>
      <c r="B262" s="114">
        <v>531878</v>
      </c>
      <c r="C262" s="114" t="s">
        <v>364</v>
      </c>
      <c r="D262" s="114" t="s">
        <v>381</v>
      </c>
    </row>
    <row r="263" spans="1:4" x14ac:dyDescent="0.3">
      <c r="A263" s="114" t="s">
        <v>784</v>
      </c>
      <c r="B263" s="114">
        <v>511153</v>
      </c>
      <c r="C263" s="114" t="s">
        <v>364</v>
      </c>
      <c r="D263" s="114" t="s">
        <v>785</v>
      </c>
    </row>
    <row r="264" spans="1:4" x14ac:dyDescent="0.3">
      <c r="A264" s="114" t="s">
        <v>786</v>
      </c>
      <c r="B264" s="114">
        <v>518091</v>
      </c>
      <c r="C264" s="114" t="s">
        <v>787</v>
      </c>
      <c r="D264" s="114" t="s">
        <v>377</v>
      </c>
    </row>
    <row r="265" spans="1:4" x14ac:dyDescent="0.3">
      <c r="A265" s="114" t="s">
        <v>788</v>
      </c>
      <c r="B265" s="114">
        <v>531223</v>
      </c>
      <c r="C265" s="114" t="s">
        <v>364</v>
      </c>
      <c r="D265" s="114" t="s">
        <v>379</v>
      </c>
    </row>
    <row r="266" spans="1:4" x14ac:dyDescent="0.3">
      <c r="A266" s="114" t="s">
        <v>789</v>
      </c>
      <c r="B266" s="114">
        <v>531673</v>
      </c>
      <c r="C266" s="114" t="s">
        <v>364</v>
      </c>
      <c r="D266" s="114" t="s">
        <v>790</v>
      </c>
    </row>
    <row r="267" spans="1:4" x14ac:dyDescent="0.3">
      <c r="A267" s="114" t="s">
        <v>791</v>
      </c>
      <c r="B267" s="114">
        <v>531673</v>
      </c>
      <c r="C267" s="114" t="s">
        <v>364</v>
      </c>
      <c r="D267" s="114" t="s">
        <v>790</v>
      </c>
    </row>
    <row r="268" spans="1:4" x14ac:dyDescent="0.3">
      <c r="A268" s="114" t="s">
        <v>792</v>
      </c>
      <c r="B268" s="114">
        <v>532870</v>
      </c>
      <c r="C268" s="114" t="s">
        <v>793</v>
      </c>
      <c r="D268" s="114" t="s">
        <v>396</v>
      </c>
    </row>
    <row r="269" spans="1:4" x14ac:dyDescent="0.3">
      <c r="A269" s="114" t="s">
        <v>794</v>
      </c>
      <c r="B269" s="114">
        <v>531519</v>
      </c>
      <c r="C269" s="114" t="s">
        <v>364</v>
      </c>
      <c r="D269" s="114" t="s">
        <v>347</v>
      </c>
    </row>
    <row r="270" spans="1:4" x14ac:dyDescent="0.3">
      <c r="A270" s="114" t="s">
        <v>795</v>
      </c>
      <c r="B270" s="114">
        <v>542437</v>
      </c>
      <c r="C270" s="114" t="s">
        <v>796</v>
      </c>
      <c r="D270" s="114" t="s">
        <v>398</v>
      </c>
    </row>
    <row r="271" spans="1:4" x14ac:dyDescent="0.3">
      <c r="A271" s="114" t="s">
        <v>797</v>
      </c>
      <c r="B271" s="114">
        <v>530799</v>
      </c>
      <c r="C271" s="114" t="s">
        <v>364</v>
      </c>
      <c r="D271" s="114" t="s">
        <v>381</v>
      </c>
    </row>
    <row r="272" spans="1:4" x14ac:dyDescent="0.3">
      <c r="A272" s="114" t="s">
        <v>798</v>
      </c>
      <c r="B272" s="114">
        <v>531406</v>
      </c>
      <c r="C272" s="114" t="s">
        <v>364</v>
      </c>
      <c r="D272" s="114" t="s">
        <v>799</v>
      </c>
    </row>
    <row r="273" spans="1:4" x14ac:dyDescent="0.3">
      <c r="A273" s="114" t="s">
        <v>800</v>
      </c>
      <c r="B273" s="114">
        <v>523007</v>
      </c>
      <c r="C273" s="114" t="s">
        <v>364</v>
      </c>
      <c r="D273" s="114" t="s">
        <v>450</v>
      </c>
    </row>
    <row r="274" spans="1:4" x14ac:dyDescent="0.3">
      <c r="A274" s="114" t="s">
        <v>801</v>
      </c>
      <c r="B274" s="114">
        <v>507828</v>
      </c>
      <c r="C274" s="114" t="s">
        <v>802</v>
      </c>
      <c r="D274" s="114" t="s">
        <v>450</v>
      </c>
    </row>
    <row r="275" spans="1:4" x14ac:dyDescent="0.3">
      <c r="A275" s="114" t="s">
        <v>803</v>
      </c>
      <c r="B275" s="114">
        <v>500013</v>
      </c>
      <c r="C275" s="114" t="s">
        <v>804</v>
      </c>
      <c r="D275" s="114" t="s">
        <v>450</v>
      </c>
    </row>
    <row r="276" spans="1:4" x14ac:dyDescent="0.3">
      <c r="A276" s="114" t="s">
        <v>805</v>
      </c>
      <c r="B276" s="114">
        <v>512091</v>
      </c>
      <c r="C276" s="114" t="s">
        <v>364</v>
      </c>
      <c r="D276" s="114" t="s">
        <v>478</v>
      </c>
    </row>
    <row r="277" spans="1:4" x14ac:dyDescent="0.3">
      <c r="A277" s="114" t="s">
        <v>806</v>
      </c>
      <c r="B277" s="114" t="s">
        <v>364</v>
      </c>
      <c r="C277" s="114" t="s">
        <v>807</v>
      </c>
      <c r="D277" s="114" t="s">
        <v>455</v>
      </c>
    </row>
    <row r="278" spans="1:4" x14ac:dyDescent="0.3">
      <c r="A278" s="114" t="s">
        <v>808</v>
      </c>
      <c r="B278" s="114">
        <v>501270</v>
      </c>
      <c r="C278" s="114" t="s">
        <v>364</v>
      </c>
      <c r="D278" s="114" t="s">
        <v>450</v>
      </c>
    </row>
    <row r="279" spans="1:4" x14ac:dyDescent="0.3">
      <c r="A279" s="114" t="s">
        <v>809</v>
      </c>
      <c r="B279" s="114">
        <v>539697</v>
      </c>
      <c r="C279" s="114" t="s">
        <v>364</v>
      </c>
      <c r="D279" s="114" t="s">
        <v>810</v>
      </c>
    </row>
    <row r="280" spans="1:4" x14ac:dyDescent="0.3">
      <c r="A280" s="114" t="s">
        <v>811</v>
      </c>
      <c r="B280" s="114">
        <v>538833</v>
      </c>
      <c r="C280" s="114" t="s">
        <v>364</v>
      </c>
      <c r="D280" s="114" t="s">
        <v>762</v>
      </c>
    </row>
    <row r="281" spans="1:4" x14ac:dyDescent="0.3">
      <c r="A281" s="114" t="s">
        <v>812</v>
      </c>
      <c r="B281" s="114">
        <v>506260</v>
      </c>
      <c r="C281" s="114" t="s">
        <v>364</v>
      </c>
      <c r="D281" s="114" t="s">
        <v>402</v>
      </c>
    </row>
    <row r="282" spans="1:4" x14ac:dyDescent="0.3">
      <c r="A282" s="114" t="s">
        <v>813</v>
      </c>
      <c r="B282" s="114">
        <v>506087</v>
      </c>
      <c r="C282" s="114" t="s">
        <v>364</v>
      </c>
      <c r="D282" s="114" t="s">
        <v>687</v>
      </c>
    </row>
    <row r="283" spans="1:4" x14ac:dyDescent="0.3">
      <c r="A283" s="114" t="s">
        <v>814</v>
      </c>
      <c r="B283" s="114">
        <v>530109</v>
      </c>
      <c r="C283" s="114" t="s">
        <v>364</v>
      </c>
      <c r="D283" s="114" t="s">
        <v>381</v>
      </c>
    </row>
    <row r="284" spans="1:4" x14ac:dyDescent="0.3">
      <c r="A284" s="114" t="s">
        <v>815</v>
      </c>
      <c r="B284" s="114">
        <v>532259</v>
      </c>
      <c r="C284" s="114" t="s">
        <v>816</v>
      </c>
      <c r="D284" s="114" t="s">
        <v>662</v>
      </c>
    </row>
    <row r="285" spans="1:4" x14ac:dyDescent="0.3">
      <c r="A285" s="114" t="s">
        <v>817</v>
      </c>
      <c r="B285" s="114">
        <v>523694</v>
      </c>
      <c r="C285" s="114" t="s">
        <v>818</v>
      </c>
      <c r="D285" s="114" t="s">
        <v>549</v>
      </c>
    </row>
    <row r="286" spans="1:4" x14ac:dyDescent="0.3">
      <c r="A286" s="114" t="s">
        <v>819</v>
      </c>
      <c r="B286" s="114">
        <v>540692</v>
      </c>
      <c r="C286" s="114" t="s">
        <v>820</v>
      </c>
      <c r="D286" s="114" t="s">
        <v>424</v>
      </c>
    </row>
    <row r="287" spans="1:4" x14ac:dyDescent="0.3">
      <c r="A287" s="114" t="s">
        <v>821</v>
      </c>
      <c r="B287" s="114">
        <v>541133</v>
      </c>
      <c r="C287" s="114" t="s">
        <v>364</v>
      </c>
      <c r="D287" s="114" t="s">
        <v>381</v>
      </c>
    </row>
    <row r="288" spans="1:4" x14ac:dyDescent="0.3">
      <c r="A288" s="114" t="s">
        <v>822</v>
      </c>
      <c r="B288" s="114">
        <v>506166</v>
      </c>
      <c r="C288" s="114" t="s">
        <v>364</v>
      </c>
      <c r="D288" s="114" t="s">
        <v>444</v>
      </c>
    </row>
    <row r="289" spans="1:4" x14ac:dyDescent="0.3">
      <c r="A289" s="114" t="s">
        <v>823</v>
      </c>
      <c r="B289" s="114">
        <v>506166</v>
      </c>
      <c r="C289" s="114" t="s">
        <v>364</v>
      </c>
      <c r="D289" s="114" t="s">
        <v>444</v>
      </c>
    </row>
    <row r="290" spans="1:4" x14ac:dyDescent="0.3">
      <c r="A290" s="114" t="s">
        <v>824</v>
      </c>
      <c r="B290" s="114">
        <v>533758</v>
      </c>
      <c r="C290" s="114" t="s">
        <v>825</v>
      </c>
      <c r="D290" s="114" t="s">
        <v>687</v>
      </c>
    </row>
    <row r="291" spans="1:4" x14ac:dyDescent="0.3">
      <c r="A291" s="114" t="s">
        <v>826</v>
      </c>
      <c r="B291" s="114">
        <v>517096</v>
      </c>
      <c r="C291" s="114" t="s">
        <v>364</v>
      </c>
      <c r="D291" s="114" t="s">
        <v>662</v>
      </c>
    </row>
    <row r="292" spans="1:4" x14ac:dyDescent="0.3">
      <c r="A292" s="114" t="s">
        <v>827</v>
      </c>
      <c r="B292" s="114">
        <v>511064</v>
      </c>
      <c r="C292" s="114" t="s">
        <v>828</v>
      </c>
      <c r="D292" s="114" t="s">
        <v>730</v>
      </c>
    </row>
    <row r="293" spans="1:4" x14ac:dyDescent="0.3">
      <c r="A293" s="114" t="s">
        <v>829</v>
      </c>
      <c r="B293" s="114">
        <v>523537</v>
      </c>
      <c r="C293" s="114" t="s">
        <v>364</v>
      </c>
      <c r="D293" s="114" t="s">
        <v>379</v>
      </c>
    </row>
    <row r="294" spans="1:4" x14ac:dyDescent="0.3">
      <c r="A294" s="114" t="s">
        <v>830</v>
      </c>
      <c r="B294" s="114">
        <v>512437</v>
      </c>
      <c r="C294" s="114" t="s">
        <v>364</v>
      </c>
      <c r="D294" s="114" t="s">
        <v>347</v>
      </c>
    </row>
    <row r="295" spans="1:4" x14ac:dyDescent="0.3">
      <c r="A295" s="114" t="s">
        <v>831</v>
      </c>
      <c r="B295" s="114">
        <v>512437</v>
      </c>
      <c r="C295" s="114" t="s">
        <v>364</v>
      </c>
      <c r="D295" s="114" t="s">
        <v>347</v>
      </c>
    </row>
    <row r="296" spans="1:4" x14ac:dyDescent="0.3">
      <c r="A296" s="114" t="s">
        <v>832</v>
      </c>
      <c r="B296" s="114">
        <v>508869</v>
      </c>
      <c r="C296" s="114" t="s">
        <v>833</v>
      </c>
      <c r="D296" s="114" t="s">
        <v>834</v>
      </c>
    </row>
    <row r="297" spans="1:4" x14ac:dyDescent="0.3">
      <c r="A297" s="114" t="s">
        <v>835</v>
      </c>
      <c r="B297" s="114">
        <v>540879</v>
      </c>
      <c r="C297" s="114" t="s">
        <v>836</v>
      </c>
      <c r="D297" s="114" t="s">
        <v>837</v>
      </c>
    </row>
    <row r="298" spans="1:4" x14ac:dyDescent="0.3">
      <c r="A298" s="114" t="s">
        <v>838</v>
      </c>
      <c r="B298" s="114">
        <v>531761</v>
      </c>
      <c r="C298" s="114" t="s">
        <v>364</v>
      </c>
      <c r="D298" s="114" t="s">
        <v>484</v>
      </c>
    </row>
    <row r="299" spans="1:4" x14ac:dyDescent="0.3">
      <c r="A299" s="114" t="s">
        <v>839</v>
      </c>
      <c r="B299" s="114" t="s">
        <v>364</v>
      </c>
      <c r="C299" s="114" t="s">
        <v>840</v>
      </c>
      <c r="D299" s="114" t="s">
        <v>455</v>
      </c>
    </row>
    <row r="300" spans="1:4" x14ac:dyDescent="0.3">
      <c r="A300" s="114" t="s">
        <v>841</v>
      </c>
      <c r="B300" s="114">
        <v>538566</v>
      </c>
      <c r="C300" s="114" t="s">
        <v>364</v>
      </c>
      <c r="D300" s="114" t="s">
        <v>386</v>
      </c>
    </row>
    <row r="301" spans="1:4" x14ac:dyDescent="0.3">
      <c r="A301" s="114" t="s">
        <v>842</v>
      </c>
      <c r="B301" s="114">
        <v>500877</v>
      </c>
      <c r="C301" s="114" t="s">
        <v>843</v>
      </c>
      <c r="D301" s="114" t="s">
        <v>844</v>
      </c>
    </row>
    <row r="302" spans="1:4" x14ac:dyDescent="0.3">
      <c r="A302" s="114" t="s">
        <v>845</v>
      </c>
      <c r="B302" s="114">
        <v>539545</v>
      </c>
      <c r="C302" s="114" t="s">
        <v>364</v>
      </c>
      <c r="D302" s="114" t="s">
        <v>384</v>
      </c>
    </row>
    <row r="303" spans="1:4" x14ac:dyDescent="0.3">
      <c r="A303" s="114" t="s">
        <v>846</v>
      </c>
      <c r="B303" s="114">
        <v>500014</v>
      </c>
      <c r="C303" s="114" t="s">
        <v>364</v>
      </c>
      <c r="D303" s="114" t="s">
        <v>381</v>
      </c>
    </row>
    <row r="304" spans="1:4" x14ac:dyDescent="0.3">
      <c r="A304" s="114" t="s">
        <v>847</v>
      </c>
      <c r="B304" s="114">
        <v>532475</v>
      </c>
      <c r="C304" s="114" t="s">
        <v>848</v>
      </c>
      <c r="D304" s="114" t="s">
        <v>849</v>
      </c>
    </row>
    <row r="305" spans="1:4" x14ac:dyDescent="0.3">
      <c r="A305" s="114" t="s">
        <v>850</v>
      </c>
      <c r="B305" s="114">
        <v>539469</v>
      </c>
      <c r="C305" s="114" t="s">
        <v>364</v>
      </c>
      <c r="D305" s="114" t="s">
        <v>386</v>
      </c>
    </row>
    <row r="306" spans="1:4" x14ac:dyDescent="0.3">
      <c r="A306" s="114" t="s">
        <v>851</v>
      </c>
      <c r="B306" s="114">
        <v>531364</v>
      </c>
      <c r="C306" s="114" t="s">
        <v>364</v>
      </c>
      <c r="D306" s="114" t="s">
        <v>762</v>
      </c>
    </row>
    <row r="307" spans="1:4" x14ac:dyDescent="0.3">
      <c r="A307" s="114" t="s">
        <v>852</v>
      </c>
      <c r="B307" s="114">
        <v>539403</v>
      </c>
      <c r="C307" s="114" t="s">
        <v>364</v>
      </c>
      <c r="D307" s="114" t="s">
        <v>853</v>
      </c>
    </row>
    <row r="308" spans="1:4" x14ac:dyDescent="0.3">
      <c r="A308" s="114" t="s">
        <v>854</v>
      </c>
      <c r="B308" s="114">
        <v>540135</v>
      </c>
      <c r="C308" s="114" t="s">
        <v>364</v>
      </c>
      <c r="D308" s="114" t="s">
        <v>347</v>
      </c>
    </row>
    <row r="309" spans="1:4" x14ac:dyDescent="0.3">
      <c r="A309" s="114" t="s">
        <v>855</v>
      </c>
      <c r="B309" s="114">
        <v>520121</v>
      </c>
      <c r="C309" s="114" t="s">
        <v>364</v>
      </c>
      <c r="D309" s="114" t="s">
        <v>484</v>
      </c>
    </row>
    <row r="310" spans="1:4" x14ac:dyDescent="0.3">
      <c r="A310" s="114" t="s">
        <v>856</v>
      </c>
      <c r="B310" s="114">
        <v>530565</v>
      </c>
      <c r="C310" s="114" t="s">
        <v>364</v>
      </c>
      <c r="D310" s="114" t="s">
        <v>457</v>
      </c>
    </row>
    <row r="311" spans="1:4" x14ac:dyDescent="0.3">
      <c r="A311" s="114" t="s">
        <v>857</v>
      </c>
      <c r="B311" s="114">
        <v>532994</v>
      </c>
      <c r="C311" s="114" t="s">
        <v>858</v>
      </c>
      <c r="D311" s="114" t="s">
        <v>859</v>
      </c>
    </row>
    <row r="312" spans="1:4" x14ac:dyDescent="0.3">
      <c r="A312" s="114" t="s">
        <v>860</v>
      </c>
      <c r="B312" s="114">
        <v>532212</v>
      </c>
      <c r="C312" s="114" t="s">
        <v>861</v>
      </c>
      <c r="D312" s="114" t="s">
        <v>862</v>
      </c>
    </row>
    <row r="313" spans="1:4" x14ac:dyDescent="0.3">
      <c r="A313" s="114" t="s">
        <v>863</v>
      </c>
      <c r="B313" s="114">
        <v>524640</v>
      </c>
      <c r="C313" s="114" t="s">
        <v>364</v>
      </c>
      <c r="D313" s="114" t="s">
        <v>412</v>
      </c>
    </row>
    <row r="314" spans="1:4" x14ac:dyDescent="0.3">
      <c r="A314" s="114" t="s">
        <v>864</v>
      </c>
      <c r="B314" s="114">
        <v>532914</v>
      </c>
      <c r="C314" s="114" t="s">
        <v>865</v>
      </c>
      <c r="D314" s="114" t="s">
        <v>438</v>
      </c>
    </row>
    <row r="315" spans="1:4" x14ac:dyDescent="0.3">
      <c r="A315" s="114" t="s">
        <v>866</v>
      </c>
      <c r="B315" s="114">
        <v>504370</v>
      </c>
      <c r="C315" s="114" t="s">
        <v>364</v>
      </c>
      <c r="D315" s="114" t="s">
        <v>785</v>
      </c>
    </row>
    <row r="316" spans="1:4" x14ac:dyDescent="0.3">
      <c r="A316" s="114" t="s">
        <v>867</v>
      </c>
      <c r="B316" s="114">
        <v>526851</v>
      </c>
      <c r="C316" s="114" t="s">
        <v>364</v>
      </c>
      <c r="D316" s="114" t="s">
        <v>379</v>
      </c>
    </row>
    <row r="317" spans="1:4" x14ac:dyDescent="0.3">
      <c r="A317" s="114" t="s">
        <v>868</v>
      </c>
      <c r="B317" s="114">
        <v>539151</v>
      </c>
      <c r="C317" s="114" t="s">
        <v>364</v>
      </c>
      <c r="D317" s="114" t="s">
        <v>669</v>
      </c>
    </row>
    <row r="318" spans="1:4" x14ac:dyDescent="0.3">
      <c r="A318" s="114" t="s">
        <v>869</v>
      </c>
      <c r="B318" s="114">
        <v>539151</v>
      </c>
      <c r="C318" s="114" t="s">
        <v>364</v>
      </c>
      <c r="D318" s="114" t="s">
        <v>669</v>
      </c>
    </row>
    <row r="319" spans="1:4" x14ac:dyDescent="0.3">
      <c r="A319" s="114" t="s">
        <v>870</v>
      </c>
      <c r="B319" s="114">
        <v>532935</v>
      </c>
      <c r="C319" s="114" t="s">
        <v>871</v>
      </c>
      <c r="D319" s="114" t="s">
        <v>872</v>
      </c>
    </row>
    <row r="320" spans="1:4" x14ac:dyDescent="0.3">
      <c r="A320" s="114" t="s">
        <v>873</v>
      </c>
      <c r="B320" s="114">
        <v>511605</v>
      </c>
      <c r="C320" s="114" t="s">
        <v>364</v>
      </c>
      <c r="D320" s="114" t="s">
        <v>347</v>
      </c>
    </row>
    <row r="321" spans="1:4" x14ac:dyDescent="0.3">
      <c r="A321" s="114" t="s">
        <v>874</v>
      </c>
      <c r="B321" s="114">
        <v>531381</v>
      </c>
      <c r="C321" s="114" t="s">
        <v>875</v>
      </c>
      <c r="D321" s="114" t="s">
        <v>450</v>
      </c>
    </row>
    <row r="322" spans="1:4" x14ac:dyDescent="0.3">
      <c r="A322" s="114" t="s">
        <v>876</v>
      </c>
      <c r="B322" s="114">
        <v>541401</v>
      </c>
      <c r="C322" s="114" t="s">
        <v>364</v>
      </c>
      <c r="D322" s="114" t="s">
        <v>469</v>
      </c>
    </row>
    <row r="323" spans="1:4" x14ac:dyDescent="0.3">
      <c r="A323" s="114" t="s">
        <v>877</v>
      </c>
      <c r="B323" s="114">
        <v>506194</v>
      </c>
      <c r="C323" s="114" t="s">
        <v>878</v>
      </c>
      <c r="D323" s="114" t="s">
        <v>450</v>
      </c>
    </row>
    <row r="324" spans="1:4" x14ac:dyDescent="0.3">
      <c r="A324" s="114" t="s">
        <v>879</v>
      </c>
      <c r="B324" s="114">
        <v>526125</v>
      </c>
      <c r="C324" s="114" t="s">
        <v>364</v>
      </c>
      <c r="D324" s="114" t="s">
        <v>386</v>
      </c>
    </row>
    <row r="325" spans="1:4" x14ac:dyDescent="0.3">
      <c r="A325" s="114" t="s">
        <v>880</v>
      </c>
      <c r="B325" s="114">
        <v>531017</v>
      </c>
      <c r="C325" s="114" t="s">
        <v>364</v>
      </c>
      <c r="D325" s="114" t="s">
        <v>785</v>
      </c>
    </row>
    <row r="326" spans="1:4" x14ac:dyDescent="0.3">
      <c r="A326" s="114" t="s">
        <v>881</v>
      </c>
      <c r="B326" s="114">
        <v>531677</v>
      </c>
      <c r="C326" s="114" t="s">
        <v>364</v>
      </c>
      <c r="D326" s="114" t="s">
        <v>350</v>
      </c>
    </row>
    <row r="327" spans="1:4" x14ac:dyDescent="0.3">
      <c r="A327" s="114" t="s">
        <v>882</v>
      </c>
      <c r="B327" s="114">
        <v>531179</v>
      </c>
      <c r="C327" s="114" t="s">
        <v>883</v>
      </c>
      <c r="D327" s="114" t="s">
        <v>381</v>
      </c>
    </row>
    <row r="328" spans="1:4" x14ac:dyDescent="0.3">
      <c r="A328" s="114" t="s">
        <v>884</v>
      </c>
      <c r="B328" s="114">
        <v>538556</v>
      </c>
      <c r="C328" s="114" t="s">
        <v>885</v>
      </c>
      <c r="D328" s="114" t="s">
        <v>384</v>
      </c>
    </row>
    <row r="329" spans="1:4" x14ac:dyDescent="0.3">
      <c r="A329" s="114" t="s">
        <v>886</v>
      </c>
      <c r="B329" s="114">
        <v>532397</v>
      </c>
      <c r="C329" s="114" t="s">
        <v>364</v>
      </c>
      <c r="D329" s="114" t="s">
        <v>358</v>
      </c>
    </row>
    <row r="330" spans="1:4" x14ac:dyDescent="0.3">
      <c r="A330" s="114" t="s">
        <v>887</v>
      </c>
      <c r="B330" s="114">
        <v>531467</v>
      </c>
      <c r="C330" s="114" t="s">
        <v>364</v>
      </c>
      <c r="D330" s="114" t="s">
        <v>888</v>
      </c>
    </row>
    <row r="331" spans="1:4" x14ac:dyDescent="0.3">
      <c r="A331" s="114" t="s">
        <v>889</v>
      </c>
      <c r="B331" s="114">
        <v>537069</v>
      </c>
      <c r="C331" s="114" t="s">
        <v>364</v>
      </c>
      <c r="D331" s="114" t="s">
        <v>381</v>
      </c>
    </row>
    <row r="332" spans="1:4" x14ac:dyDescent="0.3">
      <c r="A332" s="114" t="s">
        <v>890</v>
      </c>
      <c r="B332" s="114">
        <v>513729</v>
      </c>
      <c r="C332" s="114" t="s">
        <v>891</v>
      </c>
      <c r="D332" s="114" t="s">
        <v>892</v>
      </c>
    </row>
    <row r="333" spans="1:4" x14ac:dyDescent="0.3">
      <c r="A333" s="114" t="s">
        <v>893</v>
      </c>
      <c r="B333" s="114">
        <v>531560</v>
      </c>
      <c r="C333" s="114" t="s">
        <v>364</v>
      </c>
      <c r="D333" s="114" t="s">
        <v>785</v>
      </c>
    </row>
    <row r="334" spans="1:4" x14ac:dyDescent="0.3">
      <c r="A334" s="114" t="s">
        <v>894</v>
      </c>
      <c r="B334" s="114">
        <v>531560</v>
      </c>
      <c r="C334" s="114" t="s">
        <v>364</v>
      </c>
      <c r="D334" s="114" t="s">
        <v>785</v>
      </c>
    </row>
    <row r="335" spans="1:4" x14ac:dyDescent="0.3">
      <c r="A335" s="114" t="s">
        <v>895</v>
      </c>
      <c r="B335" s="114">
        <v>516064</v>
      </c>
      <c r="C335" s="114" t="s">
        <v>896</v>
      </c>
      <c r="D335" s="114" t="s">
        <v>484</v>
      </c>
    </row>
    <row r="336" spans="1:4" x14ac:dyDescent="0.3">
      <c r="A336" s="114" t="s">
        <v>897</v>
      </c>
      <c r="B336" s="114">
        <v>533068</v>
      </c>
      <c r="C336" s="114" t="s">
        <v>898</v>
      </c>
      <c r="D336" s="114" t="s">
        <v>478</v>
      </c>
    </row>
    <row r="337" spans="1:4" x14ac:dyDescent="0.3">
      <c r="A337" s="114" t="s">
        <v>899</v>
      </c>
      <c r="B337" s="114">
        <v>506074</v>
      </c>
      <c r="C337" s="114" t="s">
        <v>900</v>
      </c>
      <c r="D337" s="114" t="s">
        <v>685</v>
      </c>
    </row>
    <row r="338" spans="1:4" x14ac:dyDescent="0.3">
      <c r="A338" s="114" t="s">
        <v>901</v>
      </c>
      <c r="B338" s="114">
        <v>533163</v>
      </c>
      <c r="C338" s="114" t="s">
        <v>902</v>
      </c>
      <c r="D338" s="114" t="s">
        <v>762</v>
      </c>
    </row>
    <row r="339" spans="1:4" x14ac:dyDescent="0.3">
      <c r="A339" s="114" t="s">
        <v>903</v>
      </c>
      <c r="B339" s="114" t="s">
        <v>364</v>
      </c>
      <c r="C339" s="114" t="s">
        <v>904</v>
      </c>
      <c r="D339" s="114" t="s">
        <v>375</v>
      </c>
    </row>
    <row r="340" spans="1:4" x14ac:dyDescent="0.3">
      <c r="A340" s="114" t="s">
        <v>905</v>
      </c>
      <c r="B340" s="114">
        <v>517481</v>
      </c>
      <c r="C340" s="114" t="s">
        <v>364</v>
      </c>
      <c r="D340" s="114" t="s">
        <v>906</v>
      </c>
    </row>
    <row r="341" spans="1:4" x14ac:dyDescent="0.3">
      <c r="A341" s="114" t="s">
        <v>907</v>
      </c>
      <c r="B341" s="114">
        <v>531297</v>
      </c>
      <c r="C341" s="114" t="s">
        <v>364</v>
      </c>
      <c r="D341" s="114" t="s">
        <v>448</v>
      </c>
    </row>
    <row r="342" spans="1:4" x14ac:dyDescent="0.3">
      <c r="A342" s="114" t="s">
        <v>908</v>
      </c>
      <c r="B342" s="114">
        <v>542670</v>
      </c>
      <c r="C342" s="114" t="s">
        <v>909</v>
      </c>
      <c r="D342" s="114" t="s">
        <v>910</v>
      </c>
    </row>
    <row r="343" spans="1:4" x14ac:dyDescent="0.3">
      <c r="A343" s="114" t="s">
        <v>911</v>
      </c>
      <c r="B343" s="114">
        <v>540616</v>
      </c>
      <c r="C343" s="114" t="s">
        <v>912</v>
      </c>
      <c r="D343" s="114" t="s">
        <v>834</v>
      </c>
    </row>
    <row r="344" spans="1:4" x14ac:dyDescent="0.3">
      <c r="A344" s="114" t="s">
        <v>913</v>
      </c>
      <c r="B344" s="114">
        <v>522134</v>
      </c>
      <c r="C344" s="114" t="s">
        <v>364</v>
      </c>
      <c r="D344" s="114" t="s">
        <v>372</v>
      </c>
    </row>
    <row r="345" spans="1:4" x14ac:dyDescent="0.3">
      <c r="A345" s="114" t="s">
        <v>914</v>
      </c>
      <c r="B345" s="114">
        <v>500016</v>
      </c>
      <c r="C345" s="114" t="s">
        <v>364</v>
      </c>
      <c r="D345" s="114" t="s">
        <v>565</v>
      </c>
    </row>
    <row r="346" spans="1:4" x14ac:dyDescent="0.3">
      <c r="A346" s="114" t="s">
        <v>915</v>
      </c>
      <c r="B346" s="114" t="s">
        <v>364</v>
      </c>
      <c r="C346" s="114" t="s">
        <v>916</v>
      </c>
      <c r="D346" s="114" t="s">
        <v>375</v>
      </c>
    </row>
    <row r="347" spans="1:4" x14ac:dyDescent="0.3">
      <c r="A347" s="114" t="s">
        <v>917</v>
      </c>
      <c r="B347" s="114" t="s">
        <v>364</v>
      </c>
      <c r="C347" s="114" t="s">
        <v>916</v>
      </c>
      <c r="D347" s="114" t="s">
        <v>375</v>
      </c>
    </row>
    <row r="348" spans="1:4" x14ac:dyDescent="0.3">
      <c r="A348" s="114" t="s">
        <v>918</v>
      </c>
      <c r="B348" s="114">
        <v>542484</v>
      </c>
      <c r="C348" s="114" t="s">
        <v>919</v>
      </c>
      <c r="D348" s="114" t="s">
        <v>920</v>
      </c>
    </row>
    <row r="349" spans="1:4" x14ac:dyDescent="0.3">
      <c r="A349" s="114" t="s">
        <v>921</v>
      </c>
      <c r="B349" s="114">
        <v>500101</v>
      </c>
      <c r="C349" s="114" t="s">
        <v>922</v>
      </c>
      <c r="D349" s="114" t="s">
        <v>379</v>
      </c>
    </row>
    <row r="350" spans="1:4" x14ac:dyDescent="0.3">
      <c r="A350" s="114" t="s">
        <v>923</v>
      </c>
      <c r="B350" s="114">
        <v>539301</v>
      </c>
      <c r="C350" s="114" t="s">
        <v>924</v>
      </c>
      <c r="D350" s="114" t="s">
        <v>450</v>
      </c>
    </row>
    <row r="351" spans="1:4" x14ac:dyDescent="0.3">
      <c r="A351" s="114" t="s">
        <v>925</v>
      </c>
      <c r="B351" s="114">
        <v>538716</v>
      </c>
      <c r="C351" s="114" t="s">
        <v>364</v>
      </c>
      <c r="D351" s="114" t="s">
        <v>347</v>
      </c>
    </row>
    <row r="352" spans="1:4" x14ac:dyDescent="0.3">
      <c r="A352" s="114" t="s">
        <v>926</v>
      </c>
      <c r="B352" s="114">
        <v>530245</v>
      </c>
      <c r="C352" s="114" t="s">
        <v>364</v>
      </c>
      <c r="D352" s="114" t="s">
        <v>381</v>
      </c>
    </row>
    <row r="353" spans="1:4" x14ac:dyDescent="0.3">
      <c r="A353" s="114" t="s">
        <v>927</v>
      </c>
      <c r="B353" s="114">
        <v>542176</v>
      </c>
      <c r="C353" s="114" t="s">
        <v>928</v>
      </c>
      <c r="D353" s="114" t="s">
        <v>347</v>
      </c>
    </row>
    <row r="354" spans="1:4" x14ac:dyDescent="0.3">
      <c r="A354" s="114" t="s">
        <v>929</v>
      </c>
      <c r="B354" s="114">
        <v>515030</v>
      </c>
      <c r="C354" s="114" t="s">
        <v>930</v>
      </c>
      <c r="D354" s="114" t="s">
        <v>719</v>
      </c>
    </row>
    <row r="355" spans="1:4" x14ac:dyDescent="0.3">
      <c r="A355" s="114" t="s">
        <v>931</v>
      </c>
      <c r="B355" s="114">
        <v>514482</v>
      </c>
      <c r="C355" s="114" t="s">
        <v>364</v>
      </c>
      <c r="D355" s="114" t="s">
        <v>379</v>
      </c>
    </row>
    <row r="356" spans="1:4" x14ac:dyDescent="0.3">
      <c r="A356" s="114" t="s">
        <v>932</v>
      </c>
      <c r="B356" s="114">
        <v>532853</v>
      </c>
      <c r="C356" s="114" t="s">
        <v>933</v>
      </c>
      <c r="D356" s="114" t="s">
        <v>524</v>
      </c>
    </row>
    <row r="357" spans="1:4" x14ac:dyDescent="0.3">
      <c r="A357" s="114" t="s">
        <v>934</v>
      </c>
      <c r="B357" s="114">
        <v>535467</v>
      </c>
      <c r="C357" s="114" t="s">
        <v>935</v>
      </c>
      <c r="D357" s="114" t="s">
        <v>478</v>
      </c>
    </row>
    <row r="358" spans="1:4" x14ac:dyDescent="0.3">
      <c r="A358" s="114" t="s">
        <v>936</v>
      </c>
      <c r="B358" s="114">
        <v>527001</v>
      </c>
      <c r="C358" s="114" t="s">
        <v>937</v>
      </c>
      <c r="D358" s="114" t="s">
        <v>344</v>
      </c>
    </row>
    <row r="359" spans="1:4" x14ac:dyDescent="0.3">
      <c r="A359" s="114" t="s">
        <v>938</v>
      </c>
      <c r="B359" s="114">
        <v>542579</v>
      </c>
      <c r="C359" s="114" t="s">
        <v>939</v>
      </c>
      <c r="D359" s="114" t="s">
        <v>920</v>
      </c>
    </row>
    <row r="360" spans="1:4" x14ac:dyDescent="0.3">
      <c r="A360" s="114" t="s">
        <v>940</v>
      </c>
      <c r="B360" s="114">
        <v>540024</v>
      </c>
      <c r="C360" s="114" t="s">
        <v>364</v>
      </c>
      <c r="D360" s="114" t="s">
        <v>347</v>
      </c>
    </row>
    <row r="361" spans="1:4" x14ac:dyDescent="0.3">
      <c r="A361" s="114" t="s">
        <v>941</v>
      </c>
      <c r="B361" s="114">
        <v>519174</v>
      </c>
      <c r="C361" s="114" t="s">
        <v>364</v>
      </c>
      <c r="D361" s="114" t="s">
        <v>613</v>
      </c>
    </row>
    <row r="362" spans="1:4" x14ac:dyDescent="0.3">
      <c r="A362" s="114" t="s">
        <v>942</v>
      </c>
      <c r="B362" s="114">
        <v>523716</v>
      </c>
      <c r="C362" s="114" t="s">
        <v>943</v>
      </c>
      <c r="D362" s="114" t="s">
        <v>450</v>
      </c>
    </row>
    <row r="363" spans="1:4" x14ac:dyDescent="0.3">
      <c r="A363" s="114" t="s">
        <v>944</v>
      </c>
      <c r="B363" s="114">
        <v>513401</v>
      </c>
      <c r="C363" s="114" t="s">
        <v>364</v>
      </c>
      <c r="D363" s="114" t="s">
        <v>396</v>
      </c>
    </row>
    <row r="364" spans="1:4" x14ac:dyDescent="0.3">
      <c r="A364" s="114" t="s">
        <v>945</v>
      </c>
      <c r="B364" s="114">
        <v>590122</v>
      </c>
      <c r="C364" s="114" t="s">
        <v>946</v>
      </c>
      <c r="D364" s="114" t="s">
        <v>381</v>
      </c>
    </row>
    <row r="365" spans="1:4" x14ac:dyDescent="0.3">
      <c r="A365" s="114" t="s">
        <v>947</v>
      </c>
      <c r="B365" s="114">
        <v>514286</v>
      </c>
      <c r="C365" s="114" t="s">
        <v>948</v>
      </c>
      <c r="D365" s="114" t="s">
        <v>379</v>
      </c>
    </row>
    <row r="366" spans="1:4" x14ac:dyDescent="0.3">
      <c r="A366" s="114" t="s">
        <v>949</v>
      </c>
      <c r="B366" s="114">
        <v>512247</v>
      </c>
      <c r="C366" s="114" t="s">
        <v>364</v>
      </c>
      <c r="D366" s="114" t="s">
        <v>347</v>
      </c>
    </row>
    <row r="367" spans="1:4" x14ac:dyDescent="0.3">
      <c r="A367" s="114" t="s">
        <v>950</v>
      </c>
      <c r="B367" s="114">
        <v>526847</v>
      </c>
      <c r="C367" s="114" t="s">
        <v>364</v>
      </c>
      <c r="D367" s="114" t="s">
        <v>396</v>
      </c>
    </row>
    <row r="368" spans="1:4" x14ac:dyDescent="0.3">
      <c r="A368" s="114" t="s">
        <v>951</v>
      </c>
      <c r="B368" s="114">
        <v>530429</v>
      </c>
      <c r="C368" s="114" t="s">
        <v>364</v>
      </c>
      <c r="D368" s="114" t="s">
        <v>484</v>
      </c>
    </row>
    <row r="369" spans="1:4" x14ac:dyDescent="0.3">
      <c r="A369" s="114" t="s">
        <v>952</v>
      </c>
      <c r="B369" s="114">
        <v>541702</v>
      </c>
      <c r="C369" s="114" t="s">
        <v>364</v>
      </c>
      <c r="D369" s="114" t="s">
        <v>386</v>
      </c>
    </row>
    <row r="370" spans="1:4" x14ac:dyDescent="0.3">
      <c r="A370" s="114" t="s">
        <v>953</v>
      </c>
      <c r="B370" s="114">
        <v>507872</v>
      </c>
      <c r="C370" s="114" t="s">
        <v>364</v>
      </c>
      <c r="D370" s="114" t="s">
        <v>379</v>
      </c>
    </row>
    <row r="371" spans="1:4" x14ac:dyDescent="0.3">
      <c r="A371" s="114" t="s">
        <v>954</v>
      </c>
      <c r="B371" s="114">
        <v>524594</v>
      </c>
      <c r="C371" s="114" t="s">
        <v>364</v>
      </c>
      <c r="D371" s="114" t="s">
        <v>412</v>
      </c>
    </row>
    <row r="372" spans="1:4" x14ac:dyDescent="0.3">
      <c r="A372" s="114" t="s">
        <v>955</v>
      </c>
      <c r="B372" s="114">
        <v>500477</v>
      </c>
      <c r="C372" s="114" t="s">
        <v>956</v>
      </c>
      <c r="D372" s="114" t="s">
        <v>442</v>
      </c>
    </row>
    <row r="373" spans="1:4" x14ac:dyDescent="0.3">
      <c r="A373" s="114" t="s">
        <v>957</v>
      </c>
      <c r="B373" s="114">
        <v>533271</v>
      </c>
      <c r="C373" s="114" t="s">
        <v>958</v>
      </c>
      <c r="D373" s="114" t="s">
        <v>959</v>
      </c>
    </row>
    <row r="374" spans="1:4" x14ac:dyDescent="0.3">
      <c r="A374" s="114" t="s">
        <v>960</v>
      </c>
      <c r="B374" s="114">
        <v>540923</v>
      </c>
      <c r="C374" s="114" t="s">
        <v>364</v>
      </c>
      <c r="D374" s="114" t="s">
        <v>762</v>
      </c>
    </row>
    <row r="375" spans="1:4" x14ac:dyDescent="0.3">
      <c r="A375" s="114" t="s">
        <v>961</v>
      </c>
      <c r="B375" s="114">
        <v>526983</v>
      </c>
      <c r="C375" s="114" t="s">
        <v>364</v>
      </c>
      <c r="D375" s="114" t="s">
        <v>562</v>
      </c>
    </row>
    <row r="376" spans="1:4" x14ac:dyDescent="0.3">
      <c r="A376" s="114" t="s">
        <v>962</v>
      </c>
      <c r="B376" s="114">
        <v>526187</v>
      </c>
      <c r="C376" s="114" t="s">
        <v>364</v>
      </c>
      <c r="D376" s="114" t="s">
        <v>553</v>
      </c>
    </row>
    <row r="377" spans="1:4" x14ac:dyDescent="0.3">
      <c r="A377" s="114" t="s">
        <v>963</v>
      </c>
      <c r="B377" s="114">
        <v>531568</v>
      </c>
      <c r="C377" s="114" t="s">
        <v>364</v>
      </c>
      <c r="D377" s="114" t="s">
        <v>358</v>
      </c>
    </row>
    <row r="378" spans="1:4" x14ac:dyDescent="0.3">
      <c r="A378" s="114" t="s">
        <v>964</v>
      </c>
      <c r="B378" s="114">
        <v>502015</v>
      </c>
      <c r="C378" s="114" t="s">
        <v>364</v>
      </c>
      <c r="D378" s="114" t="s">
        <v>344</v>
      </c>
    </row>
    <row r="379" spans="1:4" x14ac:dyDescent="0.3">
      <c r="A379" s="114" t="s">
        <v>965</v>
      </c>
      <c r="B379" s="114">
        <v>538777</v>
      </c>
      <c r="C379" s="114" t="s">
        <v>364</v>
      </c>
      <c r="D379" s="114" t="s">
        <v>381</v>
      </c>
    </row>
    <row r="380" spans="1:4" x14ac:dyDescent="0.3">
      <c r="A380" s="114" t="s">
        <v>966</v>
      </c>
      <c r="B380" s="114">
        <v>530899</v>
      </c>
      <c r="C380" s="114" t="s">
        <v>364</v>
      </c>
      <c r="D380" s="114" t="s">
        <v>379</v>
      </c>
    </row>
    <row r="381" spans="1:4" x14ac:dyDescent="0.3">
      <c r="A381" s="114" t="s">
        <v>967</v>
      </c>
      <c r="B381" s="114">
        <v>531392</v>
      </c>
      <c r="C381" s="114" t="s">
        <v>364</v>
      </c>
      <c r="D381" s="114" t="s">
        <v>562</v>
      </c>
    </row>
    <row r="382" spans="1:4" x14ac:dyDescent="0.3">
      <c r="A382" s="114" t="s">
        <v>968</v>
      </c>
      <c r="B382" s="114">
        <v>532888</v>
      </c>
      <c r="C382" s="114" t="s">
        <v>969</v>
      </c>
      <c r="D382" s="114" t="s">
        <v>641</v>
      </c>
    </row>
    <row r="383" spans="1:4" x14ac:dyDescent="0.3">
      <c r="A383" s="114" t="s">
        <v>970</v>
      </c>
      <c r="B383" s="114">
        <v>532888</v>
      </c>
      <c r="C383" s="114" t="s">
        <v>969</v>
      </c>
      <c r="D383" s="114" t="s">
        <v>641</v>
      </c>
    </row>
    <row r="384" spans="1:4" x14ac:dyDescent="0.3">
      <c r="A384" s="114" t="s">
        <v>971</v>
      </c>
      <c r="B384" s="114">
        <v>533227</v>
      </c>
      <c r="C384" s="114" t="s">
        <v>972</v>
      </c>
      <c r="D384" s="114" t="s">
        <v>565</v>
      </c>
    </row>
    <row r="385" spans="1:4" x14ac:dyDescent="0.3">
      <c r="A385" s="114" t="s">
        <v>973</v>
      </c>
      <c r="B385" s="114">
        <v>500023</v>
      </c>
      <c r="C385" s="114" t="s">
        <v>974</v>
      </c>
      <c r="D385" s="114" t="s">
        <v>565</v>
      </c>
    </row>
    <row r="386" spans="1:4" x14ac:dyDescent="0.3">
      <c r="A386" s="114" t="s">
        <v>975</v>
      </c>
      <c r="B386" s="114">
        <v>533221</v>
      </c>
      <c r="C386" s="114" t="s">
        <v>976</v>
      </c>
      <c r="D386" s="114" t="s">
        <v>565</v>
      </c>
    </row>
    <row r="387" spans="1:4" x14ac:dyDescent="0.3">
      <c r="A387" s="114" t="s">
        <v>977</v>
      </c>
      <c r="B387" s="114">
        <v>530355</v>
      </c>
      <c r="C387" s="114" t="s">
        <v>364</v>
      </c>
      <c r="D387" s="114" t="s">
        <v>705</v>
      </c>
    </row>
    <row r="388" spans="1:4" x14ac:dyDescent="0.3">
      <c r="A388" s="114" t="s">
        <v>978</v>
      </c>
      <c r="B388" s="114">
        <v>500820</v>
      </c>
      <c r="C388" s="114" t="s">
        <v>979</v>
      </c>
      <c r="D388" s="114" t="s">
        <v>641</v>
      </c>
    </row>
    <row r="389" spans="1:4" x14ac:dyDescent="0.3">
      <c r="A389" s="114" t="s">
        <v>980</v>
      </c>
      <c r="B389" s="114">
        <v>524434</v>
      </c>
      <c r="C389" s="114" t="s">
        <v>364</v>
      </c>
      <c r="D389" s="114" t="s">
        <v>412</v>
      </c>
    </row>
    <row r="390" spans="1:4" x14ac:dyDescent="0.3">
      <c r="A390" s="114" t="s">
        <v>981</v>
      </c>
      <c r="B390" s="114">
        <v>531847</v>
      </c>
      <c r="C390" s="114" t="s">
        <v>364</v>
      </c>
      <c r="D390" s="114" t="s">
        <v>478</v>
      </c>
    </row>
    <row r="391" spans="1:4" x14ac:dyDescent="0.3">
      <c r="A391" s="114" t="s">
        <v>982</v>
      </c>
      <c r="B391" s="114">
        <v>519532</v>
      </c>
      <c r="C391" s="114" t="s">
        <v>364</v>
      </c>
      <c r="D391" s="114" t="s">
        <v>386</v>
      </c>
    </row>
    <row r="392" spans="1:4" x14ac:dyDescent="0.3">
      <c r="A392" s="114" t="s">
        <v>983</v>
      </c>
      <c r="B392" s="114">
        <v>506159</v>
      </c>
      <c r="C392" s="114" t="s">
        <v>984</v>
      </c>
      <c r="D392" s="114" t="s">
        <v>685</v>
      </c>
    </row>
    <row r="393" spans="1:4" x14ac:dyDescent="0.3">
      <c r="A393" s="114" t="s">
        <v>985</v>
      </c>
      <c r="B393" s="114">
        <v>530723</v>
      </c>
      <c r="C393" s="114" t="s">
        <v>364</v>
      </c>
      <c r="D393" s="114" t="s">
        <v>347</v>
      </c>
    </row>
    <row r="394" spans="1:4" x14ac:dyDescent="0.3">
      <c r="A394" s="114" t="s">
        <v>986</v>
      </c>
      <c r="B394" s="114" t="s">
        <v>364</v>
      </c>
      <c r="C394" s="114" t="s">
        <v>987</v>
      </c>
      <c r="D394" s="114" t="s">
        <v>375</v>
      </c>
    </row>
    <row r="395" spans="1:4" x14ac:dyDescent="0.3">
      <c r="A395" s="114" t="s">
        <v>988</v>
      </c>
      <c r="B395" s="114">
        <v>526433</v>
      </c>
      <c r="C395" s="114" t="s">
        <v>364</v>
      </c>
      <c r="D395" s="114" t="s">
        <v>350</v>
      </c>
    </row>
    <row r="396" spans="1:4" x14ac:dyDescent="0.3">
      <c r="A396" s="114" t="s">
        <v>989</v>
      </c>
      <c r="B396" s="114" t="s">
        <v>364</v>
      </c>
      <c r="C396" s="114" t="s">
        <v>990</v>
      </c>
      <c r="D396" s="114" t="s">
        <v>455</v>
      </c>
    </row>
    <row r="397" spans="1:4" x14ac:dyDescent="0.3">
      <c r="A397" s="114" t="s">
        <v>991</v>
      </c>
      <c r="B397" s="114">
        <v>540788</v>
      </c>
      <c r="C397" s="114" t="s">
        <v>364</v>
      </c>
      <c r="D397" s="114" t="s">
        <v>553</v>
      </c>
    </row>
    <row r="398" spans="1:4" x14ac:dyDescent="0.3">
      <c r="A398" s="114" t="s">
        <v>992</v>
      </c>
      <c r="B398" s="114">
        <v>500024</v>
      </c>
      <c r="C398" s="114" t="s">
        <v>993</v>
      </c>
      <c r="D398" s="114" t="s">
        <v>771</v>
      </c>
    </row>
    <row r="399" spans="1:4" x14ac:dyDescent="0.3">
      <c r="A399" s="114" t="s">
        <v>994</v>
      </c>
      <c r="B399" s="114">
        <v>500024</v>
      </c>
      <c r="C399" s="114" t="s">
        <v>993</v>
      </c>
      <c r="D399" s="114" t="s">
        <v>771</v>
      </c>
    </row>
    <row r="400" spans="1:4" x14ac:dyDescent="0.3">
      <c r="A400" s="114" t="s">
        <v>995</v>
      </c>
      <c r="B400" s="114">
        <v>507526</v>
      </c>
      <c r="C400" s="114" t="s">
        <v>364</v>
      </c>
      <c r="D400" s="114" t="s">
        <v>996</v>
      </c>
    </row>
    <row r="401" spans="1:4" x14ac:dyDescent="0.3">
      <c r="A401" s="114" t="s">
        <v>997</v>
      </c>
      <c r="B401" s="114">
        <v>533138</v>
      </c>
      <c r="C401" s="114" t="s">
        <v>998</v>
      </c>
      <c r="D401" s="114" t="s">
        <v>508</v>
      </c>
    </row>
    <row r="402" spans="1:4" x14ac:dyDescent="0.3">
      <c r="A402" s="114" t="s">
        <v>999</v>
      </c>
      <c r="B402" s="114">
        <v>540975</v>
      </c>
      <c r="C402" s="114" t="s">
        <v>1000</v>
      </c>
      <c r="D402" s="114" t="s">
        <v>553</v>
      </c>
    </row>
    <row r="403" spans="1:4" x14ac:dyDescent="0.3">
      <c r="A403" s="114" t="s">
        <v>1001</v>
      </c>
      <c r="B403" s="114">
        <v>532493</v>
      </c>
      <c r="C403" s="114" t="s">
        <v>1002</v>
      </c>
      <c r="D403" s="114" t="s">
        <v>837</v>
      </c>
    </row>
    <row r="404" spans="1:4" x14ac:dyDescent="0.3">
      <c r="A404" s="114" t="s">
        <v>1003</v>
      </c>
      <c r="B404" s="114">
        <v>532830</v>
      </c>
      <c r="C404" s="114" t="s">
        <v>1004</v>
      </c>
      <c r="D404" s="114" t="s">
        <v>484</v>
      </c>
    </row>
    <row r="405" spans="1:4" x14ac:dyDescent="0.3">
      <c r="A405" s="114" t="s">
        <v>1005</v>
      </c>
      <c r="B405" s="114">
        <v>506820</v>
      </c>
      <c r="C405" s="114" t="s">
        <v>1006</v>
      </c>
      <c r="D405" s="114" t="s">
        <v>402</v>
      </c>
    </row>
    <row r="406" spans="1:4" x14ac:dyDescent="0.3">
      <c r="A406" s="114" t="s">
        <v>1007</v>
      </c>
      <c r="B406" s="114">
        <v>506820</v>
      </c>
      <c r="C406" s="114" t="s">
        <v>1006</v>
      </c>
      <c r="D406" s="114" t="s">
        <v>402</v>
      </c>
    </row>
    <row r="407" spans="1:4" x14ac:dyDescent="0.3">
      <c r="A407" s="114" t="s">
        <v>1008</v>
      </c>
      <c r="B407" s="114">
        <v>540824</v>
      </c>
      <c r="C407" s="114" t="s">
        <v>1009</v>
      </c>
      <c r="D407" s="114" t="s">
        <v>358</v>
      </c>
    </row>
    <row r="408" spans="1:4" x14ac:dyDescent="0.3">
      <c r="A408" s="114" t="s">
        <v>1010</v>
      </c>
      <c r="B408" s="114">
        <v>512433</v>
      </c>
      <c r="C408" s="114" t="s">
        <v>364</v>
      </c>
      <c r="D408" s="114" t="s">
        <v>386</v>
      </c>
    </row>
    <row r="409" spans="1:4" x14ac:dyDescent="0.3">
      <c r="A409" s="114" t="s">
        <v>1011</v>
      </c>
      <c r="B409" s="114">
        <v>511144</v>
      </c>
      <c r="C409" s="114" t="s">
        <v>364</v>
      </c>
      <c r="D409" s="114" t="s">
        <v>350</v>
      </c>
    </row>
    <row r="410" spans="1:4" x14ac:dyDescent="0.3">
      <c r="A410" s="114" t="s">
        <v>1012</v>
      </c>
      <c r="B410" s="114">
        <v>530187</v>
      </c>
      <c r="C410" s="114" t="s">
        <v>364</v>
      </c>
      <c r="D410" s="114" t="s">
        <v>381</v>
      </c>
    </row>
    <row r="411" spans="1:4" x14ac:dyDescent="0.3">
      <c r="A411" s="114" t="s">
        <v>1013</v>
      </c>
      <c r="B411" s="114">
        <v>539099</v>
      </c>
      <c r="C411" s="114" t="s">
        <v>364</v>
      </c>
      <c r="D411" s="114" t="s">
        <v>450</v>
      </c>
    </row>
    <row r="412" spans="1:4" x14ac:dyDescent="0.3">
      <c r="A412" s="114" t="s">
        <v>1014</v>
      </c>
      <c r="B412" s="114">
        <v>517429</v>
      </c>
      <c r="C412" s="114" t="s">
        <v>1015</v>
      </c>
      <c r="D412" s="114" t="s">
        <v>457</v>
      </c>
    </row>
    <row r="413" spans="1:4" x14ac:dyDescent="0.3">
      <c r="A413" s="114" t="s">
        <v>1016</v>
      </c>
      <c r="B413" s="114">
        <v>538713</v>
      </c>
      <c r="C413" s="114" t="s">
        <v>364</v>
      </c>
      <c r="D413" s="114" t="s">
        <v>457</v>
      </c>
    </row>
    <row r="414" spans="1:4" x14ac:dyDescent="0.3">
      <c r="A414" s="114" t="s">
        <v>1017</v>
      </c>
      <c r="B414" s="114">
        <v>526843</v>
      </c>
      <c r="C414" s="114" t="s">
        <v>364</v>
      </c>
      <c r="D414" s="114" t="s">
        <v>386</v>
      </c>
    </row>
    <row r="415" spans="1:4" x14ac:dyDescent="0.3">
      <c r="A415" s="114" t="s">
        <v>1018</v>
      </c>
      <c r="B415" s="114">
        <v>532759</v>
      </c>
      <c r="C415" s="114" t="s">
        <v>1019</v>
      </c>
      <c r="D415" s="114" t="s">
        <v>762</v>
      </c>
    </row>
    <row r="416" spans="1:4" x14ac:dyDescent="0.3">
      <c r="A416" s="114" t="s">
        <v>1020</v>
      </c>
      <c r="B416" s="114">
        <v>505029</v>
      </c>
      <c r="C416" s="114" t="s">
        <v>1021</v>
      </c>
      <c r="D416" s="114" t="s">
        <v>1022</v>
      </c>
    </row>
    <row r="417" spans="1:4" x14ac:dyDescent="0.3">
      <c r="A417" s="114" t="s">
        <v>1023</v>
      </c>
      <c r="B417" s="114">
        <v>514394</v>
      </c>
      <c r="C417" s="114" t="s">
        <v>364</v>
      </c>
      <c r="D417" s="114" t="s">
        <v>478</v>
      </c>
    </row>
    <row r="418" spans="1:4" x14ac:dyDescent="0.3">
      <c r="A418" s="114" t="s">
        <v>1024</v>
      </c>
      <c r="B418" s="114">
        <v>514394</v>
      </c>
      <c r="C418" s="114" t="s">
        <v>364</v>
      </c>
      <c r="D418" s="114" t="s">
        <v>478</v>
      </c>
    </row>
    <row r="419" spans="1:4" x14ac:dyDescent="0.3">
      <c r="A419" s="114" t="s">
        <v>1025</v>
      </c>
      <c r="B419" s="114">
        <v>531795</v>
      </c>
      <c r="C419" s="114" t="s">
        <v>1026</v>
      </c>
      <c r="D419" s="114" t="s">
        <v>1022</v>
      </c>
    </row>
    <row r="420" spans="1:4" x14ac:dyDescent="0.3">
      <c r="A420" s="114" t="s">
        <v>1027</v>
      </c>
      <c r="B420" s="114">
        <v>500027</v>
      </c>
      <c r="C420" s="114" t="s">
        <v>1028</v>
      </c>
      <c r="D420" s="114" t="s">
        <v>508</v>
      </c>
    </row>
    <row r="421" spans="1:4" x14ac:dyDescent="0.3">
      <c r="A421" s="114" t="s">
        <v>1029</v>
      </c>
      <c r="B421" s="114">
        <v>500028</v>
      </c>
      <c r="C421" s="114" t="s">
        <v>364</v>
      </c>
      <c r="D421" s="114" t="s">
        <v>762</v>
      </c>
    </row>
    <row r="422" spans="1:4" x14ac:dyDescent="0.3">
      <c r="A422" s="114" t="s">
        <v>1030</v>
      </c>
      <c r="B422" s="114">
        <v>500028</v>
      </c>
      <c r="C422" s="114" t="s">
        <v>364</v>
      </c>
      <c r="D422" s="114" t="s">
        <v>762</v>
      </c>
    </row>
    <row r="423" spans="1:4" x14ac:dyDescent="0.3">
      <c r="A423" s="114" t="s">
        <v>1031</v>
      </c>
      <c r="B423" s="114">
        <v>540611</v>
      </c>
      <c r="C423" s="114" t="s">
        <v>1032</v>
      </c>
      <c r="D423" s="114" t="s">
        <v>682</v>
      </c>
    </row>
    <row r="424" spans="1:4" x14ac:dyDescent="0.3">
      <c r="A424" s="114" t="s">
        <v>1033</v>
      </c>
      <c r="B424" s="114">
        <v>532459</v>
      </c>
      <c r="C424" s="114" t="s">
        <v>364</v>
      </c>
      <c r="D424" s="114" t="s">
        <v>379</v>
      </c>
    </row>
    <row r="425" spans="1:4" x14ac:dyDescent="0.3">
      <c r="A425" s="114" t="s">
        <v>1034</v>
      </c>
      <c r="B425" s="114" t="s">
        <v>364</v>
      </c>
      <c r="C425" s="114" t="s">
        <v>1035</v>
      </c>
      <c r="D425" s="114" t="s">
        <v>375</v>
      </c>
    </row>
    <row r="426" spans="1:4" x14ac:dyDescent="0.3">
      <c r="A426" s="114" t="s">
        <v>1036</v>
      </c>
      <c r="B426" s="114">
        <v>532668</v>
      </c>
      <c r="C426" s="114" t="s">
        <v>1037</v>
      </c>
      <c r="D426" s="114" t="s">
        <v>457</v>
      </c>
    </row>
    <row r="427" spans="1:4" x14ac:dyDescent="0.3">
      <c r="A427" s="114" t="s">
        <v>1038</v>
      </c>
      <c r="B427" s="114">
        <v>530233</v>
      </c>
      <c r="C427" s="114" t="s">
        <v>364</v>
      </c>
      <c r="D427" s="114" t="s">
        <v>402</v>
      </c>
    </row>
    <row r="428" spans="1:4" x14ac:dyDescent="0.3">
      <c r="A428" s="114" t="s">
        <v>1039</v>
      </c>
      <c r="B428" s="114">
        <v>524804</v>
      </c>
      <c r="C428" s="114" t="s">
        <v>1040</v>
      </c>
      <c r="D428" s="114" t="s">
        <v>402</v>
      </c>
    </row>
    <row r="429" spans="1:4" x14ac:dyDescent="0.3">
      <c r="A429" s="114" t="s">
        <v>1041</v>
      </c>
      <c r="B429" s="114">
        <v>531336</v>
      </c>
      <c r="C429" s="114" t="s">
        <v>364</v>
      </c>
      <c r="D429" s="114" t="s">
        <v>1042</v>
      </c>
    </row>
    <row r="430" spans="1:4" x14ac:dyDescent="0.3">
      <c r="A430" s="114" t="s">
        <v>1043</v>
      </c>
      <c r="B430" s="114">
        <v>509009</v>
      </c>
      <c r="C430" s="114" t="s">
        <v>1044</v>
      </c>
      <c r="D430" s="114" t="s">
        <v>386</v>
      </c>
    </row>
    <row r="431" spans="1:4" x14ac:dyDescent="0.3">
      <c r="A431" s="114" t="s">
        <v>1045</v>
      </c>
      <c r="B431" s="114">
        <v>522005</v>
      </c>
      <c r="C431" s="114" t="s">
        <v>364</v>
      </c>
      <c r="D431" s="114" t="s">
        <v>372</v>
      </c>
    </row>
    <row r="432" spans="1:4" x14ac:dyDescent="0.3">
      <c r="A432" s="114" t="s">
        <v>1046</v>
      </c>
      <c r="B432" s="114">
        <v>539177</v>
      </c>
      <c r="C432" s="114" t="s">
        <v>364</v>
      </c>
      <c r="D432" s="114" t="s">
        <v>381</v>
      </c>
    </row>
    <row r="433" spans="1:4" x14ac:dyDescent="0.3">
      <c r="A433" s="114" t="s">
        <v>1047</v>
      </c>
      <c r="B433" s="114">
        <v>531994</v>
      </c>
      <c r="C433" s="114" t="s">
        <v>364</v>
      </c>
      <c r="D433" s="114" t="s">
        <v>719</v>
      </c>
    </row>
    <row r="434" spans="1:4" x14ac:dyDescent="0.3">
      <c r="A434" s="114" t="s">
        <v>1048</v>
      </c>
      <c r="B434" s="114">
        <v>531994</v>
      </c>
      <c r="C434" s="114" t="s">
        <v>364</v>
      </c>
      <c r="D434" s="114" t="s">
        <v>719</v>
      </c>
    </row>
    <row r="435" spans="1:4" x14ac:dyDescent="0.3">
      <c r="A435" s="114" t="s">
        <v>1049</v>
      </c>
      <c r="B435" s="114">
        <v>532797</v>
      </c>
      <c r="C435" s="114" t="s">
        <v>1050</v>
      </c>
      <c r="D435" s="114" t="s">
        <v>719</v>
      </c>
    </row>
    <row r="436" spans="1:4" x14ac:dyDescent="0.3">
      <c r="A436" s="114" t="s">
        <v>1051</v>
      </c>
      <c r="B436" s="114">
        <v>500029</v>
      </c>
      <c r="C436" s="114" t="s">
        <v>1052</v>
      </c>
      <c r="D436" s="114" t="s">
        <v>719</v>
      </c>
    </row>
    <row r="437" spans="1:4" x14ac:dyDescent="0.3">
      <c r="A437" s="114" t="s">
        <v>1053</v>
      </c>
      <c r="B437" s="114">
        <v>500029</v>
      </c>
      <c r="C437" s="114" t="s">
        <v>1052</v>
      </c>
      <c r="D437" s="114" t="s">
        <v>719</v>
      </c>
    </row>
    <row r="438" spans="1:4" x14ac:dyDescent="0.3">
      <c r="A438" s="114" t="s">
        <v>1054</v>
      </c>
      <c r="B438" s="114">
        <v>505036</v>
      </c>
      <c r="C438" s="114" t="s">
        <v>364</v>
      </c>
      <c r="D438" s="114" t="s">
        <v>719</v>
      </c>
    </row>
    <row r="439" spans="1:4" x14ac:dyDescent="0.3">
      <c r="A439" s="114" t="s">
        <v>1055</v>
      </c>
      <c r="B439" s="114">
        <v>505010</v>
      </c>
      <c r="C439" s="114" t="s">
        <v>1056</v>
      </c>
      <c r="D439" s="114" t="s">
        <v>719</v>
      </c>
    </row>
    <row r="440" spans="1:4" x14ac:dyDescent="0.3">
      <c r="A440" s="114" t="s">
        <v>1057</v>
      </c>
      <c r="B440" s="114">
        <v>520119</v>
      </c>
      <c r="C440" s="114" t="s">
        <v>1058</v>
      </c>
      <c r="D440" s="114" t="s">
        <v>719</v>
      </c>
    </row>
    <row r="441" spans="1:4" x14ac:dyDescent="0.3">
      <c r="A441" s="114" t="s">
        <v>1059</v>
      </c>
      <c r="B441" s="114">
        <v>512277</v>
      </c>
      <c r="C441" s="114" t="s">
        <v>364</v>
      </c>
      <c r="D441" s="114" t="s">
        <v>685</v>
      </c>
    </row>
    <row r="442" spans="1:4" x14ac:dyDescent="0.3">
      <c r="A442" s="114" t="s">
        <v>1060</v>
      </c>
      <c r="B442" s="114">
        <v>780004</v>
      </c>
      <c r="C442" s="114" t="s">
        <v>364</v>
      </c>
      <c r="D442" s="114" t="s">
        <v>455</v>
      </c>
    </row>
    <row r="443" spans="1:4" x14ac:dyDescent="0.3">
      <c r="A443" s="114" t="s">
        <v>1061</v>
      </c>
      <c r="B443" s="114">
        <v>540649</v>
      </c>
      <c r="C443" s="114" t="s">
        <v>1062</v>
      </c>
      <c r="D443" s="114" t="s">
        <v>1063</v>
      </c>
    </row>
    <row r="444" spans="1:4" x14ac:dyDescent="0.3">
      <c r="A444" s="114" t="s">
        <v>1064</v>
      </c>
      <c r="B444" s="114">
        <v>531310</v>
      </c>
      <c r="C444" s="114" t="s">
        <v>364</v>
      </c>
      <c r="D444" s="114" t="s">
        <v>347</v>
      </c>
    </row>
    <row r="445" spans="1:4" x14ac:dyDescent="0.3">
      <c r="A445" s="114" t="s">
        <v>1065</v>
      </c>
      <c r="B445" s="114">
        <v>512149</v>
      </c>
      <c r="C445" s="114" t="s">
        <v>364</v>
      </c>
      <c r="D445" s="114" t="s">
        <v>457</v>
      </c>
    </row>
    <row r="446" spans="1:4" x14ac:dyDescent="0.3">
      <c r="A446" s="114" t="s">
        <v>1066</v>
      </c>
      <c r="B446" s="114">
        <v>532406</v>
      </c>
      <c r="C446" s="114" t="s">
        <v>364</v>
      </c>
      <c r="D446" s="114" t="s">
        <v>510</v>
      </c>
    </row>
    <row r="447" spans="1:4" x14ac:dyDescent="0.3">
      <c r="A447" s="114" t="s">
        <v>1067</v>
      </c>
      <c r="B447" s="114">
        <v>512573</v>
      </c>
      <c r="C447" s="114" t="s">
        <v>1068</v>
      </c>
      <c r="D447" s="114" t="s">
        <v>444</v>
      </c>
    </row>
    <row r="448" spans="1:4" x14ac:dyDescent="0.3">
      <c r="A448" s="114" t="s">
        <v>1069</v>
      </c>
      <c r="B448" s="114">
        <v>540376</v>
      </c>
      <c r="C448" s="114" t="s">
        <v>1070</v>
      </c>
      <c r="D448" s="114" t="s">
        <v>533</v>
      </c>
    </row>
    <row r="449" spans="1:4" x14ac:dyDescent="0.3">
      <c r="A449" s="114" t="s">
        <v>1071</v>
      </c>
      <c r="B449" s="114" t="s">
        <v>364</v>
      </c>
      <c r="C449" s="114" t="s">
        <v>1072</v>
      </c>
      <c r="D449" s="114" t="s">
        <v>375</v>
      </c>
    </row>
    <row r="450" spans="1:4" x14ac:dyDescent="0.3">
      <c r="A450" s="114" t="s">
        <v>1073</v>
      </c>
      <c r="B450" s="114">
        <v>539288</v>
      </c>
      <c r="C450" s="114" t="s">
        <v>364</v>
      </c>
      <c r="D450" s="114" t="s">
        <v>524</v>
      </c>
    </row>
    <row r="451" spans="1:4" x14ac:dyDescent="0.3">
      <c r="A451" s="114" t="s">
        <v>1074</v>
      </c>
      <c r="B451" s="114">
        <v>523896</v>
      </c>
      <c r="C451" s="114" t="s">
        <v>364</v>
      </c>
      <c r="D451" s="114" t="s">
        <v>386</v>
      </c>
    </row>
    <row r="452" spans="1:4" x14ac:dyDescent="0.3">
      <c r="A452" s="114" t="s">
        <v>1075</v>
      </c>
      <c r="B452" s="114">
        <v>523896</v>
      </c>
      <c r="C452" s="114" t="s">
        <v>364</v>
      </c>
      <c r="D452" s="114" t="s">
        <v>386</v>
      </c>
    </row>
    <row r="453" spans="1:4" x14ac:dyDescent="0.3">
      <c r="A453" s="114" t="s">
        <v>1076</v>
      </c>
      <c r="B453" s="114">
        <v>512109</v>
      </c>
      <c r="C453" s="114" t="s">
        <v>364</v>
      </c>
      <c r="D453" s="114" t="s">
        <v>386</v>
      </c>
    </row>
    <row r="454" spans="1:4" x14ac:dyDescent="0.3">
      <c r="A454" s="114" t="s">
        <v>1077</v>
      </c>
      <c r="B454" s="114">
        <v>531541</v>
      </c>
      <c r="C454" s="114" t="s">
        <v>364</v>
      </c>
      <c r="D454" s="114" t="s">
        <v>412</v>
      </c>
    </row>
    <row r="455" spans="1:4" x14ac:dyDescent="0.3">
      <c r="A455" s="114" t="s">
        <v>1078</v>
      </c>
      <c r="B455" s="114" t="s">
        <v>364</v>
      </c>
      <c r="C455" s="114" t="s">
        <v>1079</v>
      </c>
      <c r="D455" s="114" t="s">
        <v>375</v>
      </c>
    </row>
    <row r="456" spans="1:4" x14ac:dyDescent="0.3">
      <c r="A456" s="114" t="s">
        <v>1080</v>
      </c>
      <c r="B456" s="114">
        <v>511589</v>
      </c>
      <c r="C456" s="114" t="s">
        <v>364</v>
      </c>
      <c r="D456" s="114" t="s">
        <v>381</v>
      </c>
    </row>
    <row r="457" spans="1:4" x14ac:dyDescent="0.3">
      <c r="A457" s="114" t="s">
        <v>1081</v>
      </c>
      <c r="B457" s="114" t="s">
        <v>364</v>
      </c>
      <c r="C457" s="114" t="s">
        <v>1082</v>
      </c>
      <c r="D457" s="114" t="s">
        <v>375</v>
      </c>
    </row>
    <row r="458" spans="1:4" x14ac:dyDescent="0.3">
      <c r="A458" s="114" t="s">
        <v>1083</v>
      </c>
      <c r="B458" s="114">
        <v>519105</v>
      </c>
      <c r="C458" s="114" t="s">
        <v>1084</v>
      </c>
      <c r="D458" s="114" t="s">
        <v>562</v>
      </c>
    </row>
    <row r="459" spans="1:4" x14ac:dyDescent="0.3">
      <c r="A459" s="114" t="s">
        <v>1085</v>
      </c>
      <c r="B459" s="114">
        <v>504390</v>
      </c>
      <c r="C459" s="114" t="s">
        <v>364</v>
      </c>
      <c r="D459" s="114" t="s">
        <v>347</v>
      </c>
    </row>
    <row r="460" spans="1:4" x14ac:dyDescent="0.3">
      <c r="A460" s="114" t="s">
        <v>1086</v>
      </c>
      <c r="B460" s="114">
        <v>513642</v>
      </c>
      <c r="C460" s="114" t="s">
        <v>364</v>
      </c>
      <c r="D460" s="114" t="s">
        <v>484</v>
      </c>
    </row>
    <row r="461" spans="1:4" x14ac:dyDescent="0.3">
      <c r="A461" s="114" t="s">
        <v>1087</v>
      </c>
      <c r="B461" s="114">
        <v>532215</v>
      </c>
      <c r="C461" s="114" t="s">
        <v>1088</v>
      </c>
      <c r="D461" s="114" t="s">
        <v>682</v>
      </c>
    </row>
    <row r="462" spans="1:4" x14ac:dyDescent="0.3">
      <c r="A462" s="114" t="s">
        <v>1089</v>
      </c>
      <c r="B462" s="114">
        <v>532395</v>
      </c>
      <c r="C462" s="114" t="s">
        <v>1090</v>
      </c>
      <c r="D462" s="114" t="s">
        <v>694</v>
      </c>
    </row>
    <row r="463" spans="1:4" x14ac:dyDescent="0.3">
      <c r="A463" s="114" t="s">
        <v>1091</v>
      </c>
      <c r="B463" s="114">
        <v>542285</v>
      </c>
      <c r="C463" s="114" t="s">
        <v>1092</v>
      </c>
      <c r="D463" s="114" t="s">
        <v>379</v>
      </c>
    </row>
    <row r="464" spans="1:4" x14ac:dyDescent="0.3">
      <c r="A464" s="114" t="s">
        <v>1093</v>
      </c>
      <c r="B464" s="114">
        <v>505506</v>
      </c>
      <c r="C464" s="114" t="s">
        <v>364</v>
      </c>
      <c r="D464" s="114" t="s">
        <v>457</v>
      </c>
    </row>
    <row r="465" spans="1:4" x14ac:dyDescent="0.3">
      <c r="A465" s="114" t="s">
        <v>1094</v>
      </c>
      <c r="B465" s="114">
        <v>523850</v>
      </c>
      <c r="C465" s="114" t="s">
        <v>364</v>
      </c>
      <c r="D465" s="114" t="s">
        <v>372</v>
      </c>
    </row>
    <row r="466" spans="1:4" x14ac:dyDescent="0.3">
      <c r="A466" s="114" t="s">
        <v>1095</v>
      </c>
      <c r="B466" s="114">
        <v>523168</v>
      </c>
      <c r="C466" s="114" t="s">
        <v>364</v>
      </c>
      <c r="D466" s="114" t="s">
        <v>578</v>
      </c>
    </row>
    <row r="467" spans="1:4" x14ac:dyDescent="0.3">
      <c r="A467" s="114" t="s">
        <v>1096</v>
      </c>
      <c r="B467" s="114">
        <v>508933</v>
      </c>
      <c r="C467" s="114" t="s">
        <v>1097</v>
      </c>
      <c r="D467" s="114" t="s">
        <v>379</v>
      </c>
    </row>
    <row r="468" spans="1:4" x14ac:dyDescent="0.3">
      <c r="A468" s="114" t="s">
        <v>1098</v>
      </c>
      <c r="B468" s="114">
        <v>512063</v>
      </c>
      <c r="C468" s="114" t="s">
        <v>364</v>
      </c>
      <c r="D468" s="114" t="s">
        <v>386</v>
      </c>
    </row>
    <row r="469" spans="1:4" x14ac:dyDescent="0.3">
      <c r="A469" s="114" t="s">
        <v>1099</v>
      </c>
      <c r="B469" s="114">
        <v>536965</v>
      </c>
      <c r="C469" s="114" t="s">
        <v>364</v>
      </c>
      <c r="D469" s="114" t="s">
        <v>381</v>
      </c>
    </row>
    <row r="470" spans="1:4" x14ac:dyDescent="0.3">
      <c r="A470" s="114" t="s">
        <v>1100</v>
      </c>
      <c r="B470" s="114">
        <v>508136</v>
      </c>
      <c r="C470" s="114" t="s">
        <v>364</v>
      </c>
      <c r="D470" s="114" t="s">
        <v>771</v>
      </c>
    </row>
    <row r="471" spans="1:4" x14ac:dyDescent="0.3">
      <c r="A471" s="114" t="s">
        <v>1101</v>
      </c>
      <c r="B471" s="114">
        <v>532507</v>
      </c>
      <c r="C471" s="114" t="s">
        <v>1102</v>
      </c>
      <c r="D471" s="114" t="s">
        <v>1103</v>
      </c>
    </row>
    <row r="472" spans="1:4" x14ac:dyDescent="0.3">
      <c r="A472" s="114" t="s">
        <v>1104</v>
      </c>
      <c r="B472" s="114">
        <v>537766</v>
      </c>
      <c r="C472" s="114" t="s">
        <v>364</v>
      </c>
      <c r="D472" s="114" t="s">
        <v>662</v>
      </c>
    </row>
    <row r="473" spans="1:4" x14ac:dyDescent="0.3">
      <c r="A473" s="114" t="s">
        <v>1105</v>
      </c>
      <c r="B473" s="114">
        <v>532719</v>
      </c>
      <c r="C473" s="114" t="s">
        <v>1106</v>
      </c>
      <c r="D473" s="114" t="s">
        <v>450</v>
      </c>
    </row>
    <row r="474" spans="1:4" x14ac:dyDescent="0.3">
      <c r="A474" s="114" t="s">
        <v>1107</v>
      </c>
      <c r="B474" s="114">
        <v>523019</v>
      </c>
      <c r="C474" s="114" t="s">
        <v>364</v>
      </c>
      <c r="D474" s="114" t="s">
        <v>347</v>
      </c>
    </row>
    <row r="475" spans="1:4" x14ac:dyDescent="0.3">
      <c r="A475" s="114" t="s">
        <v>1108</v>
      </c>
      <c r="B475" s="114">
        <v>523186</v>
      </c>
      <c r="C475" s="114" t="s">
        <v>364</v>
      </c>
      <c r="D475" s="114" t="s">
        <v>358</v>
      </c>
    </row>
    <row r="476" spans="1:4" x14ac:dyDescent="0.3">
      <c r="A476" s="114" t="s">
        <v>1109</v>
      </c>
      <c r="B476" s="114">
        <v>523186</v>
      </c>
      <c r="C476" s="114" t="s">
        <v>364</v>
      </c>
      <c r="D476" s="114" t="s">
        <v>358</v>
      </c>
    </row>
    <row r="477" spans="1:4" x14ac:dyDescent="0.3">
      <c r="A477" s="114" t="s">
        <v>1110</v>
      </c>
      <c r="B477" s="114" t="s">
        <v>364</v>
      </c>
      <c r="C477" s="114" t="s">
        <v>1111</v>
      </c>
      <c r="D477" s="114" t="s">
        <v>375</v>
      </c>
    </row>
    <row r="478" spans="1:4" x14ac:dyDescent="0.3">
      <c r="A478" s="114" t="s">
        <v>1112</v>
      </c>
      <c r="B478" s="114">
        <v>542206</v>
      </c>
      <c r="C478" s="114" t="s">
        <v>1113</v>
      </c>
      <c r="D478" s="114" t="s">
        <v>730</v>
      </c>
    </row>
    <row r="479" spans="1:4" x14ac:dyDescent="0.3">
      <c r="A479" s="114" t="s">
        <v>1114</v>
      </c>
      <c r="B479" s="114">
        <v>531268</v>
      </c>
      <c r="C479" s="114" t="s">
        <v>364</v>
      </c>
      <c r="D479" s="114" t="s">
        <v>457</v>
      </c>
    </row>
    <row r="480" spans="1:4" x14ac:dyDescent="0.3">
      <c r="A480" s="114" t="s">
        <v>1115</v>
      </c>
      <c r="B480" s="114">
        <v>532380</v>
      </c>
      <c r="C480" s="114" t="s">
        <v>364</v>
      </c>
      <c r="D480" s="114" t="s">
        <v>367</v>
      </c>
    </row>
    <row r="481" spans="1:4" x14ac:dyDescent="0.3">
      <c r="A481" s="114" t="s">
        <v>1116</v>
      </c>
      <c r="B481" s="114">
        <v>524516</v>
      </c>
      <c r="C481" s="114" t="s">
        <v>364</v>
      </c>
      <c r="D481" s="114" t="s">
        <v>402</v>
      </c>
    </row>
    <row r="482" spans="1:4" x14ac:dyDescent="0.3">
      <c r="A482" s="114" t="s">
        <v>1117</v>
      </c>
      <c r="B482" s="114">
        <v>532989</v>
      </c>
      <c r="C482" s="114" t="s">
        <v>1118</v>
      </c>
      <c r="D482" s="114" t="s">
        <v>402</v>
      </c>
    </row>
    <row r="483" spans="1:4" x14ac:dyDescent="0.3">
      <c r="A483" s="114" t="s">
        <v>1119</v>
      </c>
      <c r="B483" s="114">
        <v>530197</v>
      </c>
      <c r="C483" s="114" t="s">
        <v>364</v>
      </c>
      <c r="D483" s="114" t="s">
        <v>524</v>
      </c>
    </row>
    <row r="484" spans="1:4" x14ac:dyDescent="0.3">
      <c r="A484" s="114" t="s">
        <v>1120</v>
      </c>
      <c r="B484" s="114">
        <v>511724</v>
      </c>
      <c r="C484" s="114" t="s">
        <v>364</v>
      </c>
      <c r="D484" s="114" t="s">
        <v>381</v>
      </c>
    </row>
    <row r="485" spans="1:4" x14ac:dyDescent="0.3">
      <c r="A485" s="114" t="s">
        <v>1121</v>
      </c>
      <c r="B485" s="114">
        <v>532977</v>
      </c>
      <c r="C485" s="114" t="s">
        <v>1122</v>
      </c>
      <c r="D485" s="114" t="s">
        <v>1022</v>
      </c>
    </row>
    <row r="486" spans="1:4" x14ac:dyDescent="0.3">
      <c r="A486" s="114" t="s">
        <v>1123</v>
      </c>
      <c r="B486" s="114" t="s">
        <v>364</v>
      </c>
      <c r="C486" s="114" t="s">
        <v>1124</v>
      </c>
      <c r="D486" s="114" t="s">
        <v>546</v>
      </c>
    </row>
    <row r="487" spans="1:4" x14ac:dyDescent="0.3">
      <c r="A487" s="114" t="s">
        <v>1125</v>
      </c>
      <c r="B487" s="114">
        <v>533229</v>
      </c>
      <c r="C487" s="114" t="s">
        <v>1126</v>
      </c>
      <c r="D487" s="114" t="s">
        <v>546</v>
      </c>
    </row>
    <row r="488" spans="1:4" x14ac:dyDescent="0.3">
      <c r="A488" s="114" t="s">
        <v>1127</v>
      </c>
      <c r="B488" s="114">
        <v>500031</v>
      </c>
      <c r="C488" s="114" t="s">
        <v>1128</v>
      </c>
      <c r="D488" s="114" t="s">
        <v>1129</v>
      </c>
    </row>
    <row r="489" spans="1:4" x14ac:dyDescent="0.3">
      <c r="A489" s="114" t="s">
        <v>1130</v>
      </c>
      <c r="B489" s="114">
        <v>500034</v>
      </c>
      <c r="C489" s="114" t="s">
        <v>1131</v>
      </c>
      <c r="D489" s="114" t="s">
        <v>381</v>
      </c>
    </row>
    <row r="490" spans="1:4" x14ac:dyDescent="0.3">
      <c r="A490" s="114" t="s">
        <v>1132</v>
      </c>
      <c r="B490" s="114">
        <v>532978</v>
      </c>
      <c r="C490" s="114" t="s">
        <v>1133</v>
      </c>
      <c r="D490" s="114" t="s">
        <v>530</v>
      </c>
    </row>
    <row r="491" spans="1:4" x14ac:dyDescent="0.3">
      <c r="A491" s="114" t="s">
        <v>1134</v>
      </c>
      <c r="B491" s="114">
        <v>512261</v>
      </c>
      <c r="C491" s="114" t="s">
        <v>364</v>
      </c>
      <c r="D491" s="114" t="s">
        <v>386</v>
      </c>
    </row>
    <row r="492" spans="1:4" x14ac:dyDescent="0.3">
      <c r="A492" s="114" t="s">
        <v>1135</v>
      </c>
      <c r="B492" s="114">
        <v>539872</v>
      </c>
      <c r="C492" s="114" t="s">
        <v>364</v>
      </c>
      <c r="D492" s="114" t="s">
        <v>402</v>
      </c>
    </row>
    <row r="493" spans="1:4" x14ac:dyDescent="0.3">
      <c r="A493" s="114" t="s">
        <v>1136</v>
      </c>
      <c r="B493" s="114">
        <v>500032</v>
      </c>
      <c r="C493" s="114" t="s">
        <v>1137</v>
      </c>
      <c r="D493" s="114" t="s">
        <v>1063</v>
      </c>
    </row>
    <row r="494" spans="1:4" x14ac:dyDescent="0.3">
      <c r="A494" s="114" t="s">
        <v>1138</v>
      </c>
      <c r="B494" s="114">
        <v>500490</v>
      </c>
      <c r="C494" s="114" t="s">
        <v>1139</v>
      </c>
      <c r="D494" s="114" t="s">
        <v>530</v>
      </c>
    </row>
    <row r="495" spans="1:4" x14ac:dyDescent="0.3">
      <c r="A495" s="114" t="s">
        <v>1140</v>
      </c>
      <c r="B495" s="114">
        <v>507944</v>
      </c>
      <c r="C495" s="114" t="s">
        <v>364</v>
      </c>
      <c r="D495" s="114" t="s">
        <v>372</v>
      </c>
    </row>
    <row r="496" spans="1:4" x14ac:dyDescent="0.3">
      <c r="A496" s="114" t="s">
        <v>1141</v>
      </c>
      <c r="B496" s="114">
        <v>511139</v>
      </c>
      <c r="C496" s="114" t="s">
        <v>364</v>
      </c>
      <c r="D496" s="114" t="s">
        <v>785</v>
      </c>
    </row>
    <row r="497" spans="1:4" x14ac:dyDescent="0.3">
      <c r="A497" s="114" t="s">
        <v>1142</v>
      </c>
      <c r="B497" s="114">
        <v>524824</v>
      </c>
      <c r="C497" s="114" t="s">
        <v>1143</v>
      </c>
      <c r="D497" s="114" t="s">
        <v>402</v>
      </c>
    </row>
    <row r="498" spans="1:4" x14ac:dyDescent="0.3">
      <c r="A498" s="114" t="s">
        <v>1144</v>
      </c>
      <c r="B498" s="114">
        <v>530999</v>
      </c>
      <c r="C498" s="114" t="s">
        <v>1145</v>
      </c>
      <c r="D498" s="114" t="s">
        <v>412</v>
      </c>
    </row>
    <row r="499" spans="1:4" x14ac:dyDescent="0.3">
      <c r="A499" s="114" t="s">
        <v>1146</v>
      </c>
      <c r="B499" s="114">
        <v>532382</v>
      </c>
      <c r="C499" s="114" t="s">
        <v>1147</v>
      </c>
      <c r="D499" s="114" t="s">
        <v>1103</v>
      </c>
    </row>
    <row r="500" spans="1:4" x14ac:dyDescent="0.3">
      <c r="A500" s="114" t="s">
        <v>1148</v>
      </c>
      <c r="B500" s="114">
        <v>513142</v>
      </c>
      <c r="C500" s="114" t="s">
        <v>364</v>
      </c>
      <c r="D500" s="114" t="s">
        <v>396</v>
      </c>
    </row>
    <row r="501" spans="1:4" x14ac:dyDescent="0.3">
      <c r="A501" s="114" t="s">
        <v>1149</v>
      </c>
      <c r="B501" s="114" t="s">
        <v>364</v>
      </c>
      <c r="C501" s="114" t="s">
        <v>1150</v>
      </c>
      <c r="D501" s="114" t="s">
        <v>1151</v>
      </c>
    </row>
    <row r="502" spans="1:4" x14ac:dyDescent="0.3">
      <c r="A502" s="114" t="s">
        <v>1152</v>
      </c>
      <c r="B502" s="114">
        <v>539834</v>
      </c>
      <c r="C502" s="114" t="s">
        <v>364</v>
      </c>
      <c r="D502" s="114" t="s">
        <v>386</v>
      </c>
    </row>
    <row r="503" spans="1:4" x14ac:dyDescent="0.3">
      <c r="A503" s="114" t="s">
        <v>1153</v>
      </c>
      <c r="B503" s="114">
        <v>502355</v>
      </c>
      <c r="C503" s="114" t="s">
        <v>1154</v>
      </c>
      <c r="D503" s="114" t="s">
        <v>844</v>
      </c>
    </row>
    <row r="504" spans="1:4" x14ac:dyDescent="0.3">
      <c r="A504" s="114" t="s">
        <v>1155</v>
      </c>
      <c r="B504" s="114">
        <v>539251</v>
      </c>
      <c r="C504" s="114" t="s">
        <v>1156</v>
      </c>
      <c r="D504" s="114" t="s">
        <v>559</v>
      </c>
    </row>
    <row r="505" spans="1:4" x14ac:dyDescent="0.3">
      <c r="A505" s="114" t="s">
        <v>1157</v>
      </c>
      <c r="B505" s="114">
        <v>500102</v>
      </c>
      <c r="C505" s="114" t="s">
        <v>1158</v>
      </c>
      <c r="D505" s="114" t="s">
        <v>358</v>
      </c>
    </row>
    <row r="506" spans="1:4" x14ac:dyDescent="0.3">
      <c r="A506" s="114" t="s">
        <v>1159</v>
      </c>
      <c r="B506" s="114">
        <v>523319</v>
      </c>
      <c r="C506" s="114" t="s">
        <v>1160</v>
      </c>
      <c r="D506" s="114" t="s">
        <v>353</v>
      </c>
    </row>
    <row r="507" spans="1:4" x14ac:dyDescent="0.3">
      <c r="A507" s="114" t="s">
        <v>1161</v>
      </c>
      <c r="B507" s="114">
        <v>532485</v>
      </c>
      <c r="C507" s="114" t="s">
        <v>364</v>
      </c>
      <c r="D507" s="114" t="s">
        <v>381</v>
      </c>
    </row>
    <row r="508" spans="1:4" x14ac:dyDescent="0.3">
      <c r="A508" s="114" t="s">
        <v>1162</v>
      </c>
      <c r="B508" s="114">
        <v>500038</v>
      </c>
      <c r="C508" s="114" t="s">
        <v>1163</v>
      </c>
      <c r="D508" s="114" t="s">
        <v>1063</v>
      </c>
    </row>
    <row r="509" spans="1:4" x14ac:dyDescent="0.3">
      <c r="A509" s="114" t="s">
        <v>1164</v>
      </c>
      <c r="B509" s="114">
        <v>520127</v>
      </c>
      <c r="C509" s="114" t="s">
        <v>364</v>
      </c>
      <c r="D509" s="114" t="s">
        <v>436</v>
      </c>
    </row>
    <row r="510" spans="1:4" x14ac:dyDescent="0.3">
      <c r="A510" s="114" t="s">
        <v>1165</v>
      </c>
      <c r="B510" s="114">
        <v>519295</v>
      </c>
      <c r="C510" s="114" t="s">
        <v>364</v>
      </c>
      <c r="D510" s="114" t="s">
        <v>424</v>
      </c>
    </row>
    <row r="511" spans="1:4" x14ac:dyDescent="0.3">
      <c r="A511" s="114" t="s">
        <v>1166</v>
      </c>
      <c r="B511" s="114">
        <v>531591</v>
      </c>
      <c r="C511" s="114" t="s">
        <v>364</v>
      </c>
      <c r="D511" s="114" t="s">
        <v>381</v>
      </c>
    </row>
    <row r="512" spans="1:4" x14ac:dyDescent="0.3">
      <c r="A512" s="114" t="s">
        <v>1167</v>
      </c>
      <c r="B512" s="114">
        <v>526849</v>
      </c>
      <c r="C512" s="114" t="s">
        <v>1168</v>
      </c>
      <c r="D512" s="114" t="s">
        <v>478</v>
      </c>
    </row>
    <row r="513" spans="1:4" x14ac:dyDescent="0.3">
      <c r="A513" s="114" t="s">
        <v>1169</v>
      </c>
      <c r="B513" s="114">
        <v>509053</v>
      </c>
      <c r="C513" s="114" t="s">
        <v>364</v>
      </c>
      <c r="D513" s="114" t="s">
        <v>785</v>
      </c>
    </row>
    <row r="514" spans="1:4" x14ac:dyDescent="0.3">
      <c r="A514" s="114" t="s">
        <v>1170</v>
      </c>
      <c r="B514" s="114">
        <v>500039</v>
      </c>
      <c r="C514" s="114" t="s">
        <v>1171</v>
      </c>
      <c r="D514" s="114" t="s">
        <v>719</v>
      </c>
    </row>
    <row r="515" spans="1:4" x14ac:dyDescent="0.3">
      <c r="A515" s="114" t="s">
        <v>1172</v>
      </c>
      <c r="B515" s="114">
        <v>541153</v>
      </c>
      <c r="C515" s="114" t="s">
        <v>1173</v>
      </c>
      <c r="D515" s="114" t="s">
        <v>682</v>
      </c>
    </row>
    <row r="516" spans="1:4" x14ac:dyDescent="0.3">
      <c r="A516" s="114" t="s">
        <v>1174</v>
      </c>
      <c r="B516" s="114">
        <v>532946</v>
      </c>
      <c r="C516" s="114" t="s">
        <v>1175</v>
      </c>
      <c r="D516" s="114" t="s">
        <v>478</v>
      </c>
    </row>
    <row r="517" spans="1:4" x14ac:dyDescent="0.3">
      <c r="A517" s="114" t="s">
        <v>1176</v>
      </c>
      <c r="B517" s="114">
        <v>539120</v>
      </c>
      <c r="C517" s="114" t="s">
        <v>364</v>
      </c>
      <c r="D517" s="114" t="s">
        <v>601</v>
      </c>
    </row>
    <row r="518" spans="1:4" x14ac:dyDescent="0.3">
      <c r="A518" s="114" t="s">
        <v>1177</v>
      </c>
      <c r="B518" s="114">
        <v>532134</v>
      </c>
      <c r="C518" s="114" t="s">
        <v>1178</v>
      </c>
      <c r="D518" s="114" t="s">
        <v>682</v>
      </c>
    </row>
    <row r="519" spans="1:4" x14ac:dyDescent="0.3">
      <c r="A519" s="114" t="s">
        <v>1179</v>
      </c>
      <c r="B519" s="114">
        <v>532149</v>
      </c>
      <c r="C519" s="114" t="s">
        <v>1180</v>
      </c>
      <c r="D519" s="114" t="s">
        <v>682</v>
      </c>
    </row>
    <row r="520" spans="1:4" x14ac:dyDescent="0.3">
      <c r="A520" s="114" t="s">
        <v>1181</v>
      </c>
      <c r="B520" s="114">
        <v>532525</v>
      </c>
      <c r="C520" s="114" t="s">
        <v>1182</v>
      </c>
      <c r="D520" s="114" t="s">
        <v>682</v>
      </c>
    </row>
    <row r="521" spans="1:4" x14ac:dyDescent="0.3">
      <c r="A521" s="114" t="s">
        <v>1183</v>
      </c>
      <c r="B521" s="114" t="s">
        <v>364</v>
      </c>
      <c r="C521" s="114" t="s">
        <v>1184</v>
      </c>
      <c r="D521" s="114" t="s">
        <v>375</v>
      </c>
    </row>
    <row r="522" spans="1:4" x14ac:dyDescent="0.3">
      <c r="A522" s="114" t="s">
        <v>1185</v>
      </c>
      <c r="B522" s="114">
        <v>532674</v>
      </c>
      <c r="C522" s="114" t="s">
        <v>1186</v>
      </c>
      <c r="D522" s="114" t="s">
        <v>379</v>
      </c>
    </row>
    <row r="523" spans="1:4" x14ac:dyDescent="0.3">
      <c r="A523" s="114" t="s">
        <v>1187</v>
      </c>
      <c r="B523" s="114">
        <v>500041</v>
      </c>
      <c r="C523" s="114" t="s">
        <v>1188</v>
      </c>
      <c r="D523" s="114" t="s">
        <v>1063</v>
      </c>
    </row>
    <row r="524" spans="1:4" x14ac:dyDescent="0.3">
      <c r="A524" s="114" t="s">
        <v>1189</v>
      </c>
      <c r="B524" s="114" t="s">
        <v>364</v>
      </c>
      <c r="C524" s="114" t="s">
        <v>1190</v>
      </c>
      <c r="D524" s="114" t="s">
        <v>375</v>
      </c>
    </row>
    <row r="525" spans="1:4" x14ac:dyDescent="0.3">
      <c r="A525" s="114" t="s">
        <v>1191</v>
      </c>
      <c r="B525" s="114">
        <v>538546</v>
      </c>
      <c r="C525" s="114" t="s">
        <v>364</v>
      </c>
      <c r="D525" s="114" t="s">
        <v>687</v>
      </c>
    </row>
    <row r="526" spans="1:4" x14ac:dyDescent="0.3">
      <c r="A526" s="114" t="s">
        <v>1192</v>
      </c>
      <c r="B526" s="114">
        <v>519353</v>
      </c>
      <c r="C526" s="114" t="s">
        <v>364</v>
      </c>
      <c r="D526" s="114" t="s">
        <v>771</v>
      </c>
    </row>
    <row r="527" spans="1:4" x14ac:dyDescent="0.3">
      <c r="A527" s="114" t="s">
        <v>1193</v>
      </c>
      <c r="B527" s="114">
        <v>503722</v>
      </c>
      <c r="C527" s="114" t="s">
        <v>1194</v>
      </c>
      <c r="D527" s="114" t="s">
        <v>379</v>
      </c>
    </row>
    <row r="528" spans="1:4" x14ac:dyDescent="0.3">
      <c r="A528" s="114" t="s">
        <v>1195</v>
      </c>
      <c r="B528" s="114">
        <v>532916</v>
      </c>
      <c r="C528" s="114" t="s">
        <v>1196</v>
      </c>
      <c r="D528" s="114" t="s">
        <v>377</v>
      </c>
    </row>
    <row r="529" spans="1:4" x14ac:dyDescent="0.3">
      <c r="A529" s="114" t="s">
        <v>1197</v>
      </c>
      <c r="B529" s="114">
        <v>513502</v>
      </c>
      <c r="C529" s="114" t="s">
        <v>364</v>
      </c>
      <c r="D529" s="114" t="s">
        <v>438</v>
      </c>
    </row>
    <row r="530" spans="1:4" x14ac:dyDescent="0.3">
      <c r="A530" s="114" t="s">
        <v>1198</v>
      </c>
      <c r="B530" s="114">
        <v>532336</v>
      </c>
      <c r="C530" s="114" t="s">
        <v>364</v>
      </c>
      <c r="D530" s="114" t="s">
        <v>457</v>
      </c>
    </row>
    <row r="531" spans="1:4" x14ac:dyDescent="0.3">
      <c r="A531" s="114" t="s">
        <v>1199</v>
      </c>
      <c r="B531" s="114">
        <v>532694</v>
      </c>
      <c r="C531" s="114" t="s">
        <v>1200</v>
      </c>
      <c r="D531" s="114" t="s">
        <v>785</v>
      </c>
    </row>
    <row r="532" spans="1:4" x14ac:dyDescent="0.3">
      <c r="A532" s="114" t="s">
        <v>1201</v>
      </c>
      <c r="B532" s="114">
        <v>532694</v>
      </c>
      <c r="C532" s="114" t="s">
        <v>1200</v>
      </c>
      <c r="D532" s="114" t="s">
        <v>785</v>
      </c>
    </row>
    <row r="533" spans="1:4" x14ac:dyDescent="0.3">
      <c r="A533" s="114" t="s">
        <v>1202</v>
      </c>
      <c r="B533" s="114">
        <v>524687</v>
      </c>
      <c r="C533" s="114" t="s">
        <v>364</v>
      </c>
      <c r="D533" s="114" t="s">
        <v>872</v>
      </c>
    </row>
    <row r="534" spans="1:4" x14ac:dyDescent="0.3">
      <c r="A534" s="114" t="s">
        <v>1203</v>
      </c>
      <c r="B534" s="114">
        <v>524687</v>
      </c>
      <c r="C534" s="114" t="s">
        <v>364</v>
      </c>
      <c r="D534" s="114" t="s">
        <v>872</v>
      </c>
    </row>
    <row r="535" spans="1:4" x14ac:dyDescent="0.3">
      <c r="A535" s="114" t="s">
        <v>1204</v>
      </c>
      <c r="B535" s="114">
        <v>500042</v>
      </c>
      <c r="C535" s="114" t="s">
        <v>1205</v>
      </c>
      <c r="D535" s="114" t="s">
        <v>524</v>
      </c>
    </row>
    <row r="536" spans="1:4" x14ac:dyDescent="0.3">
      <c r="A536" s="114" t="s">
        <v>1206</v>
      </c>
      <c r="B536" s="114">
        <v>500042</v>
      </c>
      <c r="C536" s="114" t="s">
        <v>1205</v>
      </c>
      <c r="D536" s="114" t="s">
        <v>524</v>
      </c>
    </row>
    <row r="537" spans="1:4" x14ac:dyDescent="0.3">
      <c r="A537" s="114" t="s">
        <v>1207</v>
      </c>
      <c r="B537" s="114">
        <v>500043</v>
      </c>
      <c r="C537" s="114" t="s">
        <v>1208</v>
      </c>
      <c r="D537" s="114" t="s">
        <v>790</v>
      </c>
    </row>
    <row r="538" spans="1:4" x14ac:dyDescent="0.3">
      <c r="A538" s="114" t="s">
        <v>1209</v>
      </c>
      <c r="B538" s="114">
        <v>500043</v>
      </c>
      <c r="C538" s="114" t="s">
        <v>1210</v>
      </c>
      <c r="D538" s="114" t="s">
        <v>790</v>
      </c>
    </row>
    <row r="539" spans="1:4" x14ac:dyDescent="0.3">
      <c r="A539" s="114" t="s">
        <v>1211</v>
      </c>
      <c r="B539" s="114">
        <v>522004</v>
      </c>
      <c r="C539" s="114" t="s">
        <v>364</v>
      </c>
      <c r="D539" s="114" t="s">
        <v>372</v>
      </c>
    </row>
    <row r="540" spans="1:4" x14ac:dyDescent="0.3">
      <c r="A540" s="114" t="s">
        <v>1212</v>
      </c>
      <c r="B540" s="114">
        <v>506285</v>
      </c>
      <c r="C540" s="114" t="s">
        <v>1213</v>
      </c>
      <c r="D540" s="114" t="s">
        <v>508</v>
      </c>
    </row>
    <row r="541" spans="1:4" x14ac:dyDescent="0.3">
      <c r="A541" s="114" t="s">
        <v>1214</v>
      </c>
      <c r="B541" s="114">
        <v>539946</v>
      </c>
      <c r="C541" s="114" t="s">
        <v>364</v>
      </c>
      <c r="D541" s="114" t="s">
        <v>381</v>
      </c>
    </row>
    <row r="542" spans="1:4" x14ac:dyDescent="0.3">
      <c r="A542" s="114" t="s">
        <v>1215</v>
      </c>
      <c r="B542" s="114">
        <v>517246</v>
      </c>
      <c r="C542" s="114" t="s">
        <v>364</v>
      </c>
      <c r="D542" s="114" t="s">
        <v>906</v>
      </c>
    </row>
    <row r="543" spans="1:4" x14ac:dyDescent="0.3">
      <c r="A543" s="114" t="s">
        <v>1216</v>
      </c>
      <c r="B543" s="114">
        <v>517246</v>
      </c>
      <c r="C543" s="114" t="s">
        <v>364</v>
      </c>
      <c r="D543" s="114" t="s">
        <v>906</v>
      </c>
    </row>
    <row r="544" spans="1:4" x14ac:dyDescent="0.3">
      <c r="A544" s="114" t="s">
        <v>1217</v>
      </c>
      <c r="B544" s="114">
        <v>539621</v>
      </c>
      <c r="C544" s="114" t="s">
        <v>364</v>
      </c>
      <c r="D544" s="114" t="s">
        <v>381</v>
      </c>
    </row>
    <row r="545" spans="1:4" x14ac:dyDescent="0.3">
      <c r="A545" s="114" t="s">
        <v>1218</v>
      </c>
      <c r="B545" s="114">
        <v>524332</v>
      </c>
      <c r="C545" s="114" t="s">
        <v>364</v>
      </c>
      <c r="D545" s="114" t="s">
        <v>613</v>
      </c>
    </row>
    <row r="546" spans="1:4" x14ac:dyDescent="0.3">
      <c r="A546" s="114" t="s">
        <v>1219</v>
      </c>
      <c r="B546" s="114">
        <v>542057</v>
      </c>
      <c r="C546" s="114" t="s">
        <v>364</v>
      </c>
      <c r="D546" s="114" t="s">
        <v>762</v>
      </c>
    </row>
    <row r="547" spans="1:4" x14ac:dyDescent="0.3">
      <c r="A547" s="114" t="s">
        <v>1220</v>
      </c>
      <c r="B547" s="114">
        <v>524828</v>
      </c>
      <c r="C547" s="114" t="s">
        <v>364</v>
      </c>
      <c r="D547" s="114" t="s">
        <v>402</v>
      </c>
    </row>
    <row r="548" spans="1:4" x14ac:dyDescent="0.3">
      <c r="A548" s="114" t="s">
        <v>1221</v>
      </c>
      <c r="B548" s="114">
        <v>539447</v>
      </c>
      <c r="C548" s="114" t="s">
        <v>1222</v>
      </c>
      <c r="D548" s="114" t="s">
        <v>559</v>
      </c>
    </row>
    <row r="549" spans="1:4" x14ac:dyDescent="0.3">
      <c r="A549" s="114" t="s">
        <v>1223</v>
      </c>
      <c r="B549" s="114">
        <v>533270</v>
      </c>
      <c r="C549" s="114" t="s">
        <v>1224</v>
      </c>
      <c r="D549" s="114" t="s">
        <v>687</v>
      </c>
    </row>
    <row r="550" spans="1:4" x14ac:dyDescent="0.3">
      <c r="A550" s="114" t="s">
        <v>1225</v>
      </c>
      <c r="B550" s="114">
        <v>539546</v>
      </c>
      <c r="C550" s="114" t="s">
        <v>364</v>
      </c>
      <c r="D550" s="114" t="s">
        <v>386</v>
      </c>
    </row>
    <row r="551" spans="1:4" x14ac:dyDescent="0.3">
      <c r="A551" s="114" t="s">
        <v>1226</v>
      </c>
      <c r="B551" s="114">
        <v>539018</v>
      </c>
      <c r="C551" s="114" t="s">
        <v>364</v>
      </c>
      <c r="D551" s="114" t="s">
        <v>396</v>
      </c>
    </row>
    <row r="552" spans="1:4" x14ac:dyDescent="0.3">
      <c r="A552" s="114" t="s">
        <v>1227</v>
      </c>
      <c r="B552" s="114">
        <v>532645</v>
      </c>
      <c r="C552" s="114" t="s">
        <v>364</v>
      </c>
      <c r="D552" s="114" t="s">
        <v>386</v>
      </c>
    </row>
    <row r="553" spans="1:4" x14ac:dyDescent="0.3">
      <c r="A553" s="114" t="s">
        <v>1228</v>
      </c>
      <c r="B553" s="114">
        <v>539399</v>
      </c>
      <c r="C553" s="114" t="s">
        <v>364</v>
      </c>
      <c r="D553" s="114" t="s">
        <v>379</v>
      </c>
    </row>
    <row r="554" spans="1:4" x14ac:dyDescent="0.3">
      <c r="A554" s="114" t="s">
        <v>1229</v>
      </c>
      <c r="B554" s="114">
        <v>522650</v>
      </c>
      <c r="C554" s="114" t="s">
        <v>364</v>
      </c>
      <c r="D554" s="114" t="s">
        <v>549</v>
      </c>
    </row>
    <row r="555" spans="1:4" x14ac:dyDescent="0.3">
      <c r="A555" s="114" t="s">
        <v>1230</v>
      </c>
      <c r="B555" s="114">
        <v>500048</v>
      </c>
      <c r="C555" s="114" t="s">
        <v>1231</v>
      </c>
      <c r="D555" s="114" t="s">
        <v>442</v>
      </c>
    </row>
    <row r="556" spans="1:4" x14ac:dyDescent="0.3">
      <c r="A556" s="114" t="s">
        <v>1232</v>
      </c>
      <c r="B556" s="114">
        <v>541178</v>
      </c>
      <c r="C556" s="114" t="s">
        <v>364</v>
      </c>
      <c r="D556" s="114" t="s">
        <v>549</v>
      </c>
    </row>
    <row r="557" spans="1:4" x14ac:dyDescent="0.3">
      <c r="A557" s="114" t="s">
        <v>1233</v>
      </c>
      <c r="B557" s="114">
        <v>509438</v>
      </c>
      <c r="C557" s="114" t="s">
        <v>364</v>
      </c>
      <c r="D557" s="114" t="s">
        <v>565</v>
      </c>
    </row>
    <row r="558" spans="1:4" x14ac:dyDescent="0.3">
      <c r="A558" s="114" t="s">
        <v>1234</v>
      </c>
      <c r="B558" s="114">
        <v>533095</v>
      </c>
      <c r="C558" s="114" t="s">
        <v>364</v>
      </c>
      <c r="D558" s="114" t="s">
        <v>381</v>
      </c>
    </row>
    <row r="559" spans="1:4" x14ac:dyDescent="0.3">
      <c r="A559" s="114" t="s">
        <v>1235</v>
      </c>
      <c r="B559" s="114">
        <v>512404</v>
      </c>
      <c r="C559" s="114" t="s">
        <v>364</v>
      </c>
      <c r="D559" s="114" t="s">
        <v>396</v>
      </c>
    </row>
    <row r="560" spans="1:4" x14ac:dyDescent="0.3">
      <c r="A560" s="114" t="s">
        <v>1236</v>
      </c>
      <c r="B560" s="114">
        <v>532230</v>
      </c>
      <c r="C560" s="114" t="s">
        <v>364</v>
      </c>
      <c r="D560" s="114" t="s">
        <v>379</v>
      </c>
    </row>
    <row r="561" spans="1:4" x14ac:dyDescent="0.3">
      <c r="A561" s="114" t="s">
        <v>1237</v>
      </c>
      <c r="B561" s="114">
        <v>512195</v>
      </c>
      <c r="C561" s="114" t="s">
        <v>364</v>
      </c>
      <c r="D561" s="114" t="s">
        <v>785</v>
      </c>
    </row>
    <row r="562" spans="1:4" x14ac:dyDescent="0.3">
      <c r="A562" s="114" t="s">
        <v>1238</v>
      </c>
      <c r="B562" s="114">
        <v>509480</v>
      </c>
      <c r="C562" s="114" t="s">
        <v>1239</v>
      </c>
      <c r="D562" s="114" t="s">
        <v>641</v>
      </c>
    </row>
    <row r="563" spans="1:4" x14ac:dyDescent="0.3">
      <c r="A563" s="114" t="s">
        <v>1240</v>
      </c>
      <c r="B563" s="114">
        <v>531340</v>
      </c>
      <c r="C563" s="114" t="s">
        <v>364</v>
      </c>
      <c r="D563" s="114" t="s">
        <v>347</v>
      </c>
    </row>
    <row r="564" spans="1:4" x14ac:dyDescent="0.3">
      <c r="A564" s="114" t="s">
        <v>1241</v>
      </c>
      <c r="B564" s="114">
        <v>524606</v>
      </c>
      <c r="C564" s="114" t="s">
        <v>364</v>
      </c>
      <c r="D564" s="114" t="s">
        <v>402</v>
      </c>
    </row>
    <row r="565" spans="1:4" x14ac:dyDescent="0.3">
      <c r="A565" s="114" t="s">
        <v>1242</v>
      </c>
      <c r="B565" s="114">
        <v>531582</v>
      </c>
      <c r="C565" s="114" t="s">
        <v>364</v>
      </c>
      <c r="D565" s="114" t="s">
        <v>381</v>
      </c>
    </row>
    <row r="566" spans="1:4" x14ac:dyDescent="0.3">
      <c r="A566" s="114" t="s">
        <v>1243</v>
      </c>
      <c r="B566" s="114">
        <v>508664</v>
      </c>
      <c r="C566" s="114" t="s">
        <v>364</v>
      </c>
      <c r="D566" s="114" t="s">
        <v>565</v>
      </c>
    </row>
    <row r="567" spans="1:4" x14ac:dyDescent="0.3">
      <c r="A567" s="114" t="s">
        <v>1244</v>
      </c>
      <c r="B567" s="114" t="s">
        <v>364</v>
      </c>
      <c r="C567" s="114" t="s">
        <v>1245</v>
      </c>
      <c r="D567" s="114" t="s">
        <v>375</v>
      </c>
    </row>
    <row r="568" spans="1:4" x14ac:dyDescent="0.3">
      <c r="A568" s="114" t="s">
        <v>1246</v>
      </c>
      <c r="B568" s="114">
        <v>512477</v>
      </c>
      <c r="C568" s="114" t="s">
        <v>364</v>
      </c>
      <c r="D568" s="114" t="s">
        <v>379</v>
      </c>
    </row>
    <row r="569" spans="1:4" x14ac:dyDescent="0.3">
      <c r="A569" s="114" t="s">
        <v>1247</v>
      </c>
      <c r="B569" s="114">
        <v>512477</v>
      </c>
      <c r="C569" s="114" t="s">
        <v>364</v>
      </c>
      <c r="D569" s="114" t="s">
        <v>379</v>
      </c>
    </row>
    <row r="570" spans="1:4" x14ac:dyDescent="0.3">
      <c r="A570" s="114" t="s">
        <v>1248</v>
      </c>
      <c r="B570" s="114">
        <v>533303</v>
      </c>
      <c r="C570" s="114" t="s">
        <v>1249</v>
      </c>
      <c r="D570" s="114" t="s">
        <v>530</v>
      </c>
    </row>
    <row r="571" spans="1:4" x14ac:dyDescent="0.3">
      <c r="A571" s="114" t="s">
        <v>1250</v>
      </c>
      <c r="B571" s="114">
        <v>532430</v>
      </c>
      <c r="C571" s="114" t="s">
        <v>1251</v>
      </c>
      <c r="D571" s="114" t="s">
        <v>503</v>
      </c>
    </row>
    <row r="572" spans="1:4" x14ac:dyDescent="0.3">
      <c r="A572" s="114" t="s">
        <v>1252</v>
      </c>
      <c r="B572" s="114">
        <v>539662</v>
      </c>
      <c r="C572" s="114" t="s">
        <v>364</v>
      </c>
      <c r="D572" s="114" t="s">
        <v>381</v>
      </c>
    </row>
    <row r="573" spans="1:4" x14ac:dyDescent="0.3">
      <c r="A573" s="114" t="s">
        <v>1253</v>
      </c>
      <c r="B573" s="114">
        <v>511664</v>
      </c>
      <c r="C573" s="114" t="s">
        <v>364</v>
      </c>
      <c r="D573" s="114" t="s">
        <v>367</v>
      </c>
    </row>
    <row r="574" spans="1:4" x14ac:dyDescent="0.3">
      <c r="A574" s="114" t="s">
        <v>1254</v>
      </c>
      <c r="B574" s="114">
        <v>532930</v>
      </c>
      <c r="C574" s="114" t="s">
        <v>1255</v>
      </c>
      <c r="D574" s="114" t="s">
        <v>407</v>
      </c>
    </row>
    <row r="575" spans="1:4" x14ac:dyDescent="0.3">
      <c r="A575" s="114" t="s">
        <v>1256</v>
      </c>
      <c r="B575" s="114">
        <v>530803</v>
      </c>
      <c r="C575" s="114" t="s">
        <v>1257</v>
      </c>
      <c r="D575" s="114" t="s">
        <v>412</v>
      </c>
    </row>
    <row r="576" spans="1:4" x14ac:dyDescent="0.3">
      <c r="A576" s="114" t="s">
        <v>1258</v>
      </c>
      <c r="B576" s="114">
        <v>531719</v>
      </c>
      <c r="C576" s="114" t="s">
        <v>364</v>
      </c>
      <c r="D576" s="114" t="s">
        <v>508</v>
      </c>
    </row>
    <row r="577" spans="1:4" x14ac:dyDescent="0.3">
      <c r="A577" s="114" t="s">
        <v>1259</v>
      </c>
      <c r="B577" s="114">
        <v>504646</v>
      </c>
      <c r="C577" s="114" t="s">
        <v>364</v>
      </c>
      <c r="D577" s="114" t="s">
        <v>719</v>
      </c>
    </row>
    <row r="578" spans="1:4" x14ac:dyDescent="0.3">
      <c r="A578" s="114" t="s">
        <v>1260</v>
      </c>
      <c r="B578" s="114">
        <v>509449</v>
      </c>
      <c r="C578" s="114" t="s">
        <v>364</v>
      </c>
      <c r="D578" s="114" t="s">
        <v>412</v>
      </c>
    </row>
    <row r="579" spans="1:4" x14ac:dyDescent="0.3">
      <c r="A579" s="114" t="s">
        <v>1261</v>
      </c>
      <c r="B579" s="114">
        <v>512296</v>
      </c>
      <c r="C579" s="114" t="s">
        <v>1262</v>
      </c>
      <c r="D579" s="114" t="s">
        <v>438</v>
      </c>
    </row>
    <row r="580" spans="1:4" x14ac:dyDescent="0.3">
      <c r="A580" s="114" t="s">
        <v>1263</v>
      </c>
      <c r="B580" s="114">
        <v>512296</v>
      </c>
      <c r="C580" s="114" t="s">
        <v>1262</v>
      </c>
      <c r="D580" s="114" t="s">
        <v>438</v>
      </c>
    </row>
    <row r="581" spans="1:4" x14ac:dyDescent="0.3">
      <c r="A581" s="114" t="s">
        <v>1264</v>
      </c>
      <c r="B581" s="114">
        <v>540621</v>
      </c>
      <c r="C581" s="114" t="s">
        <v>1265</v>
      </c>
      <c r="D581" s="114" t="s">
        <v>450</v>
      </c>
    </row>
    <row r="582" spans="1:4" x14ac:dyDescent="0.3">
      <c r="A582" s="114" t="s">
        <v>1266</v>
      </c>
      <c r="B582" s="114">
        <v>540545</v>
      </c>
      <c r="C582" s="114" t="s">
        <v>364</v>
      </c>
      <c r="D582" s="114" t="s">
        <v>478</v>
      </c>
    </row>
    <row r="583" spans="1:4" x14ac:dyDescent="0.3">
      <c r="A583" s="114" t="s">
        <v>1267</v>
      </c>
      <c r="B583" s="114">
        <v>512608</v>
      </c>
      <c r="C583" s="114" t="s">
        <v>1268</v>
      </c>
      <c r="D583" s="114" t="s">
        <v>478</v>
      </c>
    </row>
    <row r="584" spans="1:4" x14ac:dyDescent="0.3">
      <c r="A584" s="114" t="s">
        <v>1269</v>
      </c>
      <c r="B584" s="114">
        <v>538576</v>
      </c>
      <c r="C584" s="114" t="s">
        <v>364</v>
      </c>
      <c r="D584" s="114" t="s">
        <v>450</v>
      </c>
    </row>
    <row r="585" spans="1:4" x14ac:dyDescent="0.3">
      <c r="A585" s="114" t="s">
        <v>1270</v>
      </c>
      <c r="B585" s="114">
        <v>500052</v>
      </c>
      <c r="C585" s="114" t="s">
        <v>1271</v>
      </c>
      <c r="D585" s="114" t="s">
        <v>524</v>
      </c>
    </row>
    <row r="586" spans="1:4" x14ac:dyDescent="0.3">
      <c r="A586" s="114" t="s">
        <v>1272</v>
      </c>
      <c r="B586" s="114">
        <v>531862</v>
      </c>
      <c r="C586" s="114" t="s">
        <v>364</v>
      </c>
      <c r="D586" s="114" t="s">
        <v>872</v>
      </c>
    </row>
    <row r="587" spans="1:4" x14ac:dyDescent="0.3">
      <c r="A587" s="114" t="s">
        <v>1273</v>
      </c>
      <c r="B587" s="114">
        <v>511501</v>
      </c>
      <c r="C587" s="114" t="s">
        <v>364</v>
      </c>
      <c r="D587" s="114" t="s">
        <v>347</v>
      </c>
    </row>
    <row r="588" spans="1:4" x14ac:dyDescent="0.3">
      <c r="A588" s="114" t="s">
        <v>1274</v>
      </c>
      <c r="B588" s="114">
        <v>503960</v>
      </c>
      <c r="C588" s="114" t="s">
        <v>1275</v>
      </c>
      <c r="D588" s="114" t="s">
        <v>662</v>
      </c>
    </row>
    <row r="589" spans="1:4" x14ac:dyDescent="0.3">
      <c r="A589" s="114" t="s">
        <v>1276</v>
      </c>
      <c r="B589" s="114">
        <v>541143</v>
      </c>
      <c r="C589" s="114" t="s">
        <v>1277</v>
      </c>
      <c r="D589" s="114" t="s">
        <v>837</v>
      </c>
    </row>
    <row r="590" spans="1:4" x14ac:dyDescent="0.3">
      <c r="A590" s="114" t="s">
        <v>1278</v>
      </c>
      <c r="B590" s="114">
        <v>500049</v>
      </c>
      <c r="C590" s="114" t="s">
        <v>1279</v>
      </c>
      <c r="D590" s="114" t="s">
        <v>837</v>
      </c>
    </row>
    <row r="591" spans="1:4" x14ac:dyDescent="0.3">
      <c r="A591" s="114" t="s">
        <v>1280</v>
      </c>
      <c r="B591" s="114">
        <v>533228</v>
      </c>
      <c r="C591" s="114" t="s">
        <v>1281</v>
      </c>
      <c r="D591" s="114" t="s">
        <v>381</v>
      </c>
    </row>
    <row r="592" spans="1:4" x14ac:dyDescent="0.3">
      <c r="A592" s="114" t="s">
        <v>1282</v>
      </c>
      <c r="B592" s="114">
        <v>500493</v>
      </c>
      <c r="C592" s="114" t="s">
        <v>1283</v>
      </c>
      <c r="D592" s="114" t="s">
        <v>1284</v>
      </c>
    </row>
    <row r="593" spans="1:4" x14ac:dyDescent="0.3">
      <c r="A593" s="114" t="s">
        <v>1285</v>
      </c>
      <c r="B593" s="114">
        <v>505688</v>
      </c>
      <c r="C593" s="114" t="s">
        <v>1286</v>
      </c>
      <c r="D593" s="114" t="s">
        <v>719</v>
      </c>
    </row>
    <row r="594" spans="1:4" x14ac:dyDescent="0.3">
      <c r="A594" s="114" t="s">
        <v>1287</v>
      </c>
      <c r="B594" s="114">
        <v>500103</v>
      </c>
      <c r="C594" s="114" t="s">
        <v>1288</v>
      </c>
      <c r="D594" s="114" t="s">
        <v>407</v>
      </c>
    </row>
    <row r="595" spans="1:4" x14ac:dyDescent="0.3">
      <c r="A595" s="114" t="s">
        <v>1289</v>
      </c>
      <c r="B595" s="114">
        <v>524663</v>
      </c>
      <c r="C595" s="114" t="s">
        <v>364</v>
      </c>
      <c r="D595" s="114" t="s">
        <v>402</v>
      </c>
    </row>
    <row r="596" spans="1:4" x14ac:dyDescent="0.3">
      <c r="A596" s="114" t="s">
        <v>1290</v>
      </c>
      <c r="B596" s="114">
        <v>541096</v>
      </c>
      <c r="C596" s="114" t="s">
        <v>364</v>
      </c>
      <c r="D596" s="114" t="s">
        <v>402</v>
      </c>
    </row>
    <row r="597" spans="1:4" x14ac:dyDescent="0.3">
      <c r="A597" s="114" t="s">
        <v>1291</v>
      </c>
      <c r="B597" s="114">
        <v>500547</v>
      </c>
      <c r="C597" s="114" t="s">
        <v>1292</v>
      </c>
      <c r="D597" s="114" t="s">
        <v>1293</v>
      </c>
    </row>
    <row r="598" spans="1:4" x14ac:dyDescent="0.3">
      <c r="A598" s="114" t="s">
        <v>1294</v>
      </c>
      <c r="B598" s="114">
        <v>590021</v>
      </c>
      <c r="C598" s="114" t="s">
        <v>1295</v>
      </c>
      <c r="D598" s="114" t="s">
        <v>508</v>
      </c>
    </row>
    <row r="599" spans="1:4" x14ac:dyDescent="0.3">
      <c r="A599" s="114" t="s">
        <v>1296</v>
      </c>
      <c r="B599" s="114">
        <v>540700</v>
      </c>
      <c r="C599" s="114" t="s">
        <v>1297</v>
      </c>
      <c r="D599" s="114" t="s">
        <v>959</v>
      </c>
    </row>
    <row r="600" spans="1:4" x14ac:dyDescent="0.3">
      <c r="A600" s="114" t="s">
        <v>1298</v>
      </c>
      <c r="B600" s="114">
        <v>523229</v>
      </c>
      <c r="C600" s="114" t="s">
        <v>364</v>
      </c>
      <c r="D600" s="114" t="s">
        <v>719</v>
      </c>
    </row>
    <row r="601" spans="1:4" x14ac:dyDescent="0.3">
      <c r="A601" s="114" t="s">
        <v>1299</v>
      </c>
      <c r="B601" s="114">
        <v>531029</v>
      </c>
      <c r="C601" s="114" t="s">
        <v>364</v>
      </c>
      <c r="D601" s="114" t="s">
        <v>386</v>
      </c>
    </row>
    <row r="602" spans="1:4" x14ac:dyDescent="0.3">
      <c r="A602" s="114" t="s">
        <v>1300</v>
      </c>
      <c r="B602" s="114">
        <v>539799</v>
      </c>
      <c r="C602" s="114" t="s">
        <v>1301</v>
      </c>
      <c r="D602" s="114" t="s">
        <v>687</v>
      </c>
    </row>
    <row r="603" spans="1:4" x14ac:dyDescent="0.3">
      <c r="A603" s="114" t="s">
        <v>1302</v>
      </c>
      <c r="B603" s="114">
        <v>532609</v>
      </c>
      <c r="C603" s="114" t="s">
        <v>1303</v>
      </c>
      <c r="D603" s="114" t="s">
        <v>442</v>
      </c>
    </row>
    <row r="604" spans="1:4" x14ac:dyDescent="0.3">
      <c r="A604" s="114" t="s">
        <v>1304</v>
      </c>
      <c r="B604" s="114">
        <v>533499</v>
      </c>
      <c r="C604" s="114" t="s">
        <v>1305</v>
      </c>
      <c r="D604" s="114" t="s">
        <v>350</v>
      </c>
    </row>
    <row r="605" spans="1:4" x14ac:dyDescent="0.3">
      <c r="A605" s="114" t="s">
        <v>1306</v>
      </c>
      <c r="B605" s="114">
        <v>532454</v>
      </c>
      <c r="C605" s="114" t="s">
        <v>1307</v>
      </c>
      <c r="D605" s="114" t="s">
        <v>1308</v>
      </c>
    </row>
    <row r="606" spans="1:4" x14ac:dyDescent="0.3">
      <c r="A606" s="114" t="s">
        <v>1309</v>
      </c>
      <c r="B606" s="114">
        <v>534816</v>
      </c>
      <c r="C606" s="114" t="s">
        <v>1310</v>
      </c>
      <c r="D606" s="114" t="s">
        <v>1311</v>
      </c>
    </row>
    <row r="607" spans="1:4" x14ac:dyDescent="0.3">
      <c r="A607" s="114" t="s">
        <v>1312</v>
      </c>
      <c r="B607" s="114">
        <v>526666</v>
      </c>
      <c r="C607" s="114" t="s">
        <v>1313</v>
      </c>
      <c r="D607" s="114" t="s">
        <v>478</v>
      </c>
    </row>
    <row r="608" spans="1:4" x14ac:dyDescent="0.3">
      <c r="A608" s="114" t="s">
        <v>1314</v>
      </c>
      <c r="B608" s="114">
        <v>524534</v>
      </c>
      <c r="C608" s="114" t="s">
        <v>364</v>
      </c>
      <c r="D608" s="114" t="s">
        <v>508</v>
      </c>
    </row>
    <row r="609" spans="1:4" x14ac:dyDescent="0.3">
      <c r="A609" s="114" t="s">
        <v>1315</v>
      </c>
      <c r="B609" s="114">
        <v>540956</v>
      </c>
      <c r="C609" s="114" t="s">
        <v>364</v>
      </c>
      <c r="D609" s="114" t="s">
        <v>365</v>
      </c>
    </row>
    <row r="610" spans="1:4" x14ac:dyDescent="0.3">
      <c r="A610" s="114" t="s">
        <v>1316</v>
      </c>
      <c r="B610" s="114">
        <v>540956</v>
      </c>
      <c r="C610" s="114" t="s">
        <v>364</v>
      </c>
      <c r="D610" s="114" t="s">
        <v>365</v>
      </c>
    </row>
    <row r="611" spans="1:4" x14ac:dyDescent="0.3">
      <c r="A611" s="114" t="s">
        <v>1317</v>
      </c>
      <c r="B611" s="114">
        <v>514272</v>
      </c>
      <c r="C611" s="114" t="s">
        <v>364</v>
      </c>
      <c r="D611" s="114" t="s">
        <v>379</v>
      </c>
    </row>
    <row r="612" spans="1:4" x14ac:dyDescent="0.3">
      <c r="A612" s="114" t="s">
        <v>1318</v>
      </c>
      <c r="B612" s="114">
        <v>533108</v>
      </c>
      <c r="C612" s="114" t="s">
        <v>364</v>
      </c>
      <c r="D612" s="114" t="s">
        <v>379</v>
      </c>
    </row>
    <row r="613" spans="1:4" x14ac:dyDescent="0.3">
      <c r="A613" s="114" t="s">
        <v>1319</v>
      </c>
      <c r="B613" s="114">
        <v>506027</v>
      </c>
      <c r="C613" s="114" t="s">
        <v>364</v>
      </c>
      <c r="D613" s="114" t="s">
        <v>669</v>
      </c>
    </row>
    <row r="614" spans="1:4" x14ac:dyDescent="0.3">
      <c r="A614" s="114" t="s">
        <v>1320</v>
      </c>
      <c r="B614" s="114">
        <v>500055</v>
      </c>
      <c r="C614" s="114" t="s">
        <v>1321</v>
      </c>
      <c r="D614" s="114" t="s">
        <v>396</v>
      </c>
    </row>
    <row r="615" spans="1:4" x14ac:dyDescent="0.3">
      <c r="A615" s="114" t="s">
        <v>1322</v>
      </c>
      <c r="B615" s="114">
        <v>540061</v>
      </c>
      <c r="C615" s="114" t="s">
        <v>1323</v>
      </c>
      <c r="D615" s="114" t="s">
        <v>377</v>
      </c>
    </row>
    <row r="616" spans="1:4" x14ac:dyDescent="0.3">
      <c r="A616" s="114" t="s">
        <v>1324</v>
      </c>
      <c r="B616" s="114">
        <v>500058</v>
      </c>
      <c r="C616" s="114" t="s">
        <v>364</v>
      </c>
      <c r="D616" s="114" t="s">
        <v>396</v>
      </c>
    </row>
    <row r="617" spans="1:4" x14ac:dyDescent="0.3">
      <c r="A617" s="114" t="s">
        <v>1325</v>
      </c>
      <c r="B617" s="114">
        <v>524723</v>
      </c>
      <c r="C617" s="114" t="s">
        <v>364</v>
      </c>
      <c r="D617" s="114" t="s">
        <v>386</v>
      </c>
    </row>
    <row r="618" spans="1:4" x14ac:dyDescent="0.3">
      <c r="A618" s="114" t="s">
        <v>1326</v>
      </c>
      <c r="B618" s="114">
        <v>533321</v>
      </c>
      <c r="C618" s="114" t="s">
        <v>1327</v>
      </c>
      <c r="D618" s="114" t="s">
        <v>662</v>
      </c>
    </row>
    <row r="619" spans="1:4" x14ac:dyDescent="0.3">
      <c r="A619" s="114" t="s">
        <v>1328</v>
      </c>
      <c r="B619" s="114">
        <v>526853</v>
      </c>
      <c r="C619" s="114" t="s">
        <v>364</v>
      </c>
      <c r="D619" s="114" t="s">
        <v>1329</v>
      </c>
    </row>
    <row r="620" spans="1:4" x14ac:dyDescent="0.3">
      <c r="A620" s="114" t="s">
        <v>1330</v>
      </c>
      <c r="B620" s="114">
        <v>505681</v>
      </c>
      <c r="C620" s="114" t="s">
        <v>364</v>
      </c>
      <c r="D620" s="114" t="s">
        <v>719</v>
      </c>
    </row>
    <row r="621" spans="1:4" x14ac:dyDescent="0.3">
      <c r="A621" s="114" t="s">
        <v>1331</v>
      </c>
      <c r="B621" s="114">
        <v>500059</v>
      </c>
      <c r="C621" s="114" t="s">
        <v>1332</v>
      </c>
      <c r="D621" s="114" t="s">
        <v>530</v>
      </c>
    </row>
    <row r="622" spans="1:4" x14ac:dyDescent="0.3">
      <c r="A622" s="114" t="s">
        <v>1333</v>
      </c>
      <c r="B622" s="114">
        <v>523054</v>
      </c>
      <c r="C622" s="114" t="s">
        <v>364</v>
      </c>
      <c r="D622" s="114" t="s">
        <v>379</v>
      </c>
    </row>
    <row r="623" spans="1:4" x14ac:dyDescent="0.3">
      <c r="A623" s="114" t="s">
        <v>1334</v>
      </c>
      <c r="B623" s="114">
        <v>540148</v>
      </c>
      <c r="C623" s="114" t="s">
        <v>364</v>
      </c>
      <c r="D623" s="114" t="s">
        <v>478</v>
      </c>
    </row>
    <row r="624" spans="1:4" x14ac:dyDescent="0.3">
      <c r="A624" s="114" t="s">
        <v>1335</v>
      </c>
      <c r="B624" s="114">
        <v>514215</v>
      </c>
      <c r="C624" s="114" t="s">
        <v>364</v>
      </c>
      <c r="D624" s="114" t="s">
        <v>379</v>
      </c>
    </row>
    <row r="625" spans="1:4" x14ac:dyDescent="0.3">
      <c r="A625" s="114" t="s">
        <v>1336</v>
      </c>
      <c r="B625" s="114">
        <v>535620</v>
      </c>
      <c r="C625" s="114" t="s">
        <v>364</v>
      </c>
      <c r="D625" s="114" t="s">
        <v>386</v>
      </c>
    </row>
    <row r="626" spans="1:4" x14ac:dyDescent="0.3">
      <c r="A626" s="114" t="s">
        <v>1337</v>
      </c>
      <c r="B626" s="114">
        <v>534535</v>
      </c>
      <c r="C626" s="114" t="s">
        <v>364</v>
      </c>
      <c r="D626" s="114" t="s">
        <v>358</v>
      </c>
    </row>
    <row r="627" spans="1:4" x14ac:dyDescent="0.3">
      <c r="A627" s="114" t="s">
        <v>1338</v>
      </c>
      <c r="B627" s="114">
        <v>532523</v>
      </c>
      <c r="C627" s="114" t="s">
        <v>1339</v>
      </c>
      <c r="D627" s="114" t="s">
        <v>702</v>
      </c>
    </row>
    <row r="628" spans="1:4" x14ac:dyDescent="0.3">
      <c r="A628" s="114" t="s">
        <v>1340</v>
      </c>
      <c r="B628" s="114">
        <v>524396</v>
      </c>
      <c r="C628" s="114" t="s">
        <v>1341</v>
      </c>
      <c r="D628" s="114" t="s">
        <v>402</v>
      </c>
    </row>
    <row r="629" spans="1:4" x14ac:dyDescent="0.3">
      <c r="A629" s="114" t="s">
        <v>1342</v>
      </c>
      <c r="B629" s="114">
        <v>532330</v>
      </c>
      <c r="C629" s="114" t="s">
        <v>364</v>
      </c>
      <c r="D629" s="114" t="s">
        <v>484</v>
      </c>
    </row>
    <row r="630" spans="1:4" x14ac:dyDescent="0.3">
      <c r="A630" s="114" t="s">
        <v>1343</v>
      </c>
      <c r="B630" s="114">
        <v>538364</v>
      </c>
      <c r="C630" s="114" t="s">
        <v>364</v>
      </c>
      <c r="D630" s="114" t="s">
        <v>379</v>
      </c>
    </row>
    <row r="631" spans="1:4" x14ac:dyDescent="0.3">
      <c r="A631" s="114" t="s">
        <v>1344</v>
      </c>
      <c r="B631" s="114">
        <v>500060</v>
      </c>
      <c r="C631" s="114" t="s">
        <v>1345</v>
      </c>
      <c r="D631" s="114" t="s">
        <v>662</v>
      </c>
    </row>
    <row r="632" spans="1:4" x14ac:dyDescent="0.3">
      <c r="A632" s="114" t="s">
        <v>1346</v>
      </c>
      <c r="B632" s="114">
        <v>500335</v>
      </c>
      <c r="C632" s="114" t="s">
        <v>1347</v>
      </c>
      <c r="D632" s="114" t="s">
        <v>377</v>
      </c>
    </row>
    <row r="633" spans="1:4" x14ac:dyDescent="0.3">
      <c r="A633" s="114" t="s">
        <v>1348</v>
      </c>
      <c r="B633" s="114">
        <v>533006</v>
      </c>
      <c r="C633" s="114" t="s">
        <v>364</v>
      </c>
      <c r="D633" s="114" t="s">
        <v>379</v>
      </c>
    </row>
    <row r="634" spans="1:4" x14ac:dyDescent="0.3">
      <c r="A634" s="114" t="s">
        <v>1349</v>
      </c>
      <c r="B634" s="114">
        <v>533006</v>
      </c>
      <c r="C634" s="114" t="s">
        <v>364</v>
      </c>
      <c r="D634" s="114" t="s">
        <v>379</v>
      </c>
    </row>
    <row r="635" spans="1:4" x14ac:dyDescent="0.3">
      <c r="A635" s="114" t="s">
        <v>1350</v>
      </c>
      <c r="B635" s="114">
        <v>522105</v>
      </c>
      <c r="C635" s="114" t="s">
        <v>364</v>
      </c>
      <c r="D635" s="114" t="s">
        <v>372</v>
      </c>
    </row>
    <row r="636" spans="1:4" x14ac:dyDescent="0.3">
      <c r="A636" s="114" t="s">
        <v>1351</v>
      </c>
      <c r="B636" s="114">
        <v>533408</v>
      </c>
      <c r="C636" s="114" t="s">
        <v>1352</v>
      </c>
      <c r="D636" s="114" t="s">
        <v>347</v>
      </c>
    </row>
    <row r="637" spans="1:4" x14ac:dyDescent="0.3">
      <c r="A637" s="114" t="s">
        <v>1353</v>
      </c>
      <c r="B637" s="114" t="s">
        <v>364</v>
      </c>
      <c r="C637" s="114" t="s">
        <v>1354</v>
      </c>
      <c r="D637" s="114" t="s">
        <v>350</v>
      </c>
    </row>
    <row r="638" spans="1:4" x14ac:dyDescent="0.3">
      <c r="A638" s="114" t="s">
        <v>1355</v>
      </c>
      <c r="B638" s="114">
        <v>539043</v>
      </c>
      <c r="C638" s="114" t="s">
        <v>1356</v>
      </c>
      <c r="D638" s="114" t="s">
        <v>559</v>
      </c>
    </row>
    <row r="639" spans="1:4" x14ac:dyDescent="0.3">
      <c r="A639" s="114" t="s">
        <v>1357</v>
      </c>
      <c r="B639" s="114">
        <v>514183</v>
      </c>
      <c r="C639" s="114" t="s">
        <v>364</v>
      </c>
      <c r="D639" s="114" t="s">
        <v>524</v>
      </c>
    </row>
    <row r="640" spans="1:4" x14ac:dyDescent="0.3">
      <c r="A640" s="114" t="s">
        <v>1358</v>
      </c>
      <c r="B640" s="114">
        <v>532290</v>
      </c>
      <c r="C640" s="114" t="s">
        <v>1359</v>
      </c>
      <c r="D640" s="114" t="s">
        <v>347</v>
      </c>
    </row>
    <row r="641" spans="1:4" x14ac:dyDescent="0.3">
      <c r="A641" s="114" t="s">
        <v>1360</v>
      </c>
      <c r="B641" s="114">
        <v>506197</v>
      </c>
      <c r="C641" s="114" t="s">
        <v>1361</v>
      </c>
      <c r="D641" s="114" t="s">
        <v>402</v>
      </c>
    </row>
    <row r="642" spans="1:4" x14ac:dyDescent="0.3">
      <c r="A642" s="114" t="s">
        <v>1362</v>
      </c>
      <c r="B642" s="114">
        <v>526225</v>
      </c>
      <c r="C642" s="114" t="s">
        <v>364</v>
      </c>
      <c r="D642" s="114" t="s">
        <v>484</v>
      </c>
    </row>
    <row r="643" spans="1:4" x14ac:dyDescent="0.3">
      <c r="A643" s="114" t="s">
        <v>1363</v>
      </c>
      <c r="B643" s="114">
        <v>513422</v>
      </c>
      <c r="C643" s="114" t="s">
        <v>364</v>
      </c>
      <c r="D643" s="114" t="s">
        <v>396</v>
      </c>
    </row>
    <row r="644" spans="1:4" x14ac:dyDescent="0.3">
      <c r="A644" s="114" t="s">
        <v>1364</v>
      </c>
      <c r="B644" s="114">
        <v>531175</v>
      </c>
      <c r="C644" s="114" t="s">
        <v>364</v>
      </c>
      <c r="D644" s="114" t="s">
        <v>457</v>
      </c>
    </row>
    <row r="645" spans="1:4" x14ac:dyDescent="0.3">
      <c r="A645" s="114" t="s">
        <v>1365</v>
      </c>
      <c r="B645" s="114">
        <v>540073</v>
      </c>
      <c r="C645" s="114" t="s">
        <v>1366</v>
      </c>
      <c r="D645" s="114" t="s">
        <v>1367</v>
      </c>
    </row>
    <row r="646" spans="1:4" x14ac:dyDescent="0.3">
      <c r="A646" s="114" t="s">
        <v>1368</v>
      </c>
      <c r="B646" s="114">
        <v>502761</v>
      </c>
      <c r="C646" s="114" t="s">
        <v>364</v>
      </c>
      <c r="D646" s="114" t="s">
        <v>379</v>
      </c>
    </row>
    <row r="647" spans="1:4" x14ac:dyDescent="0.3">
      <c r="A647" s="114" t="s">
        <v>1369</v>
      </c>
      <c r="B647" s="114" t="s">
        <v>364</v>
      </c>
      <c r="C647" s="114" t="s">
        <v>1370</v>
      </c>
      <c r="D647" s="114" t="s">
        <v>455</v>
      </c>
    </row>
    <row r="648" spans="1:4" x14ac:dyDescent="0.3">
      <c r="A648" s="114" t="s">
        <v>1371</v>
      </c>
      <c r="B648" s="114">
        <v>502761</v>
      </c>
      <c r="C648" s="114" t="s">
        <v>364</v>
      </c>
      <c r="D648" s="114" t="s">
        <v>379</v>
      </c>
    </row>
    <row r="649" spans="1:4" x14ac:dyDescent="0.3">
      <c r="A649" s="114" t="s">
        <v>1372</v>
      </c>
      <c r="B649" s="114">
        <v>506981</v>
      </c>
      <c r="C649" s="114" t="s">
        <v>364</v>
      </c>
      <c r="D649" s="114" t="s">
        <v>379</v>
      </c>
    </row>
    <row r="650" spans="1:4" x14ac:dyDescent="0.3">
      <c r="A650" s="114" t="s">
        <v>1373</v>
      </c>
      <c r="B650" s="114">
        <v>508939</v>
      </c>
      <c r="C650" s="114" t="s">
        <v>364</v>
      </c>
      <c r="D650" s="114" t="s">
        <v>381</v>
      </c>
    </row>
    <row r="651" spans="1:4" x14ac:dyDescent="0.3">
      <c r="A651" s="114" t="s">
        <v>1374</v>
      </c>
      <c r="B651" s="114">
        <v>539607</v>
      </c>
      <c r="C651" s="114" t="s">
        <v>364</v>
      </c>
      <c r="D651" s="114" t="s">
        <v>457</v>
      </c>
    </row>
    <row r="652" spans="1:4" x14ac:dyDescent="0.3">
      <c r="A652" s="114" t="s">
        <v>1375</v>
      </c>
      <c r="B652" s="114">
        <v>531495</v>
      </c>
      <c r="C652" s="114" t="s">
        <v>1376</v>
      </c>
      <c r="D652" s="114" t="s">
        <v>565</v>
      </c>
    </row>
    <row r="653" spans="1:4" x14ac:dyDescent="0.3">
      <c r="A653" s="114" t="s">
        <v>1377</v>
      </c>
      <c r="B653" s="114">
        <v>526612</v>
      </c>
      <c r="C653" s="114" t="s">
        <v>1378</v>
      </c>
      <c r="D653" s="114" t="s">
        <v>685</v>
      </c>
    </row>
    <row r="654" spans="1:4" x14ac:dyDescent="0.3">
      <c r="A654" s="114" t="s">
        <v>1379</v>
      </c>
      <c r="B654" s="114">
        <v>514440</v>
      </c>
      <c r="C654" s="114" t="s">
        <v>364</v>
      </c>
      <c r="D654" s="114" t="s">
        <v>412</v>
      </c>
    </row>
    <row r="655" spans="1:4" x14ac:dyDescent="0.3">
      <c r="A655" s="114" t="s">
        <v>1380</v>
      </c>
      <c r="B655" s="114">
        <v>500067</v>
      </c>
      <c r="C655" s="114" t="s">
        <v>1381</v>
      </c>
      <c r="D655" s="114" t="s">
        <v>733</v>
      </c>
    </row>
    <row r="656" spans="1:4" x14ac:dyDescent="0.3">
      <c r="A656" s="114" t="s">
        <v>1382</v>
      </c>
      <c r="B656" s="114">
        <v>539637</v>
      </c>
      <c r="C656" s="114" t="s">
        <v>364</v>
      </c>
      <c r="D656" s="114" t="s">
        <v>347</v>
      </c>
    </row>
    <row r="657" spans="1:4" x14ac:dyDescent="0.3">
      <c r="A657" s="114" t="s">
        <v>1383</v>
      </c>
      <c r="B657" s="114">
        <v>531713</v>
      </c>
      <c r="C657" s="114" t="s">
        <v>364</v>
      </c>
      <c r="D657" s="114" t="s">
        <v>785</v>
      </c>
    </row>
    <row r="658" spans="1:4" x14ac:dyDescent="0.3">
      <c r="A658" s="114" t="s">
        <v>1384</v>
      </c>
      <c r="B658" s="114">
        <v>531420</v>
      </c>
      <c r="C658" s="114" t="s">
        <v>364</v>
      </c>
      <c r="D658" s="114" t="s">
        <v>367</v>
      </c>
    </row>
    <row r="659" spans="1:4" x14ac:dyDescent="0.3">
      <c r="A659" s="114" t="s">
        <v>1385</v>
      </c>
      <c r="B659" s="114">
        <v>542669</v>
      </c>
      <c r="C659" s="114" t="s">
        <v>1386</v>
      </c>
      <c r="D659" s="114" t="s">
        <v>482</v>
      </c>
    </row>
    <row r="660" spans="1:4" x14ac:dyDescent="0.3">
      <c r="A660" s="114" t="s">
        <v>1387</v>
      </c>
      <c r="B660" s="114">
        <v>500069</v>
      </c>
      <c r="C660" s="114" t="s">
        <v>364</v>
      </c>
      <c r="D660" s="114" t="s">
        <v>347</v>
      </c>
    </row>
    <row r="661" spans="1:4" x14ac:dyDescent="0.3">
      <c r="A661" s="114" t="s">
        <v>1388</v>
      </c>
      <c r="B661" s="114">
        <v>530809</v>
      </c>
      <c r="C661" s="114" t="s">
        <v>364</v>
      </c>
      <c r="D661" s="114" t="s">
        <v>694</v>
      </c>
    </row>
    <row r="662" spans="1:4" x14ac:dyDescent="0.3">
      <c r="A662" s="114" t="s">
        <v>1389</v>
      </c>
      <c r="B662" s="114">
        <v>524370</v>
      </c>
      <c r="C662" s="114" t="s">
        <v>1390</v>
      </c>
      <c r="D662" s="114" t="s">
        <v>524</v>
      </c>
    </row>
    <row r="663" spans="1:4" x14ac:dyDescent="0.3">
      <c r="A663" s="114" t="s">
        <v>1391</v>
      </c>
      <c r="B663" s="114">
        <v>539122</v>
      </c>
      <c r="C663" s="114" t="s">
        <v>364</v>
      </c>
      <c r="D663" s="114" t="s">
        <v>350</v>
      </c>
    </row>
    <row r="664" spans="1:4" x14ac:dyDescent="0.3">
      <c r="A664" s="114" t="s">
        <v>1392</v>
      </c>
      <c r="B664" s="114" t="s">
        <v>364</v>
      </c>
      <c r="C664" s="114" t="s">
        <v>1393</v>
      </c>
      <c r="D664" s="114" t="s">
        <v>375</v>
      </c>
    </row>
    <row r="665" spans="1:4" x14ac:dyDescent="0.3">
      <c r="A665" s="114" t="s">
        <v>1394</v>
      </c>
      <c r="B665" s="114">
        <v>501425</v>
      </c>
      <c r="C665" s="114" t="s">
        <v>1395</v>
      </c>
      <c r="D665" s="114" t="s">
        <v>771</v>
      </c>
    </row>
    <row r="666" spans="1:4" x14ac:dyDescent="0.3">
      <c r="A666" s="114" t="s">
        <v>1396</v>
      </c>
      <c r="B666" s="114">
        <v>501430</v>
      </c>
      <c r="C666" s="114" t="s">
        <v>364</v>
      </c>
      <c r="D666" s="114" t="s">
        <v>386</v>
      </c>
    </row>
    <row r="667" spans="1:4" x14ac:dyDescent="0.3">
      <c r="A667" s="114" t="s">
        <v>1397</v>
      </c>
      <c r="B667" s="114">
        <v>500020</v>
      </c>
      <c r="C667" s="114" t="s">
        <v>1398</v>
      </c>
      <c r="D667" s="114" t="s">
        <v>379</v>
      </c>
    </row>
    <row r="668" spans="1:4" x14ac:dyDescent="0.3">
      <c r="A668" s="114" t="s">
        <v>1399</v>
      </c>
      <c r="B668" s="114">
        <v>509470</v>
      </c>
      <c r="C668" s="114" t="s">
        <v>364</v>
      </c>
      <c r="D668" s="114" t="s">
        <v>1400</v>
      </c>
    </row>
    <row r="669" spans="1:4" x14ac:dyDescent="0.3">
      <c r="A669" s="114" t="s">
        <v>1401</v>
      </c>
      <c r="B669" s="114">
        <v>502216</v>
      </c>
      <c r="C669" s="114" t="s">
        <v>364</v>
      </c>
      <c r="D669" s="114" t="s">
        <v>450</v>
      </c>
    </row>
    <row r="670" spans="1:4" x14ac:dyDescent="0.3">
      <c r="A670" s="114" t="s">
        <v>1402</v>
      </c>
      <c r="B670" s="114">
        <v>532678</v>
      </c>
      <c r="C670" s="114" t="s">
        <v>1403</v>
      </c>
      <c r="D670" s="114" t="s">
        <v>379</v>
      </c>
    </row>
    <row r="671" spans="1:4" x14ac:dyDescent="0.3">
      <c r="A671" s="114" t="s">
        <v>1404</v>
      </c>
      <c r="B671" s="114" t="s">
        <v>364</v>
      </c>
      <c r="C671" s="114" t="s">
        <v>1405</v>
      </c>
      <c r="D671" s="114" t="s">
        <v>375</v>
      </c>
    </row>
    <row r="672" spans="1:4" x14ac:dyDescent="0.3">
      <c r="A672" s="114" t="s">
        <v>1406</v>
      </c>
      <c r="B672" s="114">
        <v>504648</v>
      </c>
      <c r="C672" s="114" t="s">
        <v>364</v>
      </c>
      <c r="D672" s="114" t="s">
        <v>687</v>
      </c>
    </row>
    <row r="673" spans="1:4" x14ac:dyDescent="0.3">
      <c r="A673" s="114" t="s">
        <v>1407</v>
      </c>
      <c r="B673" s="114">
        <v>523133</v>
      </c>
      <c r="C673" s="114" t="s">
        <v>364</v>
      </c>
      <c r="D673" s="114" t="s">
        <v>379</v>
      </c>
    </row>
    <row r="674" spans="1:4" x14ac:dyDescent="0.3">
      <c r="A674" s="114" t="s">
        <v>1408</v>
      </c>
      <c r="B674" s="114">
        <v>502219</v>
      </c>
      <c r="C674" s="114" t="s">
        <v>1409</v>
      </c>
      <c r="D674" s="114" t="s">
        <v>1410</v>
      </c>
    </row>
    <row r="675" spans="1:4" x14ac:dyDescent="0.3">
      <c r="A675" s="114" t="s">
        <v>1411</v>
      </c>
      <c r="B675" s="114">
        <v>500530</v>
      </c>
      <c r="C675" s="114" t="s">
        <v>1412</v>
      </c>
      <c r="D675" s="114" t="s">
        <v>719</v>
      </c>
    </row>
    <row r="676" spans="1:4" x14ac:dyDescent="0.3">
      <c r="A676" s="114" t="s">
        <v>1413</v>
      </c>
      <c r="B676" s="114">
        <v>536820</v>
      </c>
      <c r="C676" s="114" t="s">
        <v>364</v>
      </c>
      <c r="D676" s="114" t="s">
        <v>457</v>
      </c>
    </row>
    <row r="677" spans="1:4" x14ac:dyDescent="0.3">
      <c r="A677" s="114" t="s">
        <v>1414</v>
      </c>
      <c r="B677" s="114">
        <v>536820</v>
      </c>
      <c r="C677" s="114" t="s">
        <v>364</v>
      </c>
      <c r="D677" s="114" t="s">
        <v>457</v>
      </c>
    </row>
    <row r="678" spans="1:4" x14ac:dyDescent="0.3">
      <c r="A678" s="114" t="s">
        <v>1415</v>
      </c>
      <c r="B678" s="114">
        <v>535279</v>
      </c>
      <c r="C678" s="114" t="s">
        <v>364</v>
      </c>
      <c r="D678" s="114" t="s">
        <v>669</v>
      </c>
    </row>
    <row r="679" spans="1:4" x14ac:dyDescent="0.3">
      <c r="A679" s="114" t="s">
        <v>1416</v>
      </c>
      <c r="B679" s="114">
        <v>500074</v>
      </c>
      <c r="C679" s="114" t="s">
        <v>1417</v>
      </c>
      <c r="D679" s="114" t="s">
        <v>733</v>
      </c>
    </row>
    <row r="680" spans="1:4" x14ac:dyDescent="0.3">
      <c r="A680" s="114" t="s">
        <v>1418</v>
      </c>
      <c r="B680" s="114">
        <v>505690</v>
      </c>
      <c r="C680" s="114" t="s">
        <v>364</v>
      </c>
      <c r="D680" s="114" t="s">
        <v>442</v>
      </c>
    </row>
    <row r="681" spans="1:4" x14ac:dyDescent="0.3">
      <c r="A681" s="114" t="s">
        <v>1419</v>
      </c>
      <c r="B681" s="114">
        <v>535693</v>
      </c>
      <c r="C681" s="114" t="s">
        <v>364</v>
      </c>
      <c r="D681" s="114" t="s">
        <v>762</v>
      </c>
    </row>
    <row r="682" spans="1:4" x14ac:dyDescent="0.3">
      <c r="A682" s="114" t="s">
        <v>1420</v>
      </c>
      <c r="B682" s="114" t="s">
        <v>364</v>
      </c>
      <c r="C682" s="114" t="s">
        <v>1421</v>
      </c>
      <c r="D682" s="114" t="s">
        <v>375</v>
      </c>
    </row>
    <row r="683" spans="1:4" x14ac:dyDescent="0.3">
      <c r="A683" s="114" t="s">
        <v>1422</v>
      </c>
      <c r="B683" s="114">
        <v>531203</v>
      </c>
      <c r="C683" s="114" t="s">
        <v>364</v>
      </c>
      <c r="D683" s="114" t="s">
        <v>448</v>
      </c>
    </row>
    <row r="684" spans="1:4" x14ac:dyDescent="0.3">
      <c r="A684" s="114" t="s">
        <v>1423</v>
      </c>
      <c r="B684" s="114">
        <v>530207</v>
      </c>
      <c r="C684" s="114" t="s">
        <v>364</v>
      </c>
      <c r="D684" s="114" t="s">
        <v>402</v>
      </c>
    </row>
    <row r="685" spans="1:4" x14ac:dyDescent="0.3">
      <c r="A685" s="114" t="s">
        <v>1424</v>
      </c>
      <c r="B685" s="114">
        <v>530249</v>
      </c>
      <c r="C685" s="114" t="s">
        <v>364</v>
      </c>
      <c r="D685" s="114" t="s">
        <v>347</v>
      </c>
    </row>
    <row r="686" spans="1:4" x14ac:dyDescent="0.3">
      <c r="A686" s="114" t="s">
        <v>1425</v>
      </c>
      <c r="B686" s="114">
        <v>532929</v>
      </c>
      <c r="C686" s="114" t="s">
        <v>1426</v>
      </c>
      <c r="D686" s="114" t="s">
        <v>450</v>
      </c>
    </row>
    <row r="687" spans="1:4" x14ac:dyDescent="0.3">
      <c r="A687" s="114" t="s">
        <v>1427</v>
      </c>
      <c r="B687" s="114">
        <v>526731</v>
      </c>
      <c r="C687" s="114" t="s">
        <v>364</v>
      </c>
      <c r="D687" s="114" t="s">
        <v>559</v>
      </c>
    </row>
    <row r="688" spans="1:4" x14ac:dyDescent="0.3">
      <c r="A688" s="114" t="s">
        <v>1428</v>
      </c>
      <c r="B688" s="114" t="s">
        <v>364</v>
      </c>
      <c r="C688" s="114" t="s">
        <v>1429</v>
      </c>
      <c r="D688" s="114" t="s">
        <v>375</v>
      </c>
    </row>
    <row r="689" spans="1:4" x14ac:dyDescent="0.3">
      <c r="A689" s="114" t="s">
        <v>1430</v>
      </c>
      <c r="B689" s="114">
        <v>532368</v>
      </c>
      <c r="C689" s="114" t="s">
        <v>1431</v>
      </c>
      <c r="D689" s="114" t="s">
        <v>457</v>
      </c>
    </row>
    <row r="690" spans="1:4" x14ac:dyDescent="0.3">
      <c r="A690" s="114" t="s">
        <v>1432</v>
      </c>
      <c r="B690" s="114">
        <v>532113</v>
      </c>
      <c r="C690" s="114" t="s">
        <v>1433</v>
      </c>
      <c r="D690" s="114" t="s">
        <v>381</v>
      </c>
    </row>
    <row r="691" spans="1:4" x14ac:dyDescent="0.3">
      <c r="A691" s="114" t="s">
        <v>1434</v>
      </c>
      <c r="B691" s="114">
        <v>539434</v>
      </c>
      <c r="C691" s="114" t="s">
        <v>364</v>
      </c>
      <c r="D691" s="114" t="s">
        <v>381</v>
      </c>
    </row>
    <row r="692" spans="1:4" x14ac:dyDescent="0.3">
      <c r="A692" s="114" t="s">
        <v>1435</v>
      </c>
      <c r="B692" s="114">
        <v>500825</v>
      </c>
      <c r="C692" s="114" t="s">
        <v>1436</v>
      </c>
      <c r="D692" s="114" t="s">
        <v>424</v>
      </c>
    </row>
    <row r="693" spans="1:4" x14ac:dyDescent="0.3">
      <c r="A693" s="114" t="s">
        <v>1437</v>
      </c>
      <c r="B693" s="114">
        <v>534731</v>
      </c>
      <c r="C693" s="114" t="s">
        <v>364</v>
      </c>
      <c r="D693" s="114" t="s">
        <v>762</v>
      </c>
    </row>
    <row r="694" spans="1:4" x14ac:dyDescent="0.3">
      <c r="A694" s="114" t="s">
        <v>1438</v>
      </c>
      <c r="B694" s="114">
        <v>533543</v>
      </c>
      <c r="C694" s="114" t="s">
        <v>1439</v>
      </c>
      <c r="D694" s="114" t="s">
        <v>402</v>
      </c>
    </row>
    <row r="695" spans="1:4" x14ac:dyDescent="0.3">
      <c r="A695" s="114" t="s">
        <v>1440</v>
      </c>
      <c r="B695" s="114" t="s">
        <v>364</v>
      </c>
      <c r="C695" s="114" t="s">
        <v>339</v>
      </c>
      <c r="D695" s="114" t="s">
        <v>455</v>
      </c>
    </row>
    <row r="696" spans="1:4" x14ac:dyDescent="0.3">
      <c r="A696" s="114" t="s">
        <v>1441</v>
      </c>
      <c r="B696" s="114">
        <v>532123</v>
      </c>
      <c r="C696" s="114" t="s">
        <v>1442</v>
      </c>
      <c r="D696" s="114" t="s">
        <v>450</v>
      </c>
    </row>
    <row r="697" spans="1:4" x14ac:dyDescent="0.3">
      <c r="A697" s="114" t="s">
        <v>1443</v>
      </c>
      <c r="B697" s="114">
        <v>514045</v>
      </c>
      <c r="C697" s="114" t="s">
        <v>1444</v>
      </c>
      <c r="D697" s="114" t="s">
        <v>379</v>
      </c>
    </row>
    <row r="698" spans="1:4" x14ac:dyDescent="0.3">
      <c r="A698" s="114" t="s">
        <v>1445</v>
      </c>
      <c r="B698" s="114">
        <v>538789</v>
      </c>
      <c r="C698" s="114" t="s">
        <v>364</v>
      </c>
      <c r="D698" s="114" t="s">
        <v>601</v>
      </c>
    </row>
    <row r="699" spans="1:4" x14ac:dyDescent="0.3">
      <c r="A699" s="114" t="s">
        <v>1446</v>
      </c>
      <c r="B699" s="114">
        <v>540006</v>
      </c>
      <c r="C699" s="114" t="s">
        <v>364</v>
      </c>
      <c r="D699" s="114" t="s">
        <v>347</v>
      </c>
    </row>
    <row r="700" spans="1:4" x14ac:dyDescent="0.3">
      <c r="A700" s="114" t="s">
        <v>1447</v>
      </c>
      <c r="B700" s="114">
        <v>532931</v>
      </c>
      <c r="C700" s="114" t="s">
        <v>1448</v>
      </c>
      <c r="D700" s="114" t="s">
        <v>377</v>
      </c>
    </row>
    <row r="701" spans="1:4" x14ac:dyDescent="0.3">
      <c r="A701" s="114" t="s">
        <v>1449</v>
      </c>
      <c r="B701" s="114">
        <v>517421</v>
      </c>
      <c r="C701" s="114" t="s">
        <v>1450</v>
      </c>
      <c r="D701" s="114" t="s">
        <v>1129</v>
      </c>
    </row>
    <row r="702" spans="1:4" x14ac:dyDescent="0.3">
      <c r="A702" s="114" t="s">
        <v>1451</v>
      </c>
      <c r="B702" s="114">
        <v>504643</v>
      </c>
      <c r="C702" s="114" t="s">
        <v>364</v>
      </c>
      <c r="D702" s="114" t="s">
        <v>687</v>
      </c>
    </row>
    <row r="703" spans="1:4" x14ac:dyDescent="0.3">
      <c r="A703" s="114" t="s">
        <v>1452</v>
      </c>
      <c r="B703" s="114">
        <v>532813</v>
      </c>
      <c r="C703" s="114" t="s">
        <v>1453</v>
      </c>
      <c r="D703" s="114" t="s">
        <v>762</v>
      </c>
    </row>
    <row r="704" spans="1:4" x14ac:dyDescent="0.3">
      <c r="A704" s="114" t="s">
        <v>1454</v>
      </c>
      <c r="B704" s="114">
        <v>507515</v>
      </c>
      <c r="C704" s="114" t="s">
        <v>364</v>
      </c>
      <c r="D704" s="114" t="s">
        <v>524</v>
      </c>
    </row>
    <row r="705" spans="1:4" x14ac:dyDescent="0.3">
      <c r="A705" s="114" t="s">
        <v>1455</v>
      </c>
      <c r="B705" s="114">
        <v>532321</v>
      </c>
      <c r="C705" s="114" t="s">
        <v>1456</v>
      </c>
      <c r="D705" s="114" t="s">
        <v>402</v>
      </c>
    </row>
    <row r="706" spans="1:4" x14ac:dyDescent="0.3">
      <c r="A706" s="114" t="s">
        <v>1457</v>
      </c>
      <c r="B706" s="114" t="s">
        <v>364</v>
      </c>
      <c r="C706" s="114" t="s">
        <v>1458</v>
      </c>
      <c r="D706" s="114" t="s">
        <v>375</v>
      </c>
    </row>
    <row r="707" spans="1:4" x14ac:dyDescent="0.3">
      <c r="A707" s="114" t="s">
        <v>1459</v>
      </c>
      <c r="B707" s="114" t="s">
        <v>364</v>
      </c>
      <c r="C707" s="114" t="s">
        <v>1458</v>
      </c>
      <c r="D707" s="114" t="s">
        <v>375</v>
      </c>
    </row>
    <row r="708" spans="1:4" x14ac:dyDescent="0.3">
      <c r="A708" s="114" t="s">
        <v>1460</v>
      </c>
      <c r="B708" s="114">
        <v>517236</v>
      </c>
      <c r="C708" s="114" t="s">
        <v>364</v>
      </c>
      <c r="D708" s="114" t="s">
        <v>733</v>
      </c>
    </row>
    <row r="709" spans="1:4" x14ac:dyDescent="0.3">
      <c r="A709" s="114" t="s">
        <v>1461</v>
      </c>
      <c r="B709" s="114">
        <v>532386</v>
      </c>
      <c r="C709" s="114" t="s">
        <v>1462</v>
      </c>
      <c r="D709" s="114" t="s">
        <v>457</v>
      </c>
    </row>
    <row r="710" spans="1:4" x14ac:dyDescent="0.3">
      <c r="A710" s="114" t="s">
        <v>1463</v>
      </c>
      <c r="B710" s="114">
        <v>532801</v>
      </c>
      <c r="C710" s="114" t="s">
        <v>1464</v>
      </c>
      <c r="D710" s="114" t="s">
        <v>457</v>
      </c>
    </row>
    <row r="711" spans="1:4" x14ac:dyDescent="0.3">
      <c r="A711" s="114" t="s">
        <v>1465</v>
      </c>
      <c r="B711" s="114">
        <v>524440</v>
      </c>
      <c r="C711" s="114" t="s">
        <v>364</v>
      </c>
      <c r="D711" s="114" t="s">
        <v>412</v>
      </c>
    </row>
    <row r="712" spans="1:4" x14ac:dyDescent="0.3">
      <c r="A712" s="114" t="s">
        <v>1466</v>
      </c>
      <c r="B712" s="114">
        <v>532834</v>
      </c>
      <c r="C712" s="114" t="s">
        <v>1467</v>
      </c>
      <c r="D712" s="114" t="s">
        <v>524</v>
      </c>
    </row>
    <row r="713" spans="1:4" x14ac:dyDescent="0.3">
      <c r="A713" s="114" t="s">
        <v>1468</v>
      </c>
      <c r="B713" s="114">
        <v>538858</v>
      </c>
      <c r="C713" s="114" t="s">
        <v>364</v>
      </c>
      <c r="D713" s="114" t="s">
        <v>702</v>
      </c>
    </row>
    <row r="714" spans="1:4" x14ac:dyDescent="0.3">
      <c r="A714" s="114" t="s">
        <v>1469</v>
      </c>
      <c r="B714" s="114">
        <v>540071</v>
      </c>
      <c r="C714" s="114" t="s">
        <v>364</v>
      </c>
      <c r="D714" s="114" t="s">
        <v>562</v>
      </c>
    </row>
    <row r="715" spans="1:4" x14ac:dyDescent="0.3">
      <c r="A715" s="114" t="s">
        <v>1470</v>
      </c>
      <c r="B715" s="114">
        <v>511196</v>
      </c>
      <c r="C715" s="114" t="s">
        <v>1471</v>
      </c>
      <c r="D715" s="114" t="s">
        <v>422</v>
      </c>
    </row>
    <row r="716" spans="1:4" x14ac:dyDescent="0.3">
      <c r="A716" s="114" t="s">
        <v>1472</v>
      </c>
      <c r="B716" s="114">
        <v>532483</v>
      </c>
      <c r="C716" s="114" t="s">
        <v>1473</v>
      </c>
      <c r="D716" s="114" t="s">
        <v>682</v>
      </c>
    </row>
    <row r="717" spans="1:4" x14ac:dyDescent="0.3">
      <c r="A717" s="114" t="s">
        <v>1474</v>
      </c>
      <c r="B717" s="114">
        <v>539304</v>
      </c>
      <c r="C717" s="114" t="s">
        <v>364</v>
      </c>
      <c r="D717" s="114" t="s">
        <v>347</v>
      </c>
    </row>
    <row r="718" spans="1:4" x14ac:dyDescent="0.3">
      <c r="A718" s="114" t="s">
        <v>1475</v>
      </c>
      <c r="B718" s="114">
        <v>533267</v>
      </c>
      <c r="C718" s="114" t="s">
        <v>1476</v>
      </c>
      <c r="D718" s="114" t="s">
        <v>478</v>
      </c>
    </row>
    <row r="719" spans="1:4" x14ac:dyDescent="0.3">
      <c r="A719" s="114" t="s">
        <v>1477</v>
      </c>
      <c r="B719" s="114">
        <v>533267</v>
      </c>
      <c r="C719" s="114" t="s">
        <v>1476</v>
      </c>
      <c r="D719" s="114" t="s">
        <v>478</v>
      </c>
    </row>
    <row r="720" spans="1:4" x14ac:dyDescent="0.3">
      <c r="A720" s="114" t="s">
        <v>1478</v>
      </c>
      <c r="B720" s="114">
        <v>540710</v>
      </c>
      <c r="C720" s="114" t="s">
        <v>1479</v>
      </c>
      <c r="D720" s="114" t="s">
        <v>450</v>
      </c>
    </row>
    <row r="721" spans="1:4" x14ac:dyDescent="0.3">
      <c r="A721" s="114" t="s">
        <v>1480</v>
      </c>
      <c r="B721" s="114">
        <v>539198</v>
      </c>
      <c r="C721" s="114" t="s">
        <v>364</v>
      </c>
      <c r="D721" s="114" t="s">
        <v>347</v>
      </c>
    </row>
    <row r="722" spans="1:4" x14ac:dyDescent="0.3">
      <c r="A722" s="114" t="s">
        <v>1481</v>
      </c>
      <c r="B722" s="114">
        <v>539198</v>
      </c>
      <c r="C722" s="114" t="s">
        <v>364</v>
      </c>
      <c r="D722" s="114" t="s">
        <v>347</v>
      </c>
    </row>
    <row r="723" spans="1:4" x14ac:dyDescent="0.3">
      <c r="A723" s="114" t="s">
        <v>1482</v>
      </c>
      <c r="B723" s="114">
        <v>532938</v>
      </c>
      <c r="C723" s="114" t="s">
        <v>1483</v>
      </c>
      <c r="D723" s="114" t="s">
        <v>347</v>
      </c>
    </row>
    <row r="724" spans="1:4" x14ac:dyDescent="0.3">
      <c r="A724" s="114" t="s">
        <v>1484</v>
      </c>
      <c r="B724" s="114">
        <v>530879</v>
      </c>
      <c r="C724" s="114" t="s">
        <v>364</v>
      </c>
      <c r="D724" s="114" t="s">
        <v>347</v>
      </c>
    </row>
    <row r="725" spans="1:4" x14ac:dyDescent="0.3">
      <c r="A725" s="114" t="s">
        <v>1485</v>
      </c>
      <c r="B725" s="114">
        <v>538476</v>
      </c>
      <c r="C725" s="114" t="s">
        <v>364</v>
      </c>
      <c r="D725" s="114" t="s">
        <v>381</v>
      </c>
    </row>
    <row r="726" spans="1:4" x14ac:dyDescent="0.3">
      <c r="A726" s="114" t="s">
        <v>1486</v>
      </c>
      <c r="B726" s="114">
        <v>511505</v>
      </c>
      <c r="C726" s="114" t="s">
        <v>1487</v>
      </c>
      <c r="D726" s="114" t="s">
        <v>381</v>
      </c>
    </row>
    <row r="727" spans="1:4" x14ac:dyDescent="0.3">
      <c r="A727" s="114" t="s">
        <v>1488</v>
      </c>
      <c r="B727" s="114">
        <v>524742</v>
      </c>
      <c r="C727" s="114" t="s">
        <v>1489</v>
      </c>
      <c r="D727" s="114" t="s">
        <v>402</v>
      </c>
    </row>
    <row r="728" spans="1:4" x14ac:dyDescent="0.3">
      <c r="A728" s="114" t="s">
        <v>1490</v>
      </c>
      <c r="B728" s="114">
        <v>531595</v>
      </c>
      <c r="C728" s="114" t="s">
        <v>1491</v>
      </c>
      <c r="D728" s="114" t="s">
        <v>381</v>
      </c>
    </row>
    <row r="729" spans="1:4" x14ac:dyDescent="0.3">
      <c r="A729" s="114" t="s">
        <v>1492</v>
      </c>
      <c r="B729" s="114">
        <v>512169</v>
      </c>
      <c r="C729" s="114" t="s">
        <v>364</v>
      </c>
      <c r="D729" s="114" t="s">
        <v>785</v>
      </c>
    </row>
    <row r="730" spans="1:4" x14ac:dyDescent="0.3">
      <c r="A730" s="114" t="s">
        <v>1493</v>
      </c>
      <c r="B730" s="114">
        <v>509486</v>
      </c>
      <c r="C730" s="114" t="s">
        <v>364</v>
      </c>
      <c r="D730" s="114" t="s">
        <v>484</v>
      </c>
    </row>
    <row r="731" spans="1:4" x14ac:dyDescent="0.3">
      <c r="A731" s="114" t="s">
        <v>1494</v>
      </c>
      <c r="B731" s="114">
        <v>509486</v>
      </c>
      <c r="C731" s="114" t="s">
        <v>364</v>
      </c>
      <c r="D731" s="114" t="s">
        <v>484</v>
      </c>
    </row>
    <row r="732" spans="1:4" x14ac:dyDescent="0.3">
      <c r="A732" s="114" t="s">
        <v>1495</v>
      </c>
      <c r="B732" s="114">
        <v>507486</v>
      </c>
      <c r="C732" s="114" t="s">
        <v>364</v>
      </c>
      <c r="D732" s="114" t="s">
        <v>412</v>
      </c>
    </row>
    <row r="733" spans="1:4" x14ac:dyDescent="0.3">
      <c r="A733" s="114" t="s">
        <v>1496</v>
      </c>
      <c r="B733" s="114">
        <v>538817</v>
      </c>
      <c r="C733" s="114" t="s">
        <v>364</v>
      </c>
      <c r="D733" s="114" t="s">
        <v>484</v>
      </c>
    </row>
    <row r="734" spans="1:4" x14ac:dyDescent="0.3">
      <c r="A734" s="114" t="s">
        <v>1497</v>
      </c>
      <c r="B734" s="114">
        <v>536974</v>
      </c>
      <c r="C734" s="114" t="s">
        <v>364</v>
      </c>
      <c r="D734" s="114" t="s">
        <v>484</v>
      </c>
    </row>
    <row r="735" spans="1:4" x14ac:dyDescent="0.3">
      <c r="A735" s="114" t="s">
        <v>1498</v>
      </c>
      <c r="B735" s="114">
        <v>540652</v>
      </c>
      <c r="C735" s="114" t="s">
        <v>364</v>
      </c>
      <c r="D735" s="114" t="s">
        <v>549</v>
      </c>
    </row>
    <row r="736" spans="1:4" x14ac:dyDescent="0.3">
      <c r="A736" s="114" t="s">
        <v>1499</v>
      </c>
      <c r="B736" s="114">
        <v>513375</v>
      </c>
      <c r="C736" s="114" t="s">
        <v>1500</v>
      </c>
      <c r="D736" s="114" t="s">
        <v>1284</v>
      </c>
    </row>
    <row r="737" spans="1:4" x14ac:dyDescent="0.3">
      <c r="A737" s="114" t="s">
        <v>1501</v>
      </c>
      <c r="B737" s="114">
        <v>534804</v>
      </c>
      <c r="C737" s="114" t="s">
        <v>1502</v>
      </c>
      <c r="D737" s="114" t="s">
        <v>347</v>
      </c>
    </row>
    <row r="738" spans="1:4" x14ac:dyDescent="0.3">
      <c r="A738" s="114" t="s">
        <v>1503</v>
      </c>
      <c r="B738" s="114">
        <v>533260</v>
      </c>
      <c r="C738" s="114" t="s">
        <v>1504</v>
      </c>
      <c r="D738" s="114" t="s">
        <v>469</v>
      </c>
    </row>
    <row r="739" spans="1:4" x14ac:dyDescent="0.3">
      <c r="A739" s="114" t="s">
        <v>1505</v>
      </c>
      <c r="B739" s="114">
        <v>530609</v>
      </c>
      <c r="C739" s="114" t="s">
        <v>364</v>
      </c>
      <c r="D739" s="114" t="s">
        <v>1284</v>
      </c>
    </row>
    <row r="740" spans="1:4" x14ac:dyDescent="0.3">
      <c r="A740" s="114" t="s">
        <v>1506</v>
      </c>
      <c r="B740" s="114">
        <v>532282</v>
      </c>
      <c r="C740" s="114" t="s">
        <v>1507</v>
      </c>
      <c r="D740" s="114" t="s">
        <v>719</v>
      </c>
    </row>
    <row r="741" spans="1:4" x14ac:dyDescent="0.3">
      <c r="A741" s="114" t="s">
        <v>1508</v>
      </c>
      <c r="B741" s="114">
        <v>500870</v>
      </c>
      <c r="C741" s="114" t="s">
        <v>1509</v>
      </c>
      <c r="D741" s="114" t="s">
        <v>574</v>
      </c>
    </row>
    <row r="742" spans="1:4" x14ac:dyDescent="0.3">
      <c r="A742" s="114" t="s">
        <v>1510</v>
      </c>
      <c r="B742" s="114">
        <v>500870</v>
      </c>
      <c r="C742" s="114" t="s">
        <v>1509</v>
      </c>
      <c r="D742" s="114" t="s">
        <v>574</v>
      </c>
    </row>
    <row r="743" spans="1:4" x14ac:dyDescent="0.3">
      <c r="A743" s="114" t="s">
        <v>1511</v>
      </c>
      <c r="B743" s="114">
        <v>531682</v>
      </c>
      <c r="C743" s="114" t="s">
        <v>364</v>
      </c>
      <c r="D743" s="114" t="s">
        <v>350</v>
      </c>
    </row>
    <row r="744" spans="1:4" x14ac:dyDescent="0.3">
      <c r="A744" s="114" t="s">
        <v>1512</v>
      </c>
      <c r="B744" s="114">
        <v>531158</v>
      </c>
      <c r="C744" s="114" t="s">
        <v>364</v>
      </c>
      <c r="D744" s="114" t="s">
        <v>386</v>
      </c>
    </row>
    <row r="745" spans="1:4" x14ac:dyDescent="0.3">
      <c r="A745" s="114" t="s">
        <v>1513</v>
      </c>
      <c r="B745" s="114">
        <v>531900</v>
      </c>
      <c r="C745" s="114" t="s">
        <v>364</v>
      </c>
      <c r="D745" s="114" t="s">
        <v>386</v>
      </c>
    </row>
    <row r="746" spans="1:4" x14ac:dyDescent="0.3">
      <c r="A746" s="114" t="s">
        <v>1514</v>
      </c>
      <c r="B746" s="114">
        <v>519600</v>
      </c>
      <c r="C746" s="114" t="s">
        <v>1515</v>
      </c>
      <c r="D746" s="114" t="s">
        <v>771</v>
      </c>
    </row>
    <row r="747" spans="1:4" x14ac:dyDescent="0.3">
      <c r="A747" s="114" t="s">
        <v>1516</v>
      </c>
      <c r="B747" s="114">
        <v>519600</v>
      </c>
      <c r="C747" s="114" t="s">
        <v>1515</v>
      </c>
      <c r="D747" s="114" t="s">
        <v>771</v>
      </c>
    </row>
    <row r="748" spans="1:4" x14ac:dyDescent="0.3">
      <c r="A748" s="114" t="s">
        <v>1517</v>
      </c>
      <c r="B748" s="114">
        <v>500878</v>
      </c>
      <c r="C748" s="114" t="s">
        <v>1518</v>
      </c>
      <c r="D748" s="114" t="s">
        <v>844</v>
      </c>
    </row>
    <row r="749" spans="1:4" x14ac:dyDescent="0.3">
      <c r="A749" s="114" t="s">
        <v>1519</v>
      </c>
      <c r="B749" s="114">
        <v>530789</v>
      </c>
      <c r="C749" s="114" t="s">
        <v>364</v>
      </c>
      <c r="D749" s="114" t="s">
        <v>484</v>
      </c>
    </row>
    <row r="750" spans="1:4" x14ac:dyDescent="0.3">
      <c r="A750" s="114" t="s">
        <v>1520</v>
      </c>
      <c r="B750" s="114">
        <v>531119</v>
      </c>
      <c r="C750" s="114" t="s">
        <v>364</v>
      </c>
      <c r="D750" s="114" t="s">
        <v>478</v>
      </c>
    </row>
    <row r="751" spans="1:4" x14ac:dyDescent="0.3">
      <c r="A751" s="114" t="s">
        <v>1521</v>
      </c>
      <c r="B751" s="114">
        <v>531119</v>
      </c>
      <c r="C751" s="114" t="s">
        <v>364</v>
      </c>
      <c r="D751" s="114" t="s">
        <v>478</v>
      </c>
    </row>
    <row r="752" spans="1:4" x14ac:dyDescent="0.3">
      <c r="A752" s="114" t="s">
        <v>1522</v>
      </c>
      <c r="B752" s="114">
        <v>514171</v>
      </c>
      <c r="C752" s="114" t="s">
        <v>364</v>
      </c>
      <c r="D752" s="114" t="s">
        <v>892</v>
      </c>
    </row>
    <row r="753" spans="1:4" x14ac:dyDescent="0.3">
      <c r="A753" s="114" t="s">
        <v>1523</v>
      </c>
      <c r="B753" s="114">
        <v>538734</v>
      </c>
      <c r="C753" s="114" t="s">
        <v>364</v>
      </c>
      <c r="D753" s="114" t="s">
        <v>350</v>
      </c>
    </row>
    <row r="754" spans="1:4" x14ac:dyDescent="0.3">
      <c r="A754" s="114" t="s">
        <v>1524</v>
      </c>
      <c r="B754" s="114">
        <v>532695</v>
      </c>
      <c r="C754" s="114" t="s">
        <v>1525</v>
      </c>
      <c r="D754" s="114" t="s">
        <v>478</v>
      </c>
    </row>
    <row r="755" spans="1:4" x14ac:dyDescent="0.3">
      <c r="A755" s="114" t="s">
        <v>1526</v>
      </c>
      <c r="B755" s="114">
        <v>532871</v>
      </c>
      <c r="C755" s="114" t="s">
        <v>1527</v>
      </c>
      <c r="D755" s="114" t="s">
        <v>702</v>
      </c>
    </row>
    <row r="756" spans="1:4" x14ac:dyDescent="0.3">
      <c r="A756" s="114" t="s">
        <v>1528</v>
      </c>
      <c r="B756" s="114">
        <v>532701</v>
      </c>
      <c r="C756" s="114" t="s">
        <v>364</v>
      </c>
      <c r="D756" s="114" t="s">
        <v>358</v>
      </c>
    </row>
    <row r="757" spans="1:4" x14ac:dyDescent="0.3">
      <c r="A757" s="114" t="s">
        <v>1529</v>
      </c>
      <c r="B757" s="114">
        <v>522251</v>
      </c>
      <c r="C757" s="114" t="s">
        <v>364</v>
      </c>
      <c r="D757" s="114" t="s">
        <v>372</v>
      </c>
    </row>
    <row r="758" spans="1:4" x14ac:dyDescent="0.3">
      <c r="A758" s="114" t="s">
        <v>1530</v>
      </c>
      <c r="B758" s="114">
        <v>531380</v>
      </c>
      <c r="C758" s="114" t="s">
        <v>364</v>
      </c>
      <c r="D758" s="114" t="s">
        <v>1531</v>
      </c>
    </row>
    <row r="759" spans="1:4" x14ac:dyDescent="0.3">
      <c r="A759" s="114" t="s">
        <v>1532</v>
      </c>
      <c r="B759" s="114">
        <v>532885</v>
      </c>
      <c r="C759" s="114" t="s">
        <v>1533</v>
      </c>
      <c r="D759" s="114" t="s">
        <v>682</v>
      </c>
    </row>
    <row r="760" spans="1:4" x14ac:dyDescent="0.3">
      <c r="A760" s="114" t="s">
        <v>1534</v>
      </c>
      <c r="B760" s="114" t="s">
        <v>364</v>
      </c>
      <c r="C760" s="114" t="s">
        <v>1535</v>
      </c>
      <c r="D760" s="114" t="s">
        <v>455</v>
      </c>
    </row>
    <row r="761" spans="1:4" x14ac:dyDescent="0.3">
      <c r="A761" s="114" t="s">
        <v>1536</v>
      </c>
      <c r="B761" s="114" t="s">
        <v>364</v>
      </c>
      <c r="C761" s="114" t="s">
        <v>1535</v>
      </c>
      <c r="D761" s="114" t="s">
        <v>455</v>
      </c>
    </row>
    <row r="762" spans="1:4" x14ac:dyDescent="0.3">
      <c r="A762" s="114" t="s">
        <v>1537</v>
      </c>
      <c r="B762" s="114">
        <v>501827</v>
      </c>
      <c r="C762" s="114" t="s">
        <v>364</v>
      </c>
      <c r="D762" s="114" t="s">
        <v>436</v>
      </c>
    </row>
    <row r="763" spans="1:4" x14ac:dyDescent="0.3">
      <c r="A763" s="114" t="s">
        <v>1538</v>
      </c>
      <c r="B763" s="114">
        <v>501150</v>
      </c>
      <c r="C763" s="114" t="s">
        <v>1539</v>
      </c>
      <c r="D763" s="114" t="s">
        <v>347</v>
      </c>
    </row>
    <row r="764" spans="1:4" x14ac:dyDescent="0.3">
      <c r="A764" s="114" t="s">
        <v>1540</v>
      </c>
      <c r="B764" s="114">
        <v>517544</v>
      </c>
      <c r="C764" s="114" t="s">
        <v>1541</v>
      </c>
      <c r="D764" s="114" t="s">
        <v>785</v>
      </c>
    </row>
    <row r="765" spans="1:4" x14ac:dyDescent="0.3">
      <c r="A765" s="114" t="s">
        <v>1542</v>
      </c>
      <c r="B765" s="114">
        <v>500280</v>
      </c>
      <c r="C765" s="114" t="s">
        <v>1543</v>
      </c>
      <c r="D765" s="114" t="s">
        <v>379</v>
      </c>
    </row>
    <row r="766" spans="1:4" x14ac:dyDescent="0.3">
      <c r="A766" s="114" t="s">
        <v>1544</v>
      </c>
      <c r="B766" s="114">
        <v>500083</v>
      </c>
      <c r="C766" s="114" t="s">
        <v>1545</v>
      </c>
      <c r="D766" s="114" t="s">
        <v>669</v>
      </c>
    </row>
    <row r="767" spans="1:4" x14ac:dyDescent="0.3">
      <c r="A767" s="114" t="s">
        <v>1546</v>
      </c>
      <c r="B767" s="114">
        <v>532548</v>
      </c>
      <c r="C767" s="114" t="s">
        <v>1547</v>
      </c>
      <c r="D767" s="114" t="s">
        <v>859</v>
      </c>
    </row>
    <row r="768" spans="1:4" x14ac:dyDescent="0.3">
      <c r="A768" s="114" t="s">
        <v>1548</v>
      </c>
      <c r="B768" s="114">
        <v>532548</v>
      </c>
      <c r="C768" s="114" t="s">
        <v>1547</v>
      </c>
      <c r="D768" s="114" t="s">
        <v>859</v>
      </c>
    </row>
    <row r="769" spans="1:4" x14ac:dyDescent="0.3">
      <c r="A769" s="114" t="s">
        <v>1549</v>
      </c>
      <c r="B769" s="114">
        <v>500040</v>
      </c>
      <c r="C769" s="114" t="s">
        <v>1550</v>
      </c>
      <c r="D769" s="114" t="s">
        <v>377</v>
      </c>
    </row>
    <row r="770" spans="1:4" x14ac:dyDescent="0.3">
      <c r="A770" s="114" t="s">
        <v>1551</v>
      </c>
      <c r="B770" s="114">
        <v>530881</v>
      </c>
      <c r="C770" s="114" t="s">
        <v>364</v>
      </c>
      <c r="D770" s="114" t="s">
        <v>347</v>
      </c>
    </row>
    <row r="771" spans="1:4" x14ac:dyDescent="0.3">
      <c r="A771" s="114" t="s">
        <v>1552</v>
      </c>
      <c r="B771" s="114">
        <v>532443</v>
      </c>
      <c r="C771" s="114" t="s">
        <v>1553</v>
      </c>
      <c r="D771" s="114" t="s">
        <v>641</v>
      </c>
    </row>
    <row r="772" spans="1:4" x14ac:dyDescent="0.3">
      <c r="A772" s="114" t="s">
        <v>1554</v>
      </c>
      <c r="B772" s="114">
        <v>532413</v>
      </c>
      <c r="C772" s="114" t="s">
        <v>1555</v>
      </c>
      <c r="D772" s="114" t="s">
        <v>689</v>
      </c>
    </row>
    <row r="773" spans="1:4" x14ac:dyDescent="0.3">
      <c r="A773" s="114" t="s">
        <v>1556</v>
      </c>
      <c r="B773" s="114">
        <v>512341</v>
      </c>
      <c r="C773" s="114" t="s">
        <v>364</v>
      </c>
      <c r="D773" s="114" t="s">
        <v>694</v>
      </c>
    </row>
    <row r="774" spans="1:4" x14ac:dyDescent="0.3">
      <c r="A774" s="114" t="s">
        <v>1557</v>
      </c>
      <c r="B774" s="114">
        <v>500084</v>
      </c>
      <c r="C774" s="114" t="s">
        <v>1558</v>
      </c>
      <c r="D774" s="114" t="s">
        <v>503</v>
      </c>
    </row>
    <row r="775" spans="1:4" x14ac:dyDescent="0.3">
      <c r="A775" s="114" t="s">
        <v>1559</v>
      </c>
      <c r="B775" s="114" t="s">
        <v>364</v>
      </c>
      <c r="C775" s="114" t="s">
        <v>1560</v>
      </c>
      <c r="D775" s="114" t="s">
        <v>1561</v>
      </c>
    </row>
    <row r="776" spans="1:4" x14ac:dyDescent="0.3">
      <c r="A776" s="114" t="s">
        <v>1562</v>
      </c>
      <c r="B776" s="114">
        <v>542333</v>
      </c>
      <c r="C776" s="114" t="s">
        <v>1563</v>
      </c>
      <c r="D776" s="114" t="s">
        <v>1561</v>
      </c>
    </row>
    <row r="777" spans="1:4" x14ac:dyDescent="0.3">
      <c r="A777" s="114" t="s">
        <v>1564</v>
      </c>
      <c r="B777" s="114">
        <v>500093</v>
      </c>
      <c r="C777" s="114" t="s">
        <v>1565</v>
      </c>
      <c r="D777" s="114" t="s">
        <v>407</v>
      </c>
    </row>
    <row r="778" spans="1:4" x14ac:dyDescent="0.3">
      <c r="A778" s="114" t="s">
        <v>1566</v>
      </c>
      <c r="B778" s="114">
        <v>531489</v>
      </c>
      <c r="C778" s="114" t="s">
        <v>364</v>
      </c>
      <c r="D778" s="114" t="s">
        <v>457</v>
      </c>
    </row>
    <row r="779" spans="1:4" x14ac:dyDescent="0.3">
      <c r="A779" s="114" t="s">
        <v>1567</v>
      </c>
      <c r="B779" s="114">
        <v>531946</v>
      </c>
      <c r="C779" s="114" t="s">
        <v>364</v>
      </c>
      <c r="D779" s="114" t="s">
        <v>358</v>
      </c>
    </row>
    <row r="780" spans="1:4" x14ac:dyDescent="0.3">
      <c r="A780" s="114" t="s">
        <v>1568</v>
      </c>
      <c r="B780" s="114">
        <v>542399</v>
      </c>
      <c r="C780" s="114" t="s">
        <v>1569</v>
      </c>
      <c r="D780" s="114" t="s">
        <v>565</v>
      </c>
    </row>
    <row r="781" spans="1:4" x14ac:dyDescent="0.3">
      <c r="A781" s="114" t="s">
        <v>1570</v>
      </c>
      <c r="B781" s="114">
        <v>539600</v>
      </c>
      <c r="C781" s="114" t="s">
        <v>364</v>
      </c>
      <c r="D781" s="114" t="s">
        <v>386</v>
      </c>
    </row>
    <row r="782" spans="1:4" x14ac:dyDescent="0.3">
      <c r="A782" s="114" t="s">
        <v>1571</v>
      </c>
      <c r="B782" s="114">
        <v>530307</v>
      </c>
      <c r="C782" s="114" t="s">
        <v>364</v>
      </c>
      <c r="D782" s="114" t="s">
        <v>562</v>
      </c>
    </row>
    <row r="783" spans="1:4" x14ac:dyDescent="0.3">
      <c r="A783" s="114" t="s">
        <v>1572</v>
      </c>
      <c r="B783" s="114">
        <v>512301</v>
      </c>
      <c r="C783" s="114" t="s">
        <v>364</v>
      </c>
      <c r="D783" s="114" t="s">
        <v>386</v>
      </c>
    </row>
    <row r="784" spans="1:4" x14ac:dyDescent="0.3">
      <c r="A784" s="114" t="s">
        <v>1573</v>
      </c>
      <c r="B784" s="114">
        <v>500085</v>
      </c>
      <c r="C784" s="114" t="s">
        <v>1574</v>
      </c>
      <c r="D784" s="114" t="s">
        <v>872</v>
      </c>
    </row>
    <row r="785" spans="1:4" x14ac:dyDescent="0.3">
      <c r="A785" s="114" t="s">
        <v>1575</v>
      </c>
      <c r="B785" s="114">
        <v>542627</v>
      </c>
      <c r="C785" s="114" t="s">
        <v>1576</v>
      </c>
      <c r="D785" s="114" t="s">
        <v>730</v>
      </c>
    </row>
    <row r="786" spans="1:4" x14ac:dyDescent="0.3">
      <c r="A786" s="114" t="s">
        <v>1577</v>
      </c>
      <c r="B786" s="114">
        <v>522292</v>
      </c>
      <c r="C786" s="114" t="s">
        <v>364</v>
      </c>
      <c r="D786" s="114" t="s">
        <v>379</v>
      </c>
    </row>
    <row r="787" spans="1:4" x14ac:dyDescent="0.3">
      <c r="A787" s="114" t="s">
        <v>1578</v>
      </c>
      <c r="B787" s="114">
        <v>530309</v>
      </c>
      <c r="C787" s="114" t="s">
        <v>364</v>
      </c>
      <c r="D787" s="114" t="s">
        <v>386</v>
      </c>
    </row>
    <row r="788" spans="1:4" x14ac:dyDescent="0.3">
      <c r="A788" s="114" t="s">
        <v>1579</v>
      </c>
      <c r="B788" s="114">
        <v>540829</v>
      </c>
      <c r="C788" s="114" t="s">
        <v>364</v>
      </c>
      <c r="D788" s="114" t="s">
        <v>386</v>
      </c>
    </row>
    <row r="789" spans="1:4" x14ac:dyDescent="0.3">
      <c r="A789" s="114" t="s">
        <v>1580</v>
      </c>
      <c r="B789" s="114">
        <v>535142</v>
      </c>
      <c r="C789" s="114" t="s">
        <v>364</v>
      </c>
      <c r="D789" s="114" t="s">
        <v>367</v>
      </c>
    </row>
    <row r="790" spans="1:4" x14ac:dyDescent="0.3">
      <c r="A790" s="114" t="s">
        <v>1581</v>
      </c>
      <c r="B790" s="114">
        <v>531327</v>
      </c>
      <c r="C790" s="114" t="s">
        <v>364</v>
      </c>
      <c r="D790" s="114" t="s">
        <v>347</v>
      </c>
    </row>
    <row r="791" spans="1:4" x14ac:dyDescent="0.3">
      <c r="A791" s="114" t="s">
        <v>1582</v>
      </c>
      <c r="B791" s="114">
        <v>511696</v>
      </c>
      <c r="C791" s="114" t="s">
        <v>364</v>
      </c>
      <c r="D791" s="114" t="s">
        <v>347</v>
      </c>
    </row>
    <row r="792" spans="1:4" x14ac:dyDescent="0.3">
      <c r="A792" s="114" t="s">
        <v>1583</v>
      </c>
      <c r="B792" s="114">
        <v>531977</v>
      </c>
      <c r="C792" s="114" t="s">
        <v>364</v>
      </c>
      <c r="D792" s="114" t="s">
        <v>436</v>
      </c>
    </row>
    <row r="793" spans="1:4" x14ac:dyDescent="0.3">
      <c r="A793" s="114" t="s">
        <v>1584</v>
      </c>
      <c r="B793" s="114">
        <v>504671</v>
      </c>
      <c r="C793" s="114" t="s">
        <v>364</v>
      </c>
      <c r="D793" s="114" t="s">
        <v>396</v>
      </c>
    </row>
    <row r="794" spans="1:4" x14ac:dyDescent="0.3">
      <c r="A794" s="114" t="s">
        <v>1585</v>
      </c>
      <c r="B794" s="114">
        <v>539800</v>
      </c>
      <c r="C794" s="114" t="s">
        <v>364</v>
      </c>
      <c r="D794" s="114" t="s">
        <v>386</v>
      </c>
    </row>
    <row r="795" spans="1:4" x14ac:dyDescent="0.3">
      <c r="A795" s="114" t="s">
        <v>1586</v>
      </c>
      <c r="B795" s="114">
        <v>526917</v>
      </c>
      <c r="C795" s="114" t="s">
        <v>364</v>
      </c>
      <c r="D795" s="114" t="s">
        <v>450</v>
      </c>
    </row>
    <row r="796" spans="1:4" x14ac:dyDescent="0.3">
      <c r="A796" s="114" t="s">
        <v>1587</v>
      </c>
      <c r="B796" s="114">
        <v>530871</v>
      </c>
      <c r="C796" s="114" t="s">
        <v>364</v>
      </c>
      <c r="D796" s="114" t="s">
        <v>524</v>
      </c>
    </row>
    <row r="797" spans="1:4" x14ac:dyDescent="0.3">
      <c r="A797" s="114" t="s">
        <v>1588</v>
      </c>
      <c r="B797" s="114">
        <v>540395</v>
      </c>
      <c r="C797" s="114" t="s">
        <v>364</v>
      </c>
      <c r="D797" s="114" t="s">
        <v>524</v>
      </c>
    </row>
    <row r="798" spans="1:4" x14ac:dyDescent="0.3">
      <c r="A798" s="114" t="s">
        <v>1589</v>
      </c>
      <c r="B798" s="114">
        <v>541269</v>
      </c>
      <c r="C798" s="114" t="s">
        <v>1590</v>
      </c>
      <c r="D798" s="114" t="s">
        <v>412</v>
      </c>
    </row>
    <row r="799" spans="1:4" x14ac:dyDescent="0.3">
      <c r="A799" s="114" t="s">
        <v>1591</v>
      </c>
      <c r="B799" s="114">
        <v>539230</v>
      </c>
      <c r="C799" s="114" t="s">
        <v>364</v>
      </c>
      <c r="D799" s="114" t="s">
        <v>524</v>
      </c>
    </row>
    <row r="800" spans="1:4" x14ac:dyDescent="0.3">
      <c r="A800" s="114" t="s">
        <v>1592</v>
      </c>
      <c r="B800" s="114">
        <v>506365</v>
      </c>
      <c r="C800" s="114" t="s">
        <v>364</v>
      </c>
      <c r="D800" s="114" t="s">
        <v>402</v>
      </c>
    </row>
    <row r="801" spans="1:4" x14ac:dyDescent="0.3">
      <c r="A801" s="114" t="s">
        <v>1593</v>
      </c>
      <c r="B801" s="114">
        <v>537326</v>
      </c>
      <c r="C801" s="114" t="s">
        <v>364</v>
      </c>
      <c r="D801" s="114" t="s">
        <v>372</v>
      </c>
    </row>
    <row r="802" spans="1:4" x14ac:dyDescent="0.3">
      <c r="A802" s="114" t="s">
        <v>1594</v>
      </c>
      <c r="B802" s="114">
        <v>539011</v>
      </c>
      <c r="C802" s="114" t="s">
        <v>364</v>
      </c>
      <c r="D802" s="114" t="s">
        <v>396</v>
      </c>
    </row>
    <row r="803" spans="1:4" x14ac:dyDescent="0.3">
      <c r="A803" s="114" t="s">
        <v>1595</v>
      </c>
      <c r="B803" s="114">
        <v>523489</v>
      </c>
      <c r="C803" s="114" t="s">
        <v>364</v>
      </c>
      <c r="D803" s="114" t="s">
        <v>553</v>
      </c>
    </row>
    <row r="804" spans="1:4" x14ac:dyDescent="0.3">
      <c r="A804" s="114" t="s">
        <v>1596</v>
      </c>
      <c r="B804" s="114">
        <v>500110</v>
      </c>
      <c r="C804" s="114" t="s">
        <v>1597</v>
      </c>
      <c r="D804" s="114" t="s">
        <v>1293</v>
      </c>
    </row>
    <row r="805" spans="1:4" x14ac:dyDescent="0.3">
      <c r="A805" s="114" t="s">
        <v>1598</v>
      </c>
      <c r="B805" s="114">
        <v>526817</v>
      </c>
      <c r="C805" s="114" t="s">
        <v>364</v>
      </c>
      <c r="D805" s="114" t="s">
        <v>601</v>
      </c>
    </row>
    <row r="806" spans="1:4" x14ac:dyDescent="0.3">
      <c r="A806" s="114" t="s">
        <v>1599</v>
      </c>
      <c r="B806" s="114">
        <v>521244</v>
      </c>
      <c r="C806" s="114" t="s">
        <v>364</v>
      </c>
      <c r="D806" s="114" t="s">
        <v>379</v>
      </c>
    </row>
    <row r="807" spans="1:4" x14ac:dyDescent="0.3">
      <c r="A807" s="114" t="s">
        <v>1600</v>
      </c>
      <c r="B807" s="114">
        <v>532992</v>
      </c>
      <c r="C807" s="114" t="s">
        <v>364</v>
      </c>
      <c r="D807" s="114" t="s">
        <v>565</v>
      </c>
    </row>
    <row r="808" spans="1:4" x14ac:dyDescent="0.3">
      <c r="A808" s="114" t="s">
        <v>1601</v>
      </c>
      <c r="B808" s="114">
        <v>531358</v>
      </c>
      <c r="C808" s="114" t="s">
        <v>364</v>
      </c>
      <c r="D808" s="114" t="s">
        <v>381</v>
      </c>
    </row>
    <row r="809" spans="1:4" x14ac:dyDescent="0.3">
      <c r="A809" s="114" t="s">
        <v>1602</v>
      </c>
      <c r="B809" s="114">
        <v>530427</v>
      </c>
      <c r="C809" s="114" t="s">
        <v>364</v>
      </c>
      <c r="D809" s="114" t="s">
        <v>1603</v>
      </c>
    </row>
    <row r="810" spans="1:4" x14ac:dyDescent="0.3">
      <c r="A810" s="114" t="s">
        <v>1604</v>
      </c>
      <c r="B810" s="114">
        <v>526546</v>
      </c>
      <c r="C810" s="114" t="s">
        <v>364</v>
      </c>
      <c r="D810" s="114" t="s">
        <v>553</v>
      </c>
    </row>
    <row r="811" spans="1:4" x14ac:dyDescent="0.3">
      <c r="A811" s="114" t="s">
        <v>1605</v>
      </c>
      <c r="B811" s="114">
        <v>511243</v>
      </c>
      <c r="C811" s="114" t="s">
        <v>1606</v>
      </c>
      <c r="D811" s="114" t="s">
        <v>381</v>
      </c>
    </row>
    <row r="812" spans="1:4" x14ac:dyDescent="0.3">
      <c r="A812" s="114" t="s">
        <v>1607</v>
      </c>
      <c r="B812" s="114">
        <v>511243</v>
      </c>
      <c r="C812" s="114" t="s">
        <v>1608</v>
      </c>
      <c r="D812" s="114" t="s">
        <v>381</v>
      </c>
    </row>
    <row r="813" spans="1:4" x14ac:dyDescent="0.3">
      <c r="A813" s="114" t="s">
        <v>1609</v>
      </c>
      <c r="B813" s="114">
        <v>519475</v>
      </c>
      <c r="C813" s="114" t="s">
        <v>364</v>
      </c>
      <c r="D813" s="114" t="s">
        <v>444</v>
      </c>
    </row>
    <row r="814" spans="1:4" x14ac:dyDescent="0.3">
      <c r="A814" s="114" t="s">
        <v>1610</v>
      </c>
      <c r="B814" s="114">
        <v>540681</v>
      </c>
      <c r="C814" s="114" t="s">
        <v>364</v>
      </c>
      <c r="D814" s="114" t="s">
        <v>424</v>
      </c>
    </row>
    <row r="815" spans="1:4" x14ac:dyDescent="0.3">
      <c r="A815" s="114" t="s">
        <v>1611</v>
      </c>
      <c r="B815" s="114">
        <v>501833</v>
      </c>
      <c r="C815" s="114" t="s">
        <v>364</v>
      </c>
      <c r="D815" s="114" t="s">
        <v>1612</v>
      </c>
    </row>
    <row r="816" spans="1:4" x14ac:dyDescent="0.3">
      <c r="A816" s="114" t="s">
        <v>1613</v>
      </c>
      <c r="B816" s="114">
        <v>539335</v>
      </c>
      <c r="C816" s="114" t="s">
        <v>364</v>
      </c>
      <c r="D816" s="114" t="s">
        <v>386</v>
      </c>
    </row>
    <row r="817" spans="1:4" x14ac:dyDescent="0.3">
      <c r="A817" s="114" t="s">
        <v>1614</v>
      </c>
      <c r="B817" s="114">
        <v>530191</v>
      </c>
      <c r="C817" s="114" t="s">
        <v>1615</v>
      </c>
      <c r="D817" s="114" t="s">
        <v>524</v>
      </c>
    </row>
    <row r="818" spans="1:4" x14ac:dyDescent="0.3">
      <c r="A818" s="114" t="s">
        <v>1616</v>
      </c>
      <c r="B818" s="114">
        <v>530191</v>
      </c>
      <c r="C818" s="114" t="s">
        <v>1615</v>
      </c>
      <c r="D818" s="114" t="s">
        <v>524</v>
      </c>
    </row>
    <row r="819" spans="1:4" x14ac:dyDescent="0.3">
      <c r="A819" s="114" t="s">
        <v>1617</v>
      </c>
      <c r="B819" s="114">
        <v>519477</v>
      </c>
      <c r="C819" s="114" t="s">
        <v>364</v>
      </c>
      <c r="D819" s="114" t="s">
        <v>613</v>
      </c>
    </row>
    <row r="820" spans="1:4" x14ac:dyDescent="0.3">
      <c r="A820" s="114" t="s">
        <v>1618</v>
      </c>
      <c r="B820" s="114">
        <v>542678</v>
      </c>
      <c r="C820" s="114" t="s">
        <v>1619</v>
      </c>
      <c r="D820" s="114" t="s">
        <v>402</v>
      </c>
    </row>
    <row r="821" spans="1:4" x14ac:dyDescent="0.3">
      <c r="A821" s="114" t="s">
        <v>1620</v>
      </c>
      <c r="B821" s="114">
        <v>534758</v>
      </c>
      <c r="C821" s="114" t="s">
        <v>1621</v>
      </c>
      <c r="D821" s="114" t="s">
        <v>350</v>
      </c>
    </row>
    <row r="822" spans="1:4" x14ac:dyDescent="0.3">
      <c r="A822" s="114" t="s">
        <v>1622</v>
      </c>
      <c r="B822" s="114">
        <v>533407</v>
      </c>
      <c r="C822" s="114" t="s">
        <v>1623</v>
      </c>
      <c r="D822" s="114" t="s">
        <v>379</v>
      </c>
    </row>
    <row r="823" spans="1:4" x14ac:dyDescent="0.3">
      <c r="A823" s="114" t="s">
        <v>1624</v>
      </c>
      <c r="B823" s="114">
        <v>530829</v>
      </c>
      <c r="C823" s="114" t="s">
        <v>364</v>
      </c>
      <c r="D823" s="114" t="s">
        <v>381</v>
      </c>
    </row>
    <row r="824" spans="1:4" x14ac:dyDescent="0.3">
      <c r="A824" s="114" t="s">
        <v>1625</v>
      </c>
      <c r="B824" s="114">
        <v>505230</v>
      </c>
      <c r="C824" s="114" t="s">
        <v>1626</v>
      </c>
      <c r="D824" s="114" t="s">
        <v>353</v>
      </c>
    </row>
    <row r="825" spans="1:4" x14ac:dyDescent="0.3">
      <c r="A825" s="114" t="s">
        <v>1627</v>
      </c>
      <c r="B825" s="114">
        <v>531283</v>
      </c>
      <c r="C825" s="114" t="s">
        <v>364</v>
      </c>
      <c r="D825" s="114" t="s">
        <v>381</v>
      </c>
    </row>
    <row r="826" spans="1:4" x14ac:dyDescent="0.3">
      <c r="A826" s="114" t="s">
        <v>1628</v>
      </c>
      <c r="B826" s="114">
        <v>526373</v>
      </c>
      <c r="C826" s="114" t="s">
        <v>364</v>
      </c>
      <c r="D826" s="114" t="s">
        <v>565</v>
      </c>
    </row>
    <row r="827" spans="1:4" x14ac:dyDescent="0.3">
      <c r="A827" s="114" t="s">
        <v>1629</v>
      </c>
      <c r="B827" s="114">
        <v>532807</v>
      </c>
      <c r="C827" s="114" t="s">
        <v>1630</v>
      </c>
      <c r="D827" s="114" t="s">
        <v>365</v>
      </c>
    </row>
    <row r="828" spans="1:4" x14ac:dyDescent="0.3">
      <c r="A828" s="114" t="s">
        <v>1631</v>
      </c>
      <c r="B828" s="114">
        <v>532807</v>
      </c>
      <c r="C828" s="114" t="s">
        <v>1630</v>
      </c>
      <c r="D828" s="114" t="s">
        <v>365</v>
      </c>
    </row>
    <row r="829" spans="1:4" x14ac:dyDescent="0.3">
      <c r="A829" s="114" t="s">
        <v>1632</v>
      </c>
      <c r="B829" s="114">
        <v>530457</v>
      </c>
      <c r="C829" s="114" t="s">
        <v>364</v>
      </c>
      <c r="D829" s="114" t="s">
        <v>367</v>
      </c>
    </row>
    <row r="830" spans="1:4" x14ac:dyDescent="0.3">
      <c r="A830" s="114" t="s">
        <v>1633</v>
      </c>
      <c r="B830" s="114">
        <v>532324</v>
      </c>
      <c r="C830" s="114" t="s">
        <v>1634</v>
      </c>
      <c r="D830" s="114" t="s">
        <v>367</v>
      </c>
    </row>
    <row r="831" spans="1:4" x14ac:dyDescent="0.3">
      <c r="A831" s="114" t="s">
        <v>1635</v>
      </c>
      <c r="B831" s="114">
        <v>500087</v>
      </c>
      <c r="C831" s="114" t="s">
        <v>1636</v>
      </c>
      <c r="D831" s="114" t="s">
        <v>402</v>
      </c>
    </row>
    <row r="832" spans="1:4" x14ac:dyDescent="0.3">
      <c r="A832" s="114" t="s">
        <v>1637</v>
      </c>
      <c r="B832" s="114">
        <v>531775</v>
      </c>
      <c r="C832" s="114" t="s">
        <v>364</v>
      </c>
      <c r="D832" s="114" t="s">
        <v>386</v>
      </c>
    </row>
    <row r="833" spans="1:4" x14ac:dyDescent="0.3">
      <c r="A833" s="114" t="s">
        <v>1638</v>
      </c>
      <c r="B833" s="114">
        <v>502445</v>
      </c>
      <c r="C833" s="114" t="s">
        <v>364</v>
      </c>
      <c r="D833" s="114" t="s">
        <v>450</v>
      </c>
    </row>
    <row r="834" spans="1:4" x14ac:dyDescent="0.3">
      <c r="A834" s="114" t="s">
        <v>1639</v>
      </c>
      <c r="B834" s="114">
        <v>531235</v>
      </c>
      <c r="C834" s="114" t="s">
        <v>364</v>
      </c>
      <c r="D834" s="114" t="s">
        <v>381</v>
      </c>
    </row>
    <row r="835" spans="1:4" x14ac:dyDescent="0.3">
      <c r="A835" s="114" t="s">
        <v>1640</v>
      </c>
      <c r="B835" s="114">
        <v>538786</v>
      </c>
      <c r="C835" s="114" t="s">
        <v>364</v>
      </c>
      <c r="D835" s="114" t="s">
        <v>888</v>
      </c>
    </row>
    <row r="836" spans="1:4" x14ac:dyDescent="0.3">
      <c r="A836" s="114" t="s">
        <v>1641</v>
      </c>
      <c r="B836" s="114">
        <v>538674</v>
      </c>
      <c r="C836" s="114" t="s">
        <v>364</v>
      </c>
      <c r="D836" s="114" t="s">
        <v>1308</v>
      </c>
    </row>
    <row r="837" spans="1:4" x14ac:dyDescent="0.3">
      <c r="A837" s="114" t="s">
        <v>1642</v>
      </c>
      <c r="B837" s="114">
        <v>532210</v>
      </c>
      <c r="C837" s="114" t="s">
        <v>1643</v>
      </c>
      <c r="D837" s="114" t="s">
        <v>682</v>
      </c>
    </row>
    <row r="838" spans="1:4" x14ac:dyDescent="0.3">
      <c r="A838" s="114" t="s">
        <v>1644</v>
      </c>
      <c r="B838" s="114">
        <v>521210</v>
      </c>
      <c r="C838" s="114" t="s">
        <v>364</v>
      </c>
      <c r="D838" s="114" t="s">
        <v>478</v>
      </c>
    </row>
    <row r="839" spans="1:4" x14ac:dyDescent="0.3">
      <c r="A839" s="114" t="s">
        <v>1645</v>
      </c>
      <c r="B839" s="114">
        <v>780013</v>
      </c>
      <c r="C839" s="114" t="s">
        <v>364</v>
      </c>
      <c r="D839" s="114" t="s">
        <v>455</v>
      </c>
    </row>
    <row r="840" spans="1:4" x14ac:dyDescent="0.3">
      <c r="A840" s="114" t="s">
        <v>1646</v>
      </c>
      <c r="B840" s="114">
        <v>780013</v>
      </c>
      <c r="C840" s="114" t="s">
        <v>364</v>
      </c>
      <c r="D840" s="114" t="s">
        <v>455</v>
      </c>
    </row>
    <row r="841" spans="1:4" x14ac:dyDescent="0.3">
      <c r="A841" s="114" t="s">
        <v>1647</v>
      </c>
      <c r="B841" s="114" t="s">
        <v>364</v>
      </c>
      <c r="C841" s="114" t="s">
        <v>1648</v>
      </c>
      <c r="D841" s="114" t="s">
        <v>375</v>
      </c>
    </row>
    <row r="842" spans="1:4" x14ac:dyDescent="0.3">
      <c r="A842" s="114" t="s">
        <v>1649</v>
      </c>
      <c r="B842" s="114" t="s">
        <v>364</v>
      </c>
      <c r="C842" s="114" t="s">
        <v>1650</v>
      </c>
      <c r="D842" s="114" t="s">
        <v>375</v>
      </c>
    </row>
    <row r="843" spans="1:4" x14ac:dyDescent="0.3">
      <c r="A843" s="114" t="s">
        <v>1651</v>
      </c>
      <c r="B843" s="114">
        <v>540403</v>
      </c>
      <c r="C843" s="114" t="s">
        <v>1652</v>
      </c>
      <c r="D843" s="114" t="s">
        <v>469</v>
      </c>
    </row>
    <row r="844" spans="1:4" x14ac:dyDescent="0.3">
      <c r="A844" s="114" t="s">
        <v>1653</v>
      </c>
      <c r="B844" s="114">
        <v>506390</v>
      </c>
      <c r="C844" s="114" t="s">
        <v>1654</v>
      </c>
      <c r="D844" s="114" t="s">
        <v>524</v>
      </c>
    </row>
    <row r="845" spans="1:4" x14ac:dyDescent="0.3">
      <c r="A845" s="114" t="s">
        <v>1655</v>
      </c>
      <c r="B845" s="114">
        <v>506390</v>
      </c>
      <c r="C845" s="114" t="s">
        <v>1656</v>
      </c>
      <c r="D845" s="114" t="s">
        <v>524</v>
      </c>
    </row>
    <row r="846" spans="1:4" x14ac:dyDescent="0.3">
      <c r="A846" s="114" t="s">
        <v>1657</v>
      </c>
      <c r="B846" s="114">
        <v>512213</v>
      </c>
      <c r="C846" s="114" t="s">
        <v>364</v>
      </c>
      <c r="D846" s="114" t="s">
        <v>386</v>
      </c>
    </row>
    <row r="847" spans="1:4" x14ac:dyDescent="0.3">
      <c r="A847" s="114" t="s">
        <v>1658</v>
      </c>
      <c r="B847" s="114">
        <v>540310</v>
      </c>
      <c r="C847" s="114" t="s">
        <v>364</v>
      </c>
      <c r="D847" s="114" t="s">
        <v>379</v>
      </c>
    </row>
    <row r="848" spans="1:4" x14ac:dyDescent="0.3">
      <c r="A848" s="114" t="s">
        <v>1659</v>
      </c>
      <c r="B848" s="114">
        <v>538433</v>
      </c>
      <c r="C848" s="114" t="s">
        <v>364</v>
      </c>
      <c r="D848" s="114" t="s">
        <v>347</v>
      </c>
    </row>
    <row r="849" spans="1:4" x14ac:dyDescent="0.3">
      <c r="A849" s="114" t="s">
        <v>1660</v>
      </c>
      <c r="B849" s="114">
        <v>540481</v>
      </c>
      <c r="C849" s="114" t="s">
        <v>364</v>
      </c>
      <c r="D849" s="114" t="s">
        <v>347</v>
      </c>
    </row>
    <row r="850" spans="1:4" x14ac:dyDescent="0.3">
      <c r="A850" s="114" t="s">
        <v>1661</v>
      </c>
      <c r="B850" s="114">
        <v>530839</v>
      </c>
      <c r="C850" s="114" t="s">
        <v>364</v>
      </c>
      <c r="D850" s="114" t="s">
        <v>457</v>
      </c>
    </row>
    <row r="851" spans="1:4" x14ac:dyDescent="0.3">
      <c r="A851" s="114" t="s">
        <v>1662</v>
      </c>
      <c r="B851" s="114">
        <v>500147</v>
      </c>
      <c r="C851" s="114" t="s">
        <v>364</v>
      </c>
      <c r="D851" s="114" t="s">
        <v>372</v>
      </c>
    </row>
    <row r="852" spans="1:4" x14ac:dyDescent="0.3">
      <c r="A852" s="114" t="s">
        <v>1663</v>
      </c>
      <c r="B852" s="114">
        <v>517330</v>
      </c>
      <c r="C852" s="114" t="s">
        <v>1664</v>
      </c>
      <c r="D852" s="114" t="s">
        <v>662</v>
      </c>
    </row>
    <row r="853" spans="1:4" x14ac:dyDescent="0.3">
      <c r="A853" s="114" t="s">
        <v>1665</v>
      </c>
      <c r="B853" s="114" t="s">
        <v>364</v>
      </c>
      <c r="C853" s="114" t="s">
        <v>1666</v>
      </c>
      <c r="D853" s="114" t="s">
        <v>375</v>
      </c>
    </row>
    <row r="854" spans="1:4" x14ac:dyDescent="0.3">
      <c r="A854" s="114" t="s">
        <v>1667</v>
      </c>
      <c r="B854" s="114">
        <v>512018</v>
      </c>
      <c r="C854" s="114" t="s">
        <v>364</v>
      </c>
      <c r="D854" s="114" t="s">
        <v>370</v>
      </c>
    </row>
    <row r="855" spans="1:4" x14ac:dyDescent="0.3">
      <c r="A855" s="114" t="s">
        <v>1668</v>
      </c>
      <c r="B855" s="114">
        <v>533278</v>
      </c>
      <c r="C855" s="114" t="s">
        <v>1669</v>
      </c>
      <c r="D855" s="114" t="s">
        <v>1042</v>
      </c>
    </row>
    <row r="856" spans="1:4" x14ac:dyDescent="0.3">
      <c r="A856" s="114" t="s">
        <v>1670</v>
      </c>
      <c r="B856" s="114">
        <v>533278</v>
      </c>
      <c r="C856" s="114" t="s">
        <v>1671</v>
      </c>
      <c r="D856" s="114" t="s">
        <v>1042</v>
      </c>
    </row>
    <row r="857" spans="1:4" x14ac:dyDescent="0.3">
      <c r="A857" s="114" t="s">
        <v>1672</v>
      </c>
      <c r="B857" s="114">
        <v>501831</v>
      </c>
      <c r="C857" s="114" t="s">
        <v>364</v>
      </c>
      <c r="D857" s="114" t="s">
        <v>424</v>
      </c>
    </row>
    <row r="858" spans="1:4" x14ac:dyDescent="0.3">
      <c r="A858" s="114" t="s">
        <v>1673</v>
      </c>
      <c r="B858" s="114">
        <v>520131</v>
      </c>
      <c r="C858" s="114" t="s">
        <v>364</v>
      </c>
      <c r="D858" s="114" t="s">
        <v>436</v>
      </c>
    </row>
    <row r="859" spans="1:4" x14ac:dyDescent="0.3">
      <c r="A859" s="114" t="s">
        <v>1674</v>
      </c>
      <c r="B859" s="114">
        <v>508571</v>
      </c>
      <c r="C859" s="114" t="s">
        <v>364</v>
      </c>
      <c r="D859" s="114" t="s">
        <v>844</v>
      </c>
    </row>
    <row r="860" spans="1:4" x14ac:dyDescent="0.3">
      <c r="A860" s="114" t="s">
        <v>1675</v>
      </c>
      <c r="B860" s="114">
        <v>513353</v>
      </c>
      <c r="C860" s="114" t="s">
        <v>364</v>
      </c>
      <c r="D860" s="114" t="s">
        <v>524</v>
      </c>
    </row>
    <row r="861" spans="1:4" x14ac:dyDescent="0.3">
      <c r="A861" s="114" t="s">
        <v>1676</v>
      </c>
      <c r="B861" s="114">
        <v>540678</v>
      </c>
      <c r="C861" s="114" t="s">
        <v>1677</v>
      </c>
      <c r="D861" s="114" t="s">
        <v>1612</v>
      </c>
    </row>
    <row r="862" spans="1:4" x14ac:dyDescent="0.3">
      <c r="A862" s="114" t="s">
        <v>1678</v>
      </c>
      <c r="B862" s="114">
        <v>539436</v>
      </c>
      <c r="C862" s="114" t="s">
        <v>1679</v>
      </c>
      <c r="D862" s="114" t="s">
        <v>853</v>
      </c>
    </row>
    <row r="863" spans="1:4" x14ac:dyDescent="0.3">
      <c r="A863" s="114" t="s">
        <v>1680</v>
      </c>
      <c r="B863" s="114">
        <v>500830</v>
      </c>
      <c r="C863" s="114" t="s">
        <v>1681</v>
      </c>
      <c r="D863" s="114" t="s">
        <v>546</v>
      </c>
    </row>
    <row r="864" spans="1:4" x14ac:dyDescent="0.3">
      <c r="A864" s="114" t="s">
        <v>1682</v>
      </c>
      <c r="B864" s="114">
        <v>500830</v>
      </c>
      <c r="C864" s="114" t="s">
        <v>1681</v>
      </c>
      <c r="D864" s="114" t="s">
        <v>546</v>
      </c>
    </row>
    <row r="865" spans="1:4" x14ac:dyDescent="0.3">
      <c r="A865" s="114" t="s">
        <v>1683</v>
      </c>
      <c r="B865" s="114">
        <v>531210</v>
      </c>
      <c r="C865" s="114" t="s">
        <v>364</v>
      </c>
      <c r="D865" s="114" t="s">
        <v>402</v>
      </c>
    </row>
    <row r="866" spans="1:4" x14ac:dyDescent="0.3">
      <c r="A866" s="114" t="s">
        <v>1684</v>
      </c>
      <c r="B866" s="114">
        <v>540023</v>
      </c>
      <c r="C866" s="114" t="s">
        <v>364</v>
      </c>
      <c r="D866" s="114" t="s">
        <v>1103</v>
      </c>
    </row>
    <row r="867" spans="1:4" x14ac:dyDescent="0.3">
      <c r="A867" s="114" t="s">
        <v>1685</v>
      </c>
      <c r="B867" s="114">
        <v>524752</v>
      </c>
      <c r="C867" s="114" t="s">
        <v>364</v>
      </c>
      <c r="D867" s="114" t="s">
        <v>402</v>
      </c>
    </row>
    <row r="868" spans="1:4" x14ac:dyDescent="0.3">
      <c r="A868" s="114" t="s">
        <v>1686</v>
      </c>
      <c r="B868" s="114">
        <v>534691</v>
      </c>
      <c r="C868" s="114" t="s">
        <v>364</v>
      </c>
      <c r="D868" s="114" t="s">
        <v>347</v>
      </c>
    </row>
    <row r="869" spans="1:4" x14ac:dyDescent="0.3">
      <c r="A869" s="114" t="s">
        <v>1687</v>
      </c>
      <c r="B869" s="114">
        <v>535267</v>
      </c>
      <c r="C869" s="114" t="s">
        <v>364</v>
      </c>
      <c r="D869" s="114" t="s">
        <v>381</v>
      </c>
    </row>
    <row r="870" spans="1:4" x14ac:dyDescent="0.3">
      <c r="A870" s="114" t="s">
        <v>1688</v>
      </c>
      <c r="B870" s="114">
        <v>531216</v>
      </c>
      <c r="C870" s="114" t="s">
        <v>364</v>
      </c>
      <c r="D870" s="114" t="s">
        <v>381</v>
      </c>
    </row>
    <row r="871" spans="1:4" x14ac:dyDescent="0.3">
      <c r="A871" s="114" t="s">
        <v>1689</v>
      </c>
      <c r="B871" s="114">
        <v>533272</v>
      </c>
      <c r="C871" s="114" t="s">
        <v>1690</v>
      </c>
      <c r="D871" s="114" t="s">
        <v>442</v>
      </c>
    </row>
    <row r="872" spans="1:4" x14ac:dyDescent="0.3">
      <c r="A872" s="114" t="s">
        <v>1691</v>
      </c>
      <c r="B872" s="114">
        <v>539986</v>
      </c>
      <c r="C872" s="114" t="s">
        <v>364</v>
      </c>
      <c r="D872" s="114" t="s">
        <v>559</v>
      </c>
    </row>
    <row r="873" spans="1:4" x14ac:dyDescent="0.3">
      <c r="A873" s="114" t="s">
        <v>1692</v>
      </c>
      <c r="B873" s="114">
        <v>532342</v>
      </c>
      <c r="C873" s="114" t="s">
        <v>364</v>
      </c>
      <c r="D873" s="114" t="s">
        <v>350</v>
      </c>
    </row>
    <row r="874" spans="1:4" x14ac:dyDescent="0.3">
      <c r="A874" s="114" t="s">
        <v>1693</v>
      </c>
      <c r="B874" s="114">
        <v>531041</v>
      </c>
      <c r="C874" s="114" t="s">
        <v>364</v>
      </c>
      <c r="D874" s="114" t="s">
        <v>386</v>
      </c>
    </row>
    <row r="875" spans="1:4" x14ac:dyDescent="0.3">
      <c r="A875" s="114" t="s">
        <v>1694</v>
      </c>
      <c r="B875" s="114">
        <v>532456</v>
      </c>
      <c r="C875" s="114" t="s">
        <v>1695</v>
      </c>
      <c r="D875" s="114" t="s">
        <v>461</v>
      </c>
    </row>
    <row r="876" spans="1:4" x14ac:dyDescent="0.3">
      <c r="A876" s="114" t="s">
        <v>1696</v>
      </c>
      <c r="B876" s="114">
        <v>532339</v>
      </c>
      <c r="C876" s="114" t="s">
        <v>1697</v>
      </c>
      <c r="D876" s="114" t="s">
        <v>849</v>
      </c>
    </row>
    <row r="877" spans="1:4" x14ac:dyDescent="0.3">
      <c r="A877" s="114" t="s">
        <v>1698</v>
      </c>
      <c r="B877" s="114">
        <v>507833</v>
      </c>
      <c r="C877" s="114" t="s">
        <v>364</v>
      </c>
      <c r="D877" s="114" t="s">
        <v>689</v>
      </c>
    </row>
    <row r="878" spans="1:4" x14ac:dyDescent="0.3">
      <c r="A878" s="114" t="s">
        <v>1699</v>
      </c>
      <c r="B878" s="114">
        <v>522231</v>
      </c>
      <c r="C878" s="114" t="s">
        <v>364</v>
      </c>
      <c r="D878" s="114" t="s">
        <v>762</v>
      </c>
    </row>
    <row r="879" spans="1:4" x14ac:dyDescent="0.3">
      <c r="A879" s="114" t="s">
        <v>1700</v>
      </c>
      <c r="B879" s="114">
        <v>538965</v>
      </c>
      <c r="C879" s="114" t="s">
        <v>364</v>
      </c>
      <c r="D879" s="114" t="s">
        <v>402</v>
      </c>
    </row>
    <row r="880" spans="1:4" x14ac:dyDescent="0.3">
      <c r="A880" s="114" t="s">
        <v>1701</v>
      </c>
      <c r="B880" s="114">
        <v>539266</v>
      </c>
      <c r="C880" s="114" t="s">
        <v>364</v>
      </c>
      <c r="D880" s="114" t="s">
        <v>384</v>
      </c>
    </row>
    <row r="881" spans="1:4" x14ac:dyDescent="0.3">
      <c r="A881" s="114" t="s">
        <v>1702</v>
      </c>
      <c r="B881" s="114">
        <v>504340</v>
      </c>
      <c r="C881" s="114" t="s">
        <v>364</v>
      </c>
      <c r="D881" s="114" t="s">
        <v>347</v>
      </c>
    </row>
    <row r="882" spans="1:4" x14ac:dyDescent="0.3">
      <c r="A882" s="114" t="s">
        <v>1703</v>
      </c>
      <c r="B882" s="114">
        <v>539991</v>
      </c>
      <c r="C882" s="114" t="s">
        <v>1704</v>
      </c>
      <c r="D882" s="114" t="s">
        <v>730</v>
      </c>
    </row>
    <row r="883" spans="1:4" x14ac:dyDescent="0.3">
      <c r="A883" s="114" t="s">
        <v>1705</v>
      </c>
      <c r="B883" s="114">
        <v>526829</v>
      </c>
      <c r="C883" s="114" t="s">
        <v>364</v>
      </c>
      <c r="D883" s="114" t="s">
        <v>574</v>
      </c>
    </row>
    <row r="884" spans="1:4" x14ac:dyDescent="0.3">
      <c r="A884" s="114" t="s">
        <v>1706</v>
      </c>
      <c r="B884" s="114">
        <v>526829</v>
      </c>
      <c r="C884" s="114" t="s">
        <v>1707</v>
      </c>
      <c r="D884" s="114" t="s">
        <v>574</v>
      </c>
    </row>
    <row r="885" spans="1:4" x14ac:dyDescent="0.3">
      <c r="A885" s="114" t="s">
        <v>1708</v>
      </c>
      <c r="B885" s="114">
        <v>526829</v>
      </c>
      <c r="C885" s="114" t="s">
        <v>364</v>
      </c>
      <c r="D885" s="114" t="s">
        <v>574</v>
      </c>
    </row>
    <row r="886" spans="1:4" x14ac:dyDescent="0.3">
      <c r="A886" s="114" t="s">
        <v>1709</v>
      </c>
      <c r="B886" s="114">
        <v>539091</v>
      </c>
      <c r="C886" s="114" t="s">
        <v>364</v>
      </c>
      <c r="D886" s="114" t="s">
        <v>384</v>
      </c>
    </row>
    <row r="887" spans="1:4" x14ac:dyDescent="0.3">
      <c r="A887" s="114" t="s">
        <v>1710</v>
      </c>
      <c r="B887" s="114">
        <v>532902</v>
      </c>
      <c r="C887" s="114" t="s">
        <v>1711</v>
      </c>
      <c r="D887" s="114" t="s">
        <v>450</v>
      </c>
    </row>
    <row r="888" spans="1:4" x14ac:dyDescent="0.3">
      <c r="A888" s="114" t="s">
        <v>1712</v>
      </c>
      <c r="B888" s="114" t="s">
        <v>364</v>
      </c>
      <c r="C888" s="114" t="s">
        <v>1713</v>
      </c>
      <c r="D888" s="114" t="s">
        <v>455</v>
      </c>
    </row>
    <row r="889" spans="1:4" x14ac:dyDescent="0.3">
      <c r="A889" s="114" t="s">
        <v>1714</v>
      </c>
      <c r="B889" s="114">
        <v>531344</v>
      </c>
      <c r="C889" s="114" t="s">
        <v>1715</v>
      </c>
      <c r="D889" s="114" t="s">
        <v>487</v>
      </c>
    </row>
    <row r="890" spans="1:4" x14ac:dyDescent="0.3">
      <c r="A890" s="114" t="s">
        <v>1716</v>
      </c>
      <c r="B890" s="114">
        <v>531344</v>
      </c>
      <c r="C890" s="114" t="s">
        <v>1715</v>
      </c>
      <c r="D890" s="114" t="s">
        <v>487</v>
      </c>
    </row>
    <row r="891" spans="1:4" x14ac:dyDescent="0.3">
      <c r="A891" s="114" t="s">
        <v>1717</v>
      </c>
      <c r="B891" s="114">
        <v>540597</v>
      </c>
      <c r="C891" s="114" t="s">
        <v>364</v>
      </c>
      <c r="D891" s="114" t="s">
        <v>685</v>
      </c>
    </row>
    <row r="892" spans="1:4" x14ac:dyDescent="0.3">
      <c r="A892" s="114" t="s">
        <v>1718</v>
      </c>
      <c r="B892" s="114">
        <v>531067</v>
      </c>
      <c r="C892" s="114" t="s">
        <v>364</v>
      </c>
      <c r="D892" s="114" t="s">
        <v>381</v>
      </c>
    </row>
    <row r="893" spans="1:4" x14ac:dyDescent="0.3">
      <c r="A893" s="114" t="s">
        <v>1719</v>
      </c>
      <c r="B893" s="114">
        <v>531067</v>
      </c>
      <c r="C893" s="114" t="s">
        <v>364</v>
      </c>
      <c r="D893" s="114" t="s">
        <v>381</v>
      </c>
    </row>
    <row r="894" spans="1:4" x14ac:dyDescent="0.3">
      <c r="A894" s="114" t="s">
        <v>1720</v>
      </c>
      <c r="B894" s="114">
        <v>506935</v>
      </c>
      <c r="C894" s="114" t="s">
        <v>364</v>
      </c>
      <c r="D894" s="114" t="s">
        <v>457</v>
      </c>
    </row>
    <row r="895" spans="1:4" x14ac:dyDescent="0.3">
      <c r="A895" s="114" t="s">
        <v>1721</v>
      </c>
      <c r="B895" s="114">
        <v>531460</v>
      </c>
      <c r="C895" s="114" t="s">
        <v>364</v>
      </c>
      <c r="D895" s="114" t="s">
        <v>662</v>
      </c>
    </row>
    <row r="896" spans="1:4" x14ac:dyDescent="0.3">
      <c r="A896" s="114" t="s">
        <v>1722</v>
      </c>
      <c r="B896" s="114">
        <v>523232</v>
      </c>
      <c r="C896" s="114" t="s">
        <v>364</v>
      </c>
      <c r="D896" s="114" t="s">
        <v>574</v>
      </c>
    </row>
    <row r="897" spans="1:4" x14ac:dyDescent="0.3">
      <c r="A897" s="114" t="s">
        <v>1723</v>
      </c>
      <c r="B897" s="114">
        <v>538868</v>
      </c>
      <c r="C897" s="114" t="s">
        <v>364</v>
      </c>
      <c r="D897" s="114" t="s">
        <v>381</v>
      </c>
    </row>
    <row r="898" spans="1:4" x14ac:dyDescent="0.3">
      <c r="A898" s="114" t="s">
        <v>1724</v>
      </c>
      <c r="B898" s="114" t="s">
        <v>364</v>
      </c>
      <c r="C898" s="114" t="s">
        <v>1725</v>
      </c>
      <c r="D898" s="114" t="s">
        <v>375</v>
      </c>
    </row>
    <row r="899" spans="1:4" x14ac:dyDescent="0.3">
      <c r="A899" s="114" t="s">
        <v>1726</v>
      </c>
      <c r="B899" s="114">
        <v>522295</v>
      </c>
      <c r="C899" s="114" t="s">
        <v>1727</v>
      </c>
      <c r="D899" s="114" t="s">
        <v>559</v>
      </c>
    </row>
    <row r="900" spans="1:4" x14ac:dyDescent="0.3">
      <c r="A900" s="114" t="s">
        <v>1728</v>
      </c>
      <c r="B900" s="114">
        <v>531556</v>
      </c>
      <c r="C900" s="114" t="s">
        <v>1729</v>
      </c>
      <c r="D900" s="114" t="s">
        <v>422</v>
      </c>
    </row>
    <row r="901" spans="1:4" x14ac:dyDescent="0.3">
      <c r="A901" s="114" t="s">
        <v>1730</v>
      </c>
      <c r="B901" s="114">
        <v>524506</v>
      </c>
      <c r="C901" s="114" t="s">
        <v>364</v>
      </c>
      <c r="D901" s="114" t="s">
        <v>402</v>
      </c>
    </row>
    <row r="902" spans="1:4" x14ac:dyDescent="0.3">
      <c r="A902" s="114" t="s">
        <v>1731</v>
      </c>
      <c r="B902" s="114">
        <v>530755</v>
      </c>
      <c r="C902" s="114" t="s">
        <v>1732</v>
      </c>
      <c r="D902" s="114" t="s">
        <v>1733</v>
      </c>
    </row>
    <row r="903" spans="1:4" x14ac:dyDescent="0.3">
      <c r="A903" s="114" t="s">
        <v>1734</v>
      </c>
      <c r="B903" s="114">
        <v>532941</v>
      </c>
      <c r="C903" s="114" t="s">
        <v>1735</v>
      </c>
      <c r="D903" s="114" t="s">
        <v>662</v>
      </c>
    </row>
    <row r="904" spans="1:4" x14ac:dyDescent="0.3">
      <c r="A904" s="114" t="s">
        <v>1736</v>
      </c>
      <c r="B904" s="114">
        <v>507543</v>
      </c>
      <c r="C904" s="114" t="s">
        <v>364</v>
      </c>
      <c r="D904" s="114" t="s">
        <v>613</v>
      </c>
    </row>
    <row r="905" spans="1:4" x14ac:dyDescent="0.3">
      <c r="A905" s="114" t="s">
        <v>1737</v>
      </c>
      <c r="B905" s="114">
        <v>533167</v>
      </c>
      <c r="C905" s="114" t="s">
        <v>364</v>
      </c>
      <c r="D905" s="114" t="s">
        <v>762</v>
      </c>
    </row>
    <row r="906" spans="1:4" x14ac:dyDescent="0.3">
      <c r="A906" s="114" t="s">
        <v>1738</v>
      </c>
      <c r="B906" s="114">
        <v>506395</v>
      </c>
      <c r="C906" s="114" t="s">
        <v>1739</v>
      </c>
      <c r="D906" s="114" t="s">
        <v>872</v>
      </c>
    </row>
    <row r="907" spans="1:4" x14ac:dyDescent="0.3">
      <c r="A907" s="114" t="s">
        <v>1740</v>
      </c>
      <c r="B907" s="114">
        <v>526737</v>
      </c>
      <c r="C907" s="114" t="s">
        <v>364</v>
      </c>
      <c r="D907" s="114" t="s">
        <v>685</v>
      </c>
    </row>
    <row r="908" spans="1:4" x14ac:dyDescent="0.3">
      <c r="A908" s="114" t="s">
        <v>1741</v>
      </c>
      <c r="B908" s="114">
        <v>540199</v>
      </c>
      <c r="C908" s="114" t="s">
        <v>364</v>
      </c>
      <c r="D908" s="114" t="s">
        <v>347</v>
      </c>
    </row>
    <row r="909" spans="1:4" x14ac:dyDescent="0.3">
      <c r="A909" s="114" t="s">
        <v>1742</v>
      </c>
      <c r="B909" s="114">
        <v>532179</v>
      </c>
      <c r="C909" s="114" t="s">
        <v>1743</v>
      </c>
      <c r="D909" s="114" t="s">
        <v>682</v>
      </c>
    </row>
    <row r="910" spans="1:4" x14ac:dyDescent="0.3">
      <c r="A910" s="114" t="s">
        <v>1744</v>
      </c>
      <c r="B910" s="114">
        <v>530859</v>
      </c>
      <c r="C910" s="114" t="s">
        <v>364</v>
      </c>
      <c r="D910" s="114" t="s">
        <v>358</v>
      </c>
    </row>
    <row r="911" spans="1:4" x14ac:dyDescent="0.3">
      <c r="A911" s="114" t="s">
        <v>1745</v>
      </c>
      <c r="B911" s="114">
        <v>530545</v>
      </c>
      <c r="C911" s="114" t="s">
        <v>364</v>
      </c>
      <c r="D911" s="114" t="s">
        <v>353</v>
      </c>
    </row>
    <row r="912" spans="1:4" x14ac:dyDescent="0.3">
      <c r="A912" s="114" t="s">
        <v>1746</v>
      </c>
      <c r="B912" s="114">
        <v>530545</v>
      </c>
      <c r="C912" s="114" t="s">
        <v>364</v>
      </c>
      <c r="D912" s="114" t="s">
        <v>353</v>
      </c>
    </row>
    <row r="913" spans="1:4" x14ac:dyDescent="0.3">
      <c r="A913" s="114" t="s">
        <v>1747</v>
      </c>
      <c r="B913" s="114">
        <v>523100</v>
      </c>
      <c r="C913" s="114" t="s">
        <v>364</v>
      </c>
      <c r="D913" s="114" t="s">
        <v>396</v>
      </c>
    </row>
    <row r="914" spans="1:4" x14ac:dyDescent="0.3">
      <c r="A914" s="114" t="s">
        <v>1748</v>
      </c>
      <c r="B914" s="114">
        <v>508814</v>
      </c>
      <c r="C914" s="114" t="s">
        <v>1749</v>
      </c>
      <c r="D914" s="114" t="s">
        <v>412</v>
      </c>
    </row>
    <row r="915" spans="1:4" x14ac:dyDescent="0.3">
      <c r="A915" s="114" t="s">
        <v>1750</v>
      </c>
      <c r="B915" s="114">
        <v>538922</v>
      </c>
      <c r="C915" s="114" t="s">
        <v>364</v>
      </c>
      <c r="D915" s="114" t="s">
        <v>457</v>
      </c>
    </row>
    <row r="916" spans="1:4" x14ac:dyDescent="0.3">
      <c r="A916" s="114" t="s">
        <v>1751</v>
      </c>
      <c r="B916" s="114">
        <v>526550</v>
      </c>
      <c r="C916" s="114" t="s">
        <v>1752</v>
      </c>
      <c r="D916" s="114" t="s">
        <v>565</v>
      </c>
    </row>
    <row r="917" spans="1:4" x14ac:dyDescent="0.3">
      <c r="A917" s="114" t="s">
        <v>1753</v>
      </c>
      <c r="B917" s="114">
        <v>531624</v>
      </c>
      <c r="C917" s="114" t="s">
        <v>1754</v>
      </c>
      <c r="D917" s="114" t="s">
        <v>450</v>
      </c>
    </row>
    <row r="918" spans="1:4" x14ac:dyDescent="0.3">
      <c r="A918" s="114" t="s">
        <v>1755</v>
      </c>
      <c r="B918" s="114">
        <v>523415</v>
      </c>
      <c r="C918" s="114" t="s">
        <v>364</v>
      </c>
      <c r="D918" s="114" t="s">
        <v>396</v>
      </c>
    </row>
    <row r="919" spans="1:4" x14ac:dyDescent="0.3">
      <c r="A919" s="114" t="s">
        <v>1756</v>
      </c>
      <c r="B919" s="114">
        <v>534920</v>
      </c>
      <c r="C919" s="114" t="s">
        <v>364</v>
      </c>
      <c r="D919" s="114" t="s">
        <v>350</v>
      </c>
    </row>
    <row r="920" spans="1:4" x14ac:dyDescent="0.3">
      <c r="A920" s="114" t="s">
        <v>1757</v>
      </c>
      <c r="B920" s="114">
        <v>533144</v>
      </c>
      <c r="C920" s="114" t="s">
        <v>1758</v>
      </c>
      <c r="D920" s="114" t="s">
        <v>1367</v>
      </c>
    </row>
    <row r="921" spans="1:4" x14ac:dyDescent="0.3">
      <c r="A921" s="114" t="s">
        <v>1759</v>
      </c>
      <c r="B921" s="114">
        <v>542641</v>
      </c>
      <c r="C921" s="114" t="s">
        <v>1760</v>
      </c>
      <c r="D921" s="114" t="s">
        <v>381</v>
      </c>
    </row>
    <row r="922" spans="1:4" x14ac:dyDescent="0.3">
      <c r="A922" s="114" t="s">
        <v>1761</v>
      </c>
      <c r="B922" s="114">
        <v>538770</v>
      </c>
      <c r="C922" s="114" t="s">
        <v>364</v>
      </c>
      <c r="D922" s="114" t="s">
        <v>450</v>
      </c>
    </row>
    <row r="923" spans="1:4" x14ac:dyDescent="0.3">
      <c r="A923" s="114" t="s">
        <v>1762</v>
      </c>
      <c r="B923" s="114">
        <v>512093</v>
      </c>
      <c r="C923" s="114" t="s">
        <v>364</v>
      </c>
      <c r="D923" s="114" t="s">
        <v>457</v>
      </c>
    </row>
    <row r="924" spans="1:4" x14ac:dyDescent="0.3">
      <c r="A924" s="114" t="s">
        <v>1763</v>
      </c>
      <c r="B924" s="114">
        <v>522001</v>
      </c>
      <c r="C924" s="114" t="s">
        <v>364</v>
      </c>
      <c r="D924" s="114" t="s">
        <v>442</v>
      </c>
    </row>
    <row r="925" spans="1:4" x14ac:dyDescent="0.3">
      <c r="A925" s="114" t="s">
        <v>1764</v>
      </c>
      <c r="B925" s="114">
        <v>509472</v>
      </c>
      <c r="C925" s="114" t="s">
        <v>364</v>
      </c>
      <c r="D925" s="114" t="s">
        <v>386</v>
      </c>
    </row>
    <row r="926" spans="1:4" x14ac:dyDescent="0.3">
      <c r="A926" s="114" t="s">
        <v>1765</v>
      </c>
      <c r="B926" s="114">
        <v>524388</v>
      </c>
      <c r="C926" s="114" t="s">
        <v>364</v>
      </c>
      <c r="D926" s="114" t="s">
        <v>689</v>
      </c>
    </row>
    <row r="927" spans="1:4" x14ac:dyDescent="0.3">
      <c r="A927" s="114" t="s">
        <v>1766</v>
      </c>
      <c r="B927" s="114">
        <v>539527</v>
      </c>
      <c r="C927" s="114" t="s">
        <v>364</v>
      </c>
      <c r="D927" s="114" t="s">
        <v>1284</v>
      </c>
    </row>
    <row r="928" spans="1:4" x14ac:dyDescent="0.3">
      <c r="A928" s="114" t="s">
        <v>1767</v>
      </c>
      <c r="B928" s="114">
        <v>532392</v>
      </c>
      <c r="C928" s="114" t="s">
        <v>1768</v>
      </c>
      <c r="D928" s="114" t="s">
        <v>367</v>
      </c>
    </row>
    <row r="929" spans="1:4" x14ac:dyDescent="0.3">
      <c r="A929" s="114" t="s">
        <v>1769</v>
      </c>
      <c r="B929" s="114" t="s">
        <v>364</v>
      </c>
      <c r="C929" s="114" t="s">
        <v>1770</v>
      </c>
      <c r="D929" s="114" t="s">
        <v>375</v>
      </c>
    </row>
    <row r="930" spans="1:4" x14ac:dyDescent="0.3">
      <c r="A930" s="114" t="s">
        <v>1771</v>
      </c>
      <c r="B930" s="114">
        <v>541770</v>
      </c>
      <c r="C930" s="114" t="s">
        <v>1772</v>
      </c>
      <c r="D930" s="114" t="s">
        <v>381</v>
      </c>
    </row>
    <row r="931" spans="1:4" x14ac:dyDescent="0.3">
      <c r="A931" s="114" t="s">
        <v>1773</v>
      </c>
      <c r="B931" s="114">
        <v>539131</v>
      </c>
      <c r="C931" s="114" t="s">
        <v>364</v>
      </c>
      <c r="D931" s="114" t="s">
        <v>384</v>
      </c>
    </row>
    <row r="932" spans="1:4" x14ac:dyDescent="0.3">
      <c r="A932" s="114" t="s">
        <v>1774</v>
      </c>
      <c r="B932" s="114">
        <v>512379</v>
      </c>
      <c r="C932" s="114" t="s">
        <v>364</v>
      </c>
      <c r="D932" s="114" t="s">
        <v>457</v>
      </c>
    </row>
    <row r="933" spans="1:4" x14ac:dyDescent="0.3">
      <c r="A933" s="114" t="s">
        <v>1775</v>
      </c>
      <c r="B933" s="114">
        <v>511413</v>
      </c>
      <c r="C933" s="114" t="s">
        <v>1776</v>
      </c>
      <c r="D933" s="114" t="s">
        <v>381</v>
      </c>
    </row>
    <row r="934" spans="1:4" x14ac:dyDescent="0.3">
      <c r="A934" s="114" t="s">
        <v>1777</v>
      </c>
      <c r="B934" s="114">
        <v>526269</v>
      </c>
      <c r="C934" s="114" t="s">
        <v>364</v>
      </c>
      <c r="D934" s="114" t="s">
        <v>524</v>
      </c>
    </row>
    <row r="935" spans="1:4" x14ac:dyDescent="0.3">
      <c r="A935" s="114" t="s">
        <v>1778</v>
      </c>
      <c r="B935" s="114">
        <v>526977</v>
      </c>
      <c r="C935" s="114" t="s">
        <v>364</v>
      </c>
      <c r="D935" s="114" t="s">
        <v>687</v>
      </c>
    </row>
    <row r="936" spans="1:4" x14ac:dyDescent="0.3">
      <c r="A936" s="114" t="s">
        <v>1779</v>
      </c>
      <c r="B936" s="114">
        <v>500092</v>
      </c>
      <c r="C936" s="114" t="s">
        <v>1780</v>
      </c>
      <c r="D936" s="114" t="s">
        <v>347</v>
      </c>
    </row>
    <row r="937" spans="1:4" x14ac:dyDescent="0.3">
      <c r="A937" s="114" t="s">
        <v>1781</v>
      </c>
      <c r="B937" s="114">
        <v>539876</v>
      </c>
      <c r="C937" s="114" t="s">
        <v>1782</v>
      </c>
      <c r="D937" s="114" t="s">
        <v>1129</v>
      </c>
    </row>
    <row r="938" spans="1:4" x14ac:dyDescent="0.3">
      <c r="A938" s="114" t="s">
        <v>1783</v>
      </c>
      <c r="B938" s="114" t="s">
        <v>364</v>
      </c>
      <c r="C938" s="114" t="s">
        <v>1784</v>
      </c>
      <c r="D938" s="114" t="s">
        <v>375</v>
      </c>
    </row>
    <row r="939" spans="1:4" x14ac:dyDescent="0.3">
      <c r="A939" s="114" t="s">
        <v>1785</v>
      </c>
      <c r="B939" s="114">
        <v>538521</v>
      </c>
      <c r="C939" s="114" t="s">
        <v>364</v>
      </c>
      <c r="D939" s="114" t="s">
        <v>1367</v>
      </c>
    </row>
    <row r="940" spans="1:4" x14ac:dyDescent="0.3">
      <c r="A940" s="114" t="s">
        <v>1786</v>
      </c>
      <c r="B940" s="114">
        <v>540903</v>
      </c>
      <c r="C940" s="114" t="s">
        <v>364</v>
      </c>
      <c r="D940" s="114" t="s">
        <v>448</v>
      </c>
    </row>
    <row r="941" spans="1:4" x14ac:dyDescent="0.3">
      <c r="A941" s="114" t="s">
        <v>1787</v>
      </c>
      <c r="B941" s="114">
        <v>530067</v>
      </c>
      <c r="C941" s="114" t="s">
        <v>364</v>
      </c>
      <c r="D941" s="114" t="s">
        <v>381</v>
      </c>
    </row>
    <row r="942" spans="1:4" x14ac:dyDescent="0.3">
      <c r="A942" s="114" t="s">
        <v>1788</v>
      </c>
      <c r="B942" s="114">
        <v>526027</v>
      </c>
      <c r="C942" s="114" t="s">
        <v>1789</v>
      </c>
      <c r="D942" s="114" t="s">
        <v>438</v>
      </c>
    </row>
    <row r="943" spans="1:4" x14ac:dyDescent="0.3">
      <c r="A943" s="114" t="s">
        <v>1790</v>
      </c>
      <c r="B943" s="114">
        <v>511710</v>
      </c>
      <c r="C943" s="114" t="s">
        <v>364</v>
      </c>
      <c r="D943" s="114" t="s">
        <v>381</v>
      </c>
    </row>
    <row r="944" spans="1:4" x14ac:dyDescent="0.3">
      <c r="A944" s="114" t="s">
        <v>1791</v>
      </c>
      <c r="B944" s="114">
        <v>500480</v>
      </c>
      <c r="C944" s="114" t="s">
        <v>1792</v>
      </c>
      <c r="D944" s="114" t="s">
        <v>372</v>
      </c>
    </row>
    <row r="945" spans="1:4" x14ac:dyDescent="0.3">
      <c r="A945" s="114" t="s">
        <v>1793</v>
      </c>
      <c r="B945" s="114">
        <v>500480</v>
      </c>
      <c r="C945" s="114" t="s">
        <v>1792</v>
      </c>
      <c r="D945" s="114" t="s">
        <v>372</v>
      </c>
    </row>
    <row r="946" spans="1:4" x14ac:dyDescent="0.3">
      <c r="A946" s="114" t="s">
        <v>1794</v>
      </c>
      <c r="B946" s="114">
        <v>530843</v>
      </c>
      <c r="C946" s="114" t="s">
        <v>1795</v>
      </c>
      <c r="D946" s="114" t="s">
        <v>546</v>
      </c>
    </row>
    <row r="947" spans="1:4" x14ac:dyDescent="0.3">
      <c r="A947" s="114" t="s">
        <v>1796</v>
      </c>
      <c r="B947" s="114">
        <v>532332</v>
      </c>
      <c r="C947" s="114" t="s">
        <v>1797</v>
      </c>
      <c r="D947" s="114" t="s">
        <v>457</v>
      </c>
    </row>
    <row r="948" spans="1:4" x14ac:dyDescent="0.3">
      <c r="A948" s="114" t="s">
        <v>1798</v>
      </c>
      <c r="B948" s="114">
        <v>531472</v>
      </c>
      <c r="C948" s="114" t="s">
        <v>364</v>
      </c>
      <c r="D948" s="114" t="s">
        <v>662</v>
      </c>
    </row>
    <row r="949" spans="1:4" x14ac:dyDescent="0.3">
      <c r="A949" s="114" t="s">
        <v>1799</v>
      </c>
      <c r="B949" s="114">
        <v>532640</v>
      </c>
      <c r="C949" s="114" t="s">
        <v>1800</v>
      </c>
      <c r="D949" s="114" t="s">
        <v>888</v>
      </c>
    </row>
    <row r="950" spans="1:4" x14ac:dyDescent="0.3">
      <c r="A950" s="114" t="s">
        <v>1801</v>
      </c>
      <c r="B950" s="114">
        <v>532640</v>
      </c>
      <c r="C950" s="114" t="s">
        <v>1800</v>
      </c>
      <c r="D950" s="114" t="s">
        <v>888</v>
      </c>
    </row>
    <row r="951" spans="1:4" x14ac:dyDescent="0.3">
      <c r="A951" s="114" t="s">
        <v>1802</v>
      </c>
      <c r="B951" s="114">
        <v>532271</v>
      </c>
      <c r="C951" s="114" t="s">
        <v>364</v>
      </c>
      <c r="D951" s="114" t="s">
        <v>457</v>
      </c>
    </row>
    <row r="952" spans="1:4" x14ac:dyDescent="0.3">
      <c r="A952" s="114" t="s">
        <v>1803</v>
      </c>
      <c r="B952" s="114">
        <v>532173</v>
      </c>
      <c r="C952" s="114" t="s">
        <v>1804</v>
      </c>
      <c r="D952" s="114" t="s">
        <v>457</v>
      </c>
    </row>
    <row r="953" spans="1:4" x14ac:dyDescent="0.3">
      <c r="A953" s="114" t="s">
        <v>1805</v>
      </c>
      <c r="B953" s="114">
        <v>532175</v>
      </c>
      <c r="C953" s="114" t="s">
        <v>1806</v>
      </c>
      <c r="D953" s="114" t="s">
        <v>350</v>
      </c>
    </row>
    <row r="954" spans="1:4" x14ac:dyDescent="0.3">
      <c r="A954" s="114" t="s">
        <v>1807</v>
      </c>
      <c r="B954" s="114">
        <v>533151</v>
      </c>
      <c r="C954" s="114" t="s">
        <v>1808</v>
      </c>
      <c r="D954" s="114" t="s">
        <v>888</v>
      </c>
    </row>
    <row r="955" spans="1:4" x14ac:dyDescent="0.3">
      <c r="A955" s="114" t="s">
        <v>1809</v>
      </c>
      <c r="B955" s="114">
        <v>533160</v>
      </c>
      <c r="C955" s="114" t="s">
        <v>1810</v>
      </c>
      <c r="D955" s="114" t="s">
        <v>450</v>
      </c>
    </row>
    <row r="956" spans="1:4" x14ac:dyDescent="0.3">
      <c r="A956" s="114" t="s">
        <v>1811</v>
      </c>
      <c r="B956" s="114" t="s">
        <v>364</v>
      </c>
      <c r="C956" s="114" t="s">
        <v>1812</v>
      </c>
      <c r="D956" s="114" t="s">
        <v>375</v>
      </c>
    </row>
    <row r="957" spans="1:4" x14ac:dyDescent="0.3">
      <c r="A957" s="114" t="s">
        <v>1813</v>
      </c>
      <c r="B957" s="114" t="s">
        <v>364</v>
      </c>
      <c r="C957" s="114" t="s">
        <v>1814</v>
      </c>
      <c r="D957" s="114" t="s">
        <v>375</v>
      </c>
    </row>
    <row r="958" spans="1:4" x14ac:dyDescent="0.3">
      <c r="A958" s="114" t="s">
        <v>1815</v>
      </c>
      <c r="B958" s="114">
        <v>517514</v>
      </c>
      <c r="C958" s="114" t="s">
        <v>364</v>
      </c>
      <c r="D958" s="114" t="s">
        <v>549</v>
      </c>
    </row>
    <row r="959" spans="1:4" x14ac:dyDescent="0.3">
      <c r="A959" s="114" t="s">
        <v>1816</v>
      </c>
      <c r="B959" s="114">
        <v>517514</v>
      </c>
      <c r="C959" s="114" t="s">
        <v>364</v>
      </c>
      <c r="D959" s="114" t="s">
        <v>549</v>
      </c>
    </row>
    <row r="960" spans="1:4" x14ac:dyDescent="0.3">
      <c r="A960" s="114" t="s">
        <v>1817</v>
      </c>
      <c r="B960" s="114">
        <v>500096</v>
      </c>
      <c r="C960" s="114" t="s">
        <v>1818</v>
      </c>
      <c r="D960" s="114" t="s">
        <v>546</v>
      </c>
    </row>
    <row r="961" spans="1:4" x14ac:dyDescent="0.3">
      <c r="A961" s="114" t="s">
        <v>1819</v>
      </c>
      <c r="B961" s="114">
        <v>500096</v>
      </c>
      <c r="C961" s="114" t="s">
        <v>1818</v>
      </c>
      <c r="D961" s="114" t="s">
        <v>546</v>
      </c>
    </row>
    <row r="962" spans="1:4" x14ac:dyDescent="0.3">
      <c r="A962" s="114" t="s">
        <v>1820</v>
      </c>
      <c r="B962" s="114">
        <v>526821</v>
      </c>
      <c r="C962" s="114" t="s">
        <v>364</v>
      </c>
      <c r="D962" s="114" t="s">
        <v>524</v>
      </c>
    </row>
    <row r="963" spans="1:4" x14ac:dyDescent="0.3">
      <c r="A963" s="114" t="s">
        <v>1821</v>
      </c>
      <c r="B963" s="114">
        <v>530825</v>
      </c>
      <c r="C963" s="114" t="s">
        <v>364</v>
      </c>
      <c r="D963" s="114" t="s">
        <v>524</v>
      </c>
    </row>
    <row r="964" spans="1:4" x14ac:dyDescent="0.3">
      <c r="A964" s="114" t="s">
        <v>1822</v>
      </c>
      <c r="B964" s="114">
        <v>530825</v>
      </c>
      <c r="C964" s="114" t="s">
        <v>364</v>
      </c>
      <c r="D964" s="114" t="s">
        <v>524</v>
      </c>
    </row>
    <row r="965" spans="1:4" x14ac:dyDescent="0.3">
      <c r="A965" s="114" t="s">
        <v>1823</v>
      </c>
      <c r="B965" s="114">
        <v>501148</v>
      </c>
      <c r="C965" s="114" t="s">
        <v>364</v>
      </c>
      <c r="D965" s="114" t="s">
        <v>384</v>
      </c>
    </row>
    <row r="966" spans="1:4" x14ac:dyDescent="0.3">
      <c r="A966" s="114" t="s">
        <v>1824</v>
      </c>
      <c r="B966" s="114">
        <v>542216</v>
      </c>
      <c r="C966" s="114" t="s">
        <v>1825</v>
      </c>
      <c r="D966" s="114" t="s">
        <v>1826</v>
      </c>
    </row>
    <row r="967" spans="1:4" x14ac:dyDescent="0.3">
      <c r="A967" s="114" t="s">
        <v>1827</v>
      </c>
      <c r="B967" s="114">
        <v>500097</v>
      </c>
      <c r="C967" s="114" t="s">
        <v>1828</v>
      </c>
      <c r="D967" s="114" t="s">
        <v>1063</v>
      </c>
    </row>
    <row r="968" spans="1:4" x14ac:dyDescent="0.3">
      <c r="A968" s="114" t="s">
        <v>1829</v>
      </c>
      <c r="B968" s="114">
        <v>539900</v>
      </c>
      <c r="C968" s="114" t="s">
        <v>364</v>
      </c>
      <c r="D968" s="114" t="s">
        <v>386</v>
      </c>
    </row>
    <row r="969" spans="1:4" x14ac:dyDescent="0.3">
      <c r="A969" s="114" t="s">
        <v>1830</v>
      </c>
      <c r="B969" s="114">
        <v>521220</v>
      </c>
      <c r="C969" s="114" t="s">
        <v>1831</v>
      </c>
      <c r="D969" s="114" t="s">
        <v>379</v>
      </c>
    </row>
    <row r="970" spans="1:4" x14ac:dyDescent="0.3">
      <c r="A970" s="114" t="s">
        <v>1832</v>
      </c>
      <c r="B970" s="114" t="s">
        <v>364</v>
      </c>
      <c r="C970" s="114" t="s">
        <v>1833</v>
      </c>
      <c r="D970" s="114" t="s">
        <v>375</v>
      </c>
    </row>
    <row r="971" spans="1:4" x14ac:dyDescent="0.3">
      <c r="A971" s="114" t="s">
        <v>1834</v>
      </c>
      <c r="B971" s="114">
        <v>532329</v>
      </c>
      <c r="C971" s="114" t="s">
        <v>364</v>
      </c>
      <c r="D971" s="114" t="s">
        <v>457</v>
      </c>
    </row>
    <row r="972" spans="1:4" x14ac:dyDescent="0.3">
      <c r="A972" s="114" t="s">
        <v>1835</v>
      </c>
      <c r="B972" s="114">
        <v>532329</v>
      </c>
      <c r="C972" s="114" t="s">
        <v>364</v>
      </c>
      <c r="D972" s="114" t="s">
        <v>457</v>
      </c>
    </row>
    <row r="973" spans="1:4" x14ac:dyDescent="0.3">
      <c r="A973" s="114" t="s">
        <v>1836</v>
      </c>
      <c r="B973" s="114">
        <v>540361</v>
      </c>
      <c r="C973" s="114" t="s">
        <v>364</v>
      </c>
      <c r="D973" s="114" t="s">
        <v>386</v>
      </c>
    </row>
    <row r="974" spans="1:4" x14ac:dyDescent="0.3">
      <c r="A974" s="114" t="s">
        <v>1837</v>
      </c>
      <c r="B974" s="114">
        <v>539770</v>
      </c>
      <c r="C974" s="114" t="s">
        <v>364</v>
      </c>
      <c r="D974" s="114" t="s">
        <v>347</v>
      </c>
    </row>
    <row r="975" spans="1:4" x14ac:dyDescent="0.3">
      <c r="A975" s="114" t="s">
        <v>1838</v>
      </c>
      <c r="B975" s="114">
        <v>539884</v>
      </c>
      <c r="C975" s="114" t="s">
        <v>364</v>
      </c>
      <c r="D975" s="114" t="s">
        <v>478</v>
      </c>
    </row>
    <row r="976" spans="1:4" x14ac:dyDescent="0.3">
      <c r="A976" s="114" t="s">
        <v>1839</v>
      </c>
      <c r="B976" s="114">
        <v>532528</v>
      </c>
      <c r="C976" s="114" t="s">
        <v>1840</v>
      </c>
      <c r="D976" s="114" t="s">
        <v>457</v>
      </c>
    </row>
    <row r="977" spans="1:4" x14ac:dyDescent="0.3">
      <c r="A977" s="114" t="s">
        <v>1841</v>
      </c>
      <c r="B977" s="114">
        <v>530171</v>
      </c>
      <c r="C977" s="114" t="s">
        <v>364</v>
      </c>
      <c r="D977" s="114" t="s">
        <v>347</v>
      </c>
    </row>
    <row r="978" spans="1:4" x14ac:dyDescent="0.3">
      <c r="A978" s="114" t="s">
        <v>1842</v>
      </c>
      <c r="B978" s="114">
        <v>530393</v>
      </c>
      <c r="C978" s="114" t="s">
        <v>1843</v>
      </c>
      <c r="D978" s="114" t="s">
        <v>347</v>
      </c>
    </row>
    <row r="979" spans="1:4" x14ac:dyDescent="0.3">
      <c r="A979" s="114" t="s">
        <v>1844</v>
      </c>
      <c r="B979" s="114">
        <v>532772</v>
      </c>
      <c r="C979" s="114" t="s">
        <v>1845</v>
      </c>
      <c r="D979" s="114" t="s">
        <v>682</v>
      </c>
    </row>
    <row r="980" spans="1:4" x14ac:dyDescent="0.3">
      <c r="A980" s="114" t="s">
        <v>1846</v>
      </c>
      <c r="B980" s="114">
        <v>511611</v>
      </c>
      <c r="C980" s="114" t="s">
        <v>1847</v>
      </c>
      <c r="D980" s="114" t="s">
        <v>381</v>
      </c>
    </row>
    <row r="981" spans="1:4" x14ac:dyDescent="0.3">
      <c r="A981" s="114" t="s">
        <v>1848</v>
      </c>
      <c r="B981" s="114">
        <v>502820</v>
      </c>
      <c r="C981" s="114" t="s">
        <v>1849</v>
      </c>
      <c r="D981" s="114" t="s">
        <v>379</v>
      </c>
    </row>
    <row r="982" spans="1:4" x14ac:dyDescent="0.3">
      <c r="A982" s="114" t="s">
        <v>1850</v>
      </c>
      <c r="B982" s="114">
        <v>523369</v>
      </c>
      <c r="C982" s="114" t="s">
        <v>364</v>
      </c>
      <c r="D982" s="114" t="s">
        <v>1063</v>
      </c>
    </row>
    <row r="983" spans="1:4" x14ac:dyDescent="0.3">
      <c r="A983" s="114" t="s">
        <v>1851</v>
      </c>
      <c r="B983" s="114">
        <v>523367</v>
      </c>
      <c r="C983" s="114" t="s">
        <v>1852</v>
      </c>
      <c r="D983" s="114" t="s">
        <v>353</v>
      </c>
    </row>
    <row r="984" spans="1:4" x14ac:dyDescent="0.3">
      <c r="A984" s="114" t="s">
        <v>1853</v>
      </c>
      <c r="B984" s="114">
        <v>500117</v>
      </c>
      <c r="C984" s="114" t="s">
        <v>1854</v>
      </c>
      <c r="D984" s="114" t="s">
        <v>578</v>
      </c>
    </row>
    <row r="985" spans="1:4" x14ac:dyDescent="0.3">
      <c r="A985" s="114" t="s">
        <v>1855</v>
      </c>
      <c r="B985" s="114">
        <v>590031</v>
      </c>
      <c r="C985" s="114" t="s">
        <v>1856</v>
      </c>
      <c r="D985" s="114" t="s">
        <v>549</v>
      </c>
    </row>
    <row r="986" spans="1:4" x14ac:dyDescent="0.3">
      <c r="A986" s="114" t="s">
        <v>1857</v>
      </c>
      <c r="B986" s="114">
        <v>590031</v>
      </c>
      <c r="C986" s="114" t="s">
        <v>1856</v>
      </c>
      <c r="D986" s="114" t="s">
        <v>549</v>
      </c>
    </row>
    <row r="987" spans="1:4" x14ac:dyDescent="0.3">
      <c r="A987" s="114" t="s">
        <v>1858</v>
      </c>
      <c r="B987" s="114" t="s">
        <v>364</v>
      </c>
      <c r="C987" s="114" t="s">
        <v>1859</v>
      </c>
      <c r="D987" s="114" t="s">
        <v>375</v>
      </c>
    </row>
    <row r="988" spans="1:4" x14ac:dyDescent="0.3">
      <c r="A988" s="114" t="s">
        <v>1860</v>
      </c>
      <c r="B988" s="114">
        <v>505703</v>
      </c>
      <c r="C988" s="114" t="s">
        <v>364</v>
      </c>
      <c r="D988" s="114" t="s">
        <v>372</v>
      </c>
    </row>
    <row r="989" spans="1:4" x14ac:dyDescent="0.3">
      <c r="A989" s="114" t="s">
        <v>1861</v>
      </c>
      <c r="B989" s="114">
        <v>502137</v>
      </c>
      <c r="C989" s="114" t="s">
        <v>1862</v>
      </c>
      <c r="D989" s="114" t="s">
        <v>377</v>
      </c>
    </row>
    <row r="990" spans="1:4" x14ac:dyDescent="0.3">
      <c r="A990" s="114" t="s">
        <v>1863</v>
      </c>
      <c r="B990" s="114">
        <v>512068</v>
      </c>
      <c r="C990" s="114" t="s">
        <v>364</v>
      </c>
      <c r="D990" s="114" t="s">
        <v>344</v>
      </c>
    </row>
    <row r="991" spans="1:4" x14ac:dyDescent="0.3">
      <c r="A991" s="114" t="s">
        <v>1864</v>
      </c>
      <c r="B991" s="114">
        <v>542248</v>
      </c>
      <c r="C991" s="114" t="s">
        <v>1865</v>
      </c>
      <c r="D991" s="114" t="s">
        <v>553</v>
      </c>
    </row>
    <row r="992" spans="1:4" x14ac:dyDescent="0.3">
      <c r="A992" s="114" t="s">
        <v>1866</v>
      </c>
      <c r="B992" s="114">
        <v>531989</v>
      </c>
      <c r="C992" s="114" t="s">
        <v>364</v>
      </c>
      <c r="D992" s="114" t="s">
        <v>559</v>
      </c>
    </row>
    <row r="993" spans="1:4" x14ac:dyDescent="0.3">
      <c r="A993" s="114" t="s">
        <v>1867</v>
      </c>
      <c r="B993" s="114">
        <v>539190</v>
      </c>
      <c r="C993" s="114" t="s">
        <v>364</v>
      </c>
      <c r="D993" s="114" t="s">
        <v>381</v>
      </c>
    </row>
    <row r="994" spans="1:4" x14ac:dyDescent="0.3">
      <c r="A994" s="114" t="s">
        <v>1868</v>
      </c>
      <c r="B994" s="114">
        <v>531227</v>
      </c>
      <c r="C994" s="114" t="s">
        <v>364</v>
      </c>
      <c r="D994" s="114" t="s">
        <v>412</v>
      </c>
    </row>
    <row r="995" spans="1:4" x14ac:dyDescent="0.3">
      <c r="A995" s="114" t="s">
        <v>1869</v>
      </c>
      <c r="B995" s="114">
        <v>539405</v>
      </c>
      <c r="C995" s="114" t="s">
        <v>364</v>
      </c>
      <c r="D995" s="114" t="s">
        <v>478</v>
      </c>
    </row>
    <row r="996" spans="1:4" x14ac:dyDescent="0.3">
      <c r="A996" s="114" t="s">
        <v>1870</v>
      </c>
      <c r="B996" s="114">
        <v>539559</v>
      </c>
      <c r="C996" s="114" t="s">
        <v>364</v>
      </c>
      <c r="D996" s="114" t="s">
        <v>478</v>
      </c>
    </row>
    <row r="997" spans="1:4" x14ac:dyDescent="0.3">
      <c r="A997" s="114" t="s">
        <v>1871</v>
      </c>
      <c r="B997" s="114">
        <v>539559</v>
      </c>
      <c r="C997" s="114" t="s">
        <v>364</v>
      </c>
      <c r="D997" s="114" t="s">
        <v>478</v>
      </c>
    </row>
    <row r="998" spans="1:4" x14ac:dyDescent="0.3">
      <c r="A998" s="114" t="s">
        <v>1872</v>
      </c>
      <c r="B998" s="114">
        <v>532760</v>
      </c>
      <c r="C998" s="114" t="s">
        <v>1873</v>
      </c>
      <c r="D998" s="114" t="s">
        <v>495</v>
      </c>
    </row>
    <row r="999" spans="1:4" x14ac:dyDescent="0.3">
      <c r="A999" s="114" t="s">
        <v>1874</v>
      </c>
      <c r="B999" s="114">
        <v>541778</v>
      </c>
      <c r="C999" s="114" t="s">
        <v>364</v>
      </c>
      <c r="D999" s="114" t="s">
        <v>524</v>
      </c>
    </row>
    <row r="1000" spans="1:4" x14ac:dyDescent="0.3">
      <c r="A1000" s="114" t="s">
        <v>1875</v>
      </c>
      <c r="B1000" s="114">
        <v>500645</v>
      </c>
      <c r="C1000" s="114" t="s">
        <v>1876</v>
      </c>
      <c r="D1000" s="114" t="s">
        <v>412</v>
      </c>
    </row>
    <row r="1001" spans="1:4" x14ac:dyDescent="0.3">
      <c r="A1001" s="114" t="s">
        <v>1877</v>
      </c>
      <c r="B1001" s="114">
        <v>506401</v>
      </c>
      <c r="C1001" s="114" t="s">
        <v>1878</v>
      </c>
      <c r="D1001" s="114" t="s">
        <v>412</v>
      </c>
    </row>
    <row r="1002" spans="1:4" x14ac:dyDescent="0.3">
      <c r="A1002" s="114" t="s">
        <v>1879</v>
      </c>
      <c r="B1002" s="114">
        <v>514030</v>
      </c>
      <c r="C1002" s="114" t="s">
        <v>364</v>
      </c>
      <c r="D1002" s="114" t="s">
        <v>379</v>
      </c>
    </row>
    <row r="1003" spans="1:4" x14ac:dyDescent="0.3">
      <c r="A1003" s="114" t="s">
        <v>1880</v>
      </c>
      <c r="B1003" s="114">
        <v>539455</v>
      </c>
      <c r="C1003" s="114" t="s">
        <v>364</v>
      </c>
      <c r="D1003" s="114" t="s">
        <v>396</v>
      </c>
    </row>
    <row r="1004" spans="1:4" x14ac:dyDescent="0.3">
      <c r="A1004" s="114" t="s">
        <v>1881</v>
      </c>
      <c r="B1004" s="114">
        <v>780006</v>
      </c>
      <c r="C1004" s="114" t="s">
        <v>364</v>
      </c>
      <c r="D1004" s="114" t="s">
        <v>455</v>
      </c>
    </row>
    <row r="1005" spans="1:4" x14ac:dyDescent="0.3">
      <c r="A1005" s="114" t="s">
        <v>1882</v>
      </c>
      <c r="B1005" s="114">
        <v>532848</v>
      </c>
      <c r="C1005" s="114" t="s">
        <v>1883</v>
      </c>
      <c r="D1005" s="114" t="s">
        <v>785</v>
      </c>
    </row>
    <row r="1006" spans="1:4" x14ac:dyDescent="0.3">
      <c r="A1006" s="114" t="s">
        <v>1884</v>
      </c>
      <c r="B1006" s="114">
        <v>539596</v>
      </c>
      <c r="C1006" s="114" t="s">
        <v>364</v>
      </c>
      <c r="D1006" s="114" t="s">
        <v>347</v>
      </c>
    </row>
    <row r="1007" spans="1:4" x14ac:dyDescent="0.3">
      <c r="A1007" s="114" t="s">
        <v>1885</v>
      </c>
      <c r="B1007" s="114">
        <v>504286</v>
      </c>
      <c r="C1007" s="114" t="s">
        <v>1886</v>
      </c>
      <c r="D1007" s="114" t="s">
        <v>662</v>
      </c>
    </row>
    <row r="1008" spans="1:4" x14ac:dyDescent="0.3">
      <c r="A1008" s="114" t="s">
        <v>1887</v>
      </c>
      <c r="B1008" s="114">
        <v>504240</v>
      </c>
      <c r="C1008" s="114" t="s">
        <v>364</v>
      </c>
      <c r="D1008" s="114" t="s">
        <v>662</v>
      </c>
    </row>
    <row r="1009" spans="1:4" x14ac:dyDescent="0.3">
      <c r="A1009" s="114" t="s">
        <v>1888</v>
      </c>
      <c r="B1009" s="114">
        <v>504256</v>
      </c>
      <c r="C1009" s="114" t="s">
        <v>364</v>
      </c>
      <c r="D1009" s="114" t="s">
        <v>906</v>
      </c>
    </row>
    <row r="1010" spans="1:4" x14ac:dyDescent="0.3">
      <c r="A1010" s="114" t="s">
        <v>1889</v>
      </c>
      <c r="B1010" s="114">
        <v>533137</v>
      </c>
      <c r="C1010" s="114" t="s">
        <v>1890</v>
      </c>
      <c r="D1010" s="114" t="s">
        <v>1103</v>
      </c>
    </row>
    <row r="1011" spans="1:4" x14ac:dyDescent="0.3">
      <c r="A1011" s="114" t="s">
        <v>1891</v>
      </c>
      <c r="B1011" s="114">
        <v>532121</v>
      </c>
      <c r="C1011" s="114" t="s">
        <v>1892</v>
      </c>
      <c r="D1011" s="114" t="s">
        <v>682</v>
      </c>
    </row>
    <row r="1012" spans="1:4" x14ac:dyDescent="0.3">
      <c r="A1012" s="114" t="s">
        <v>1893</v>
      </c>
      <c r="B1012" s="114">
        <v>537536</v>
      </c>
      <c r="C1012" s="114" t="s">
        <v>364</v>
      </c>
      <c r="D1012" s="114" t="s">
        <v>402</v>
      </c>
    </row>
    <row r="1013" spans="1:4" x14ac:dyDescent="0.3">
      <c r="A1013" s="114" t="s">
        <v>1894</v>
      </c>
      <c r="B1013" s="114">
        <v>531521</v>
      </c>
      <c r="C1013" s="114" t="s">
        <v>364</v>
      </c>
      <c r="D1013" s="114" t="s">
        <v>402</v>
      </c>
    </row>
    <row r="1014" spans="1:4" x14ac:dyDescent="0.3">
      <c r="A1014" s="114" t="s">
        <v>1895</v>
      </c>
      <c r="B1014" s="114" t="s">
        <v>364</v>
      </c>
      <c r="C1014" s="114" t="s">
        <v>1896</v>
      </c>
      <c r="D1014" s="114" t="s">
        <v>375</v>
      </c>
    </row>
    <row r="1015" spans="1:4" x14ac:dyDescent="0.3">
      <c r="A1015" s="114" t="s">
        <v>1897</v>
      </c>
      <c r="B1015" s="114">
        <v>539197</v>
      </c>
      <c r="C1015" s="114" t="s">
        <v>364</v>
      </c>
      <c r="D1015" s="114" t="s">
        <v>386</v>
      </c>
    </row>
    <row r="1016" spans="1:4" x14ac:dyDescent="0.3">
      <c r="A1016" s="114" t="s">
        <v>1898</v>
      </c>
      <c r="B1016" s="114">
        <v>539197</v>
      </c>
      <c r="C1016" s="114" t="s">
        <v>364</v>
      </c>
      <c r="D1016" s="114" t="s">
        <v>386</v>
      </c>
    </row>
    <row r="1017" spans="1:4" x14ac:dyDescent="0.3">
      <c r="A1017" s="114" t="s">
        <v>1899</v>
      </c>
      <c r="B1017" s="114">
        <v>531585</v>
      </c>
      <c r="C1017" s="114" t="s">
        <v>364</v>
      </c>
      <c r="D1017" s="114" t="s">
        <v>386</v>
      </c>
    </row>
    <row r="1018" spans="1:4" x14ac:dyDescent="0.3">
      <c r="A1018" s="114" t="s">
        <v>1900</v>
      </c>
      <c r="B1018" s="114">
        <v>512445</v>
      </c>
      <c r="C1018" s="114" t="s">
        <v>364</v>
      </c>
      <c r="D1018" s="114" t="s">
        <v>347</v>
      </c>
    </row>
    <row r="1019" spans="1:4" x14ac:dyDescent="0.3">
      <c r="A1019" s="114" t="s">
        <v>1901</v>
      </c>
      <c r="B1019" s="114">
        <v>530765</v>
      </c>
      <c r="C1019" s="114" t="s">
        <v>364</v>
      </c>
      <c r="D1019" s="114" t="s">
        <v>381</v>
      </c>
    </row>
    <row r="1020" spans="1:4" x14ac:dyDescent="0.3">
      <c r="A1020" s="114" t="s">
        <v>1902</v>
      </c>
      <c r="B1020" s="114">
        <v>542002</v>
      </c>
      <c r="C1020" s="114" t="s">
        <v>364</v>
      </c>
      <c r="D1020" s="114" t="s">
        <v>450</v>
      </c>
    </row>
    <row r="1021" spans="1:4" x14ac:dyDescent="0.3">
      <c r="A1021" s="114" t="s">
        <v>1903</v>
      </c>
      <c r="B1021" s="114">
        <v>511072</v>
      </c>
      <c r="C1021" s="114" t="s">
        <v>1904</v>
      </c>
      <c r="D1021" s="114" t="s">
        <v>422</v>
      </c>
    </row>
    <row r="1022" spans="1:4" x14ac:dyDescent="0.3">
      <c r="A1022" s="114" t="s">
        <v>1905</v>
      </c>
      <c r="B1022" s="114">
        <v>519588</v>
      </c>
      <c r="C1022" s="114" t="s">
        <v>1906</v>
      </c>
      <c r="D1022" s="114" t="s">
        <v>424</v>
      </c>
    </row>
    <row r="1023" spans="1:4" x14ac:dyDescent="0.3">
      <c r="A1023" s="114" t="s">
        <v>1907</v>
      </c>
      <c r="B1023" s="114">
        <v>538715</v>
      </c>
      <c r="C1023" s="114" t="s">
        <v>364</v>
      </c>
      <c r="D1023" s="114" t="s">
        <v>484</v>
      </c>
    </row>
    <row r="1024" spans="1:4" x14ac:dyDescent="0.3">
      <c r="A1024" s="114" t="s">
        <v>1908</v>
      </c>
      <c r="B1024" s="114">
        <v>500119</v>
      </c>
      <c r="C1024" s="114" t="s">
        <v>1909</v>
      </c>
      <c r="D1024" s="114" t="s">
        <v>1063</v>
      </c>
    </row>
    <row r="1025" spans="1:4" x14ac:dyDescent="0.3">
      <c r="A1025" s="114" t="s">
        <v>1910</v>
      </c>
      <c r="B1025" s="114">
        <v>531923</v>
      </c>
      <c r="C1025" s="114" t="s">
        <v>364</v>
      </c>
      <c r="D1025" s="114" t="s">
        <v>1063</v>
      </c>
    </row>
    <row r="1026" spans="1:4" x14ac:dyDescent="0.3">
      <c r="A1026" s="114" t="s">
        <v>1911</v>
      </c>
      <c r="B1026" s="114">
        <v>531198</v>
      </c>
      <c r="C1026" s="114" t="s">
        <v>364</v>
      </c>
      <c r="D1026" s="114" t="s">
        <v>565</v>
      </c>
    </row>
    <row r="1027" spans="1:4" x14ac:dyDescent="0.3">
      <c r="A1027" s="114" t="s">
        <v>1912</v>
      </c>
      <c r="B1027" s="114">
        <v>521216</v>
      </c>
      <c r="C1027" s="114" t="s">
        <v>364</v>
      </c>
      <c r="D1027" s="114" t="s">
        <v>379</v>
      </c>
    </row>
    <row r="1028" spans="1:4" x14ac:dyDescent="0.3">
      <c r="A1028" s="114" t="s">
        <v>1913</v>
      </c>
      <c r="B1028" s="114">
        <v>542679</v>
      </c>
      <c r="C1028" s="114" t="s">
        <v>1914</v>
      </c>
      <c r="D1028" s="114" t="s">
        <v>662</v>
      </c>
    </row>
    <row r="1029" spans="1:4" x14ac:dyDescent="0.3">
      <c r="A1029" s="114" t="s">
        <v>1915</v>
      </c>
      <c r="B1029" s="114">
        <v>532180</v>
      </c>
      <c r="C1029" s="114" t="s">
        <v>1916</v>
      </c>
      <c r="D1029" s="114" t="s">
        <v>682</v>
      </c>
    </row>
    <row r="1030" spans="1:4" x14ac:dyDescent="0.3">
      <c r="A1030" s="114" t="s">
        <v>1917</v>
      </c>
      <c r="B1030" s="114">
        <v>512485</v>
      </c>
      <c r="C1030" s="114" t="s">
        <v>364</v>
      </c>
      <c r="D1030" s="114" t="s">
        <v>386</v>
      </c>
    </row>
    <row r="1031" spans="1:4" x14ac:dyDescent="0.3">
      <c r="A1031" s="114" t="s">
        <v>1918</v>
      </c>
      <c r="B1031" s="114">
        <v>521151</v>
      </c>
      <c r="C1031" s="114" t="s">
        <v>364</v>
      </c>
      <c r="D1031" s="114" t="s">
        <v>379</v>
      </c>
    </row>
    <row r="1032" spans="1:4" x14ac:dyDescent="0.3">
      <c r="A1032" s="114" t="s">
        <v>1919</v>
      </c>
      <c r="B1032" s="114">
        <v>503637</v>
      </c>
      <c r="C1032" s="114" t="s">
        <v>364</v>
      </c>
      <c r="D1032" s="114" t="s">
        <v>347</v>
      </c>
    </row>
    <row r="1033" spans="1:4" x14ac:dyDescent="0.3">
      <c r="A1033" s="114" t="s">
        <v>1920</v>
      </c>
      <c r="B1033" s="114">
        <v>507717</v>
      </c>
      <c r="C1033" s="114" t="s">
        <v>1921</v>
      </c>
      <c r="D1033" s="114" t="s">
        <v>508</v>
      </c>
    </row>
    <row r="1034" spans="1:4" x14ac:dyDescent="0.3">
      <c r="A1034" s="114" t="s">
        <v>1922</v>
      </c>
      <c r="B1034" s="114">
        <v>538446</v>
      </c>
      <c r="C1034" s="114" t="s">
        <v>364</v>
      </c>
      <c r="D1034" s="114" t="s">
        <v>347</v>
      </c>
    </row>
    <row r="1035" spans="1:4" x14ac:dyDescent="0.3">
      <c r="A1035" s="114" t="s">
        <v>1923</v>
      </c>
      <c r="B1035" s="114" t="s">
        <v>364</v>
      </c>
      <c r="C1035" s="114" t="s">
        <v>1924</v>
      </c>
      <c r="D1035" s="114" t="s">
        <v>375</v>
      </c>
    </row>
    <row r="1036" spans="1:4" x14ac:dyDescent="0.3">
      <c r="A1036" s="114" t="s">
        <v>1925</v>
      </c>
      <c r="B1036" s="114">
        <v>531043</v>
      </c>
      <c r="C1036" s="114" t="s">
        <v>364</v>
      </c>
      <c r="D1036" s="114" t="s">
        <v>553</v>
      </c>
    </row>
    <row r="1037" spans="1:4" x14ac:dyDescent="0.3">
      <c r="A1037" s="114" t="s">
        <v>1926</v>
      </c>
      <c r="B1037" s="114">
        <v>540268</v>
      </c>
      <c r="C1037" s="114" t="s">
        <v>364</v>
      </c>
      <c r="D1037" s="114" t="s">
        <v>347</v>
      </c>
    </row>
    <row r="1038" spans="1:4" x14ac:dyDescent="0.3">
      <c r="A1038" s="114" t="s">
        <v>1927</v>
      </c>
      <c r="B1038" s="114">
        <v>506405</v>
      </c>
      <c r="C1038" s="114" t="s">
        <v>364</v>
      </c>
      <c r="D1038" s="114" t="s">
        <v>524</v>
      </c>
    </row>
    <row r="1039" spans="1:4" x14ac:dyDescent="0.3">
      <c r="A1039" s="114" t="s">
        <v>1928</v>
      </c>
      <c r="B1039" s="114">
        <v>511451</v>
      </c>
      <c r="C1039" s="114" t="s">
        <v>364</v>
      </c>
      <c r="D1039" s="114" t="s">
        <v>381</v>
      </c>
    </row>
    <row r="1040" spans="1:4" x14ac:dyDescent="0.3">
      <c r="A1040" s="114" t="s">
        <v>1929</v>
      </c>
      <c r="B1040" s="114">
        <v>507442</v>
      </c>
      <c r="C1040" s="114" t="s">
        <v>1930</v>
      </c>
      <c r="D1040" s="114" t="s">
        <v>1063</v>
      </c>
    </row>
    <row r="1041" spans="1:4" x14ac:dyDescent="0.3">
      <c r="A1041" s="114" t="s">
        <v>1931</v>
      </c>
      <c r="B1041" s="114">
        <v>501945</v>
      </c>
      <c r="C1041" s="114" t="s">
        <v>364</v>
      </c>
      <c r="D1041" s="114" t="s">
        <v>381</v>
      </c>
    </row>
    <row r="1042" spans="1:4" x14ac:dyDescent="0.3">
      <c r="A1042" s="114" t="s">
        <v>1932</v>
      </c>
      <c r="B1042" s="114">
        <v>526971</v>
      </c>
      <c r="C1042" s="114" t="s">
        <v>364</v>
      </c>
      <c r="D1042" s="114" t="s">
        <v>386</v>
      </c>
    </row>
    <row r="1043" spans="1:4" x14ac:dyDescent="0.3">
      <c r="A1043" s="114" t="s">
        <v>1933</v>
      </c>
      <c r="B1043" s="114">
        <v>531306</v>
      </c>
      <c r="C1043" s="114" t="s">
        <v>364</v>
      </c>
      <c r="D1043" s="114" t="s">
        <v>372</v>
      </c>
    </row>
    <row r="1044" spans="1:4" x14ac:dyDescent="0.3">
      <c r="A1044" s="114" t="s">
        <v>1934</v>
      </c>
      <c r="B1044" s="114">
        <v>531306</v>
      </c>
      <c r="C1044" s="114" t="s">
        <v>364</v>
      </c>
      <c r="D1044" s="114" t="s">
        <v>372</v>
      </c>
    </row>
    <row r="1045" spans="1:4" x14ac:dyDescent="0.3">
      <c r="A1045" s="114" t="s">
        <v>1935</v>
      </c>
      <c r="B1045" s="114">
        <v>541302</v>
      </c>
      <c r="C1045" s="114" t="s">
        <v>364</v>
      </c>
      <c r="D1045" s="114" t="s">
        <v>762</v>
      </c>
    </row>
    <row r="1046" spans="1:4" x14ac:dyDescent="0.3">
      <c r="A1046" s="114" t="s">
        <v>1936</v>
      </c>
      <c r="B1046" s="114">
        <v>507886</v>
      </c>
      <c r="C1046" s="114" t="s">
        <v>364</v>
      </c>
      <c r="D1046" s="114" t="s">
        <v>450</v>
      </c>
    </row>
    <row r="1047" spans="1:4" x14ac:dyDescent="0.3">
      <c r="A1047" s="114" t="s">
        <v>1937</v>
      </c>
      <c r="B1047" s="114">
        <v>540695</v>
      </c>
      <c r="C1047" s="114" t="s">
        <v>364</v>
      </c>
      <c r="D1047" s="114" t="s">
        <v>386</v>
      </c>
    </row>
    <row r="1048" spans="1:4" x14ac:dyDescent="0.3">
      <c r="A1048" s="114" t="s">
        <v>1938</v>
      </c>
      <c r="B1048" s="114">
        <v>531237</v>
      </c>
      <c r="C1048" s="114" t="s">
        <v>364</v>
      </c>
      <c r="D1048" s="114" t="s">
        <v>381</v>
      </c>
    </row>
    <row r="1049" spans="1:4" x14ac:dyDescent="0.3">
      <c r="A1049" s="114" t="s">
        <v>1939</v>
      </c>
      <c r="B1049" s="114">
        <v>533336</v>
      </c>
      <c r="C1049" s="114" t="s">
        <v>1940</v>
      </c>
      <c r="D1049" s="114" t="s">
        <v>384</v>
      </c>
    </row>
    <row r="1050" spans="1:4" x14ac:dyDescent="0.3">
      <c r="A1050" s="114" t="s">
        <v>1941</v>
      </c>
      <c r="B1050" s="114">
        <v>523736</v>
      </c>
      <c r="C1050" s="114" t="s">
        <v>1942</v>
      </c>
      <c r="D1050" s="114" t="s">
        <v>741</v>
      </c>
    </row>
    <row r="1051" spans="1:4" x14ac:dyDescent="0.3">
      <c r="A1051" s="114" t="s">
        <v>1943</v>
      </c>
      <c r="B1051" s="114">
        <v>538902</v>
      </c>
      <c r="C1051" s="114" t="s">
        <v>1944</v>
      </c>
      <c r="D1051" s="114" t="s">
        <v>771</v>
      </c>
    </row>
    <row r="1052" spans="1:4" x14ac:dyDescent="0.3">
      <c r="A1052" s="114" t="s">
        <v>1945</v>
      </c>
      <c r="B1052" s="114" t="s">
        <v>364</v>
      </c>
      <c r="C1052" s="114" t="s">
        <v>1946</v>
      </c>
      <c r="D1052" s="114" t="s">
        <v>771</v>
      </c>
    </row>
    <row r="1053" spans="1:4" x14ac:dyDescent="0.3">
      <c r="A1053" s="114" t="s">
        <v>1947</v>
      </c>
      <c r="B1053" s="114">
        <v>508860</v>
      </c>
      <c r="C1053" s="114" t="s">
        <v>364</v>
      </c>
      <c r="D1053" s="114" t="s">
        <v>762</v>
      </c>
    </row>
    <row r="1054" spans="1:4" x14ac:dyDescent="0.3">
      <c r="A1054" s="114" t="s">
        <v>1948</v>
      </c>
      <c r="B1054" s="114">
        <v>500120</v>
      </c>
      <c r="C1054" s="114" t="s">
        <v>364</v>
      </c>
      <c r="D1054" s="114" t="s">
        <v>412</v>
      </c>
    </row>
    <row r="1055" spans="1:4" x14ac:dyDescent="0.3">
      <c r="A1055" s="114" t="s">
        <v>1949</v>
      </c>
      <c r="B1055" s="114">
        <v>522163</v>
      </c>
      <c r="C1055" s="114" t="s">
        <v>1950</v>
      </c>
      <c r="D1055" s="114" t="s">
        <v>662</v>
      </c>
    </row>
    <row r="1056" spans="1:4" x14ac:dyDescent="0.3">
      <c r="A1056" s="114" t="s">
        <v>1951</v>
      </c>
      <c r="B1056" s="114">
        <v>530959</v>
      </c>
      <c r="C1056" s="114" t="s">
        <v>364</v>
      </c>
      <c r="D1056" s="114" t="s">
        <v>771</v>
      </c>
    </row>
    <row r="1057" spans="1:4" x14ac:dyDescent="0.3">
      <c r="A1057" s="114" t="s">
        <v>1952</v>
      </c>
      <c r="B1057" s="114">
        <v>500089</v>
      </c>
      <c r="C1057" s="114" t="s">
        <v>1953</v>
      </c>
      <c r="D1057" s="114" t="s">
        <v>524</v>
      </c>
    </row>
    <row r="1058" spans="1:4" x14ac:dyDescent="0.3">
      <c r="A1058" s="114" t="s">
        <v>1954</v>
      </c>
      <c r="B1058" s="114">
        <v>500089</v>
      </c>
      <c r="C1058" s="114" t="s">
        <v>1953</v>
      </c>
      <c r="D1058" s="114" t="s">
        <v>524</v>
      </c>
    </row>
    <row r="1059" spans="1:4" x14ac:dyDescent="0.3">
      <c r="A1059" s="114" t="s">
        <v>1955</v>
      </c>
      <c r="B1059" s="114">
        <v>540811</v>
      </c>
      <c r="C1059" s="114" t="s">
        <v>364</v>
      </c>
      <c r="D1059" s="114" t="s">
        <v>386</v>
      </c>
    </row>
    <row r="1060" spans="1:4" x14ac:dyDescent="0.3">
      <c r="A1060" s="114" t="s">
        <v>1956</v>
      </c>
      <c r="B1060" s="114">
        <v>542685</v>
      </c>
      <c r="C1060" s="114" t="s">
        <v>1957</v>
      </c>
      <c r="D1060" s="114" t="s">
        <v>888</v>
      </c>
    </row>
    <row r="1061" spans="1:4" x14ac:dyDescent="0.3">
      <c r="A1061" s="114" t="s">
        <v>1958</v>
      </c>
      <c r="B1061" s="114">
        <v>539979</v>
      </c>
      <c r="C1061" s="114" t="s">
        <v>1959</v>
      </c>
      <c r="D1061" s="114" t="s">
        <v>379</v>
      </c>
    </row>
    <row r="1062" spans="1:4" x14ac:dyDescent="0.3">
      <c r="A1062" s="114" t="s">
        <v>1960</v>
      </c>
      <c r="B1062" s="114">
        <v>540151</v>
      </c>
      <c r="C1062" s="114" t="s">
        <v>364</v>
      </c>
      <c r="D1062" s="114" t="s">
        <v>367</v>
      </c>
    </row>
    <row r="1063" spans="1:4" x14ac:dyDescent="0.3">
      <c r="A1063" s="114" t="s">
        <v>1961</v>
      </c>
      <c r="B1063" s="114">
        <v>542155</v>
      </c>
      <c r="C1063" s="114" t="s">
        <v>1962</v>
      </c>
      <c r="D1063" s="114" t="s">
        <v>730</v>
      </c>
    </row>
    <row r="1064" spans="1:4" x14ac:dyDescent="0.3">
      <c r="A1064" s="114" t="s">
        <v>1963</v>
      </c>
      <c r="B1064" s="114">
        <v>506414</v>
      </c>
      <c r="C1064" s="114" t="s">
        <v>364</v>
      </c>
      <c r="D1064" s="114" t="s">
        <v>402</v>
      </c>
    </row>
    <row r="1065" spans="1:4" x14ac:dyDescent="0.3">
      <c r="A1065" s="114" t="s">
        <v>1964</v>
      </c>
      <c r="B1065" s="114">
        <v>531153</v>
      </c>
      <c r="C1065" s="114" t="s">
        <v>364</v>
      </c>
      <c r="D1065" s="114" t="s">
        <v>613</v>
      </c>
    </row>
    <row r="1066" spans="1:4" x14ac:dyDescent="0.3">
      <c r="A1066" s="114" t="s">
        <v>1965</v>
      </c>
      <c r="B1066" s="114">
        <v>540789</v>
      </c>
      <c r="C1066" s="114" t="s">
        <v>1966</v>
      </c>
      <c r="D1066" s="114" t="s">
        <v>1967</v>
      </c>
    </row>
    <row r="1067" spans="1:4" x14ac:dyDescent="0.3">
      <c r="A1067" s="114" t="s">
        <v>1968</v>
      </c>
      <c r="B1067" s="114">
        <v>540047</v>
      </c>
      <c r="C1067" s="114" t="s">
        <v>1969</v>
      </c>
      <c r="D1067" s="114" t="s">
        <v>959</v>
      </c>
    </row>
    <row r="1068" spans="1:4" x14ac:dyDescent="0.3">
      <c r="A1068" s="114" t="s">
        <v>1970</v>
      </c>
      <c r="B1068" s="114">
        <v>526927</v>
      </c>
      <c r="C1068" s="114" t="s">
        <v>364</v>
      </c>
      <c r="D1068" s="114" t="s">
        <v>457</v>
      </c>
    </row>
    <row r="1069" spans="1:4" x14ac:dyDescent="0.3">
      <c r="A1069" s="114" t="s">
        <v>1971</v>
      </c>
      <c r="B1069" s="114">
        <v>500068</v>
      </c>
      <c r="C1069" s="114" t="s">
        <v>364</v>
      </c>
      <c r="D1069" s="114" t="s">
        <v>372</v>
      </c>
    </row>
    <row r="1070" spans="1:4" x14ac:dyDescent="0.3">
      <c r="A1070" s="114" t="s">
        <v>1972</v>
      </c>
      <c r="B1070" s="114">
        <v>500068</v>
      </c>
      <c r="C1070" s="114" t="s">
        <v>364</v>
      </c>
      <c r="D1070" s="114" t="s">
        <v>372</v>
      </c>
    </row>
    <row r="1071" spans="1:4" x14ac:dyDescent="0.3">
      <c r="A1071" s="114" t="s">
        <v>1973</v>
      </c>
      <c r="B1071" s="114">
        <v>532839</v>
      </c>
      <c r="C1071" s="114" t="s">
        <v>1974</v>
      </c>
      <c r="D1071" s="114" t="s">
        <v>1103</v>
      </c>
    </row>
    <row r="1072" spans="1:4" x14ac:dyDescent="0.3">
      <c r="A1072" s="114" t="s">
        <v>1975</v>
      </c>
      <c r="B1072" s="114">
        <v>532839</v>
      </c>
      <c r="C1072" s="114" t="s">
        <v>1974</v>
      </c>
      <c r="D1072" s="114" t="s">
        <v>1103</v>
      </c>
    </row>
    <row r="1073" spans="1:4" x14ac:dyDescent="0.3">
      <c r="A1073" s="114" t="s">
        <v>1976</v>
      </c>
      <c r="B1073" s="114">
        <v>531553</v>
      </c>
      <c r="C1073" s="114" t="s">
        <v>364</v>
      </c>
      <c r="D1073" s="114" t="s">
        <v>785</v>
      </c>
    </row>
    <row r="1074" spans="1:4" x14ac:dyDescent="0.3">
      <c r="A1074" s="114" t="s">
        <v>1977</v>
      </c>
      <c r="B1074" s="114">
        <v>540701</v>
      </c>
      <c r="C1074" s="114" t="s">
        <v>1978</v>
      </c>
      <c r="D1074" s="114" t="s">
        <v>402</v>
      </c>
    </row>
    <row r="1075" spans="1:4" x14ac:dyDescent="0.3">
      <c r="A1075" s="114" t="s">
        <v>1979</v>
      </c>
      <c r="B1075" s="114">
        <v>538432</v>
      </c>
      <c r="C1075" s="114" t="s">
        <v>364</v>
      </c>
      <c r="D1075" s="114" t="s">
        <v>386</v>
      </c>
    </row>
    <row r="1076" spans="1:4" x14ac:dyDescent="0.3">
      <c r="A1076" s="114" t="s">
        <v>1980</v>
      </c>
      <c r="B1076" s="114">
        <v>532488</v>
      </c>
      <c r="C1076" s="114" t="s">
        <v>1981</v>
      </c>
      <c r="D1076" s="114" t="s">
        <v>402</v>
      </c>
    </row>
    <row r="1077" spans="1:4" x14ac:dyDescent="0.3">
      <c r="A1077" s="114" t="s">
        <v>1982</v>
      </c>
      <c r="B1077" s="114">
        <v>526285</v>
      </c>
      <c r="C1077" s="114" t="s">
        <v>364</v>
      </c>
      <c r="D1077" s="114" t="s">
        <v>613</v>
      </c>
    </row>
    <row r="1078" spans="1:4" x14ac:dyDescent="0.3">
      <c r="A1078" s="114" t="s">
        <v>1983</v>
      </c>
      <c r="B1078" s="114">
        <v>526315</v>
      </c>
      <c r="C1078" s="114" t="s">
        <v>364</v>
      </c>
      <c r="D1078" s="114" t="s">
        <v>892</v>
      </c>
    </row>
    <row r="1079" spans="1:4" x14ac:dyDescent="0.3">
      <c r="A1079" s="114" t="s">
        <v>1984</v>
      </c>
      <c r="B1079" s="114">
        <v>540699</v>
      </c>
      <c r="C1079" s="114" t="s">
        <v>1985</v>
      </c>
      <c r="D1079" s="114" t="s">
        <v>733</v>
      </c>
    </row>
    <row r="1080" spans="1:4" x14ac:dyDescent="0.3">
      <c r="A1080" s="114" t="s">
        <v>1986</v>
      </c>
      <c r="B1080" s="114">
        <v>540699</v>
      </c>
      <c r="C1080" s="114" t="s">
        <v>1985</v>
      </c>
      <c r="D1080" s="114" t="s">
        <v>733</v>
      </c>
    </row>
    <row r="1081" spans="1:4" x14ac:dyDescent="0.3">
      <c r="A1081" s="114" t="s">
        <v>1987</v>
      </c>
      <c r="B1081" s="114">
        <v>532868</v>
      </c>
      <c r="C1081" s="114" t="s">
        <v>1988</v>
      </c>
      <c r="D1081" s="114" t="s">
        <v>450</v>
      </c>
    </row>
    <row r="1082" spans="1:4" x14ac:dyDescent="0.3">
      <c r="A1082" s="114" t="s">
        <v>1989</v>
      </c>
      <c r="B1082" s="114">
        <v>533146</v>
      </c>
      <c r="C1082" s="114" t="s">
        <v>1990</v>
      </c>
      <c r="D1082" s="114" t="s">
        <v>1991</v>
      </c>
    </row>
    <row r="1083" spans="1:4" x14ac:dyDescent="0.3">
      <c r="A1083" s="114" t="s">
        <v>1992</v>
      </c>
      <c r="B1083" s="114">
        <v>533146</v>
      </c>
      <c r="C1083" s="114" t="s">
        <v>1993</v>
      </c>
      <c r="D1083" s="114" t="s">
        <v>1991</v>
      </c>
    </row>
    <row r="1084" spans="1:4" x14ac:dyDescent="0.3">
      <c r="A1084" s="114" t="s">
        <v>1994</v>
      </c>
      <c r="B1084" s="114">
        <v>505526</v>
      </c>
      <c r="C1084" s="114" t="s">
        <v>364</v>
      </c>
      <c r="D1084" s="114" t="s">
        <v>384</v>
      </c>
    </row>
    <row r="1085" spans="1:4" x14ac:dyDescent="0.3">
      <c r="A1085" s="114" t="s">
        <v>1995</v>
      </c>
      <c r="B1085" s="114">
        <v>542013</v>
      </c>
      <c r="C1085" s="114" t="s">
        <v>364</v>
      </c>
      <c r="D1085" s="114" t="s">
        <v>844</v>
      </c>
    </row>
    <row r="1086" spans="1:4" x14ac:dyDescent="0.3">
      <c r="A1086" s="114" t="s">
        <v>1996</v>
      </c>
      <c r="B1086" s="114">
        <v>541403</v>
      </c>
      <c r="C1086" s="114" t="s">
        <v>1997</v>
      </c>
      <c r="D1086" s="114" t="s">
        <v>478</v>
      </c>
    </row>
    <row r="1087" spans="1:4" x14ac:dyDescent="0.3">
      <c r="A1087" s="114" t="s">
        <v>1998</v>
      </c>
      <c r="B1087" s="114">
        <v>526504</v>
      </c>
      <c r="C1087" s="114" t="s">
        <v>364</v>
      </c>
      <c r="D1087" s="114" t="s">
        <v>553</v>
      </c>
    </row>
    <row r="1088" spans="1:4" x14ac:dyDescent="0.3">
      <c r="A1088" s="114" t="s">
        <v>1999</v>
      </c>
      <c r="B1088" s="114">
        <v>522261</v>
      </c>
      <c r="C1088" s="114" t="s">
        <v>2000</v>
      </c>
      <c r="D1088" s="114" t="s">
        <v>705</v>
      </c>
    </row>
    <row r="1089" spans="1:4" x14ac:dyDescent="0.3">
      <c r="A1089" s="114" t="s">
        <v>2001</v>
      </c>
      <c r="B1089" s="114">
        <v>522261</v>
      </c>
      <c r="C1089" s="114" t="s">
        <v>2000</v>
      </c>
      <c r="D1089" s="114" t="s">
        <v>705</v>
      </c>
    </row>
    <row r="1090" spans="1:4" x14ac:dyDescent="0.3">
      <c r="A1090" s="114" t="s">
        <v>2002</v>
      </c>
      <c r="B1090" s="114">
        <v>512519</v>
      </c>
      <c r="C1090" s="114" t="s">
        <v>2003</v>
      </c>
      <c r="D1090" s="114" t="s">
        <v>379</v>
      </c>
    </row>
    <row r="1091" spans="1:4" x14ac:dyDescent="0.3">
      <c r="A1091" s="114" t="s">
        <v>2004</v>
      </c>
      <c r="B1091" s="114" t="s">
        <v>364</v>
      </c>
      <c r="C1091" s="114" t="s">
        <v>2005</v>
      </c>
      <c r="D1091" s="114" t="s">
        <v>455</v>
      </c>
    </row>
    <row r="1092" spans="1:4" x14ac:dyDescent="0.3">
      <c r="A1092" s="114" t="s">
        <v>2006</v>
      </c>
      <c r="B1092" s="114">
        <v>533176</v>
      </c>
      <c r="C1092" s="114" t="s">
        <v>2007</v>
      </c>
      <c r="D1092" s="114" t="s">
        <v>367</v>
      </c>
    </row>
    <row r="1093" spans="1:4" x14ac:dyDescent="0.3">
      <c r="A1093" s="114" t="s">
        <v>2008</v>
      </c>
      <c r="B1093" s="114">
        <v>526783</v>
      </c>
      <c r="C1093" s="114" t="s">
        <v>364</v>
      </c>
      <c r="D1093" s="114" t="s">
        <v>553</v>
      </c>
    </row>
    <row r="1094" spans="1:4" x14ac:dyDescent="0.3">
      <c r="A1094" s="114" t="s">
        <v>2009</v>
      </c>
      <c r="B1094" s="114">
        <v>539267</v>
      </c>
      <c r="C1094" s="114" t="s">
        <v>364</v>
      </c>
      <c r="D1094" s="114" t="s">
        <v>386</v>
      </c>
    </row>
    <row r="1095" spans="1:4" x14ac:dyDescent="0.3">
      <c r="A1095" s="114" t="s">
        <v>2010</v>
      </c>
      <c r="B1095" s="114">
        <v>539524</v>
      </c>
      <c r="C1095" s="114" t="s">
        <v>2011</v>
      </c>
      <c r="D1095" s="114" t="s">
        <v>553</v>
      </c>
    </row>
    <row r="1096" spans="1:4" x14ac:dyDescent="0.3">
      <c r="A1096" s="114" t="s">
        <v>2012</v>
      </c>
      <c r="B1096" s="114">
        <v>541299</v>
      </c>
      <c r="C1096" s="114" t="s">
        <v>364</v>
      </c>
      <c r="D1096" s="114" t="s">
        <v>553</v>
      </c>
    </row>
    <row r="1097" spans="1:4" x14ac:dyDescent="0.3">
      <c r="A1097" s="114" t="s">
        <v>2013</v>
      </c>
      <c r="B1097" s="114">
        <v>500124</v>
      </c>
      <c r="C1097" s="114" t="s">
        <v>2014</v>
      </c>
      <c r="D1097" s="114" t="s">
        <v>402</v>
      </c>
    </row>
    <row r="1098" spans="1:4" x14ac:dyDescent="0.3">
      <c r="A1098" s="114" t="s">
        <v>2015</v>
      </c>
      <c r="B1098" s="114">
        <v>540144</v>
      </c>
      <c r="C1098" s="114" t="s">
        <v>364</v>
      </c>
      <c r="D1098" s="114" t="s">
        <v>448</v>
      </c>
    </row>
    <row r="1099" spans="1:4" x14ac:dyDescent="0.3">
      <c r="A1099" s="114" t="s">
        <v>2016</v>
      </c>
      <c r="B1099" s="114">
        <v>523618</v>
      </c>
      <c r="C1099" s="114" t="s">
        <v>2017</v>
      </c>
      <c r="D1099" s="114" t="s">
        <v>1612</v>
      </c>
    </row>
    <row r="1100" spans="1:4" x14ac:dyDescent="0.3">
      <c r="A1100" s="114" t="s">
        <v>2018</v>
      </c>
      <c r="B1100" s="114">
        <v>523618</v>
      </c>
      <c r="C1100" s="114" t="s">
        <v>2017</v>
      </c>
      <c r="D1100" s="114" t="s">
        <v>1612</v>
      </c>
    </row>
    <row r="1101" spans="1:4" x14ac:dyDescent="0.3">
      <c r="A1101" s="114" t="s">
        <v>2019</v>
      </c>
      <c r="B1101" s="114">
        <v>534674</v>
      </c>
      <c r="C1101" s="114" t="s">
        <v>2020</v>
      </c>
      <c r="D1101" s="114" t="s">
        <v>386</v>
      </c>
    </row>
    <row r="1102" spans="1:4" x14ac:dyDescent="0.3">
      <c r="A1102" s="114" t="s">
        <v>2021</v>
      </c>
      <c r="B1102" s="114">
        <v>511634</v>
      </c>
      <c r="C1102" s="114" t="s">
        <v>364</v>
      </c>
      <c r="D1102" s="114" t="s">
        <v>762</v>
      </c>
    </row>
    <row r="1103" spans="1:4" x14ac:dyDescent="0.3">
      <c r="A1103" s="114" t="s">
        <v>2022</v>
      </c>
      <c r="B1103" s="114">
        <v>531471</v>
      </c>
      <c r="C1103" s="114" t="s">
        <v>364</v>
      </c>
      <c r="D1103" s="114" t="s">
        <v>705</v>
      </c>
    </row>
    <row r="1104" spans="1:4" x14ac:dyDescent="0.3">
      <c r="A1104" s="114" t="s">
        <v>2023</v>
      </c>
      <c r="B1104" s="114">
        <v>504908</v>
      </c>
      <c r="C1104" s="114" t="s">
        <v>364</v>
      </c>
      <c r="D1104" s="114" t="s">
        <v>719</v>
      </c>
    </row>
    <row r="1105" spans="1:4" x14ac:dyDescent="0.3">
      <c r="A1105" s="114" t="s">
        <v>2024</v>
      </c>
      <c r="B1105" s="114">
        <v>526355</v>
      </c>
      <c r="C1105" s="114" t="s">
        <v>364</v>
      </c>
      <c r="D1105" s="114" t="s">
        <v>484</v>
      </c>
    </row>
    <row r="1106" spans="1:4" x14ac:dyDescent="0.3">
      <c r="A1106" s="114" t="s">
        <v>2025</v>
      </c>
      <c r="B1106" s="114">
        <v>517437</v>
      </c>
      <c r="C1106" s="114" t="s">
        <v>364</v>
      </c>
      <c r="D1106" s="114" t="s">
        <v>484</v>
      </c>
    </row>
    <row r="1107" spans="1:4" x14ac:dyDescent="0.3">
      <c r="A1107" s="114" t="s">
        <v>2026</v>
      </c>
      <c r="B1107" s="114">
        <v>532610</v>
      </c>
      <c r="C1107" s="114" t="s">
        <v>2027</v>
      </c>
      <c r="D1107" s="114" t="s">
        <v>1063</v>
      </c>
    </row>
    <row r="1108" spans="1:4" x14ac:dyDescent="0.3">
      <c r="A1108" s="114" t="s">
        <v>2028</v>
      </c>
      <c r="B1108" s="114">
        <v>538608</v>
      </c>
      <c r="C1108" s="114" t="s">
        <v>2029</v>
      </c>
      <c r="D1108" s="114" t="s">
        <v>730</v>
      </c>
    </row>
    <row r="1109" spans="1:4" x14ac:dyDescent="0.3">
      <c r="A1109" s="114" t="s">
        <v>2030</v>
      </c>
      <c r="B1109" s="114">
        <v>532365</v>
      </c>
      <c r="C1109" s="114" t="s">
        <v>2031</v>
      </c>
      <c r="D1109" s="114" t="s">
        <v>350</v>
      </c>
    </row>
    <row r="1110" spans="1:4" x14ac:dyDescent="0.3">
      <c r="A1110" s="114" t="s">
        <v>2032</v>
      </c>
      <c r="B1110" s="114">
        <v>505242</v>
      </c>
      <c r="C1110" s="114" t="s">
        <v>2033</v>
      </c>
      <c r="D1110" s="114" t="s">
        <v>372</v>
      </c>
    </row>
    <row r="1111" spans="1:4" x14ac:dyDescent="0.3">
      <c r="A1111" s="114" t="s">
        <v>2034</v>
      </c>
      <c r="B1111" s="114">
        <v>539681</v>
      </c>
      <c r="C1111" s="114" t="s">
        <v>364</v>
      </c>
      <c r="D1111" s="114" t="s">
        <v>381</v>
      </c>
    </row>
    <row r="1112" spans="1:4" x14ac:dyDescent="0.3">
      <c r="A1112" s="114" t="s">
        <v>2035</v>
      </c>
      <c r="B1112" s="114">
        <v>540795</v>
      </c>
      <c r="C1112" s="114" t="s">
        <v>364</v>
      </c>
      <c r="D1112" s="114" t="s">
        <v>662</v>
      </c>
    </row>
    <row r="1113" spans="1:4" x14ac:dyDescent="0.3">
      <c r="A1113" s="114" t="s">
        <v>2036</v>
      </c>
      <c r="B1113" s="114">
        <v>524818</v>
      </c>
      <c r="C1113" s="114" t="s">
        <v>364</v>
      </c>
      <c r="D1113" s="114" t="s">
        <v>524</v>
      </c>
    </row>
    <row r="1114" spans="1:4" x14ac:dyDescent="0.3">
      <c r="A1114" s="114" t="s">
        <v>2037</v>
      </c>
      <c r="B1114" s="114">
        <v>530779</v>
      </c>
      <c r="C1114" s="114" t="s">
        <v>364</v>
      </c>
      <c r="D1114" s="114" t="s">
        <v>381</v>
      </c>
    </row>
    <row r="1115" spans="1:4" x14ac:dyDescent="0.3">
      <c r="A1115" s="114" t="s">
        <v>2038</v>
      </c>
      <c r="B1115" s="114">
        <v>517238</v>
      </c>
      <c r="C1115" s="114" t="s">
        <v>364</v>
      </c>
      <c r="D1115" s="114" t="s">
        <v>906</v>
      </c>
    </row>
    <row r="1116" spans="1:4" x14ac:dyDescent="0.3">
      <c r="A1116" s="114" t="s">
        <v>2039</v>
      </c>
      <c r="B1116" s="114">
        <v>532707</v>
      </c>
      <c r="C1116" s="114" t="s">
        <v>2040</v>
      </c>
      <c r="D1116" s="114" t="s">
        <v>524</v>
      </c>
    </row>
    <row r="1117" spans="1:4" x14ac:dyDescent="0.3">
      <c r="A1117" s="114" t="s">
        <v>2041</v>
      </c>
      <c r="B1117" s="114">
        <v>531533</v>
      </c>
      <c r="C1117" s="114" t="s">
        <v>364</v>
      </c>
      <c r="D1117" s="114" t="s">
        <v>350</v>
      </c>
    </row>
    <row r="1118" spans="1:4" x14ac:dyDescent="0.3">
      <c r="A1118" s="114" t="s">
        <v>2042</v>
      </c>
      <c r="B1118" s="114" t="s">
        <v>364</v>
      </c>
      <c r="C1118" s="114" t="s">
        <v>2043</v>
      </c>
      <c r="D1118" s="114" t="s">
        <v>375</v>
      </c>
    </row>
    <row r="1119" spans="1:4" x14ac:dyDescent="0.3">
      <c r="A1119" s="114" t="s">
        <v>2044</v>
      </c>
      <c r="B1119" s="114">
        <v>507917</v>
      </c>
      <c r="C1119" s="114" t="s">
        <v>364</v>
      </c>
      <c r="D1119" s="114" t="s">
        <v>450</v>
      </c>
    </row>
    <row r="1120" spans="1:4" x14ac:dyDescent="0.3">
      <c r="A1120" s="114" t="s">
        <v>2045</v>
      </c>
      <c r="B1120" s="114">
        <v>520081</v>
      </c>
      <c r="C1120" s="114" t="s">
        <v>364</v>
      </c>
      <c r="D1120" s="114" t="s">
        <v>396</v>
      </c>
    </row>
    <row r="1121" spans="1:4" x14ac:dyDescent="0.3">
      <c r="A1121" s="114" t="s">
        <v>2046</v>
      </c>
      <c r="B1121" s="114">
        <v>541053</v>
      </c>
      <c r="C1121" s="114" t="s">
        <v>364</v>
      </c>
      <c r="D1121" s="114" t="s">
        <v>347</v>
      </c>
    </row>
    <row r="1122" spans="1:4" x14ac:dyDescent="0.3">
      <c r="A1122" s="114" t="s">
        <v>2047</v>
      </c>
      <c r="B1122" s="114">
        <v>590022</v>
      </c>
      <c r="C1122" s="114" t="s">
        <v>2048</v>
      </c>
      <c r="D1122" s="114" t="s">
        <v>379</v>
      </c>
    </row>
    <row r="1123" spans="1:4" x14ac:dyDescent="0.3">
      <c r="A1123" s="114" t="s">
        <v>2049</v>
      </c>
      <c r="B1123" s="114">
        <v>531346</v>
      </c>
      <c r="C1123" s="114" t="s">
        <v>364</v>
      </c>
      <c r="D1123" s="114" t="s">
        <v>844</v>
      </c>
    </row>
    <row r="1124" spans="1:4" x14ac:dyDescent="0.3">
      <c r="A1124" s="114" t="s">
        <v>2050</v>
      </c>
      <c r="B1124" s="114">
        <v>532751</v>
      </c>
      <c r="C1124" s="114" t="s">
        <v>2051</v>
      </c>
      <c r="D1124" s="114" t="s">
        <v>662</v>
      </c>
    </row>
    <row r="1125" spans="1:4" x14ac:dyDescent="0.3">
      <c r="A1125" s="114" t="s">
        <v>2052</v>
      </c>
      <c r="B1125" s="114" t="s">
        <v>364</v>
      </c>
      <c r="C1125" s="114" t="s">
        <v>2053</v>
      </c>
      <c r="D1125" s="114" t="s">
        <v>455</v>
      </c>
    </row>
    <row r="1126" spans="1:4" x14ac:dyDescent="0.3">
      <c r="A1126" s="114" t="s">
        <v>2054</v>
      </c>
      <c r="B1126" s="114">
        <v>532927</v>
      </c>
      <c r="C1126" s="114" t="s">
        <v>2055</v>
      </c>
      <c r="D1126" s="114" t="s">
        <v>694</v>
      </c>
    </row>
    <row r="1127" spans="1:4" x14ac:dyDescent="0.3">
      <c r="A1127" s="114" t="s">
        <v>2056</v>
      </c>
      <c r="B1127" s="114">
        <v>534839</v>
      </c>
      <c r="C1127" s="114" t="s">
        <v>364</v>
      </c>
      <c r="D1127" s="114" t="s">
        <v>562</v>
      </c>
    </row>
    <row r="1128" spans="1:4" x14ac:dyDescent="0.3">
      <c r="A1128" s="114" t="s">
        <v>2057</v>
      </c>
      <c r="B1128" s="114">
        <v>530643</v>
      </c>
      <c r="C1128" s="114" t="s">
        <v>364</v>
      </c>
      <c r="D1128" s="114" t="s">
        <v>906</v>
      </c>
    </row>
    <row r="1129" spans="1:4" x14ac:dyDescent="0.3">
      <c r="A1129" s="114" t="s">
        <v>2058</v>
      </c>
      <c r="B1129" s="114">
        <v>523732</v>
      </c>
      <c r="C1129" s="114" t="s">
        <v>364</v>
      </c>
      <c r="D1129" s="114" t="s">
        <v>859</v>
      </c>
    </row>
    <row r="1130" spans="1:4" x14ac:dyDescent="0.3">
      <c r="A1130" s="114" t="s">
        <v>2059</v>
      </c>
      <c r="B1130" s="114">
        <v>538708</v>
      </c>
      <c r="C1130" s="114" t="s">
        <v>364</v>
      </c>
      <c r="D1130" s="114" t="s">
        <v>381</v>
      </c>
    </row>
    <row r="1131" spans="1:4" x14ac:dyDescent="0.3">
      <c r="A1131" s="114" t="s">
        <v>2060</v>
      </c>
      <c r="B1131" s="114">
        <v>538708</v>
      </c>
      <c r="C1131" s="114" t="s">
        <v>364</v>
      </c>
      <c r="D1131" s="114" t="s">
        <v>381</v>
      </c>
    </row>
    <row r="1132" spans="1:4" x14ac:dyDescent="0.3">
      <c r="A1132" s="114" t="s">
        <v>2061</v>
      </c>
      <c r="B1132" s="114">
        <v>526703</v>
      </c>
      <c r="C1132" s="114" t="s">
        <v>364</v>
      </c>
      <c r="D1132" s="114" t="s">
        <v>484</v>
      </c>
    </row>
    <row r="1133" spans="1:4" x14ac:dyDescent="0.3">
      <c r="A1133" s="114" t="s">
        <v>2062</v>
      </c>
      <c r="B1133" s="114">
        <v>540063</v>
      </c>
      <c r="C1133" s="114" t="s">
        <v>364</v>
      </c>
      <c r="D1133" s="114" t="s">
        <v>350</v>
      </c>
    </row>
    <row r="1134" spans="1:4" x14ac:dyDescent="0.3">
      <c r="A1134" s="114" t="s">
        <v>2063</v>
      </c>
      <c r="B1134" s="114">
        <v>532922</v>
      </c>
      <c r="C1134" s="114" t="s">
        <v>2064</v>
      </c>
      <c r="D1134" s="114" t="s">
        <v>347</v>
      </c>
    </row>
    <row r="1135" spans="1:4" x14ac:dyDescent="0.3">
      <c r="A1135" s="114" t="s">
        <v>2065</v>
      </c>
      <c r="B1135" s="114">
        <v>532696</v>
      </c>
      <c r="C1135" s="114" t="s">
        <v>2066</v>
      </c>
      <c r="D1135" s="114" t="s">
        <v>469</v>
      </c>
    </row>
    <row r="1136" spans="1:4" x14ac:dyDescent="0.3">
      <c r="A1136" s="114" t="s">
        <v>2067</v>
      </c>
      <c r="B1136" s="114">
        <v>526483</v>
      </c>
      <c r="C1136" s="114" t="s">
        <v>364</v>
      </c>
      <c r="D1136" s="114" t="s">
        <v>1603</v>
      </c>
    </row>
    <row r="1137" spans="1:4" x14ac:dyDescent="0.3">
      <c r="A1137" s="114" t="s">
        <v>2068</v>
      </c>
      <c r="B1137" s="114">
        <v>535694</v>
      </c>
      <c r="C1137" s="114" t="s">
        <v>364</v>
      </c>
      <c r="D1137" s="114" t="s">
        <v>386</v>
      </c>
    </row>
    <row r="1138" spans="1:4" x14ac:dyDescent="0.3">
      <c r="A1138" s="114" t="s">
        <v>2069</v>
      </c>
      <c r="B1138" s="114">
        <v>505200</v>
      </c>
      <c r="C1138" s="114" t="s">
        <v>2070</v>
      </c>
      <c r="D1138" s="114" t="s">
        <v>1022</v>
      </c>
    </row>
    <row r="1139" spans="1:4" x14ac:dyDescent="0.3">
      <c r="A1139" s="114" t="s">
        <v>2071</v>
      </c>
      <c r="B1139" s="114">
        <v>500125</v>
      </c>
      <c r="C1139" s="114" t="s">
        <v>2072</v>
      </c>
      <c r="D1139" s="114" t="s">
        <v>1063</v>
      </c>
    </row>
    <row r="1140" spans="1:4" x14ac:dyDescent="0.3">
      <c r="A1140" s="114" t="s">
        <v>2073</v>
      </c>
      <c r="B1140" s="114">
        <v>500125</v>
      </c>
      <c r="C1140" s="114" t="s">
        <v>2072</v>
      </c>
      <c r="D1140" s="114" t="s">
        <v>1063</v>
      </c>
    </row>
    <row r="1141" spans="1:4" x14ac:dyDescent="0.3">
      <c r="A1141" s="114" t="s">
        <v>2074</v>
      </c>
      <c r="B1141" s="114">
        <v>523127</v>
      </c>
      <c r="C1141" s="114" t="s">
        <v>2075</v>
      </c>
      <c r="D1141" s="114" t="s">
        <v>565</v>
      </c>
    </row>
    <row r="1142" spans="1:4" x14ac:dyDescent="0.3">
      <c r="A1142" s="114" t="s">
        <v>2076</v>
      </c>
      <c r="B1142" s="114">
        <v>500840</v>
      </c>
      <c r="C1142" s="114" t="s">
        <v>2077</v>
      </c>
      <c r="D1142" s="114" t="s">
        <v>565</v>
      </c>
    </row>
    <row r="1143" spans="1:4" x14ac:dyDescent="0.3">
      <c r="A1143" s="114" t="s">
        <v>2078</v>
      </c>
      <c r="B1143" s="114">
        <v>523708</v>
      </c>
      <c r="C1143" s="114" t="s">
        <v>2079</v>
      </c>
      <c r="D1143" s="114" t="s">
        <v>372</v>
      </c>
    </row>
    <row r="1144" spans="1:4" x14ac:dyDescent="0.3">
      <c r="A1144" s="114" t="s">
        <v>2080</v>
      </c>
      <c r="B1144" s="114">
        <v>523708</v>
      </c>
      <c r="C1144" s="114" t="s">
        <v>2079</v>
      </c>
      <c r="D1144" s="114" t="s">
        <v>372</v>
      </c>
    </row>
    <row r="1145" spans="1:4" x14ac:dyDescent="0.3">
      <c r="A1145" s="114" t="s">
        <v>2081</v>
      </c>
      <c r="B1145" s="114">
        <v>538653</v>
      </c>
      <c r="C1145" s="114" t="s">
        <v>2082</v>
      </c>
      <c r="D1145" s="114" t="s">
        <v>730</v>
      </c>
    </row>
    <row r="1146" spans="1:4" x14ac:dyDescent="0.3">
      <c r="A1146" s="114" t="s">
        <v>2083</v>
      </c>
      <c r="B1146" s="114">
        <v>530581</v>
      </c>
      <c r="C1146" s="114" t="s">
        <v>364</v>
      </c>
      <c r="D1146" s="114" t="s">
        <v>785</v>
      </c>
    </row>
    <row r="1147" spans="1:4" x14ac:dyDescent="0.3">
      <c r="A1147" s="114" t="s">
        <v>2084</v>
      </c>
      <c r="B1147" s="114">
        <v>532820</v>
      </c>
      <c r="C1147" s="114" t="s">
        <v>2085</v>
      </c>
      <c r="D1147" s="114" t="s">
        <v>379</v>
      </c>
    </row>
    <row r="1148" spans="1:4" x14ac:dyDescent="0.3">
      <c r="A1148" s="114" t="s">
        <v>2086</v>
      </c>
      <c r="B1148" s="114">
        <v>513452</v>
      </c>
      <c r="C1148" s="114" t="s">
        <v>364</v>
      </c>
      <c r="D1148" s="114" t="s">
        <v>396</v>
      </c>
    </row>
    <row r="1149" spans="1:4" x14ac:dyDescent="0.3">
      <c r="A1149" s="114" t="s">
        <v>2087</v>
      </c>
      <c r="B1149" s="114">
        <v>500123</v>
      </c>
      <c r="C1149" s="114" t="s">
        <v>364</v>
      </c>
      <c r="D1149" s="114" t="s">
        <v>412</v>
      </c>
    </row>
    <row r="1150" spans="1:4" x14ac:dyDescent="0.3">
      <c r="A1150" s="114" t="s">
        <v>2088</v>
      </c>
      <c r="B1150" s="114">
        <v>500123</v>
      </c>
      <c r="C1150" s="114" t="s">
        <v>364</v>
      </c>
      <c r="D1150" s="114" t="s">
        <v>412</v>
      </c>
    </row>
    <row r="1151" spans="1:4" x14ac:dyDescent="0.3">
      <c r="A1151" s="114" t="s">
        <v>2089</v>
      </c>
      <c r="B1151" s="114">
        <v>503681</v>
      </c>
      <c r="C1151" s="114" t="s">
        <v>364</v>
      </c>
      <c r="D1151" s="114" t="s">
        <v>785</v>
      </c>
    </row>
    <row r="1152" spans="1:4" x14ac:dyDescent="0.3">
      <c r="A1152" s="114" t="s">
        <v>2090</v>
      </c>
      <c r="B1152" s="114">
        <v>523329</v>
      </c>
      <c r="C1152" s="114" t="s">
        <v>364</v>
      </c>
      <c r="D1152" s="114" t="s">
        <v>450</v>
      </c>
    </row>
    <row r="1153" spans="1:4" x14ac:dyDescent="0.3">
      <c r="A1153" s="114" t="s">
        <v>2091</v>
      </c>
      <c r="B1153" s="114">
        <v>505700</v>
      </c>
      <c r="C1153" s="114" t="s">
        <v>2092</v>
      </c>
      <c r="D1153" s="114" t="s">
        <v>372</v>
      </c>
    </row>
    <row r="1154" spans="1:4" x14ac:dyDescent="0.3">
      <c r="A1154" s="114" t="s">
        <v>2093</v>
      </c>
      <c r="B1154" s="114">
        <v>500128</v>
      </c>
      <c r="C1154" s="114" t="s">
        <v>2094</v>
      </c>
      <c r="D1154" s="114" t="s">
        <v>762</v>
      </c>
    </row>
    <row r="1155" spans="1:4" x14ac:dyDescent="0.3">
      <c r="A1155" s="114" t="s">
        <v>2095</v>
      </c>
      <c r="B1155" s="114">
        <v>533264</v>
      </c>
      <c r="C1155" s="114" t="s">
        <v>2096</v>
      </c>
      <c r="D1155" s="114" t="s">
        <v>762</v>
      </c>
    </row>
    <row r="1156" spans="1:4" x14ac:dyDescent="0.3">
      <c r="A1156" s="114" t="s">
        <v>2097</v>
      </c>
      <c r="B1156" s="114">
        <v>526608</v>
      </c>
      <c r="C1156" s="114" t="s">
        <v>2098</v>
      </c>
      <c r="D1156" s="114" t="s">
        <v>687</v>
      </c>
    </row>
    <row r="1157" spans="1:4" x14ac:dyDescent="0.3">
      <c r="A1157" s="114" t="s">
        <v>2099</v>
      </c>
      <c r="B1157" s="114">
        <v>526608</v>
      </c>
      <c r="C1157" s="114" t="s">
        <v>2098</v>
      </c>
      <c r="D1157" s="114" t="s">
        <v>687</v>
      </c>
    </row>
    <row r="1158" spans="1:4" x14ac:dyDescent="0.3">
      <c r="A1158" s="114" t="s">
        <v>2100</v>
      </c>
      <c r="B1158" s="114">
        <v>526473</v>
      </c>
      <c r="C1158" s="114" t="s">
        <v>364</v>
      </c>
      <c r="D1158" s="114" t="s">
        <v>562</v>
      </c>
    </row>
    <row r="1159" spans="1:4" x14ac:dyDescent="0.3">
      <c r="A1159" s="114" t="s">
        <v>2101</v>
      </c>
      <c r="B1159" s="114">
        <v>526473</v>
      </c>
      <c r="C1159" s="114" t="s">
        <v>364</v>
      </c>
      <c r="D1159" s="114" t="s">
        <v>562</v>
      </c>
    </row>
    <row r="1160" spans="1:4" x14ac:dyDescent="0.3">
      <c r="A1160" s="114" t="s">
        <v>2102</v>
      </c>
      <c r="B1160" s="114">
        <v>526705</v>
      </c>
      <c r="C1160" s="114" t="s">
        <v>364</v>
      </c>
      <c r="D1160" s="114" t="s">
        <v>386</v>
      </c>
    </row>
    <row r="1161" spans="1:4" x14ac:dyDescent="0.3">
      <c r="A1161" s="114" t="s">
        <v>2103</v>
      </c>
      <c r="B1161" s="114">
        <v>522074</v>
      </c>
      <c r="C1161" s="114" t="s">
        <v>2104</v>
      </c>
      <c r="D1161" s="114" t="s">
        <v>372</v>
      </c>
    </row>
    <row r="1162" spans="1:4" x14ac:dyDescent="0.3">
      <c r="A1162" s="114" t="s">
        <v>2105</v>
      </c>
      <c r="B1162" s="114" t="s">
        <v>364</v>
      </c>
      <c r="C1162" s="114" t="s">
        <v>2106</v>
      </c>
      <c r="D1162" s="114" t="s">
        <v>455</v>
      </c>
    </row>
    <row r="1163" spans="1:4" x14ac:dyDescent="0.3">
      <c r="A1163" s="114" t="s">
        <v>2107</v>
      </c>
      <c r="B1163" s="114">
        <v>531278</v>
      </c>
      <c r="C1163" s="114" t="s">
        <v>364</v>
      </c>
      <c r="D1163" s="114" t="s">
        <v>347</v>
      </c>
    </row>
    <row r="1164" spans="1:4" x14ac:dyDescent="0.3">
      <c r="A1164" s="114" t="s">
        <v>2108</v>
      </c>
      <c r="B1164" s="114">
        <v>517477</v>
      </c>
      <c r="C1164" s="114" t="s">
        <v>364</v>
      </c>
      <c r="D1164" s="114" t="s">
        <v>457</v>
      </c>
    </row>
    <row r="1165" spans="1:4" x14ac:dyDescent="0.3">
      <c r="A1165" s="114" t="s">
        <v>2109</v>
      </c>
      <c r="B1165" s="114">
        <v>504000</v>
      </c>
      <c r="C1165" s="114" t="s">
        <v>364</v>
      </c>
      <c r="D1165" s="114" t="s">
        <v>662</v>
      </c>
    </row>
    <row r="1166" spans="1:4" x14ac:dyDescent="0.3">
      <c r="A1166" s="114" t="s">
        <v>2110</v>
      </c>
      <c r="B1166" s="114">
        <v>522027</v>
      </c>
      <c r="C1166" s="114" t="s">
        <v>364</v>
      </c>
      <c r="D1166" s="114" t="s">
        <v>372</v>
      </c>
    </row>
    <row r="1167" spans="1:4" x14ac:dyDescent="0.3">
      <c r="A1167" s="114" t="s">
        <v>2111</v>
      </c>
      <c r="B1167" s="114">
        <v>522027</v>
      </c>
      <c r="C1167" s="114" t="s">
        <v>364</v>
      </c>
      <c r="D1167" s="114" t="s">
        <v>372</v>
      </c>
    </row>
    <row r="1168" spans="1:4" x14ac:dyDescent="0.3">
      <c r="A1168" s="114" t="s">
        <v>2112</v>
      </c>
      <c r="B1168" s="114">
        <v>531162</v>
      </c>
      <c r="C1168" s="114" t="s">
        <v>2113</v>
      </c>
      <c r="D1168" s="114" t="s">
        <v>546</v>
      </c>
    </row>
    <row r="1169" spans="1:4" x14ac:dyDescent="0.3">
      <c r="A1169" s="114" t="s">
        <v>2114</v>
      </c>
      <c r="B1169" s="114" t="s">
        <v>364</v>
      </c>
      <c r="C1169" s="114" t="s">
        <v>2115</v>
      </c>
      <c r="D1169" s="114" t="s">
        <v>546</v>
      </c>
    </row>
    <row r="1170" spans="1:4" x14ac:dyDescent="0.3">
      <c r="A1170" s="114" t="s">
        <v>2116</v>
      </c>
      <c r="B1170" s="114">
        <v>533208</v>
      </c>
      <c r="C1170" s="114" t="s">
        <v>364</v>
      </c>
      <c r="D1170" s="114" t="s">
        <v>358</v>
      </c>
    </row>
    <row r="1171" spans="1:4" x14ac:dyDescent="0.3">
      <c r="A1171" s="114" t="s">
        <v>2117</v>
      </c>
      <c r="B1171" s="114">
        <v>533218</v>
      </c>
      <c r="C1171" s="114" t="s">
        <v>2118</v>
      </c>
      <c r="D1171" s="114" t="s">
        <v>450</v>
      </c>
    </row>
    <row r="1172" spans="1:4" x14ac:dyDescent="0.3">
      <c r="A1172" s="114" t="s">
        <v>2119</v>
      </c>
      <c r="B1172" s="114">
        <v>542602</v>
      </c>
      <c r="C1172" s="114" t="s">
        <v>2120</v>
      </c>
      <c r="D1172" s="114" t="s">
        <v>384</v>
      </c>
    </row>
    <row r="1173" spans="1:4" x14ac:dyDescent="0.3">
      <c r="A1173" s="114" t="s">
        <v>2121</v>
      </c>
      <c r="B1173" s="114">
        <v>504008</v>
      </c>
      <c r="C1173" s="114" t="s">
        <v>2122</v>
      </c>
      <c r="D1173" s="114" t="s">
        <v>407</v>
      </c>
    </row>
    <row r="1174" spans="1:4" x14ac:dyDescent="0.3">
      <c r="A1174" s="114" t="s">
        <v>2123</v>
      </c>
      <c r="B1174" s="114">
        <v>538882</v>
      </c>
      <c r="C1174" s="114" t="s">
        <v>364</v>
      </c>
      <c r="D1174" s="114" t="s">
        <v>347</v>
      </c>
    </row>
    <row r="1175" spans="1:4" x14ac:dyDescent="0.3">
      <c r="A1175" s="114" t="s">
        <v>2124</v>
      </c>
      <c r="B1175" s="114">
        <v>507265</v>
      </c>
      <c r="C1175" s="114" t="s">
        <v>364</v>
      </c>
      <c r="D1175" s="114" t="s">
        <v>542</v>
      </c>
    </row>
    <row r="1176" spans="1:4" x14ac:dyDescent="0.3">
      <c r="A1176" s="114" t="s">
        <v>2125</v>
      </c>
      <c r="B1176" s="114">
        <v>530333</v>
      </c>
      <c r="C1176" s="114" t="s">
        <v>364</v>
      </c>
      <c r="D1176" s="114" t="s">
        <v>662</v>
      </c>
    </row>
    <row r="1177" spans="1:4" x14ac:dyDescent="0.3">
      <c r="A1177" s="114" t="s">
        <v>2126</v>
      </c>
      <c r="B1177" s="114">
        <v>532737</v>
      </c>
      <c r="C1177" s="114" t="s">
        <v>2127</v>
      </c>
      <c r="D1177" s="114" t="s">
        <v>347</v>
      </c>
    </row>
    <row r="1178" spans="1:4" x14ac:dyDescent="0.3">
      <c r="A1178" s="114" t="s">
        <v>2128</v>
      </c>
      <c r="B1178" s="114" t="s">
        <v>364</v>
      </c>
      <c r="C1178" s="114" t="s">
        <v>2129</v>
      </c>
      <c r="D1178" s="114" t="s">
        <v>375</v>
      </c>
    </row>
    <row r="1179" spans="1:4" x14ac:dyDescent="0.3">
      <c r="A1179" s="114" t="s">
        <v>2130</v>
      </c>
      <c r="B1179" s="114">
        <v>533161</v>
      </c>
      <c r="C1179" s="114" t="s">
        <v>2131</v>
      </c>
      <c r="D1179" s="114" t="s">
        <v>559</v>
      </c>
    </row>
    <row r="1180" spans="1:4" x14ac:dyDescent="0.3">
      <c r="A1180" s="114" t="s">
        <v>2132</v>
      </c>
      <c r="B1180" s="114">
        <v>524768</v>
      </c>
      <c r="C1180" s="114" t="s">
        <v>364</v>
      </c>
      <c r="D1180" s="114" t="s">
        <v>412</v>
      </c>
    </row>
    <row r="1181" spans="1:4" x14ac:dyDescent="0.3">
      <c r="A1181" s="114" t="s">
        <v>2133</v>
      </c>
      <c r="B1181" s="114">
        <v>532038</v>
      </c>
      <c r="C1181" s="114" t="s">
        <v>364</v>
      </c>
      <c r="D1181" s="114" t="s">
        <v>386</v>
      </c>
    </row>
    <row r="1182" spans="1:4" x14ac:dyDescent="0.3">
      <c r="A1182" s="114" t="s">
        <v>2134</v>
      </c>
      <c r="B1182" s="114">
        <v>532920</v>
      </c>
      <c r="C1182" s="114" t="s">
        <v>2135</v>
      </c>
      <c r="D1182" s="114" t="s">
        <v>996</v>
      </c>
    </row>
    <row r="1183" spans="1:4" x14ac:dyDescent="0.3">
      <c r="A1183" s="114" t="s">
        <v>2136</v>
      </c>
      <c r="B1183" s="114">
        <v>500132</v>
      </c>
      <c r="C1183" s="114" t="s">
        <v>364</v>
      </c>
      <c r="D1183" s="114" t="s">
        <v>1063</v>
      </c>
    </row>
    <row r="1184" spans="1:4" x14ac:dyDescent="0.3">
      <c r="A1184" s="114" t="s">
        <v>2137</v>
      </c>
      <c r="B1184" s="114">
        <v>509525</v>
      </c>
      <c r="C1184" s="114" t="s">
        <v>364</v>
      </c>
      <c r="D1184" s="114" t="s">
        <v>353</v>
      </c>
    </row>
    <row r="1185" spans="1:4" x14ac:dyDescent="0.3">
      <c r="A1185" s="114" t="s">
        <v>2138</v>
      </c>
      <c r="B1185" s="114">
        <v>504351</v>
      </c>
      <c r="C1185" s="114" t="s">
        <v>364</v>
      </c>
      <c r="D1185" s="114" t="s">
        <v>350</v>
      </c>
    </row>
    <row r="1186" spans="1:4" x14ac:dyDescent="0.3">
      <c r="A1186" s="114" t="s">
        <v>2139</v>
      </c>
      <c r="B1186" s="114">
        <v>504351</v>
      </c>
      <c r="C1186" s="114" t="s">
        <v>364</v>
      </c>
      <c r="D1186" s="114" t="s">
        <v>350</v>
      </c>
    </row>
    <row r="1187" spans="1:4" x14ac:dyDescent="0.3">
      <c r="A1187" s="114" t="s">
        <v>2140</v>
      </c>
      <c r="B1187" s="114">
        <v>512441</v>
      </c>
      <c r="C1187" s="114" t="s">
        <v>364</v>
      </c>
      <c r="D1187" s="114" t="s">
        <v>785</v>
      </c>
    </row>
    <row r="1188" spans="1:4" x14ac:dyDescent="0.3">
      <c r="A1188" s="114" t="s">
        <v>2141</v>
      </c>
      <c r="B1188" s="114">
        <v>538684</v>
      </c>
      <c r="C1188" s="114" t="s">
        <v>364</v>
      </c>
      <c r="D1188" s="114" t="s">
        <v>367</v>
      </c>
    </row>
    <row r="1189" spans="1:4" x14ac:dyDescent="0.3">
      <c r="A1189" s="114" t="s">
        <v>2142</v>
      </c>
      <c r="B1189" s="114">
        <v>540153</v>
      </c>
      <c r="C1189" s="114" t="s">
        <v>2143</v>
      </c>
      <c r="D1189" s="114" t="s">
        <v>1022</v>
      </c>
    </row>
    <row r="1190" spans="1:4" x14ac:dyDescent="0.3">
      <c r="A1190" s="114" t="s">
        <v>2144</v>
      </c>
      <c r="B1190" s="114">
        <v>532219</v>
      </c>
      <c r="C1190" s="114" t="s">
        <v>2145</v>
      </c>
      <c r="D1190" s="114" t="s">
        <v>503</v>
      </c>
    </row>
    <row r="1191" spans="1:4" x14ac:dyDescent="0.3">
      <c r="A1191" s="114" t="s">
        <v>2146</v>
      </c>
      <c r="B1191" s="114">
        <v>532178</v>
      </c>
      <c r="C1191" s="114" t="s">
        <v>2147</v>
      </c>
      <c r="D1191" s="114" t="s">
        <v>448</v>
      </c>
    </row>
    <row r="1192" spans="1:4" x14ac:dyDescent="0.3">
      <c r="A1192" s="114" t="s">
        <v>2148</v>
      </c>
      <c r="B1192" s="114">
        <v>532178</v>
      </c>
      <c r="C1192" s="114" t="s">
        <v>2147</v>
      </c>
      <c r="D1192" s="114" t="s">
        <v>448</v>
      </c>
    </row>
    <row r="1193" spans="1:4" x14ac:dyDescent="0.3">
      <c r="A1193" s="114" t="s">
        <v>2149</v>
      </c>
      <c r="B1193" s="114">
        <v>533477</v>
      </c>
      <c r="C1193" s="114" t="s">
        <v>364</v>
      </c>
      <c r="D1193" s="114" t="s">
        <v>719</v>
      </c>
    </row>
    <row r="1194" spans="1:4" x14ac:dyDescent="0.3">
      <c r="A1194" s="114" t="s">
        <v>2150</v>
      </c>
      <c r="B1194" s="114">
        <v>533477</v>
      </c>
      <c r="C1194" s="114" t="s">
        <v>364</v>
      </c>
      <c r="D1194" s="114" t="s">
        <v>719</v>
      </c>
    </row>
    <row r="1195" spans="1:4" x14ac:dyDescent="0.3">
      <c r="A1195" s="114" t="s">
        <v>2151</v>
      </c>
      <c r="B1195" s="114">
        <v>526574</v>
      </c>
      <c r="C1195" s="114" t="s">
        <v>364</v>
      </c>
      <c r="D1195" s="114" t="s">
        <v>386</v>
      </c>
    </row>
    <row r="1196" spans="1:4" x14ac:dyDescent="0.3">
      <c r="A1196" s="114" t="s">
        <v>2152</v>
      </c>
      <c r="B1196" s="114">
        <v>532700</v>
      </c>
      <c r="C1196" s="114" t="s">
        <v>2153</v>
      </c>
      <c r="D1196" s="114" t="s">
        <v>1103</v>
      </c>
    </row>
    <row r="1197" spans="1:4" x14ac:dyDescent="0.3">
      <c r="A1197" s="114" t="s">
        <v>2154</v>
      </c>
      <c r="B1197" s="114">
        <v>532700</v>
      </c>
      <c r="C1197" s="114" t="s">
        <v>2153</v>
      </c>
      <c r="D1197" s="114" t="s">
        <v>1103</v>
      </c>
    </row>
    <row r="1198" spans="1:4" x14ac:dyDescent="0.3">
      <c r="A1198" s="114" t="s">
        <v>2155</v>
      </c>
      <c r="B1198" s="114">
        <v>500246</v>
      </c>
      <c r="C1198" s="114" t="s">
        <v>364</v>
      </c>
      <c r="D1198" s="114" t="s">
        <v>372</v>
      </c>
    </row>
    <row r="1199" spans="1:4" x14ac:dyDescent="0.3">
      <c r="A1199" s="114" t="s">
        <v>2156</v>
      </c>
      <c r="B1199" s="114">
        <v>532658</v>
      </c>
      <c r="C1199" s="114" t="s">
        <v>2157</v>
      </c>
      <c r="D1199" s="114" t="s">
        <v>662</v>
      </c>
    </row>
    <row r="1200" spans="1:4" x14ac:dyDescent="0.3">
      <c r="A1200" s="114" t="s">
        <v>2158</v>
      </c>
      <c r="B1200" s="114">
        <v>523754</v>
      </c>
      <c r="C1200" s="114" t="s">
        <v>364</v>
      </c>
      <c r="D1200" s="114" t="s">
        <v>484</v>
      </c>
    </row>
    <row r="1201" spans="1:4" x14ac:dyDescent="0.3">
      <c r="A1201" s="114" t="s">
        <v>2159</v>
      </c>
      <c r="B1201" s="114">
        <v>530407</v>
      </c>
      <c r="C1201" s="114" t="s">
        <v>364</v>
      </c>
      <c r="D1201" s="114" t="s">
        <v>381</v>
      </c>
    </row>
    <row r="1202" spans="1:4" x14ac:dyDescent="0.3">
      <c r="A1202" s="114" t="s">
        <v>2160</v>
      </c>
      <c r="B1202" s="114">
        <v>531155</v>
      </c>
      <c r="C1202" s="114" t="s">
        <v>364</v>
      </c>
      <c r="D1202" s="114" t="s">
        <v>402</v>
      </c>
    </row>
    <row r="1203" spans="1:4" x14ac:dyDescent="0.3">
      <c r="A1203" s="114" t="s">
        <v>2161</v>
      </c>
      <c r="B1203" s="114">
        <v>539844</v>
      </c>
      <c r="C1203" s="114" t="s">
        <v>2162</v>
      </c>
      <c r="D1203" s="114" t="s">
        <v>530</v>
      </c>
    </row>
    <row r="1204" spans="1:4" x14ac:dyDescent="0.3">
      <c r="A1204" s="114" t="s">
        <v>2163</v>
      </c>
      <c r="B1204" s="114">
        <v>540596</v>
      </c>
      <c r="C1204" s="114" t="s">
        <v>2164</v>
      </c>
      <c r="D1204" s="114" t="s">
        <v>402</v>
      </c>
    </row>
    <row r="1205" spans="1:4" x14ac:dyDescent="0.3">
      <c r="A1205" s="114" t="s">
        <v>2165</v>
      </c>
      <c r="B1205" s="114">
        <v>533261</v>
      </c>
      <c r="C1205" s="114" t="s">
        <v>2166</v>
      </c>
      <c r="D1205" s="114" t="s">
        <v>367</v>
      </c>
    </row>
    <row r="1206" spans="1:4" x14ac:dyDescent="0.3">
      <c r="A1206" s="114" t="s">
        <v>2167</v>
      </c>
      <c r="B1206" s="114">
        <v>530909</v>
      </c>
      <c r="C1206" s="114" t="s">
        <v>364</v>
      </c>
      <c r="D1206" s="114" t="s">
        <v>785</v>
      </c>
    </row>
    <row r="1207" spans="1:4" x14ac:dyDescent="0.3">
      <c r="A1207" s="114" t="s">
        <v>2168</v>
      </c>
      <c r="B1207" s="114">
        <v>531502</v>
      </c>
      <c r="C1207" s="114" t="s">
        <v>364</v>
      </c>
      <c r="D1207" s="114" t="s">
        <v>785</v>
      </c>
    </row>
    <row r="1208" spans="1:4" x14ac:dyDescent="0.3">
      <c r="A1208" s="114" t="s">
        <v>2169</v>
      </c>
      <c r="B1208" s="114">
        <v>531502</v>
      </c>
      <c r="C1208" s="114" t="s">
        <v>364</v>
      </c>
      <c r="D1208" s="114" t="s">
        <v>785</v>
      </c>
    </row>
    <row r="1209" spans="1:4" x14ac:dyDescent="0.3">
      <c r="A1209" s="114" t="s">
        <v>2170</v>
      </c>
      <c r="B1209" s="114">
        <v>500133</v>
      </c>
      <c r="C1209" s="114" t="s">
        <v>2171</v>
      </c>
      <c r="D1209" s="114" t="s">
        <v>549</v>
      </c>
    </row>
    <row r="1210" spans="1:4" x14ac:dyDescent="0.3">
      <c r="A1210" s="114" t="s">
        <v>2172</v>
      </c>
      <c r="B1210" s="114">
        <v>500133</v>
      </c>
      <c r="C1210" s="114" t="s">
        <v>2173</v>
      </c>
      <c r="D1210" s="114" t="s">
        <v>549</v>
      </c>
    </row>
    <row r="1211" spans="1:4" x14ac:dyDescent="0.3">
      <c r="A1211" s="114" t="s">
        <v>2174</v>
      </c>
      <c r="B1211" s="114">
        <v>540455</v>
      </c>
      <c r="C1211" s="114" t="s">
        <v>364</v>
      </c>
      <c r="D1211" s="114" t="s">
        <v>347</v>
      </c>
    </row>
    <row r="1212" spans="1:4" x14ac:dyDescent="0.3">
      <c r="A1212" s="114" t="s">
        <v>2175</v>
      </c>
      <c r="B1212" s="114">
        <v>511716</v>
      </c>
      <c r="C1212" s="114" t="s">
        <v>364</v>
      </c>
      <c r="D1212" s="114" t="s">
        <v>381</v>
      </c>
    </row>
    <row r="1213" spans="1:4" x14ac:dyDescent="0.3">
      <c r="A1213" s="114" t="s">
        <v>2176</v>
      </c>
      <c r="B1213" s="114">
        <v>500495</v>
      </c>
      <c r="C1213" s="114" t="s">
        <v>2177</v>
      </c>
      <c r="D1213" s="114" t="s">
        <v>442</v>
      </c>
    </row>
    <row r="1214" spans="1:4" x14ac:dyDescent="0.3">
      <c r="A1214" s="114" t="s">
        <v>2178</v>
      </c>
      <c r="B1214" s="114">
        <v>531259</v>
      </c>
      <c r="C1214" s="114" t="s">
        <v>364</v>
      </c>
      <c r="D1214" s="114" t="s">
        <v>1967</v>
      </c>
    </row>
    <row r="1215" spans="1:4" x14ac:dyDescent="0.3">
      <c r="A1215" s="114" t="s">
        <v>2179</v>
      </c>
      <c r="B1215" s="114">
        <v>514118</v>
      </c>
      <c r="C1215" s="114" t="s">
        <v>364</v>
      </c>
      <c r="D1215" s="114" t="s">
        <v>379</v>
      </c>
    </row>
    <row r="1216" spans="1:4" x14ac:dyDescent="0.3">
      <c r="A1216" s="114" t="s">
        <v>2180</v>
      </c>
      <c r="B1216" s="114">
        <v>514118</v>
      </c>
      <c r="C1216" s="114" t="s">
        <v>364</v>
      </c>
      <c r="D1216" s="114" t="s">
        <v>379</v>
      </c>
    </row>
    <row r="1217" spans="1:4" x14ac:dyDescent="0.3">
      <c r="A1217" s="114" t="s">
        <v>2181</v>
      </c>
      <c r="B1217" s="114">
        <v>532787</v>
      </c>
      <c r="C1217" s="114" t="s">
        <v>2182</v>
      </c>
      <c r="D1217" s="114" t="s">
        <v>2183</v>
      </c>
    </row>
    <row r="1218" spans="1:4" x14ac:dyDescent="0.3">
      <c r="A1218" s="114" t="s">
        <v>2184</v>
      </c>
      <c r="B1218" s="114">
        <v>533149</v>
      </c>
      <c r="C1218" s="114" t="s">
        <v>364</v>
      </c>
      <c r="D1218" s="114" t="s">
        <v>347</v>
      </c>
    </row>
    <row r="1219" spans="1:4" x14ac:dyDescent="0.3">
      <c r="A1219" s="114" t="s">
        <v>2185</v>
      </c>
      <c r="B1219" s="114">
        <v>533704</v>
      </c>
      <c r="C1219" s="114" t="s">
        <v>2186</v>
      </c>
      <c r="D1219" s="114" t="s">
        <v>1612</v>
      </c>
    </row>
    <row r="1220" spans="1:4" x14ac:dyDescent="0.3">
      <c r="A1220" s="114" t="s">
        <v>2187</v>
      </c>
      <c r="B1220" s="114">
        <v>500135</v>
      </c>
      <c r="C1220" s="114" t="s">
        <v>2188</v>
      </c>
      <c r="D1220" s="114" t="s">
        <v>559</v>
      </c>
    </row>
    <row r="1221" spans="1:4" x14ac:dyDescent="0.3">
      <c r="A1221" s="114" t="s">
        <v>2189</v>
      </c>
      <c r="B1221" s="114">
        <v>534927</v>
      </c>
      <c r="C1221" s="114" t="s">
        <v>364</v>
      </c>
      <c r="D1221" s="114" t="s">
        <v>562</v>
      </c>
    </row>
    <row r="1222" spans="1:4" x14ac:dyDescent="0.3">
      <c r="A1222" s="114" t="s">
        <v>2190</v>
      </c>
      <c r="B1222" s="114">
        <v>500136</v>
      </c>
      <c r="C1222" s="114" t="s">
        <v>2191</v>
      </c>
      <c r="D1222" s="114" t="s">
        <v>412</v>
      </c>
    </row>
    <row r="1223" spans="1:4" x14ac:dyDescent="0.3">
      <c r="A1223" s="114" t="s">
        <v>2192</v>
      </c>
      <c r="B1223" s="114">
        <v>537707</v>
      </c>
      <c r="C1223" s="114" t="s">
        <v>364</v>
      </c>
      <c r="D1223" s="114" t="s">
        <v>450</v>
      </c>
    </row>
    <row r="1224" spans="1:4" x14ac:dyDescent="0.3">
      <c r="A1224" s="114" t="s">
        <v>2193</v>
      </c>
      <c r="B1224" s="114">
        <v>521137</v>
      </c>
      <c r="C1224" s="114" t="s">
        <v>364</v>
      </c>
      <c r="D1224" s="114" t="s">
        <v>379</v>
      </c>
    </row>
    <row r="1225" spans="1:4" x14ac:dyDescent="0.3">
      <c r="A1225" s="114" t="s">
        <v>2194</v>
      </c>
      <c r="B1225" s="114">
        <v>530929</v>
      </c>
      <c r="C1225" s="114" t="s">
        <v>364</v>
      </c>
      <c r="D1225" s="114" t="s">
        <v>386</v>
      </c>
    </row>
    <row r="1226" spans="1:4" x14ac:dyDescent="0.3">
      <c r="A1226" s="114" t="s">
        <v>2195</v>
      </c>
      <c r="B1226" s="114">
        <v>532823</v>
      </c>
      <c r="C1226" s="114" t="s">
        <v>2196</v>
      </c>
      <c r="D1226" s="114" t="s">
        <v>641</v>
      </c>
    </row>
    <row r="1227" spans="1:4" x14ac:dyDescent="0.3">
      <c r="A1227" s="114" t="s">
        <v>2197</v>
      </c>
      <c r="B1227" s="114" t="s">
        <v>364</v>
      </c>
      <c r="C1227" s="114" t="s">
        <v>2198</v>
      </c>
      <c r="D1227" s="114" t="s">
        <v>375</v>
      </c>
    </row>
    <row r="1228" spans="1:4" x14ac:dyDescent="0.3">
      <c r="A1228" s="114" t="s">
        <v>2199</v>
      </c>
      <c r="B1228" s="114">
        <v>533109</v>
      </c>
      <c r="C1228" s="114" t="s">
        <v>2200</v>
      </c>
      <c r="D1228" s="114" t="s">
        <v>461</v>
      </c>
    </row>
    <row r="1229" spans="1:4" x14ac:dyDescent="0.3">
      <c r="A1229" s="114" t="s">
        <v>2201</v>
      </c>
      <c r="B1229" s="114">
        <v>521014</v>
      </c>
      <c r="C1229" s="114" t="s">
        <v>364</v>
      </c>
      <c r="D1229" s="114" t="s">
        <v>379</v>
      </c>
    </row>
    <row r="1230" spans="1:4" x14ac:dyDescent="0.3">
      <c r="A1230" s="114" t="s">
        <v>2202</v>
      </c>
      <c r="B1230" s="114" t="s">
        <v>364</v>
      </c>
      <c r="C1230" s="114" t="s">
        <v>2203</v>
      </c>
      <c r="D1230" s="114" t="s">
        <v>379</v>
      </c>
    </row>
    <row r="1231" spans="1:4" x14ac:dyDescent="0.3">
      <c r="A1231" s="114" t="s">
        <v>2204</v>
      </c>
      <c r="B1231" s="114">
        <v>542668</v>
      </c>
      <c r="C1231" s="114" t="s">
        <v>2205</v>
      </c>
      <c r="D1231" s="114" t="s">
        <v>785</v>
      </c>
    </row>
    <row r="1232" spans="1:4" x14ac:dyDescent="0.3">
      <c r="A1232" s="114" t="s">
        <v>2206</v>
      </c>
      <c r="B1232" s="114">
        <v>531508</v>
      </c>
      <c r="C1232" s="114" t="s">
        <v>2207</v>
      </c>
      <c r="D1232" s="114" t="s">
        <v>910</v>
      </c>
    </row>
    <row r="1233" spans="1:4" x14ac:dyDescent="0.3">
      <c r="A1233" s="114" t="s">
        <v>2208</v>
      </c>
      <c r="B1233" s="114">
        <v>531508</v>
      </c>
      <c r="C1233" s="114" t="s">
        <v>2207</v>
      </c>
      <c r="D1233" s="114" t="s">
        <v>910</v>
      </c>
    </row>
    <row r="1234" spans="1:4" x14ac:dyDescent="0.3">
      <c r="A1234" s="114" t="s">
        <v>2209</v>
      </c>
      <c r="B1234" s="114">
        <v>508906</v>
      </c>
      <c r="C1234" s="114" t="s">
        <v>2210</v>
      </c>
      <c r="D1234" s="114" t="s">
        <v>377</v>
      </c>
    </row>
    <row r="1235" spans="1:4" x14ac:dyDescent="0.3">
      <c r="A1235" s="114" t="s">
        <v>2211</v>
      </c>
      <c r="B1235" s="114">
        <v>532684</v>
      </c>
      <c r="C1235" s="114" t="s">
        <v>2212</v>
      </c>
      <c r="D1235" s="114" t="s">
        <v>1284</v>
      </c>
    </row>
    <row r="1236" spans="1:4" x14ac:dyDescent="0.3">
      <c r="A1236" s="114" t="s">
        <v>2213</v>
      </c>
      <c r="B1236" s="114">
        <v>524790</v>
      </c>
      <c r="C1236" s="114" t="s">
        <v>364</v>
      </c>
      <c r="D1236" s="114" t="s">
        <v>402</v>
      </c>
    </row>
    <row r="1237" spans="1:4" x14ac:dyDescent="0.3">
      <c r="A1237" s="114" t="s">
        <v>2214</v>
      </c>
      <c r="B1237" s="114">
        <v>514060</v>
      </c>
      <c r="C1237" s="114" t="s">
        <v>364</v>
      </c>
      <c r="D1237" s="114" t="s">
        <v>379</v>
      </c>
    </row>
    <row r="1238" spans="1:4" x14ac:dyDescent="0.3">
      <c r="A1238" s="114" t="s">
        <v>2215</v>
      </c>
      <c r="B1238" s="114">
        <v>514358</v>
      </c>
      <c r="C1238" s="114" t="s">
        <v>364</v>
      </c>
      <c r="D1238" s="114" t="s">
        <v>379</v>
      </c>
    </row>
    <row r="1239" spans="1:4" x14ac:dyDescent="0.3">
      <c r="A1239" s="114" t="s">
        <v>2216</v>
      </c>
      <c r="B1239" s="114">
        <v>532511</v>
      </c>
      <c r="C1239" s="114" t="s">
        <v>2217</v>
      </c>
      <c r="D1239" s="114" t="s">
        <v>508</v>
      </c>
    </row>
    <row r="1240" spans="1:4" x14ac:dyDescent="0.3">
      <c r="A1240" s="114" t="s">
        <v>2218</v>
      </c>
      <c r="B1240" s="114">
        <v>500650</v>
      </c>
      <c r="C1240" s="114" t="s">
        <v>2219</v>
      </c>
      <c r="D1240" s="114" t="s">
        <v>524</v>
      </c>
    </row>
    <row r="1241" spans="1:4" x14ac:dyDescent="0.3">
      <c r="A1241" s="114" t="s">
        <v>2220</v>
      </c>
      <c r="B1241" s="114">
        <v>533090</v>
      </c>
      <c r="C1241" s="114" t="s">
        <v>2221</v>
      </c>
      <c r="D1241" s="114" t="s">
        <v>694</v>
      </c>
    </row>
    <row r="1242" spans="1:4" x14ac:dyDescent="0.3">
      <c r="A1242" s="114" t="s">
        <v>2222</v>
      </c>
      <c r="B1242" s="114">
        <v>500086</v>
      </c>
      <c r="C1242" s="114" t="s">
        <v>2223</v>
      </c>
      <c r="D1242" s="114" t="s">
        <v>719</v>
      </c>
    </row>
    <row r="1243" spans="1:4" x14ac:dyDescent="0.3">
      <c r="A1243" s="114" t="s">
        <v>2224</v>
      </c>
      <c r="B1243" s="114" t="s">
        <v>364</v>
      </c>
      <c r="C1243" s="114" t="s">
        <v>2225</v>
      </c>
      <c r="D1243" s="114" t="s">
        <v>719</v>
      </c>
    </row>
    <row r="1244" spans="1:4" x14ac:dyDescent="0.3">
      <c r="A1244" s="114" t="s">
        <v>2226</v>
      </c>
      <c r="B1244" s="114">
        <v>530571</v>
      </c>
      <c r="C1244" s="114" t="s">
        <v>364</v>
      </c>
      <c r="D1244" s="114" t="s">
        <v>785</v>
      </c>
    </row>
    <row r="1245" spans="1:4" x14ac:dyDescent="0.3">
      <c r="A1245" s="114" t="s">
        <v>2227</v>
      </c>
      <c r="B1245" s="114">
        <v>526614</v>
      </c>
      <c r="C1245" s="114" t="s">
        <v>364</v>
      </c>
      <c r="D1245" s="114" t="s">
        <v>1284</v>
      </c>
    </row>
    <row r="1246" spans="1:4" x14ac:dyDescent="0.3">
      <c r="A1246" s="114" t="s">
        <v>2228</v>
      </c>
      <c r="B1246" s="114">
        <v>539552</v>
      </c>
      <c r="C1246" s="114" t="s">
        <v>364</v>
      </c>
      <c r="D1246" s="114" t="s">
        <v>381</v>
      </c>
    </row>
    <row r="1247" spans="1:4" x14ac:dyDescent="0.3">
      <c r="A1247" s="114" t="s">
        <v>2229</v>
      </c>
      <c r="B1247" s="114">
        <v>532656</v>
      </c>
      <c r="C1247" s="114" t="s">
        <v>364</v>
      </c>
      <c r="D1247" s="114" t="s">
        <v>396</v>
      </c>
    </row>
    <row r="1248" spans="1:4" x14ac:dyDescent="0.3">
      <c r="A1248" s="114" t="s">
        <v>2230</v>
      </c>
      <c r="B1248" s="114">
        <v>514474</v>
      </c>
      <c r="C1248" s="114" t="s">
        <v>364</v>
      </c>
      <c r="D1248" s="114" t="s">
        <v>379</v>
      </c>
    </row>
    <row r="1249" spans="1:4" x14ac:dyDescent="0.3">
      <c r="A1249" s="114" t="s">
        <v>2231</v>
      </c>
      <c r="B1249" s="114">
        <v>530117</v>
      </c>
      <c r="C1249" s="114" t="s">
        <v>2232</v>
      </c>
      <c r="D1249" s="114" t="s">
        <v>524</v>
      </c>
    </row>
    <row r="1250" spans="1:4" x14ac:dyDescent="0.3">
      <c r="A1250" s="114" t="s">
        <v>2233</v>
      </c>
      <c r="B1250" s="114">
        <v>530079</v>
      </c>
      <c r="C1250" s="114" t="s">
        <v>364</v>
      </c>
      <c r="D1250" s="114" t="s">
        <v>379</v>
      </c>
    </row>
    <row r="1251" spans="1:4" x14ac:dyDescent="0.3">
      <c r="A1251" s="114" t="s">
        <v>2234</v>
      </c>
      <c r="B1251" s="114">
        <v>532666</v>
      </c>
      <c r="C1251" s="114" t="s">
        <v>2235</v>
      </c>
      <c r="D1251" s="114" t="s">
        <v>350</v>
      </c>
    </row>
    <row r="1252" spans="1:4" x14ac:dyDescent="0.3">
      <c r="A1252" s="114" t="s">
        <v>2236</v>
      </c>
      <c r="B1252" s="114">
        <v>531599</v>
      </c>
      <c r="C1252" s="114" t="s">
        <v>2237</v>
      </c>
      <c r="D1252" s="114" t="s">
        <v>402</v>
      </c>
    </row>
    <row r="1253" spans="1:4" x14ac:dyDescent="0.3">
      <c r="A1253" s="114" t="s">
        <v>2238</v>
      </c>
      <c r="B1253" s="114">
        <v>505744</v>
      </c>
      <c r="C1253" s="114" t="s">
        <v>2239</v>
      </c>
      <c r="D1253" s="114" t="s">
        <v>719</v>
      </c>
    </row>
    <row r="1254" spans="1:4" x14ac:dyDescent="0.3">
      <c r="A1254" s="114" t="s">
        <v>2240</v>
      </c>
      <c r="B1254" s="114">
        <v>505744</v>
      </c>
      <c r="C1254" s="114" t="s">
        <v>2239</v>
      </c>
      <c r="D1254" s="114" t="s">
        <v>719</v>
      </c>
    </row>
    <row r="1255" spans="1:4" x14ac:dyDescent="0.3">
      <c r="A1255" s="114" t="s">
        <v>2241</v>
      </c>
      <c r="B1255" s="114" t="s">
        <v>364</v>
      </c>
      <c r="C1255" s="114" t="s">
        <v>2242</v>
      </c>
      <c r="D1255" s="114" t="s">
        <v>375</v>
      </c>
    </row>
    <row r="1256" spans="1:4" x14ac:dyDescent="0.3">
      <c r="A1256" s="114" t="s">
        <v>2243</v>
      </c>
      <c r="B1256" s="114">
        <v>526689</v>
      </c>
      <c r="C1256" s="114" t="s">
        <v>364</v>
      </c>
      <c r="D1256" s="114" t="s">
        <v>484</v>
      </c>
    </row>
    <row r="1257" spans="1:4" x14ac:dyDescent="0.3">
      <c r="A1257" s="114" t="s">
        <v>2244</v>
      </c>
      <c r="B1257" s="114">
        <v>500141</v>
      </c>
      <c r="C1257" s="114" t="s">
        <v>364</v>
      </c>
      <c r="D1257" s="114" t="s">
        <v>396</v>
      </c>
    </row>
    <row r="1258" spans="1:4" x14ac:dyDescent="0.3">
      <c r="A1258" s="114" t="s">
        <v>2245</v>
      </c>
      <c r="B1258" s="114">
        <v>590024</v>
      </c>
      <c r="C1258" s="114" t="s">
        <v>2246</v>
      </c>
      <c r="D1258" s="114" t="s">
        <v>872</v>
      </c>
    </row>
    <row r="1259" spans="1:4" x14ac:dyDescent="0.3">
      <c r="A1259" s="114" t="s">
        <v>2247</v>
      </c>
      <c r="B1259" s="114">
        <v>533896</v>
      </c>
      <c r="C1259" s="114" t="s">
        <v>364</v>
      </c>
      <c r="D1259" s="114" t="s">
        <v>402</v>
      </c>
    </row>
    <row r="1260" spans="1:4" x14ac:dyDescent="0.3">
      <c r="A1260" s="114" t="s">
        <v>2248</v>
      </c>
      <c r="B1260" s="114">
        <v>500142</v>
      </c>
      <c r="C1260" s="114" t="s">
        <v>364</v>
      </c>
      <c r="D1260" s="114" t="s">
        <v>381</v>
      </c>
    </row>
    <row r="1261" spans="1:4" x14ac:dyDescent="0.3">
      <c r="A1261" s="114" t="s">
        <v>2249</v>
      </c>
      <c r="B1261" s="114">
        <v>507910</v>
      </c>
      <c r="C1261" s="114" t="s">
        <v>364</v>
      </c>
      <c r="D1261" s="114" t="s">
        <v>484</v>
      </c>
    </row>
    <row r="1262" spans="1:4" x14ac:dyDescent="0.3">
      <c r="A1262" s="114" t="s">
        <v>2250</v>
      </c>
      <c r="B1262" s="114">
        <v>507910</v>
      </c>
      <c r="C1262" s="114" t="s">
        <v>364</v>
      </c>
      <c r="D1262" s="114" t="s">
        <v>484</v>
      </c>
    </row>
    <row r="1263" spans="1:4" x14ac:dyDescent="0.3">
      <c r="A1263" s="114" t="s">
        <v>2251</v>
      </c>
      <c r="B1263" s="114">
        <v>532768</v>
      </c>
      <c r="C1263" s="114" t="s">
        <v>2252</v>
      </c>
      <c r="D1263" s="114" t="s">
        <v>719</v>
      </c>
    </row>
    <row r="1264" spans="1:4" x14ac:dyDescent="0.3">
      <c r="A1264" s="114" t="s">
        <v>2253</v>
      </c>
      <c r="B1264" s="114">
        <v>526227</v>
      </c>
      <c r="C1264" s="114" t="s">
        <v>2254</v>
      </c>
      <c r="D1264" s="114" t="s">
        <v>379</v>
      </c>
    </row>
    <row r="1265" spans="1:4" x14ac:dyDescent="0.3">
      <c r="A1265" s="114" t="s">
        <v>2255</v>
      </c>
      <c r="B1265" s="114">
        <v>532022</v>
      </c>
      <c r="C1265" s="114" t="s">
        <v>364</v>
      </c>
      <c r="D1265" s="114" t="s">
        <v>379</v>
      </c>
    </row>
    <row r="1266" spans="1:4" x14ac:dyDescent="0.3">
      <c r="A1266" s="114" t="s">
        <v>2256</v>
      </c>
      <c r="B1266" s="114">
        <v>526227</v>
      </c>
      <c r="C1266" s="114" t="s">
        <v>2254</v>
      </c>
      <c r="D1266" s="114" t="s">
        <v>379</v>
      </c>
    </row>
    <row r="1267" spans="1:4" x14ac:dyDescent="0.3">
      <c r="A1267" s="114" t="s">
        <v>2257</v>
      </c>
      <c r="B1267" s="114">
        <v>539098</v>
      </c>
      <c r="C1267" s="114" t="s">
        <v>364</v>
      </c>
      <c r="D1267" s="114" t="s">
        <v>389</v>
      </c>
    </row>
    <row r="1268" spans="1:4" x14ac:dyDescent="0.3">
      <c r="A1268" s="114" t="s">
        <v>2258</v>
      </c>
      <c r="B1268" s="114">
        <v>541557</v>
      </c>
      <c r="C1268" s="114" t="s">
        <v>2259</v>
      </c>
      <c r="D1268" s="114" t="s">
        <v>524</v>
      </c>
    </row>
    <row r="1269" spans="1:4" x14ac:dyDescent="0.3">
      <c r="A1269" s="114" t="s">
        <v>2260</v>
      </c>
      <c r="B1269" s="114">
        <v>517264</v>
      </c>
      <c r="C1269" s="114" t="s">
        <v>2261</v>
      </c>
      <c r="D1269" s="114" t="s">
        <v>906</v>
      </c>
    </row>
    <row r="1270" spans="1:4" x14ac:dyDescent="0.3">
      <c r="A1270" s="114" t="s">
        <v>2262</v>
      </c>
      <c r="B1270" s="114">
        <v>533333</v>
      </c>
      <c r="C1270" s="114" t="s">
        <v>2263</v>
      </c>
      <c r="D1270" s="114" t="s">
        <v>524</v>
      </c>
    </row>
    <row r="1271" spans="1:4" x14ac:dyDescent="0.3">
      <c r="A1271" s="114" t="s">
        <v>2264</v>
      </c>
      <c r="B1271" s="114">
        <v>508954</v>
      </c>
      <c r="C1271" s="114" t="s">
        <v>364</v>
      </c>
      <c r="D1271" s="114" t="s">
        <v>381</v>
      </c>
    </row>
    <row r="1272" spans="1:4" x14ac:dyDescent="0.3">
      <c r="A1272" s="114" t="s">
        <v>2265</v>
      </c>
      <c r="B1272" s="114">
        <v>500144</v>
      </c>
      <c r="C1272" s="114" t="s">
        <v>2266</v>
      </c>
      <c r="D1272" s="114" t="s">
        <v>662</v>
      </c>
    </row>
    <row r="1273" spans="1:4" x14ac:dyDescent="0.3">
      <c r="A1273" s="114" t="s">
        <v>2267</v>
      </c>
      <c r="B1273" s="114">
        <v>500940</v>
      </c>
      <c r="C1273" s="114" t="s">
        <v>2268</v>
      </c>
      <c r="D1273" s="114" t="s">
        <v>484</v>
      </c>
    </row>
    <row r="1274" spans="1:4" x14ac:dyDescent="0.3">
      <c r="A1274" s="114" t="s">
        <v>2269</v>
      </c>
      <c r="B1274" s="114">
        <v>511122</v>
      </c>
      <c r="C1274" s="114" t="s">
        <v>364</v>
      </c>
      <c r="D1274" s="114" t="s">
        <v>381</v>
      </c>
    </row>
    <row r="1275" spans="1:4" x14ac:dyDescent="0.3">
      <c r="A1275" s="114" t="s">
        <v>2270</v>
      </c>
      <c r="B1275" s="114">
        <v>511122</v>
      </c>
      <c r="C1275" s="114" t="s">
        <v>364</v>
      </c>
      <c r="D1275" s="114" t="s">
        <v>381</v>
      </c>
    </row>
    <row r="1276" spans="1:4" x14ac:dyDescent="0.3">
      <c r="A1276" s="114" t="s">
        <v>2271</v>
      </c>
      <c r="B1276" s="114">
        <v>532379</v>
      </c>
      <c r="C1276" s="114" t="s">
        <v>364</v>
      </c>
      <c r="D1276" s="114" t="s">
        <v>457</v>
      </c>
    </row>
    <row r="1277" spans="1:4" x14ac:dyDescent="0.3">
      <c r="A1277" s="114" t="s">
        <v>2272</v>
      </c>
      <c r="B1277" s="114">
        <v>532809</v>
      </c>
      <c r="C1277" s="114" t="s">
        <v>2273</v>
      </c>
      <c r="D1277" s="114" t="s">
        <v>694</v>
      </c>
    </row>
    <row r="1278" spans="1:4" x14ac:dyDescent="0.3">
      <c r="A1278" s="114" t="s">
        <v>2274</v>
      </c>
      <c r="B1278" s="114">
        <v>524743</v>
      </c>
      <c r="C1278" s="114" t="s">
        <v>364</v>
      </c>
      <c r="D1278" s="114" t="s">
        <v>412</v>
      </c>
    </row>
    <row r="1279" spans="1:4" x14ac:dyDescent="0.3">
      <c r="A1279" s="114" t="s">
        <v>2275</v>
      </c>
      <c r="B1279" s="114" t="s">
        <v>364</v>
      </c>
      <c r="C1279" s="114" t="s">
        <v>2276</v>
      </c>
      <c r="D1279" s="114" t="s">
        <v>375</v>
      </c>
    </row>
    <row r="1280" spans="1:4" x14ac:dyDescent="0.3">
      <c r="A1280" s="114" t="s">
        <v>2277</v>
      </c>
      <c r="B1280" s="114">
        <v>530885</v>
      </c>
      <c r="C1280" s="114" t="s">
        <v>364</v>
      </c>
      <c r="D1280" s="114" t="s">
        <v>350</v>
      </c>
    </row>
    <row r="1281" spans="1:4" x14ac:dyDescent="0.3">
      <c r="A1281" s="114" t="s">
        <v>2278</v>
      </c>
      <c r="B1281" s="114">
        <v>536751</v>
      </c>
      <c r="C1281" s="114" t="s">
        <v>364</v>
      </c>
      <c r="D1281" s="114" t="s">
        <v>347</v>
      </c>
    </row>
    <row r="1282" spans="1:4" x14ac:dyDescent="0.3">
      <c r="A1282" s="114" t="s">
        <v>2279</v>
      </c>
      <c r="B1282" s="114">
        <v>523672</v>
      </c>
      <c r="C1282" s="114" t="s">
        <v>364</v>
      </c>
      <c r="D1282" s="114" t="s">
        <v>562</v>
      </c>
    </row>
    <row r="1283" spans="1:4" x14ac:dyDescent="0.3">
      <c r="A1283" s="114" t="s">
        <v>2280</v>
      </c>
      <c r="B1283" s="114">
        <v>533638</v>
      </c>
      <c r="C1283" s="114" t="s">
        <v>2281</v>
      </c>
      <c r="D1283" s="114" t="s">
        <v>484</v>
      </c>
    </row>
    <row r="1284" spans="1:4" x14ac:dyDescent="0.3">
      <c r="A1284" s="114" t="s">
        <v>2282</v>
      </c>
      <c r="B1284" s="114">
        <v>540267</v>
      </c>
      <c r="C1284" s="114" t="s">
        <v>364</v>
      </c>
      <c r="D1284" s="114" t="s">
        <v>386</v>
      </c>
    </row>
    <row r="1285" spans="1:4" x14ac:dyDescent="0.3">
      <c r="A1285" s="114" t="s">
        <v>2283</v>
      </c>
      <c r="B1285" s="114">
        <v>530705</v>
      </c>
      <c r="C1285" s="114" t="s">
        <v>364</v>
      </c>
      <c r="D1285" s="114" t="s">
        <v>379</v>
      </c>
    </row>
    <row r="1286" spans="1:4" x14ac:dyDescent="0.3">
      <c r="A1286" s="114" t="s">
        <v>2284</v>
      </c>
      <c r="B1286" s="114">
        <v>532518</v>
      </c>
      <c r="C1286" s="114" t="s">
        <v>364</v>
      </c>
      <c r="D1286" s="114" t="s">
        <v>384</v>
      </c>
    </row>
    <row r="1287" spans="1:4" x14ac:dyDescent="0.3">
      <c r="A1287" s="114" t="s">
        <v>2285</v>
      </c>
      <c r="B1287" s="114">
        <v>522017</v>
      </c>
      <c r="C1287" s="114" t="s">
        <v>364</v>
      </c>
      <c r="D1287" s="114" t="s">
        <v>662</v>
      </c>
    </row>
    <row r="1288" spans="1:4" x14ac:dyDescent="0.3">
      <c r="A1288" s="114" t="s">
        <v>2286</v>
      </c>
      <c r="B1288" s="114">
        <v>534757</v>
      </c>
      <c r="C1288" s="114" t="s">
        <v>364</v>
      </c>
      <c r="D1288" s="114" t="s">
        <v>381</v>
      </c>
    </row>
    <row r="1289" spans="1:4" x14ac:dyDescent="0.3">
      <c r="A1289" s="114" t="s">
        <v>2287</v>
      </c>
      <c r="B1289" s="114" t="s">
        <v>364</v>
      </c>
      <c r="C1289" s="114" t="s">
        <v>2288</v>
      </c>
      <c r="D1289" s="114" t="s">
        <v>375</v>
      </c>
    </row>
    <row r="1290" spans="1:4" x14ac:dyDescent="0.3">
      <c r="A1290" s="114" t="s">
        <v>2289</v>
      </c>
      <c r="B1290" s="114">
        <v>540945</v>
      </c>
      <c r="C1290" s="114" t="s">
        <v>364</v>
      </c>
      <c r="D1290" s="114" t="s">
        <v>448</v>
      </c>
    </row>
    <row r="1291" spans="1:4" x14ac:dyDescent="0.3">
      <c r="A1291" s="114" t="s">
        <v>2290</v>
      </c>
      <c r="B1291" s="114">
        <v>503831</v>
      </c>
      <c r="C1291" s="114" t="s">
        <v>364</v>
      </c>
      <c r="D1291" s="114" t="s">
        <v>565</v>
      </c>
    </row>
    <row r="1292" spans="1:4" x14ac:dyDescent="0.3">
      <c r="A1292" s="114" t="s">
        <v>2291</v>
      </c>
      <c r="B1292" s="114">
        <v>507552</v>
      </c>
      <c r="C1292" s="114" t="s">
        <v>364</v>
      </c>
      <c r="D1292" s="114" t="s">
        <v>444</v>
      </c>
    </row>
    <row r="1293" spans="1:4" x14ac:dyDescent="0.3">
      <c r="A1293" s="114" t="s">
        <v>2292</v>
      </c>
      <c r="B1293" s="114">
        <v>502865</v>
      </c>
      <c r="C1293" s="114" t="s">
        <v>364</v>
      </c>
      <c r="D1293" s="114" t="s">
        <v>372</v>
      </c>
    </row>
    <row r="1294" spans="1:4" x14ac:dyDescent="0.3">
      <c r="A1294" s="114" t="s">
        <v>2293</v>
      </c>
      <c r="B1294" s="114">
        <v>500033</v>
      </c>
      <c r="C1294" s="114" t="s">
        <v>364</v>
      </c>
      <c r="D1294" s="114" t="s">
        <v>2294</v>
      </c>
    </row>
    <row r="1295" spans="1:4" x14ac:dyDescent="0.3">
      <c r="A1295" s="114" t="s">
        <v>2295</v>
      </c>
      <c r="B1295" s="114">
        <v>532843</v>
      </c>
      <c r="C1295" s="114" t="s">
        <v>2296</v>
      </c>
      <c r="D1295" s="114" t="s">
        <v>834</v>
      </c>
    </row>
    <row r="1296" spans="1:4" x14ac:dyDescent="0.3">
      <c r="A1296" s="114" t="s">
        <v>2297</v>
      </c>
      <c r="B1296" s="114">
        <v>523696</v>
      </c>
      <c r="C1296" s="114" t="s">
        <v>364</v>
      </c>
      <c r="D1296" s="114" t="s">
        <v>553</v>
      </c>
    </row>
    <row r="1297" spans="1:4" x14ac:dyDescent="0.3">
      <c r="A1297" s="114" t="s">
        <v>2298</v>
      </c>
      <c r="B1297" s="114">
        <v>530213</v>
      </c>
      <c r="C1297" s="114" t="s">
        <v>364</v>
      </c>
      <c r="D1297" s="114" t="s">
        <v>386</v>
      </c>
    </row>
    <row r="1298" spans="1:4" x14ac:dyDescent="0.3">
      <c r="A1298" s="114" t="s">
        <v>2299</v>
      </c>
      <c r="B1298" s="114">
        <v>500150</v>
      </c>
      <c r="C1298" s="114" t="s">
        <v>2300</v>
      </c>
      <c r="D1298" s="114" t="s">
        <v>412</v>
      </c>
    </row>
    <row r="1299" spans="1:4" x14ac:dyDescent="0.3">
      <c r="A1299" s="114" t="s">
        <v>2301</v>
      </c>
      <c r="B1299" s="114">
        <v>500150</v>
      </c>
      <c r="C1299" s="114" t="s">
        <v>2300</v>
      </c>
      <c r="D1299" s="114" t="s">
        <v>412</v>
      </c>
    </row>
    <row r="1300" spans="1:4" x14ac:dyDescent="0.3">
      <c r="A1300" s="114" t="s">
        <v>2302</v>
      </c>
      <c r="B1300" s="114">
        <v>513579</v>
      </c>
      <c r="C1300" s="114" t="s">
        <v>364</v>
      </c>
      <c r="D1300" s="114" t="s">
        <v>1042</v>
      </c>
    </row>
    <row r="1301" spans="1:4" x14ac:dyDescent="0.3">
      <c r="A1301" s="114" t="s">
        <v>2303</v>
      </c>
      <c r="B1301" s="114" t="s">
        <v>364</v>
      </c>
      <c r="C1301" s="114" t="s">
        <v>2304</v>
      </c>
      <c r="D1301" s="114" t="s">
        <v>375</v>
      </c>
    </row>
    <row r="1302" spans="1:4" x14ac:dyDescent="0.3">
      <c r="A1302" s="114" t="s">
        <v>2305</v>
      </c>
      <c r="B1302" s="114">
        <v>532403</v>
      </c>
      <c r="C1302" s="114" t="s">
        <v>364</v>
      </c>
      <c r="D1302" s="114" t="s">
        <v>457</v>
      </c>
    </row>
    <row r="1303" spans="1:4" x14ac:dyDescent="0.3">
      <c r="A1303" s="114" t="s">
        <v>2306</v>
      </c>
      <c r="B1303" s="114">
        <v>540190</v>
      </c>
      <c r="C1303" s="114" t="s">
        <v>364</v>
      </c>
      <c r="D1303" s="114" t="s">
        <v>386</v>
      </c>
    </row>
    <row r="1304" spans="1:4" x14ac:dyDescent="0.3">
      <c r="A1304" s="114" t="s">
        <v>2307</v>
      </c>
      <c r="B1304" s="114">
        <v>539839</v>
      </c>
      <c r="C1304" s="114" t="s">
        <v>364</v>
      </c>
      <c r="D1304" s="114" t="s">
        <v>381</v>
      </c>
    </row>
    <row r="1305" spans="1:4" x14ac:dyDescent="0.3">
      <c r="A1305" s="114" t="s">
        <v>2308</v>
      </c>
      <c r="B1305" s="114">
        <v>539032</v>
      </c>
      <c r="C1305" s="114" t="s">
        <v>2309</v>
      </c>
      <c r="D1305" s="114" t="s">
        <v>730</v>
      </c>
    </row>
    <row r="1306" spans="1:4" x14ac:dyDescent="0.3">
      <c r="A1306" s="114" t="s">
        <v>2310</v>
      </c>
      <c r="B1306" s="114">
        <v>539730</v>
      </c>
      <c r="C1306" s="114" t="s">
        <v>364</v>
      </c>
      <c r="D1306" s="114" t="s">
        <v>402</v>
      </c>
    </row>
    <row r="1307" spans="1:4" x14ac:dyDescent="0.3">
      <c r="A1307" s="114" t="s">
        <v>2311</v>
      </c>
      <c r="B1307" s="114">
        <v>530077</v>
      </c>
      <c r="C1307" s="114" t="s">
        <v>364</v>
      </c>
      <c r="D1307" s="114" t="s">
        <v>562</v>
      </c>
    </row>
    <row r="1308" spans="1:4" x14ac:dyDescent="0.3">
      <c r="A1308" s="114" t="s">
        <v>2312</v>
      </c>
      <c r="B1308" s="114">
        <v>508980</v>
      </c>
      <c r="C1308" s="114" t="s">
        <v>364</v>
      </c>
      <c r="D1308" s="114" t="s">
        <v>785</v>
      </c>
    </row>
    <row r="1309" spans="1:4" x14ac:dyDescent="0.3">
      <c r="A1309" s="114" t="s">
        <v>2313</v>
      </c>
      <c r="B1309" s="114">
        <v>522195</v>
      </c>
      <c r="C1309" s="114" t="s">
        <v>364</v>
      </c>
      <c r="D1309" s="114" t="s">
        <v>719</v>
      </c>
    </row>
    <row r="1310" spans="1:4" x14ac:dyDescent="0.3">
      <c r="A1310" s="114" t="s">
        <v>2314</v>
      </c>
      <c r="B1310" s="114">
        <v>521167</v>
      </c>
      <c r="C1310" s="114" t="s">
        <v>2315</v>
      </c>
      <c r="D1310" s="114" t="s">
        <v>920</v>
      </c>
    </row>
    <row r="1311" spans="1:4" x14ac:dyDescent="0.3">
      <c r="A1311" s="114" t="s">
        <v>2316</v>
      </c>
      <c r="B1311" s="114">
        <v>532042</v>
      </c>
      <c r="C1311" s="114" t="s">
        <v>364</v>
      </c>
      <c r="D1311" s="114" t="s">
        <v>436</v>
      </c>
    </row>
    <row r="1312" spans="1:4" x14ac:dyDescent="0.3">
      <c r="A1312" s="114" t="s">
        <v>2317</v>
      </c>
      <c r="B1312" s="114">
        <v>533213</v>
      </c>
      <c r="C1312" s="114" t="s">
        <v>364</v>
      </c>
      <c r="D1312" s="114" t="s">
        <v>347</v>
      </c>
    </row>
    <row r="1313" spans="1:4" x14ac:dyDescent="0.3">
      <c r="A1313" s="114" t="s">
        <v>2318</v>
      </c>
      <c r="B1313" s="114">
        <v>538568</v>
      </c>
      <c r="C1313" s="114" t="s">
        <v>364</v>
      </c>
      <c r="D1313" s="114" t="s">
        <v>386</v>
      </c>
    </row>
    <row r="1314" spans="1:4" x14ac:dyDescent="0.3">
      <c r="A1314" s="114" t="s">
        <v>2319</v>
      </c>
      <c r="B1314" s="114">
        <v>539169</v>
      </c>
      <c r="C1314" s="114" t="s">
        <v>364</v>
      </c>
      <c r="D1314" s="114" t="s">
        <v>350</v>
      </c>
    </row>
    <row r="1315" spans="1:4" x14ac:dyDescent="0.3">
      <c r="A1315" s="114" t="s">
        <v>2320</v>
      </c>
      <c r="B1315" s="114">
        <v>533400</v>
      </c>
      <c r="C1315" s="114" t="s">
        <v>2321</v>
      </c>
      <c r="D1315" s="114" t="s">
        <v>424</v>
      </c>
    </row>
    <row r="1316" spans="1:4" x14ac:dyDescent="0.3">
      <c r="A1316" s="114" t="s">
        <v>2322</v>
      </c>
      <c r="B1316" s="114">
        <v>523574</v>
      </c>
      <c r="C1316" s="114" t="s">
        <v>2323</v>
      </c>
      <c r="D1316" s="114" t="s">
        <v>533</v>
      </c>
    </row>
    <row r="1317" spans="1:4" x14ac:dyDescent="0.3">
      <c r="A1317" s="114" t="s">
        <v>2322</v>
      </c>
      <c r="B1317" s="114">
        <v>570002</v>
      </c>
      <c r="C1317" s="114" t="s">
        <v>2324</v>
      </c>
      <c r="D1317" s="114" t="s">
        <v>533</v>
      </c>
    </row>
    <row r="1318" spans="1:4" x14ac:dyDescent="0.3">
      <c r="A1318" s="114" t="s">
        <v>2325</v>
      </c>
      <c r="B1318" s="114">
        <v>536507</v>
      </c>
      <c r="C1318" s="114" t="s">
        <v>2326</v>
      </c>
      <c r="D1318" s="114" t="s">
        <v>533</v>
      </c>
    </row>
    <row r="1319" spans="1:4" x14ac:dyDescent="0.3">
      <c r="A1319" s="114" t="s">
        <v>2327</v>
      </c>
      <c r="B1319" s="114">
        <v>533296</v>
      </c>
      <c r="C1319" s="114" t="s">
        <v>2328</v>
      </c>
      <c r="D1319" s="114" t="s">
        <v>533</v>
      </c>
    </row>
    <row r="1320" spans="1:4" x14ac:dyDescent="0.3">
      <c r="A1320" s="114" t="s">
        <v>2329</v>
      </c>
      <c r="B1320" s="114">
        <v>540064</v>
      </c>
      <c r="C1320" s="114" t="s">
        <v>2330</v>
      </c>
      <c r="D1320" s="114" t="s">
        <v>533</v>
      </c>
    </row>
    <row r="1321" spans="1:4" x14ac:dyDescent="0.3">
      <c r="A1321" s="114" t="s">
        <v>2331</v>
      </c>
      <c r="B1321" s="114">
        <v>540798</v>
      </c>
      <c r="C1321" s="114" t="s">
        <v>2332</v>
      </c>
      <c r="D1321" s="114" t="s">
        <v>685</v>
      </c>
    </row>
    <row r="1322" spans="1:4" x14ac:dyDescent="0.3">
      <c r="A1322" s="114" t="s">
        <v>2333</v>
      </c>
      <c r="B1322" s="114">
        <v>523113</v>
      </c>
      <c r="C1322" s="114" t="s">
        <v>364</v>
      </c>
      <c r="D1322" s="114" t="s">
        <v>381</v>
      </c>
    </row>
    <row r="1323" spans="1:4" x14ac:dyDescent="0.3">
      <c r="A1323" s="114" t="s">
        <v>2334</v>
      </c>
      <c r="B1323" s="114">
        <v>534063</v>
      </c>
      <c r="C1323" s="114" t="s">
        <v>364</v>
      </c>
      <c r="D1323" s="114" t="s">
        <v>347</v>
      </c>
    </row>
    <row r="1324" spans="1:4" x14ac:dyDescent="0.3">
      <c r="A1324" s="114" t="s">
        <v>2335</v>
      </c>
      <c r="B1324" s="114">
        <v>504346</v>
      </c>
      <c r="C1324" s="114" t="s">
        <v>364</v>
      </c>
      <c r="D1324" s="114" t="s">
        <v>347</v>
      </c>
    </row>
    <row r="1325" spans="1:4" x14ac:dyDescent="0.3">
      <c r="A1325" s="114" t="s">
        <v>2336</v>
      </c>
      <c r="B1325" s="114">
        <v>505250</v>
      </c>
      <c r="C1325" s="114" t="s">
        <v>364</v>
      </c>
      <c r="D1325" s="114" t="s">
        <v>372</v>
      </c>
    </row>
    <row r="1326" spans="1:4" x14ac:dyDescent="0.3">
      <c r="A1326" s="114" t="s">
        <v>2337</v>
      </c>
      <c r="B1326" s="114">
        <v>540614</v>
      </c>
      <c r="C1326" s="114" t="s">
        <v>364</v>
      </c>
      <c r="D1326" s="114" t="s">
        <v>407</v>
      </c>
    </row>
    <row r="1327" spans="1:4" x14ac:dyDescent="0.3">
      <c r="A1327" s="114" t="s">
        <v>2338</v>
      </c>
      <c r="B1327" s="114">
        <v>531758</v>
      </c>
      <c r="C1327" s="114" t="s">
        <v>364</v>
      </c>
      <c r="D1327" s="114" t="s">
        <v>381</v>
      </c>
    </row>
    <row r="1328" spans="1:4" x14ac:dyDescent="0.3">
      <c r="A1328" s="114" t="s">
        <v>2339</v>
      </c>
      <c r="B1328" s="114">
        <v>513059</v>
      </c>
      <c r="C1328" s="114" t="s">
        <v>364</v>
      </c>
      <c r="D1328" s="114" t="s">
        <v>719</v>
      </c>
    </row>
    <row r="1329" spans="1:4" x14ac:dyDescent="0.3">
      <c r="A1329" s="114" t="s">
        <v>2340</v>
      </c>
      <c r="B1329" s="114">
        <v>542666</v>
      </c>
      <c r="C1329" s="114" t="s">
        <v>2341</v>
      </c>
      <c r="D1329" s="114" t="s">
        <v>2342</v>
      </c>
    </row>
    <row r="1330" spans="1:4" x14ac:dyDescent="0.3">
      <c r="A1330" s="114" t="s">
        <v>2343</v>
      </c>
      <c r="B1330" s="114">
        <v>505714</v>
      </c>
      <c r="C1330" s="114" t="s">
        <v>2344</v>
      </c>
      <c r="D1330" s="114" t="s">
        <v>719</v>
      </c>
    </row>
    <row r="1331" spans="1:4" x14ac:dyDescent="0.3">
      <c r="A1331" s="114" t="s">
        <v>2345</v>
      </c>
      <c r="B1331" s="114">
        <v>505714</v>
      </c>
      <c r="C1331" s="114" t="s">
        <v>2344</v>
      </c>
      <c r="D1331" s="114" t="s">
        <v>719</v>
      </c>
    </row>
    <row r="1332" spans="1:4" x14ac:dyDescent="0.3">
      <c r="A1332" s="114" t="s">
        <v>2346</v>
      </c>
      <c r="B1332" s="114">
        <v>524624</v>
      </c>
      <c r="C1332" s="114" t="s">
        <v>2347</v>
      </c>
      <c r="D1332" s="114" t="s">
        <v>2348</v>
      </c>
    </row>
    <row r="1333" spans="1:4" x14ac:dyDescent="0.3">
      <c r="A1333" s="114" t="s">
        <v>2349</v>
      </c>
      <c r="B1333" s="114">
        <v>531196</v>
      </c>
      <c r="C1333" s="114" t="s">
        <v>364</v>
      </c>
      <c r="D1333" s="114" t="s">
        <v>386</v>
      </c>
    </row>
    <row r="1334" spans="1:4" x14ac:dyDescent="0.3">
      <c r="A1334" s="114" t="s">
        <v>2350</v>
      </c>
      <c r="B1334" s="114">
        <v>531196</v>
      </c>
      <c r="C1334" s="114" t="s">
        <v>364</v>
      </c>
      <c r="D1334" s="114" t="s">
        <v>386</v>
      </c>
    </row>
    <row r="1335" spans="1:4" x14ac:dyDescent="0.3">
      <c r="A1335" s="114" t="s">
        <v>2351</v>
      </c>
      <c r="B1335" s="114">
        <v>532155</v>
      </c>
      <c r="C1335" s="114" t="s">
        <v>2352</v>
      </c>
      <c r="D1335" s="114" t="s">
        <v>389</v>
      </c>
    </row>
    <row r="1336" spans="1:4" x14ac:dyDescent="0.3">
      <c r="A1336" s="114" t="s">
        <v>2353</v>
      </c>
      <c r="B1336" s="114">
        <v>532155</v>
      </c>
      <c r="C1336" s="114" t="s">
        <v>2352</v>
      </c>
      <c r="D1336" s="114" t="s">
        <v>389</v>
      </c>
    </row>
    <row r="1337" spans="1:4" x14ac:dyDescent="0.3">
      <c r="A1337" s="114" t="s">
        <v>2354</v>
      </c>
      <c r="B1337" s="114">
        <v>538609</v>
      </c>
      <c r="C1337" s="114" t="s">
        <v>364</v>
      </c>
      <c r="D1337" s="114" t="s">
        <v>347</v>
      </c>
    </row>
    <row r="1338" spans="1:4" x14ac:dyDescent="0.3">
      <c r="A1338" s="114" t="s">
        <v>2355</v>
      </c>
      <c r="B1338" s="114">
        <v>505711</v>
      </c>
      <c r="C1338" s="114" t="s">
        <v>364</v>
      </c>
      <c r="D1338" s="114" t="s">
        <v>719</v>
      </c>
    </row>
    <row r="1339" spans="1:4" x14ac:dyDescent="0.3">
      <c r="A1339" s="114" t="s">
        <v>2356</v>
      </c>
      <c r="B1339" s="114">
        <v>539228</v>
      </c>
      <c r="C1339" s="114" t="s">
        <v>364</v>
      </c>
      <c r="D1339" s="114" t="s">
        <v>2357</v>
      </c>
    </row>
    <row r="1340" spans="1:4" x14ac:dyDescent="0.3">
      <c r="A1340" s="114" t="s">
        <v>2358</v>
      </c>
      <c r="B1340" s="114">
        <v>538881</v>
      </c>
      <c r="C1340" s="114" t="s">
        <v>364</v>
      </c>
      <c r="D1340" s="114" t="s">
        <v>381</v>
      </c>
    </row>
    <row r="1341" spans="1:4" x14ac:dyDescent="0.3">
      <c r="A1341" s="114" t="s">
        <v>2359</v>
      </c>
      <c r="B1341" s="114">
        <v>504697</v>
      </c>
      <c r="C1341" s="114" t="s">
        <v>364</v>
      </c>
      <c r="D1341" s="114" t="s">
        <v>662</v>
      </c>
    </row>
    <row r="1342" spans="1:4" x14ac:dyDescent="0.3">
      <c r="A1342" s="114" t="s">
        <v>2360</v>
      </c>
      <c r="B1342" s="114">
        <v>531911</v>
      </c>
      <c r="C1342" s="114" t="s">
        <v>364</v>
      </c>
      <c r="D1342" s="114" t="s">
        <v>372</v>
      </c>
    </row>
    <row r="1343" spans="1:4" x14ac:dyDescent="0.3">
      <c r="A1343" s="114" t="s">
        <v>2361</v>
      </c>
      <c r="B1343" s="114">
        <v>526073</v>
      </c>
      <c r="C1343" s="114" t="s">
        <v>364</v>
      </c>
      <c r="D1343" s="114" t="s">
        <v>549</v>
      </c>
    </row>
    <row r="1344" spans="1:4" x14ac:dyDescent="0.3">
      <c r="A1344" s="114" t="s">
        <v>2362</v>
      </c>
      <c r="B1344" s="114">
        <v>506186</v>
      </c>
      <c r="C1344" s="114" t="s">
        <v>364</v>
      </c>
      <c r="D1344" s="114" t="s">
        <v>367</v>
      </c>
    </row>
    <row r="1345" spans="1:4" x14ac:dyDescent="0.3">
      <c r="A1345" s="114" t="s">
        <v>2363</v>
      </c>
      <c r="B1345" s="114">
        <v>540935</v>
      </c>
      <c r="C1345" s="114" t="s">
        <v>2364</v>
      </c>
      <c r="D1345" s="114" t="s">
        <v>524</v>
      </c>
    </row>
    <row r="1346" spans="1:4" x14ac:dyDescent="0.3">
      <c r="A1346" s="114" t="s">
        <v>2365</v>
      </c>
      <c r="B1346" s="114">
        <v>533265</v>
      </c>
      <c r="C1346" s="114" t="s">
        <v>2366</v>
      </c>
      <c r="D1346" s="114" t="s">
        <v>396</v>
      </c>
    </row>
    <row r="1347" spans="1:4" x14ac:dyDescent="0.3">
      <c r="A1347" s="114" t="s">
        <v>2367</v>
      </c>
      <c r="B1347" s="114">
        <v>532726</v>
      </c>
      <c r="C1347" s="114" t="s">
        <v>2368</v>
      </c>
      <c r="D1347" s="114" t="s">
        <v>396</v>
      </c>
    </row>
    <row r="1348" spans="1:4" x14ac:dyDescent="0.3">
      <c r="A1348" s="114" t="s">
        <v>2369</v>
      </c>
      <c r="B1348" s="114">
        <v>531902</v>
      </c>
      <c r="C1348" s="114" t="s">
        <v>2370</v>
      </c>
      <c r="D1348" s="114" t="s">
        <v>450</v>
      </c>
    </row>
    <row r="1349" spans="1:4" x14ac:dyDescent="0.3">
      <c r="A1349" s="114" t="s">
        <v>2371</v>
      </c>
      <c r="B1349" s="114">
        <v>532959</v>
      </c>
      <c r="C1349" s="114" t="s">
        <v>2372</v>
      </c>
      <c r="D1349" s="114" t="s">
        <v>762</v>
      </c>
    </row>
    <row r="1350" spans="1:4" x14ac:dyDescent="0.3">
      <c r="A1350" s="114" t="s">
        <v>2373</v>
      </c>
      <c r="B1350" s="114">
        <v>513108</v>
      </c>
      <c r="C1350" s="114" t="s">
        <v>2374</v>
      </c>
      <c r="D1350" s="114" t="s">
        <v>687</v>
      </c>
    </row>
    <row r="1351" spans="1:4" x14ac:dyDescent="0.3">
      <c r="A1351" s="114" t="s">
        <v>2375</v>
      </c>
      <c r="B1351" s="114">
        <v>500153</v>
      </c>
      <c r="C1351" s="114" t="s">
        <v>364</v>
      </c>
      <c r="D1351" s="114" t="s">
        <v>412</v>
      </c>
    </row>
    <row r="1352" spans="1:4" x14ac:dyDescent="0.3">
      <c r="A1352" s="114" t="s">
        <v>2376</v>
      </c>
      <c r="B1352" s="114">
        <v>541703</v>
      </c>
      <c r="C1352" s="114" t="s">
        <v>364</v>
      </c>
      <c r="D1352" s="114" t="s">
        <v>365</v>
      </c>
    </row>
    <row r="1353" spans="1:4" x14ac:dyDescent="0.3">
      <c r="A1353" s="114" t="s">
        <v>2377</v>
      </c>
      <c r="B1353" s="114">
        <v>541703</v>
      </c>
      <c r="C1353" s="114" t="s">
        <v>364</v>
      </c>
      <c r="D1353" s="114" t="s">
        <v>365</v>
      </c>
    </row>
    <row r="1354" spans="1:4" x14ac:dyDescent="0.3">
      <c r="A1354" s="114" t="s">
        <v>2378</v>
      </c>
      <c r="B1354" s="114">
        <v>504397</v>
      </c>
      <c r="C1354" s="114" t="s">
        <v>364</v>
      </c>
      <c r="D1354" s="114" t="s">
        <v>785</v>
      </c>
    </row>
    <row r="1355" spans="1:4" x14ac:dyDescent="0.3">
      <c r="A1355" s="114" t="s">
        <v>2379</v>
      </c>
      <c r="B1355" s="114">
        <v>526367</v>
      </c>
      <c r="C1355" s="114" t="s">
        <v>2380</v>
      </c>
      <c r="D1355" s="114" t="s">
        <v>450</v>
      </c>
    </row>
    <row r="1356" spans="1:4" x14ac:dyDescent="0.3">
      <c r="A1356" s="114" t="s">
        <v>2381</v>
      </c>
      <c r="B1356" s="114">
        <v>514167</v>
      </c>
      <c r="C1356" s="114" t="s">
        <v>2382</v>
      </c>
      <c r="D1356" s="114" t="s">
        <v>785</v>
      </c>
    </row>
    <row r="1357" spans="1:4" x14ac:dyDescent="0.3">
      <c r="A1357" s="114" t="s">
        <v>2383</v>
      </c>
      <c r="B1357" s="114" t="s">
        <v>364</v>
      </c>
      <c r="C1357" s="114" t="s">
        <v>2384</v>
      </c>
      <c r="D1357" s="114" t="s">
        <v>375</v>
      </c>
    </row>
    <row r="1358" spans="1:4" x14ac:dyDescent="0.3">
      <c r="A1358" s="114" t="s">
        <v>2385</v>
      </c>
      <c r="B1358" s="114">
        <v>531813</v>
      </c>
      <c r="C1358" s="114" t="s">
        <v>364</v>
      </c>
      <c r="D1358" s="114" t="s">
        <v>358</v>
      </c>
    </row>
    <row r="1359" spans="1:4" x14ac:dyDescent="0.3">
      <c r="A1359" s="114" t="s">
        <v>2386</v>
      </c>
      <c r="B1359" s="114">
        <v>531813</v>
      </c>
      <c r="C1359" s="114" t="s">
        <v>364</v>
      </c>
      <c r="D1359" s="114" t="s">
        <v>358</v>
      </c>
    </row>
    <row r="1360" spans="1:4" x14ac:dyDescent="0.3">
      <c r="A1360" s="114" t="s">
        <v>2387</v>
      </c>
      <c r="B1360" s="114">
        <v>539680</v>
      </c>
      <c r="C1360" s="114" t="s">
        <v>364</v>
      </c>
      <c r="D1360" s="114" t="s">
        <v>402</v>
      </c>
    </row>
    <row r="1361" spans="1:4" x14ac:dyDescent="0.3">
      <c r="A1361" s="114" t="s">
        <v>2388</v>
      </c>
      <c r="B1361" s="114">
        <v>540647</v>
      </c>
      <c r="C1361" s="114" t="s">
        <v>2389</v>
      </c>
      <c r="D1361" s="114" t="s">
        <v>384</v>
      </c>
    </row>
    <row r="1362" spans="1:4" x14ac:dyDescent="0.3">
      <c r="A1362" s="114" t="s">
        <v>2390</v>
      </c>
      <c r="B1362" s="114">
        <v>521176</v>
      </c>
      <c r="C1362" s="114" t="s">
        <v>2391</v>
      </c>
      <c r="D1362" s="114" t="s">
        <v>379</v>
      </c>
    </row>
    <row r="1363" spans="1:4" x14ac:dyDescent="0.3">
      <c r="A1363" s="114" t="s">
        <v>2392</v>
      </c>
      <c r="B1363" s="114">
        <v>512443</v>
      </c>
      <c r="C1363" s="114" t="s">
        <v>364</v>
      </c>
      <c r="D1363" s="114" t="s">
        <v>386</v>
      </c>
    </row>
    <row r="1364" spans="1:4" x14ac:dyDescent="0.3">
      <c r="A1364" s="114" t="s">
        <v>2393</v>
      </c>
      <c r="B1364" s="114">
        <v>539492</v>
      </c>
      <c r="C1364" s="114" t="s">
        <v>364</v>
      </c>
      <c r="D1364" s="114" t="s">
        <v>381</v>
      </c>
    </row>
    <row r="1365" spans="1:4" x14ac:dyDescent="0.3">
      <c r="A1365" s="114" t="s">
        <v>2394</v>
      </c>
      <c r="B1365" s="114">
        <v>542011</v>
      </c>
      <c r="C1365" s="114" t="s">
        <v>2395</v>
      </c>
      <c r="D1365" s="114" t="s">
        <v>442</v>
      </c>
    </row>
    <row r="1366" spans="1:4" x14ac:dyDescent="0.3">
      <c r="A1366" s="114" t="s">
        <v>2396</v>
      </c>
      <c r="B1366" s="114">
        <v>500155</v>
      </c>
      <c r="C1366" s="114" t="s">
        <v>2397</v>
      </c>
      <c r="D1366" s="114" t="s">
        <v>379</v>
      </c>
    </row>
    <row r="1367" spans="1:4" x14ac:dyDescent="0.3">
      <c r="A1367" s="114" t="s">
        <v>2398</v>
      </c>
      <c r="B1367" s="114">
        <v>530615</v>
      </c>
      <c r="C1367" s="114" t="s">
        <v>364</v>
      </c>
      <c r="D1367" s="114" t="s">
        <v>396</v>
      </c>
    </row>
    <row r="1368" spans="1:4" x14ac:dyDescent="0.3">
      <c r="A1368" s="114" t="s">
        <v>2399</v>
      </c>
      <c r="B1368" s="114">
        <v>526727</v>
      </c>
      <c r="C1368" s="114" t="s">
        <v>364</v>
      </c>
      <c r="D1368" s="114" t="s">
        <v>762</v>
      </c>
    </row>
    <row r="1369" spans="1:4" x14ac:dyDescent="0.3">
      <c r="A1369" s="114" t="s">
        <v>2400</v>
      </c>
      <c r="B1369" s="114">
        <v>512493</v>
      </c>
      <c r="C1369" s="114" t="s">
        <v>364</v>
      </c>
      <c r="D1369" s="114" t="s">
        <v>347</v>
      </c>
    </row>
    <row r="1370" spans="1:4" x14ac:dyDescent="0.3">
      <c r="A1370" s="114" t="s">
        <v>2401</v>
      </c>
      <c r="B1370" s="114">
        <v>530161</v>
      </c>
      <c r="C1370" s="114" t="s">
        <v>364</v>
      </c>
      <c r="D1370" s="114" t="s">
        <v>386</v>
      </c>
    </row>
    <row r="1371" spans="1:4" x14ac:dyDescent="0.3">
      <c r="A1371" s="114" t="s">
        <v>2402</v>
      </c>
      <c r="B1371" s="114">
        <v>541276</v>
      </c>
      <c r="C1371" s="114" t="s">
        <v>364</v>
      </c>
      <c r="D1371" s="114" t="s">
        <v>386</v>
      </c>
    </row>
    <row r="1372" spans="1:4" x14ac:dyDescent="0.3">
      <c r="A1372" s="114" t="s">
        <v>2403</v>
      </c>
      <c r="B1372" s="114">
        <v>509563</v>
      </c>
      <c r="C1372" s="114" t="s">
        <v>364</v>
      </c>
      <c r="D1372" s="114" t="s">
        <v>379</v>
      </c>
    </row>
    <row r="1373" spans="1:4" x14ac:dyDescent="0.3">
      <c r="A1373" s="114" t="s">
        <v>2404</v>
      </c>
      <c r="B1373" s="114">
        <v>500655</v>
      </c>
      <c r="C1373" s="114" t="s">
        <v>364</v>
      </c>
      <c r="D1373" s="114" t="s">
        <v>412</v>
      </c>
    </row>
    <row r="1374" spans="1:4" x14ac:dyDescent="0.3">
      <c r="A1374" s="114" t="s">
        <v>2405</v>
      </c>
      <c r="B1374" s="114">
        <v>514400</v>
      </c>
      <c r="C1374" s="114" t="s">
        <v>364</v>
      </c>
      <c r="D1374" s="114" t="s">
        <v>386</v>
      </c>
    </row>
    <row r="1375" spans="1:4" x14ac:dyDescent="0.3">
      <c r="A1375" s="114" t="s">
        <v>2406</v>
      </c>
      <c r="B1375" s="114">
        <v>509557</v>
      </c>
      <c r="C1375" s="114" t="s">
        <v>2407</v>
      </c>
      <c r="D1375" s="114" t="s">
        <v>379</v>
      </c>
    </row>
    <row r="1376" spans="1:4" x14ac:dyDescent="0.3">
      <c r="A1376" s="114" t="s">
        <v>2408</v>
      </c>
      <c r="B1376" s="114">
        <v>532622</v>
      </c>
      <c r="C1376" s="114" t="s">
        <v>2409</v>
      </c>
      <c r="D1376" s="114" t="s">
        <v>685</v>
      </c>
    </row>
    <row r="1377" spans="1:4" x14ac:dyDescent="0.3">
      <c r="A1377" s="114" t="s">
        <v>2410</v>
      </c>
      <c r="B1377" s="114">
        <v>532345</v>
      </c>
      <c r="C1377" s="114" t="s">
        <v>2411</v>
      </c>
      <c r="D1377" s="114" t="s">
        <v>685</v>
      </c>
    </row>
    <row r="1378" spans="1:4" x14ac:dyDescent="0.3">
      <c r="A1378" s="114" t="s">
        <v>2412</v>
      </c>
      <c r="B1378" s="114">
        <v>539515</v>
      </c>
      <c r="C1378" s="114" t="s">
        <v>364</v>
      </c>
      <c r="D1378" s="114" t="s">
        <v>386</v>
      </c>
    </row>
    <row r="1379" spans="1:4" x14ac:dyDescent="0.3">
      <c r="A1379" s="114" t="s">
        <v>2413</v>
      </c>
      <c r="B1379" s="114">
        <v>540613</v>
      </c>
      <c r="C1379" s="114" t="s">
        <v>364</v>
      </c>
      <c r="D1379" s="114" t="s">
        <v>386</v>
      </c>
    </row>
    <row r="1380" spans="1:4" x14ac:dyDescent="0.3">
      <c r="A1380" s="114" t="s">
        <v>2414</v>
      </c>
      <c r="B1380" s="114">
        <v>540936</v>
      </c>
      <c r="C1380" s="114" t="s">
        <v>364</v>
      </c>
      <c r="D1380" s="114" t="s">
        <v>386</v>
      </c>
    </row>
    <row r="1381" spans="1:4" x14ac:dyDescent="0.3">
      <c r="A1381" s="114" t="s">
        <v>2415</v>
      </c>
      <c r="B1381" s="114">
        <v>524564</v>
      </c>
      <c r="C1381" s="114" t="s">
        <v>364</v>
      </c>
      <c r="D1381" s="114" t="s">
        <v>412</v>
      </c>
    </row>
    <row r="1382" spans="1:4" x14ac:dyDescent="0.3">
      <c r="A1382" s="114" t="s">
        <v>2416</v>
      </c>
      <c r="B1382" s="114">
        <v>541546</v>
      </c>
      <c r="C1382" s="114" t="s">
        <v>2417</v>
      </c>
      <c r="D1382" s="114" t="s">
        <v>762</v>
      </c>
    </row>
    <row r="1383" spans="1:4" x14ac:dyDescent="0.3">
      <c r="A1383" s="114" t="s">
        <v>2418</v>
      </c>
      <c r="B1383" s="114">
        <v>532767</v>
      </c>
      <c r="C1383" s="114" t="s">
        <v>2419</v>
      </c>
      <c r="D1383" s="114" t="s">
        <v>762</v>
      </c>
    </row>
    <row r="1384" spans="1:4" x14ac:dyDescent="0.3">
      <c r="A1384" s="114" t="s">
        <v>2420</v>
      </c>
      <c r="B1384" s="114">
        <v>532183</v>
      </c>
      <c r="C1384" s="114" t="s">
        <v>364</v>
      </c>
      <c r="D1384" s="114" t="s">
        <v>1063</v>
      </c>
    </row>
    <row r="1385" spans="1:4" x14ac:dyDescent="0.3">
      <c r="A1385" s="114" t="s">
        <v>2421</v>
      </c>
      <c r="B1385" s="114">
        <v>539009</v>
      </c>
      <c r="C1385" s="114" t="s">
        <v>364</v>
      </c>
      <c r="D1385" s="114" t="s">
        <v>762</v>
      </c>
    </row>
    <row r="1386" spans="1:4" x14ac:dyDescent="0.3">
      <c r="A1386" s="114" t="s">
        <v>2422</v>
      </c>
      <c r="B1386" s="114">
        <v>538319</v>
      </c>
      <c r="C1386" s="114" t="s">
        <v>364</v>
      </c>
      <c r="D1386" s="114" t="s">
        <v>347</v>
      </c>
    </row>
    <row r="1387" spans="1:4" x14ac:dyDescent="0.3">
      <c r="A1387" s="114" t="s">
        <v>2423</v>
      </c>
      <c r="B1387" s="114">
        <v>535917</v>
      </c>
      <c r="C1387" s="114" t="s">
        <v>364</v>
      </c>
      <c r="D1387" s="114" t="s">
        <v>347</v>
      </c>
    </row>
    <row r="1388" spans="1:4" x14ac:dyDescent="0.3">
      <c r="A1388" s="114" t="s">
        <v>2424</v>
      </c>
      <c r="B1388" s="114">
        <v>535431</v>
      </c>
      <c r="C1388" s="114" t="s">
        <v>364</v>
      </c>
      <c r="D1388" s="114" t="s">
        <v>347</v>
      </c>
    </row>
    <row r="1389" spans="1:4" x14ac:dyDescent="0.3">
      <c r="A1389" s="114" t="s">
        <v>2425</v>
      </c>
      <c r="B1389" s="114">
        <v>530855</v>
      </c>
      <c r="C1389" s="114" t="s">
        <v>364</v>
      </c>
      <c r="D1389" s="114" t="s">
        <v>381</v>
      </c>
    </row>
    <row r="1390" spans="1:4" x14ac:dyDescent="0.3">
      <c r="A1390" s="114" t="s">
        <v>2426</v>
      </c>
      <c r="B1390" s="114">
        <v>532309</v>
      </c>
      <c r="C1390" s="114" t="s">
        <v>2427</v>
      </c>
      <c r="D1390" s="114" t="s">
        <v>407</v>
      </c>
    </row>
    <row r="1391" spans="1:4" x14ac:dyDescent="0.3">
      <c r="A1391" s="114" t="s">
        <v>2428</v>
      </c>
      <c r="B1391" s="114">
        <v>532309</v>
      </c>
      <c r="C1391" s="114" t="s">
        <v>2427</v>
      </c>
      <c r="D1391" s="114" t="s">
        <v>407</v>
      </c>
    </row>
    <row r="1392" spans="1:4" x14ac:dyDescent="0.3">
      <c r="A1392" s="114" t="s">
        <v>2429</v>
      </c>
      <c r="B1392" s="114">
        <v>522275</v>
      </c>
      <c r="C1392" s="114" t="s">
        <v>2430</v>
      </c>
      <c r="D1392" s="114" t="s">
        <v>503</v>
      </c>
    </row>
    <row r="1393" spans="1:4" x14ac:dyDescent="0.3">
      <c r="A1393" s="114" t="s">
        <v>2431</v>
      </c>
      <c r="B1393" s="114">
        <v>522275</v>
      </c>
      <c r="C1393" s="114" t="s">
        <v>2430</v>
      </c>
      <c r="D1393" s="114" t="s">
        <v>503</v>
      </c>
    </row>
    <row r="1394" spans="1:4" x14ac:dyDescent="0.3">
      <c r="A1394" s="114" t="s">
        <v>2432</v>
      </c>
      <c r="B1394" s="114">
        <v>504028</v>
      </c>
      <c r="C1394" s="114" t="s">
        <v>364</v>
      </c>
      <c r="D1394" s="114" t="s">
        <v>549</v>
      </c>
    </row>
    <row r="1395" spans="1:4" x14ac:dyDescent="0.3">
      <c r="A1395" s="114" t="s">
        <v>2433</v>
      </c>
      <c r="B1395" s="114">
        <v>532764</v>
      </c>
      <c r="C1395" s="114" t="s">
        <v>2434</v>
      </c>
      <c r="D1395" s="114" t="s">
        <v>450</v>
      </c>
    </row>
    <row r="1396" spans="1:4" x14ac:dyDescent="0.3">
      <c r="A1396" s="114" t="s">
        <v>2435</v>
      </c>
      <c r="B1396" s="114">
        <v>530389</v>
      </c>
      <c r="C1396" s="114" t="s">
        <v>364</v>
      </c>
      <c r="D1396" s="114" t="s">
        <v>384</v>
      </c>
    </row>
    <row r="1397" spans="1:4" x14ac:dyDescent="0.3">
      <c r="A1397" s="114" t="s">
        <v>2436</v>
      </c>
      <c r="B1397" s="114" t="s">
        <v>364</v>
      </c>
      <c r="C1397" s="114" t="s">
        <v>2437</v>
      </c>
      <c r="D1397" s="114" t="s">
        <v>375</v>
      </c>
    </row>
    <row r="1398" spans="1:4" x14ac:dyDescent="0.3">
      <c r="A1398" s="114" t="s">
        <v>2438</v>
      </c>
      <c r="B1398" s="114">
        <v>539486</v>
      </c>
      <c r="C1398" s="114" t="s">
        <v>364</v>
      </c>
      <c r="D1398" s="114" t="s">
        <v>381</v>
      </c>
    </row>
    <row r="1399" spans="1:4" x14ac:dyDescent="0.3">
      <c r="A1399" s="114" t="s">
        <v>2439</v>
      </c>
      <c r="B1399" s="114">
        <v>521133</v>
      </c>
      <c r="C1399" s="114" t="s">
        <v>364</v>
      </c>
      <c r="D1399" s="114" t="s">
        <v>379</v>
      </c>
    </row>
    <row r="1400" spans="1:4" x14ac:dyDescent="0.3">
      <c r="A1400" s="114" t="s">
        <v>2440</v>
      </c>
      <c r="B1400" s="114">
        <v>521133</v>
      </c>
      <c r="C1400" s="114" t="s">
        <v>364</v>
      </c>
      <c r="D1400" s="114" t="s">
        <v>379</v>
      </c>
    </row>
    <row r="1401" spans="1:4" x14ac:dyDescent="0.3">
      <c r="A1401" s="114" t="s">
        <v>2441</v>
      </c>
      <c r="B1401" s="114">
        <v>532318</v>
      </c>
      <c r="C1401" s="114" t="s">
        <v>2442</v>
      </c>
      <c r="D1401" s="114" t="s">
        <v>1991</v>
      </c>
    </row>
    <row r="1402" spans="1:4" x14ac:dyDescent="0.3">
      <c r="A1402" s="114" t="s">
        <v>2443</v>
      </c>
      <c r="B1402" s="114">
        <v>531137</v>
      </c>
      <c r="C1402" s="114" t="s">
        <v>364</v>
      </c>
      <c r="D1402" s="114" t="s">
        <v>785</v>
      </c>
    </row>
    <row r="1403" spans="1:4" x14ac:dyDescent="0.3">
      <c r="A1403" s="114" t="s">
        <v>2444</v>
      </c>
      <c r="B1403" s="114">
        <v>541999</v>
      </c>
      <c r="C1403" s="114" t="s">
        <v>364</v>
      </c>
      <c r="D1403" s="114" t="s">
        <v>562</v>
      </c>
    </row>
    <row r="1404" spans="1:4" x14ac:dyDescent="0.3">
      <c r="A1404" s="114" t="s">
        <v>2445</v>
      </c>
      <c r="B1404" s="114">
        <v>540755</v>
      </c>
      <c r="C1404" s="114" t="s">
        <v>2446</v>
      </c>
      <c r="D1404" s="114" t="s">
        <v>2447</v>
      </c>
    </row>
    <row r="1405" spans="1:4" x14ac:dyDescent="0.3">
      <c r="A1405" s="114" t="s">
        <v>2448</v>
      </c>
      <c r="B1405" s="114">
        <v>539407</v>
      </c>
      <c r="C1405" s="114" t="s">
        <v>364</v>
      </c>
      <c r="D1405" s="114" t="s">
        <v>762</v>
      </c>
    </row>
    <row r="1406" spans="1:4" x14ac:dyDescent="0.3">
      <c r="A1406" s="114" t="s">
        <v>2449</v>
      </c>
      <c r="B1406" s="114">
        <v>514336</v>
      </c>
      <c r="C1406" s="114" t="s">
        <v>364</v>
      </c>
      <c r="D1406" s="114" t="s">
        <v>702</v>
      </c>
    </row>
    <row r="1407" spans="1:4" x14ac:dyDescent="0.3">
      <c r="A1407" s="114" t="s">
        <v>2450</v>
      </c>
      <c r="B1407" s="114">
        <v>514336</v>
      </c>
      <c r="C1407" s="114" t="s">
        <v>364</v>
      </c>
      <c r="D1407" s="114" t="s">
        <v>702</v>
      </c>
    </row>
    <row r="1408" spans="1:4" x14ac:dyDescent="0.3">
      <c r="A1408" s="114" t="s">
        <v>2451</v>
      </c>
      <c r="B1408" s="114">
        <v>506109</v>
      </c>
      <c r="C1408" s="114" t="s">
        <v>2452</v>
      </c>
      <c r="D1408" s="114" t="s">
        <v>457</v>
      </c>
    </row>
    <row r="1409" spans="1:4" x14ac:dyDescent="0.3">
      <c r="A1409" s="114" t="s">
        <v>2453</v>
      </c>
      <c r="B1409" s="114">
        <v>531739</v>
      </c>
      <c r="C1409" s="114" t="s">
        <v>364</v>
      </c>
      <c r="D1409" s="114" t="s">
        <v>402</v>
      </c>
    </row>
    <row r="1410" spans="1:4" x14ac:dyDescent="0.3">
      <c r="A1410" s="114" t="s">
        <v>2454</v>
      </c>
      <c r="B1410" s="114">
        <v>539206</v>
      </c>
      <c r="C1410" s="114" t="s">
        <v>364</v>
      </c>
      <c r="D1410" s="114" t="s">
        <v>702</v>
      </c>
    </row>
    <row r="1411" spans="1:4" x14ac:dyDescent="0.3">
      <c r="A1411" s="114" t="s">
        <v>2455</v>
      </c>
      <c r="B1411" s="114">
        <v>538961</v>
      </c>
      <c r="C1411" s="114" t="s">
        <v>2456</v>
      </c>
      <c r="D1411" s="114" t="s">
        <v>358</v>
      </c>
    </row>
    <row r="1412" spans="1:4" x14ac:dyDescent="0.3">
      <c r="A1412" s="114" t="s">
        <v>2457</v>
      </c>
      <c r="B1412" s="114">
        <v>530343</v>
      </c>
      <c r="C1412" s="114" t="s">
        <v>2458</v>
      </c>
      <c r="D1412" s="114" t="s">
        <v>662</v>
      </c>
    </row>
    <row r="1413" spans="1:4" x14ac:dyDescent="0.3">
      <c r="A1413" s="114" t="s">
        <v>2459</v>
      </c>
      <c r="B1413" s="114">
        <v>532285</v>
      </c>
      <c r="C1413" s="114" t="s">
        <v>2460</v>
      </c>
      <c r="D1413" s="114" t="s">
        <v>347</v>
      </c>
    </row>
    <row r="1414" spans="1:4" x14ac:dyDescent="0.3">
      <c r="A1414" s="114" t="s">
        <v>2461</v>
      </c>
      <c r="B1414" s="114">
        <v>500171</v>
      </c>
      <c r="C1414" s="114" t="s">
        <v>2462</v>
      </c>
      <c r="D1414" s="114" t="s">
        <v>412</v>
      </c>
    </row>
    <row r="1415" spans="1:4" x14ac:dyDescent="0.3">
      <c r="A1415" s="114" t="s">
        <v>2463</v>
      </c>
      <c r="B1415" s="114">
        <v>533048</v>
      </c>
      <c r="C1415" s="114" t="s">
        <v>2464</v>
      </c>
      <c r="D1415" s="114" t="s">
        <v>762</v>
      </c>
    </row>
    <row r="1416" spans="1:4" x14ac:dyDescent="0.3">
      <c r="A1416" s="114" t="s">
        <v>2465</v>
      </c>
      <c r="B1416" s="114">
        <v>511676</v>
      </c>
      <c r="C1416" s="114" t="s">
        <v>2466</v>
      </c>
      <c r="D1416" s="114" t="s">
        <v>422</v>
      </c>
    </row>
    <row r="1417" spans="1:4" x14ac:dyDescent="0.3">
      <c r="A1417" s="114" t="s">
        <v>2467</v>
      </c>
      <c r="B1417" s="114">
        <v>538788</v>
      </c>
      <c r="C1417" s="114" t="s">
        <v>364</v>
      </c>
      <c r="D1417" s="114" t="s">
        <v>381</v>
      </c>
    </row>
    <row r="1418" spans="1:4" x14ac:dyDescent="0.3">
      <c r="A1418" s="114" t="s">
        <v>2468</v>
      </c>
      <c r="B1418" s="114">
        <v>532716</v>
      </c>
      <c r="C1418" s="114" t="s">
        <v>2469</v>
      </c>
      <c r="D1418" s="114" t="s">
        <v>353</v>
      </c>
    </row>
    <row r="1419" spans="1:4" x14ac:dyDescent="0.3">
      <c r="A1419" s="114" t="s">
        <v>2470</v>
      </c>
      <c r="B1419" s="114">
        <v>507815</v>
      </c>
      <c r="C1419" s="114" t="s">
        <v>2471</v>
      </c>
      <c r="D1419" s="114" t="s">
        <v>546</v>
      </c>
    </row>
    <row r="1420" spans="1:4" x14ac:dyDescent="0.3">
      <c r="A1420" s="114" t="s">
        <v>2472</v>
      </c>
      <c r="B1420" s="114">
        <v>507815</v>
      </c>
      <c r="C1420" s="114" t="s">
        <v>2471</v>
      </c>
      <c r="D1420" s="114" t="s">
        <v>546</v>
      </c>
    </row>
    <row r="1421" spans="1:4" x14ac:dyDescent="0.3">
      <c r="A1421" s="114" t="s">
        <v>2473</v>
      </c>
      <c r="B1421" s="114">
        <v>531744</v>
      </c>
      <c r="C1421" s="114" t="s">
        <v>364</v>
      </c>
      <c r="D1421" s="114" t="s">
        <v>386</v>
      </c>
    </row>
    <row r="1422" spans="1:4" x14ac:dyDescent="0.3">
      <c r="A1422" s="114" t="s">
        <v>2474</v>
      </c>
      <c r="B1422" s="114">
        <v>590025</v>
      </c>
      <c r="C1422" s="114" t="s">
        <v>2475</v>
      </c>
      <c r="D1422" s="114" t="s">
        <v>379</v>
      </c>
    </row>
    <row r="1423" spans="1:4" x14ac:dyDescent="0.3">
      <c r="A1423" s="114" t="s">
        <v>2476</v>
      </c>
      <c r="B1423" s="114">
        <v>507506</v>
      </c>
      <c r="C1423" s="114" t="s">
        <v>364</v>
      </c>
      <c r="D1423" s="114" t="s">
        <v>1063</v>
      </c>
    </row>
    <row r="1424" spans="1:4" x14ac:dyDescent="0.3">
      <c r="A1424" s="114" t="s">
        <v>2477</v>
      </c>
      <c r="B1424" s="114" t="s">
        <v>364</v>
      </c>
      <c r="C1424" s="114" t="s">
        <v>2478</v>
      </c>
      <c r="D1424" s="114" t="s">
        <v>375</v>
      </c>
    </row>
    <row r="1425" spans="1:4" x14ac:dyDescent="0.3">
      <c r="A1425" s="114" t="s">
        <v>2479</v>
      </c>
      <c r="B1425" s="114">
        <v>539013</v>
      </c>
      <c r="C1425" s="114" t="s">
        <v>364</v>
      </c>
      <c r="D1425" s="114" t="s">
        <v>503</v>
      </c>
    </row>
    <row r="1426" spans="1:4" x14ac:dyDescent="0.3">
      <c r="A1426" s="114" t="s">
        <v>2480</v>
      </c>
      <c r="B1426" s="114">
        <v>533212</v>
      </c>
      <c r="C1426" s="114" t="s">
        <v>364</v>
      </c>
      <c r="D1426" s="114" t="s">
        <v>553</v>
      </c>
    </row>
    <row r="1427" spans="1:4" x14ac:dyDescent="0.3">
      <c r="A1427" s="114" t="s">
        <v>2481</v>
      </c>
      <c r="B1427" s="114" t="s">
        <v>364</v>
      </c>
      <c r="C1427" s="114" t="s">
        <v>2482</v>
      </c>
      <c r="D1427" s="114" t="s">
        <v>455</v>
      </c>
    </row>
    <row r="1428" spans="1:4" x14ac:dyDescent="0.3">
      <c r="A1428" s="114" t="s">
        <v>2483</v>
      </c>
      <c r="B1428" s="114">
        <v>531199</v>
      </c>
      <c r="C1428" s="114" t="s">
        <v>364</v>
      </c>
      <c r="D1428" s="114" t="s">
        <v>381</v>
      </c>
    </row>
    <row r="1429" spans="1:4" x14ac:dyDescent="0.3">
      <c r="A1429" s="114" t="s">
        <v>2484</v>
      </c>
      <c r="B1429" s="114">
        <v>500676</v>
      </c>
      <c r="C1429" s="114" t="s">
        <v>2485</v>
      </c>
      <c r="D1429" s="114" t="s">
        <v>424</v>
      </c>
    </row>
    <row r="1430" spans="1:4" x14ac:dyDescent="0.3">
      <c r="A1430" s="114" t="s">
        <v>2486</v>
      </c>
      <c r="B1430" s="114">
        <v>500660</v>
      </c>
      <c r="C1430" s="114" t="s">
        <v>2487</v>
      </c>
      <c r="D1430" s="114" t="s">
        <v>402</v>
      </c>
    </row>
    <row r="1431" spans="1:4" x14ac:dyDescent="0.3">
      <c r="A1431" s="114" t="s">
        <v>2488</v>
      </c>
      <c r="B1431" s="114">
        <v>542477</v>
      </c>
      <c r="C1431" s="114" t="s">
        <v>2489</v>
      </c>
      <c r="D1431" s="114" t="s">
        <v>730</v>
      </c>
    </row>
    <row r="1432" spans="1:4" x14ac:dyDescent="0.3">
      <c r="A1432" s="114" t="s">
        <v>2490</v>
      </c>
      <c r="B1432" s="114">
        <v>532296</v>
      </c>
      <c r="C1432" s="114" t="s">
        <v>2491</v>
      </c>
      <c r="D1432" s="114" t="s">
        <v>402</v>
      </c>
    </row>
    <row r="1433" spans="1:4" x14ac:dyDescent="0.3">
      <c r="A1433" s="114" t="s">
        <v>2492</v>
      </c>
      <c r="B1433" s="114">
        <v>513528</v>
      </c>
      <c r="C1433" s="114" t="s">
        <v>364</v>
      </c>
      <c r="D1433" s="114" t="s">
        <v>892</v>
      </c>
    </row>
    <row r="1434" spans="1:4" x14ac:dyDescent="0.3">
      <c r="A1434" s="114" t="s">
        <v>2493</v>
      </c>
      <c r="B1434" s="114">
        <v>530263</v>
      </c>
      <c r="C1434" s="114" t="s">
        <v>364</v>
      </c>
      <c r="D1434" s="114" t="s">
        <v>381</v>
      </c>
    </row>
    <row r="1435" spans="1:4" x14ac:dyDescent="0.3">
      <c r="A1435" s="114" t="s">
        <v>2494</v>
      </c>
      <c r="B1435" s="114" t="s">
        <v>364</v>
      </c>
      <c r="C1435" s="114" t="s">
        <v>2495</v>
      </c>
      <c r="D1435" s="114" t="s">
        <v>375</v>
      </c>
    </row>
    <row r="1436" spans="1:4" x14ac:dyDescent="0.3">
      <c r="A1436" s="114" t="s">
        <v>2496</v>
      </c>
      <c r="B1436" s="114">
        <v>531463</v>
      </c>
      <c r="C1436" s="114" t="s">
        <v>364</v>
      </c>
      <c r="D1436" s="114" t="s">
        <v>785</v>
      </c>
    </row>
    <row r="1437" spans="1:4" x14ac:dyDescent="0.3">
      <c r="A1437" s="114" t="s">
        <v>2497</v>
      </c>
      <c r="B1437" s="114">
        <v>531479</v>
      </c>
      <c r="C1437" s="114" t="s">
        <v>364</v>
      </c>
      <c r="D1437" s="114" t="s">
        <v>450</v>
      </c>
    </row>
    <row r="1438" spans="1:4" x14ac:dyDescent="0.3">
      <c r="A1438" s="114" t="s">
        <v>2498</v>
      </c>
      <c r="B1438" s="114">
        <v>501848</v>
      </c>
      <c r="C1438" s="114" t="s">
        <v>2499</v>
      </c>
      <c r="D1438" s="114" t="s">
        <v>1612</v>
      </c>
    </row>
    <row r="1439" spans="1:4" x14ac:dyDescent="0.3">
      <c r="A1439" s="114" t="s">
        <v>2500</v>
      </c>
      <c r="B1439" s="114">
        <v>532773</v>
      </c>
      <c r="C1439" s="114" t="s">
        <v>2501</v>
      </c>
      <c r="D1439" s="114" t="s">
        <v>2502</v>
      </c>
    </row>
    <row r="1440" spans="1:4" x14ac:dyDescent="0.3">
      <c r="A1440" s="114" t="s">
        <v>2503</v>
      </c>
      <c r="B1440" s="114">
        <v>540654</v>
      </c>
      <c r="C1440" s="114" t="s">
        <v>364</v>
      </c>
      <c r="D1440" s="114" t="s">
        <v>350</v>
      </c>
    </row>
    <row r="1441" spans="1:4" x14ac:dyDescent="0.3">
      <c r="A1441" s="114" t="s">
        <v>2504</v>
      </c>
      <c r="B1441" s="114">
        <v>540266</v>
      </c>
      <c r="C1441" s="114" t="s">
        <v>364</v>
      </c>
      <c r="D1441" s="114" t="s">
        <v>386</v>
      </c>
    </row>
    <row r="1442" spans="1:4" x14ac:dyDescent="0.3">
      <c r="A1442" s="114" t="s">
        <v>2505</v>
      </c>
      <c r="B1442" s="114" t="s">
        <v>364</v>
      </c>
      <c r="C1442" s="114" t="s">
        <v>2506</v>
      </c>
      <c r="D1442" s="114" t="s">
        <v>375</v>
      </c>
    </row>
    <row r="1443" spans="1:4" x14ac:dyDescent="0.3">
      <c r="A1443" s="114" t="s">
        <v>2507</v>
      </c>
      <c r="B1443" s="114" t="s">
        <v>364</v>
      </c>
      <c r="C1443" s="114" t="s">
        <v>2508</v>
      </c>
      <c r="D1443" s="114" t="s">
        <v>375</v>
      </c>
    </row>
    <row r="1444" spans="1:4" x14ac:dyDescent="0.3">
      <c r="A1444" s="114" t="s">
        <v>2509</v>
      </c>
      <c r="B1444" s="114" t="s">
        <v>364</v>
      </c>
      <c r="C1444" s="114" t="s">
        <v>2508</v>
      </c>
      <c r="D1444" s="114" t="s">
        <v>375</v>
      </c>
    </row>
    <row r="1445" spans="1:4" x14ac:dyDescent="0.3">
      <c r="A1445" s="114" t="s">
        <v>2510</v>
      </c>
      <c r="B1445" s="114">
        <v>526025</v>
      </c>
      <c r="C1445" s="114" t="s">
        <v>364</v>
      </c>
      <c r="D1445" s="114" t="s">
        <v>379</v>
      </c>
    </row>
    <row r="1446" spans="1:4" x14ac:dyDescent="0.3">
      <c r="A1446" s="114" t="s">
        <v>2511</v>
      </c>
      <c r="B1446" s="114">
        <v>531904</v>
      </c>
      <c r="C1446" s="114" t="s">
        <v>2512</v>
      </c>
      <c r="D1446" s="114" t="s">
        <v>730</v>
      </c>
    </row>
    <row r="1447" spans="1:4" x14ac:dyDescent="0.3">
      <c r="A1447" s="114" t="s">
        <v>2513</v>
      </c>
      <c r="B1447" s="114">
        <v>533104</v>
      </c>
      <c r="C1447" s="114" t="s">
        <v>2514</v>
      </c>
      <c r="D1447" s="114" t="s">
        <v>996</v>
      </c>
    </row>
    <row r="1448" spans="1:4" x14ac:dyDescent="0.3">
      <c r="A1448" s="114" t="s">
        <v>2515</v>
      </c>
      <c r="B1448" s="114">
        <v>542351</v>
      </c>
      <c r="C1448" s="114" t="s">
        <v>2516</v>
      </c>
      <c r="D1448" s="114" t="s">
        <v>2517</v>
      </c>
    </row>
    <row r="1449" spans="1:4" x14ac:dyDescent="0.3">
      <c r="A1449" s="114" t="s">
        <v>2518</v>
      </c>
      <c r="B1449" s="114">
        <v>507488</v>
      </c>
      <c r="C1449" s="114" t="s">
        <v>2519</v>
      </c>
      <c r="D1449" s="114" t="s">
        <v>996</v>
      </c>
    </row>
    <row r="1450" spans="1:4" x14ac:dyDescent="0.3">
      <c r="A1450" s="114" t="s">
        <v>2520</v>
      </c>
      <c r="B1450" s="114">
        <v>505255</v>
      </c>
      <c r="C1450" s="114" t="s">
        <v>2521</v>
      </c>
      <c r="D1450" s="114" t="s">
        <v>372</v>
      </c>
    </row>
    <row r="1451" spans="1:4" x14ac:dyDescent="0.3">
      <c r="A1451" s="114" t="s">
        <v>2522</v>
      </c>
      <c r="B1451" s="114">
        <v>532754</v>
      </c>
      <c r="C1451" s="114" t="s">
        <v>2523</v>
      </c>
      <c r="D1451" s="114" t="s">
        <v>503</v>
      </c>
    </row>
    <row r="1452" spans="1:4" x14ac:dyDescent="0.3">
      <c r="A1452" s="114" t="s">
        <v>2524</v>
      </c>
      <c r="B1452" s="114">
        <v>540124</v>
      </c>
      <c r="C1452" s="114" t="s">
        <v>2525</v>
      </c>
      <c r="D1452" s="114" t="s">
        <v>719</v>
      </c>
    </row>
    <row r="1453" spans="1:4" x14ac:dyDescent="0.3">
      <c r="A1453" s="114" t="s">
        <v>2526</v>
      </c>
      <c r="B1453" s="114">
        <v>509567</v>
      </c>
      <c r="C1453" s="114" t="s">
        <v>2527</v>
      </c>
      <c r="D1453" s="114" t="s">
        <v>1293</v>
      </c>
    </row>
    <row r="1454" spans="1:4" x14ac:dyDescent="0.3">
      <c r="A1454" s="114" t="s">
        <v>2528</v>
      </c>
      <c r="B1454" s="114">
        <v>506480</v>
      </c>
      <c r="C1454" s="114" t="s">
        <v>2529</v>
      </c>
      <c r="D1454" s="114" t="s">
        <v>574</v>
      </c>
    </row>
    <row r="1455" spans="1:4" x14ac:dyDescent="0.3">
      <c r="A1455" s="114" t="s">
        <v>2530</v>
      </c>
      <c r="B1455" s="114">
        <v>530317</v>
      </c>
      <c r="C1455" s="114" t="s">
        <v>364</v>
      </c>
      <c r="D1455" s="114" t="s">
        <v>402</v>
      </c>
    </row>
    <row r="1456" spans="1:4" x14ac:dyDescent="0.3">
      <c r="A1456" s="114" t="s">
        <v>2531</v>
      </c>
      <c r="B1456" s="114">
        <v>532734</v>
      </c>
      <c r="C1456" s="114" t="s">
        <v>2532</v>
      </c>
      <c r="D1456" s="114" t="s">
        <v>396</v>
      </c>
    </row>
    <row r="1457" spans="1:4" x14ac:dyDescent="0.3">
      <c r="A1457" s="114" t="s">
        <v>2533</v>
      </c>
      <c r="B1457" s="114">
        <v>500163</v>
      </c>
      <c r="C1457" s="114" t="s">
        <v>2534</v>
      </c>
      <c r="D1457" s="114" t="s">
        <v>2535</v>
      </c>
    </row>
    <row r="1458" spans="1:4" x14ac:dyDescent="0.3">
      <c r="A1458" s="114" t="s">
        <v>2536</v>
      </c>
      <c r="B1458" s="114">
        <v>500163</v>
      </c>
      <c r="C1458" s="114" t="s">
        <v>2534</v>
      </c>
      <c r="D1458" s="114" t="s">
        <v>2535</v>
      </c>
    </row>
    <row r="1459" spans="1:4" x14ac:dyDescent="0.3">
      <c r="A1459" s="114" t="s">
        <v>2537</v>
      </c>
      <c r="B1459" s="114" t="s">
        <v>364</v>
      </c>
      <c r="C1459" s="114" t="s">
        <v>2538</v>
      </c>
      <c r="D1459" s="114" t="s">
        <v>375</v>
      </c>
    </row>
    <row r="1460" spans="1:4" x14ac:dyDescent="0.3">
      <c r="A1460" s="114" t="s">
        <v>2539</v>
      </c>
      <c r="B1460" s="114">
        <v>540743</v>
      </c>
      <c r="C1460" s="114" t="s">
        <v>2540</v>
      </c>
      <c r="D1460" s="114" t="s">
        <v>562</v>
      </c>
    </row>
    <row r="1461" spans="1:4" x14ac:dyDescent="0.3">
      <c r="A1461" s="114" t="s">
        <v>2541</v>
      </c>
      <c r="B1461" s="114">
        <v>532424</v>
      </c>
      <c r="C1461" s="114" t="s">
        <v>2542</v>
      </c>
      <c r="D1461" s="114" t="s">
        <v>546</v>
      </c>
    </row>
    <row r="1462" spans="1:4" x14ac:dyDescent="0.3">
      <c r="A1462" s="114" t="s">
        <v>2543</v>
      </c>
      <c r="B1462" s="114">
        <v>500164</v>
      </c>
      <c r="C1462" s="114" t="s">
        <v>2544</v>
      </c>
      <c r="D1462" s="114" t="s">
        <v>412</v>
      </c>
    </row>
    <row r="1463" spans="1:4" x14ac:dyDescent="0.3">
      <c r="A1463" s="114" t="s">
        <v>2545</v>
      </c>
      <c r="B1463" s="114">
        <v>533150</v>
      </c>
      <c r="C1463" s="114" t="s">
        <v>2546</v>
      </c>
      <c r="D1463" s="114" t="s">
        <v>450</v>
      </c>
    </row>
    <row r="1464" spans="1:4" x14ac:dyDescent="0.3">
      <c r="A1464" s="114" t="s">
        <v>2547</v>
      </c>
      <c r="B1464" s="114">
        <v>538787</v>
      </c>
      <c r="C1464" s="114" t="s">
        <v>364</v>
      </c>
      <c r="D1464" s="114" t="s">
        <v>381</v>
      </c>
    </row>
    <row r="1465" spans="1:4" x14ac:dyDescent="0.3">
      <c r="A1465" s="114" t="s">
        <v>2548</v>
      </c>
      <c r="B1465" s="114">
        <v>533189</v>
      </c>
      <c r="C1465" s="114" t="s">
        <v>2549</v>
      </c>
      <c r="D1465" s="114" t="s">
        <v>478</v>
      </c>
    </row>
    <row r="1466" spans="1:4" x14ac:dyDescent="0.3">
      <c r="A1466" s="114" t="s">
        <v>2550</v>
      </c>
      <c r="B1466" s="114">
        <v>531600</v>
      </c>
      <c r="C1466" s="114" t="s">
        <v>364</v>
      </c>
      <c r="D1466" s="114" t="s">
        <v>347</v>
      </c>
    </row>
    <row r="1467" spans="1:4" x14ac:dyDescent="0.3">
      <c r="A1467" s="114" t="s">
        <v>2551</v>
      </c>
      <c r="B1467" s="114">
        <v>532957</v>
      </c>
      <c r="C1467" s="114" t="s">
        <v>364</v>
      </c>
      <c r="D1467" s="114" t="s">
        <v>379</v>
      </c>
    </row>
    <row r="1468" spans="1:4" x14ac:dyDescent="0.3">
      <c r="A1468" s="114" t="s">
        <v>2552</v>
      </c>
      <c r="B1468" s="114">
        <v>532630</v>
      </c>
      <c r="C1468" s="114" t="s">
        <v>2553</v>
      </c>
      <c r="D1468" s="114" t="s">
        <v>478</v>
      </c>
    </row>
    <row r="1469" spans="1:4" x14ac:dyDescent="0.3">
      <c r="A1469" s="114" t="s">
        <v>2554</v>
      </c>
      <c r="B1469" s="114">
        <v>539725</v>
      </c>
      <c r="C1469" s="114" t="s">
        <v>2555</v>
      </c>
      <c r="D1469" s="114" t="s">
        <v>613</v>
      </c>
    </row>
    <row r="1470" spans="1:4" x14ac:dyDescent="0.3">
      <c r="A1470" s="114" t="s">
        <v>2556</v>
      </c>
      <c r="B1470" s="114">
        <v>532980</v>
      </c>
      <c r="C1470" s="114" t="s">
        <v>2557</v>
      </c>
      <c r="D1470" s="114" t="s">
        <v>613</v>
      </c>
    </row>
    <row r="1471" spans="1:4" x14ac:dyDescent="0.3">
      <c r="A1471" s="114" t="s">
        <v>2558</v>
      </c>
      <c r="B1471" s="114">
        <v>780012</v>
      </c>
      <c r="C1471" s="114" t="s">
        <v>364</v>
      </c>
      <c r="D1471" s="114" t="s">
        <v>455</v>
      </c>
    </row>
    <row r="1472" spans="1:4" x14ac:dyDescent="0.3">
      <c r="A1472" s="114" t="s">
        <v>2559</v>
      </c>
      <c r="B1472" s="114">
        <v>538542</v>
      </c>
      <c r="C1472" s="114" t="s">
        <v>364</v>
      </c>
      <c r="D1472" s="114" t="s">
        <v>424</v>
      </c>
    </row>
    <row r="1473" spans="1:4" x14ac:dyDescent="0.3">
      <c r="A1473" s="114" t="s">
        <v>2560</v>
      </c>
      <c r="B1473" s="114">
        <v>538180</v>
      </c>
      <c r="C1473" s="114" t="s">
        <v>2561</v>
      </c>
      <c r="D1473" s="114" t="s">
        <v>384</v>
      </c>
    </row>
    <row r="1474" spans="1:4" x14ac:dyDescent="0.3">
      <c r="A1474" s="114" t="s">
        <v>2562</v>
      </c>
      <c r="B1474" s="114">
        <v>505576</v>
      </c>
      <c r="C1474" s="114" t="s">
        <v>364</v>
      </c>
      <c r="D1474" s="114" t="s">
        <v>381</v>
      </c>
    </row>
    <row r="1475" spans="1:4" x14ac:dyDescent="0.3">
      <c r="A1475" s="114" t="s">
        <v>2563</v>
      </c>
      <c r="B1475" s="114">
        <v>531928</v>
      </c>
      <c r="C1475" s="114" t="s">
        <v>364</v>
      </c>
      <c r="D1475" s="114" t="s">
        <v>641</v>
      </c>
    </row>
    <row r="1476" spans="1:4" x14ac:dyDescent="0.3">
      <c r="A1476" s="114" t="s">
        <v>2564</v>
      </c>
      <c r="B1476" s="114">
        <v>540062</v>
      </c>
      <c r="C1476" s="114" t="s">
        <v>364</v>
      </c>
      <c r="D1476" s="114" t="s">
        <v>469</v>
      </c>
    </row>
    <row r="1477" spans="1:4" x14ac:dyDescent="0.3">
      <c r="A1477" s="114" t="s">
        <v>2565</v>
      </c>
      <c r="B1477" s="114">
        <v>530579</v>
      </c>
      <c r="C1477" s="114" t="s">
        <v>364</v>
      </c>
      <c r="D1477" s="114" t="s">
        <v>381</v>
      </c>
    </row>
    <row r="1478" spans="1:4" x14ac:dyDescent="0.3">
      <c r="A1478" s="114" t="s">
        <v>2566</v>
      </c>
      <c r="B1478" s="114">
        <v>500151</v>
      </c>
      <c r="C1478" s="114" t="s">
        <v>2567</v>
      </c>
      <c r="D1478" s="114" t="s">
        <v>2535</v>
      </c>
    </row>
    <row r="1479" spans="1:4" x14ac:dyDescent="0.3">
      <c r="A1479" s="114" t="s">
        <v>2568</v>
      </c>
      <c r="B1479" s="114">
        <v>526729</v>
      </c>
      <c r="C1479" s="114" t="s">
        <v>2569</v>
      </c>
      <c r="D1479" s="114" t="s">
        <v>478</v>
      </c>
    </row>
    <row r="1480" spans="1:4" x14ac:dyDescent="0.3">
      <c r="A1480" s="114" t="s">
        <v>2570</v>
      </c>
      <c r="B1480" s="114" t="s">
        <v>364</v>
      </c>
      <c r="C1480" s="114" t="s">
        <v>2571</v>
      </c>
      <c r="D1480" s="114" t="s">
        <v>375</v>
      </c>
    </row>
    <row r="1481" spans="1:4" x14ac:dyDescent="0.3">
      <c r="A1481" s="114" t="s">
        <v>2572</v>
      </c>
      <c r="B1481" s="114">
        <v>531439</v>
      </c>
      <c r="C1481" s="114" t="s">
        <v>2573</v>
      </c>
      <c r="D1481" s="114" t="s">
        <v>350</v>
      </c>
    </row>
    <row r="1482" spans="1:4" x14ac:dyDescent="0.3">
      <c r="A1482" s="114" t="s">
        <v>2574</v>
      </c>
      <c r="B1482" s="114">
        <v>531360</v>
      </c>
      <c r="C1482" s="114" t="s">
        <v>364</v>
      </c>
      <c r="D1482" s="114" t="s">
        <v>785</v>
      </c>
    </row>
    <row r="1483" spans="1:4" x14ac:dyDescent="0.3">
      <c r="A1483" s="114" t="s">
        <v>2575</v>
      </c>
      <c r="B1483" s="114">
        <v>513309</v>
      </c>
      <c r="C1483" s="114" t="s">
        <v>364</v>
      </c>
      <c r="D1483" s="114" t="s">
        <v>669</v>
      </c>
    </row>
    <row r="1484" spans="1:4" x14ac:dyDescent="0.3">
      <c r="A1484" s="114" t="s">
        <v>2576</v>
      </c>
      <c r="B1484" s="114">
        <v>523676</v>
      </c>
      <c r="C1484" s="114" t="s">
        <v>364</v>
      </c>
      <c r="D1484" s="114" t="s">
        <v>478</v>
      </c>
    </row>
    <row r="1485" spans="1:4" x14ac:dyDescent="0.3">
      <c r="A1485" s="114" t="s">
        <v>2577</v>
      </c>
      <c r="B1485" s="114">
        <v>530655</v>
      </c>
      <c r="C1485" s="114" t="s">
        <v>2578</v>
      </c>
      <c r="D1485" s="114" t="s">
        <v>687</v>
      </c>
    </row>
    <row r="1486" spans="1:4" x14ac:dyDescent="0.3">
      <c r="A1486" s="114" t="s">
        <v>2579</v>
      </c>
      <c r="B1486" s="114">
        <v>530655</v>
      </c>
      <c r="C1486" s="114" t="s">
        <v>2578</v>
      </c>
      <c r="D1486" s="114" t="s">
        <v>687</v>
      </c>
    </row>
    <row r="1487" spans="1:4" x14ac:dyDescent="0.3">
      <c r="A1487" s="114" t="s">
        <v>2580</v>
      </c>
      <c r="B1487" s="114">
        <v>500166</v>
      </c>
      <c r="C1487" s="114" t="s">
        <v>364</v>
      </c>
      <c r="D1487" s="114" t="s">
        <v>771</v>
      </c>
    </row>
    <row r="1488" spans="1:4" x14ac:dyDescent="0.3">
      <c r="A1488" s="114" t="s">
        <v>2581</v>
      </c>
      <c r="B1488" s="114">
        <v>500168</v>
      </c>
      <c r="C1488" s="114" t="s">
        <v>364</v>
      </c>
      <c r="D1488" s="114" t="s">
        <v>844</v>
      </c>
    </row>
    <row r="1489" spans="1:4" x14ac:dyDescent="0.3">
      <c r="A1489" s="114" t="s">
        <v>2582</v>
      </c>
      <c r="B1489" s="114">
        <v>500168</v>
      </c>
      <c r="C1489" s="114" t="s">
        <v>364</v>
      </c>
      <c r="D1489" s="114" t="s">
        <v>844</v>
      </c>
    </row>
    <row r="1490" spans="1:4" x14ac:dyDescent="0.3">
      <c r="A1490" s="114" t="s">
        <v>2583</v>
      </c>
      <c r="B1490" s="114">
        <v>531913</v>
      </c>
      <c r="C1490" s="114" t="s">
        <v>364</v>
      </c>
      <c r="D1490" s="114" t="s">
        <v>687</v>
      </c>
    </row>
    <row r="1491" spans="1:4" x14ac:dyDescent="0.3">
      <c r="A1491" s="114" t="s">
        <v>2584</v>
      </c>
      <c r="B1491" s="114">
        <v>526717</v>
      </c>
      <c r="C1491" s="114" t="s">
        <v>364</v>
      </c>
      <c r="D1491" s="114" t="s">
        <v>559</v>
      </c>
    </row>
    <row r="1492" spans="1:4" x14ac:dyDescent="0.3">
      <c r="A1492" s="114" t="s">
        <v>2585</v>
      </c>
      <c r="B1492" s="114">
        <v>531608</v>
      </c>
      <c r="C1492" s="114" t="s">
        <v>364</v>
      </c>
      <c r="D1492" s="114" t="s">
        <v>1410</v>
      </c>
    </row>
    <row r="1493" spans="1:4" x14ac:dyDescent="0.3">
      <c r="A1493" s="114" t="s">
        <v>2586</v>
      </c>
      <c r="B1493" s="114">
        <v>531111</v>
      </c>
      <c r="C1493" s="114" t="s">
        <v>364</v>
      </c>
      <c r="D1493" s="114" t="s">
        <v>1410</v>
      </c>
    </row>
    <row r="1494" spans="1:4" x14ac:dyDescent="0.3">
      <c r="A1494" s="114" t="s">
        <v>2587</v>
      </c>
      <c r="B1494" s="114">
        <v>531111</v>
      </c>
      <c r="C1494" s="114" t="s">
        <v>364</v>
      </c>
      <c r="D1494" s="114" t="s">
        <v>1410</v>
      </c>
    </row>
    <row r="1495" spans="1:4" x14ac:dyDescent="0.3">
      <c r="A1495" s="114" t="s">
        <v>2588</v>
      </c>
      <c r="B1495" s="114">
        <v>509148</v>
      </c>
      <c r="C1495" s="114" t="s">
        <v>364</v>
      </c>
      <c r="D1495" s="114" t="s">
        <v>844</v>
      </c>
    </row>
    <row r="1496" spans="1:4" x14ac:dyDescent="0.3">
      <c r="A1496" s="114" t="s">
        <v>2589</v>
      </c>
      <c r="B1496" s="114">
        <v>530709</v>
      </c>
      <c r="C1496" s="114" t="s">
        <v>364</v>
      </c>
      <c r="D1496" s="114" t="s">
        <v>381</v>
      </c>
    </row>
    <row r="1497" spans="1:4" x14ac:dyDescent="0.3">
      <c r="A1497" s="114" t="s">
        <v>2590</v>
      </c>
      <c r="B1497" s="114">
        <v>530663</v>
      </c>
      <c r="C1497" s="114" t="s">
        <v>364</v>
      </c>
      <c r="D1497" s="114" t="s">
        <v>347</v>
      </c>
    </row>
    <row r="1498" spans="1:4" x14ac:dyDescent="0.3">
      <c r="A1498" s="114" t="s">
        <v>2591</v>
      </c>
      <c r="B1498" s="114">
        <v>532543</v>
      </c>
      <c r="C1498" s="114" t="s">
        <v>2592</v>
      </c>
      <c r="D1498" s="114" t="s">
        <v>574</v>
      </c>
    </row>
    <row r="1499" spans="1:4" x14ac:dyDescent="0.3">
      <c r="A1499" s="114" t="s">
        <v>2593</v>
      </c>
      <c r="B1499" s="114">
        <v>533761</v>
      </c>
      <c r="C1499" s="114" t="s">
        <v>2594</v>
      </c>
      <c r="D1499" s="114" t="s">
        <v>762</v>
      </c>
    </row>
    <row r="1500" spans="1:4" x14ac:dyDescent="0.3">
      <c r="A1500" s="114" t="s">
        <v>2595</v>
      </c>
      <c r="B1500" s="114">
        <v>780002</v>
      </c>
      <c r="C1500" s="114" t="s">
        <v>364</v>
      </c>
      <c r="D1500" s="114" t="s">
        <v>455</v>
      </c>
    </row>
    <row r="1501" spans="1:4" x14ac:dyDescent="0.3">
      <c r="A1501" s="114" t="s">
        <v>2596</v>
      </c>
      <c r="B1501" s="114">
        <v>590126</v>
      </c>
      <c r="C1501" s="114" t="s">
        <v>364</v>
      </c>
      <c r="D1501" s="114" t="s">
        <v>1967</v>
      </c>
    </row>
    <row r="1502" spans="1:4" x14ac:dyDescent="0.3">
      <c r="A1502" s="114" t="s">
        <v>2597</v>
      </c>
      <c r="B1502" s="114">
        <v>539235</v>
      </c>
      <c r="C1502" s="114" t="s">
        <v>364</v>
      </c>
      <c r="D1502" s="114" t="s">
        <v>771</v>
      </c>
    </row>
    <row r="1503" spans="1:4" x14ac:dyDescent="0.3">
      <c r="A1503" s="114" t="s">
        <v>2598</v>
      </c>
      <c r="B1503" s="114">
        <v>532482</v>
      </c>
      <c r="C1503" s="114" t="s">
        <v>2599</v>
      </c>
      <c r="D1503" s="114" t="s">
        <v>402</v>
      </c>
    </row>
    <row r="1504" spans="1:4" x14ac:dyDescent="0.3">
      <c r="A1504" s="114" t="s">
        <v>2600</v>
      </c>
      <c r="B1504" s="114">
        <v>532482</v>
      </c>
      <c r="C1504" s="114" t="s">
        <v>2599</v>
      </c>
      <c r="D1504" s="114" t="s">
        <v>402</v>
      </c>
    </row>
    <row r="1505" spans="1:4" x14ac:dyDescent="0.3">
      <c r="A1505" s="114" t="s">
        <v>2601</v>
      </c>
      <c r="B1505" s="114">
        <v>509488</v>
      </c>
      <c r="C1505" s="114" t="s">
        <v>2602</v>
      </c>
      <c r="D1505" s="114" t="s">
        <v>549</v>
      </c>
    </row>
    <row r="1506" spans="1:4" x14ac:dyDescent="0.3">
      <c r="A1506" s="114" t="s">
        <v>2603</v>
      </c>
      <c r="B1506" s="114">
        <v>509488</v>
      </c>
      <c r="C1506" s="114" t="s">
        <v>2602</v>
      </c>
      <c r="D1506" s="114" t="s">
        <v>549</v>
      </c>
    </row>
    <row r="1507" spans="1:4" x14ac:dyDescent="0.3">
      <c r="A1507" s="114" t="s">
        <v>2604</v>
      </c>
      <c r="B1507" s="114">
        <v>500300</v>
      </c>
      <c r="C1507" s="114" t="s">
        <v>2605</v>
      </c>
      <c r="D1507" s="114" t="s">
        <v>377</v>
      </c>
    </row>
    <row r="1508" spans="1:4" x14ac:dyDescent="0.3">
      <c r="A1508" s="114" t="s">
        <v>2606</v>
      </c>
      <c r="B1508" s="114">
        <v>526751</v>
      </c>
      <c r="C1508" s="114" t="s">
        <v>364</v>
      </c>
      <c r="D1508" s="114" t="s">
        <v>358</v>
      </c>
    </row>
    <row r="1509" spans="1:4" x14ac:dyDescent="0.3">
      <c r="A1509" s="114" t="s">
        <v>2607</v>
      </c>
      <c r="B1509" s="114">
        <v>505710</v>
      </c>
      <c r="C1509" s="114" t="s">
        <v>364</v>
      </c>
      <c r="D1509" s="114" t="s">
        <v>412</v>
      </c>
    </row>
    <row r="1510" spans="1:4" x14ac:dyDescent="0.3">
      <c r="A1510" s="114" t="s">
        <v>2608</v>
      </c>
      <c r="B1510" s="114">
        <v>505710</v>
      </c>
      <c r="C1510" s="114" t="s">
        <v>364</v>
      </c>
      <c r="D1510" s="114" t="s">
        <v>412</v>
      </c>
    </row>
    <row r="1511" spans="1:4" x14ac:dyDescent="0.3">
      <c r="A1511" s="114" t="s">
        <v>2609</v>
      </c>
      <c r="B1511" s="114">
        <v>509546</v>
      </c>
      <c r="C1511" s="114" t="s">
        <v>364</v>
      </c>
      <c r="D1511" s="114" t="s">
        <v>565</v>
      </c>
    </row>
    <row r="1512" spans="1:4" x14ac:dyDescent="0.3">
      <c r="A1512" s="114" t="s">
        <v>2610</v>
      </c>
      <c r="B1512" s="114">
        <v>533282</v>
      </c>
      <c r="C1512" s="114" t="s">
        <v>2611</v>
      </c>
      <c r="D1512" s="114" t="s">
        <v>2612</v>
      </c>
    </row>
    <row r="1513" spans="1:4" x14ac:dyDescent="0.3">
      <c r="A1513" s="114" t="s">
        <v>2613</v>
      </c>
      <c r="B1513" s="114">
        <v>533282</v>
      </c>
      <c r="C1513" s="114" t="s">
        <v>2611</v>
      </c>
      <c r="D1513" s="114" t="s">
        <v>2612</v>
      </c>
    </row>
    <row r="1514" spans="1:4" x14ac:dyDescent="0.3">
      <c r="A1514" s="114" t="s">
        <v>2614</v>
      </c>
      <c r="B1514" s="114">
        <v>532015</v>
      </c>
      <c r="C1514" s="114" t="s">
        <v>364</v>
      </c>
      <c r="D1514" s="114" t="s">
        <v>379</v>
      </c>
    </row>
    <row r="1515" spans="1:4" x14ac:dyDescent="0.3">
      <c r="A1515" s="114" t="s">
        <v>2615</v>
      </c>
      <c r="B1515" s="114">
        <v>532015</v>
      </c>
      <c r="C1515" s="114" t="s">
        <v>364</v>
      </c>
      <c r="D1515" s="114" t="s">
        <v>379</v>
      </c>
    </row>
    <row r="1516" spans="1:4" x14ac:dyDescent="0.3">
      <c r="A1516" s="114" t="s">
        <v>2616</v>
      </c>
      <c r="B1516" s="114">
        <v>501455</v>
      </c>
      <c r="C1516" s="114" t="s">
        <v>2617</v>
      </c>
      <c r="D1516" s="114" t="s">
        <v>372</v>
      </c>
    </row>
    <row r="1517" spans="1:4" x14ac:dyDescent="0.3">
      <c r="A1517" s="114" t="s">
        <v>2618</v>
      </c>
      <c r="B1517" s="114">
        <v>531737</v>
      </c>
      <c r="C1517" s="114" t="s">
        <v>364</v>
      </c>
      <c r="D1517" s="114" t="s">
        <v>785</v>
      </c>
    </row>
    <row r="1518" spans="1:4" x14ac:dyDescent="0.3">
      <c r="A1518" s="114" t="s">
        <v>2619</v>
      </c>
      <c r="B1518" s="114">
        <v>538979</v>
      </c>
      <c r="C1518" s="114" t="s">
        <v>2620</v>
      </c>
      <c r="D1518" s="114" t="s">
        <v>641</v>
      </c>
    </row>
    <row r="1519" spans="1:4" x14ac:dyDescent="0.3">
      <c r="A1519" s="114" t="s">
        <v>2621</v>
      </c>
      <c r="B1519" s="114">
        <v>526797</v>
      </c>
      <c r="C1519" s="114" t="s">
        <v>2622</v>
      </c>
      <c r="D1519" s="114" t="s">
        <v>859</v>
      </c>
    </row>
    <row r="1520" spans="1:4" x14ac:dyDescent="0.3">
      <c r="A1520" s="114" t="s">
        <v>2623</v>
      </c>
      <c r="B1520" s="114" t="s">
        <v>364</v>
      </c>
      <c r="C1520" s="114" t="s">
        <v>2624</v>
      </c>
      <c r="D1520" s="114" t="s">
        <v>375</v>
      </c>
    </row>
    <row r="1521" spans="1:4" x14ac:dyDescent="0.3">
      <c r="A1521" s="114" t="s">
        <v>2625</v>
      </c>
      <c r="B1521" s="114">
        <v>508918</v>
      </c>
      <c r="C1521" s="114" t="s">
        <v>364</v>
      </c>
      <c r="D1521" s="114" t="s">
        <v>469</v>
      </c>
    </row>
    <row r="1522" spans="1:4" x14ac:dyDescent="0.3">
      <c r="A1522" s="114" t="s">
        <v>2626</v>
      </c>
      <c r="B1522" s="114">
        <v>506076</v>
      </c>
      <c r="C1522" s="114" t="s">
        <v>2627</v>
      </c>
      <c r="D1522" s="114" t="s">
        <v>1284</v>
      </c>
    </row>
    <row r="1523" spans="1:4" x14ac:dyDescent="0.3">
      <c r="A1523" s="114" t="s">
        <v>2628</v>
      </c>
      <c r="B1523" s="114">
        <v>531449</v>
      </c>
      <c r="C1523" s="114" t="s">
        <v>364</v>
      </c>
      <c r="D1523" s="114" t="s">
        <v>562</v>
      </c>
    </row>
    <row r="1524" spans="1:4" x14ac:dyDescent="0.3">
      <c r="A1524" s="114" t="s">
        <v>2629</v>
      </c>
      <c r="B1524" s="114">
        <v>501314</v>
      </c>
      <c r="C1524" s="114" t="s">
        <v>364</v>
      </c>
      <c r="D1524" s="114" t="s">
        <v>386</v>
      </c>
    </row>
    <row r="1525" spans="1:4" x14ac:dyDescent="0.3">
      <c r="A1525" s="114" t="s">
        <v>2630</v>
      </c>
      <c r="B1525" s="114">
        <v>539522</v>
      </c>
      <c r="C1525" s="114" t="s">
        <v>364</v>
      </c>
      <c r="D1525" s="114" t="s">
        <v>810</v>
      </c>
    </row>
    <row r="1526" spans="1:4" x14ac:dyDescent="0.3">
      <c r="A1526" s="114" t="s">
        <v>2631</v>
      </c>
      <c r="B1526" s="114">
        <v>539522</v>
      </c>
      <c r="C1526" s="114" t="s">
        <v>364</v>
      </c>
      <c r="D1526" s="114" t="s">
        <v>810</v>
      </c>
    </row>
    <row r="1527" spans="1:4" x14ac:dyDescent="0.3">
      <c r="A1527" s="114" t="s">
        <v>2632</v>
      </c>
      <c r="B1527" s="114">
        <v>509152</v>
      </c>
      <c r="C1527" s="114" t="s">
        <v>2633</v>
      </c>
      <c r="D1527" s="114" t="s">
        <v>844</v>
      </c>
    </row>
    <row r="1528" spans="1:4" x14ac:dyDescent="0.3">
      <c r="A1528" s="114" t="s">
        <v>2634</v>
      </c>
      <c r="B1528" s="114">
        <v>511288</v>
      </c>
      <c r="C1528" s="114" t="s">
        <v>2635</v>
      </c>
      <c r="D1528" s="114" t="s">
        <v>422</v>
      </c>
    </row>
    <row r="1529" spans="1:4" x14ac:dyDescent="0.3">
      <c r="A1529" s="114" t="s">
        <v>2636</v>
      </c>
      <c r="B1529" s="114">
        <v>511543</v>
      </c>
      <c r="C1529" s="114" t="s">
        <v>364</v>
      </c>
      <c r="D1529" s="114" t="s">
        <v>381</v>
      </c>
    </row>
    <row r="1530" spans="1:4" x14ac:dyDescent="0.3">
      <c r="A1530" s="114" t="s">
        <v>2637</v>
      </c>
      <c r="B1530" s="114">
        <v>530605</v>
      </c>
      <c r="C1530" s="114" t="s">
        <v>364</v>
      </c>
      <c r="D1530" s="114" t="s">
        <v>379</v>
      </c>
    </row>
    <row r="1531" spans="1:4" x14ac:dyDescent="0.3">
      <c r="A1531" s="114" t="s">
        <v>2638</v>
      </c>
      <c r="B1531" s="114">
        <v>530469</v>
      </c>
      <c r="C1531" s="114" t="s">
        <v>364</v>
      </c>
      <c r="D1531" s="114" t="s">
        <v>381</v>
      </c>
    </row>
    <row r="1532" spans="1:4" x14ac:dyDescent="0.3">
      <c r="A1532" s="114" t="s">
        <v>2639</v>
      </c>
      <c r="B1532" s="114">
        <v>532951</v>
      </c>
      <c r="C1532" s="114" t="s">
        <v>2640</v>
      </c>
      <c r="D1532" s="114" t="s">
        <v>350</v>
      </c>
    </row>
    <row r="1533" spans="1:4" x14ac:dyDescent="0.3">
      <c r="A1533" s="114" t="s">
        <v>2641</v>
      </c>
      <c r="B1533" s="114">
        <v>532139</v>
      </c>
      <c r="C1533" s="114" t="s">
        <v>364</v>
      </c>
      <c r="D1533" s="114" t="s">
        <v>694</v>
      </c>
    </row>
    <row r="1534" spans="1:4" x14ac:dyDescent="0.3">
      <c r="A1534" s="114" t="s">
        <v>2642</v>
      </c>
      <c r="B1534" s="114">
        <v>532775</v>
      </c>
      <c r="C1534" s="114" t="s">
        <v>2643</v>
      </c>
      <c r="D1534" s="114" t="s">
        <v>510</v>
      </c>
    </row>
    <row r="1535" spans="1:4" x14ac:dyDescent="0.3">
      <c r="A1535" s="114" t="s">
        <v>2644</v>
      </c>
      <c r="B1535" s="114">
        <v>500160</v>
      </c>
      <c r="C1535" s="114" t="s">
        <v>2645</v>
      </c>
      <c r="D1535" s="114" t="s">
        <v>1311</v>
      </c>
    </row>
    <row r="1536" spans="1:4" x14ac:dyDescent="0.3">
      <c r="A1536" s="114" t="s">
        <v>2646</v>
      </c>
      <c r="B1536" s="114">
        <v>500170</v>
      </c>
      <c r="C1536" s="114" t="s">
        <v>2647</v>
      </c>
      <c r="D1536" s="114" t="s">
        <v>379</v>
      </c>
    </row>
    <row r="1537" spans="1:4" x14ac:dyDescent="0.3">
      <c r="A1537" s="114" t="s">
        <v>2648</v>
      </c>
      <c r="B1537" s="114">
        <v>532744</v>
      </c>
      <c r="C1537" s="114" t="s">
        <v>2649</v>
      </c>
      <c r="D1537" s="114" t="s">
        <v>379</v>
      </c>
    </row>
    <row r="1538" spans="1:4" x14ac:dyDescent="0.3">
      <c r="A1538" s="114" t="s">
        <v>2650</v>
      </c>
      <c r="B1538" s="114">
        <v>540602</v>
      </c>
      <c r="C1538" s="114" t="s">
        <v>2651</v>
      </c>
      <c r="D1538" s="114" t="s">
        <v>1311</v>
      </c>
    </row>
    <row r="1539" spans="1:4" x14ac:dyDescent="0.3">
      <c r="A1539" s="114" t="s">
        <v>2652</v>
      </c>
      <c r="B1539" s="114">
        <v>539479</v>
      </c>
      <c r="C1539" s="114" t="s">
        <v>364</v>
      </c>
      <c r="D1539" s="114" t="s">
        <v>372</v>
      </c>
    </row>
    <row r="1540" spans="1:4" x14ac:dyDescent="0.3">
      <c r="A1540" s="114" t="s">
        <v>2653</v>
      </c>
      <c r="B1540" s="114">
        <v>509079</v>
      </c>
      <c r="C1540" s="114" t="s">
        <v>2654</v>
      </c>
      <c r="D1540" s="114" t="s">
        <v>402</v>
      </c>
    </row>
    <row r="1541" spans="1:4" x14ac:dyDescent="0.3">
      <c r="A1541" s="114" t="s">
        <v>2655</v>
      </c>
      <c r="B1541" s="114">
        <v>530001</v>
      </c>
      <c r="C1541" s="114" t="s">
        <v>2656</v>
      </c>
      <c r="D1541" s="114" t="s">
        <v>412</v>
      </c>
    </row>
    <row r="1542" spans="1:4" x14ac:dyDescent="0.3">
      <c r="A1542" s="114" t="s">
        <v>2657</v>
      </c>
      <c r="B1542" s="114">
        <v>524226</v>
      </c>
      <c r="C1542" s="114" t="s">
        <v>2658</v>
      </c>
      <c r="D1542" s="114" t="s">
        <v>562</v>
      </c>
    </row>
    <row r="1543" spans="1:4" x14ac:dyDescent="0.3">
      <c r="A1543" s="114" t="s">
        <v>2659</v>
      </c>
      <c r="B1543" s="114">
        <v>522217</v>
      </c>
      <c r="C1543" s="114" t="s">
        <v>2660</v>
      </c>
      <c r="D1543" s="114" t="s">
        <v>442</v>
      </c>
    </row>
    <row r="1544" spans="1:4" x14ac:dyDescent="0.3">
      <c r="A1544" s="114" t="s">
        <v>2661</v>
      </c>
      <c r="B1544" s="114">
        <v>523768</v>
      </c>
      <c r="C1544" s="114" t="s">
        <v>364</v>
      </c>
      <c r="D1544" s="114" t="s">
        <v>892</v>
      </c>
    </row>
    <row r="1545" spans="1:4" x14ac:dyDescent="0.3">
      <c r="A1545" s="114" t="s">
        <v>2662</v>
      </c>
      <c r="B1545" s="114">
        <v>513507</v>
      </c>
      <c r="C1545" s="114" t="s">
        <v>364</v>
      </c>
      <c r="D1545" s="114" t="s">
        <v>687</v>
      </c>
    </row>
    <row r="1546" spans="1:4" x14ac:dyDescent="0.3">
      <c r="A1546" s="114" t="s">
        <v>2663</v>
      </c>
      <c r="B1546" s="114">
        <v>514386</v>
      </c>
      <c r="C1546" s="114" t="s">
        <v>364</v>
      </c>
      <c r="D1546" s="114" t="s">
        <v>379</v>
      </c>
    </row>
    <row r="1547" spans="1:4" x14ac:dyDescent="0.3">
      <c r="A1547" s="114" t="s">
        <v>2664</v>
      </c>
      <c r="B1547" s="114">
        <v>526965</v>
      </c>
      <c r="C1547" s="114" t="s">
        <v>364</v>
      </c>
      <c r="D1547" s="114" t="s">
        <v>559</v>
      </c>
    </row>
    <row r="1548" spans="1:4" x14ac:dyDescent="0.3">
      <c r="A1548" s="114" t="s">
        <v>2665</v>
      </c>
      <c r="B1548" s="114">
        <v>511441</v>
      </c>
      <c r="C1548" s="114" t="s">
        <v>364</v>
      </c>
      <c r="D1548" s="114" t="s">
        <v>347</v>
      </c>
    </row>
    <row r="1549" spans="1:4" x14ac:dyDescent="0.3">
      <c r="A1549" s="114" t="s">
        <v>2666</v>
      </c>
      <c r="B1549" s="114">
        <v>500173</v>
      </c>
      <c r="C1549" s="114" t="s">
        <v>2667</v>
      </c>
      <c r="D1549" s="114" t="s">
        <v>1400</v>
      </c>
    </row>
    <row r="1550" spans="1:4" x14ac:dyDescent="0.3">
      <c r="A1550" s="114" t="s">
        <v>2668</v>
      </c>
      <c r="B1550" s="114">
        <v>531410</v>
      </c>
      <c r="C1550" s="114" t="s">
        <v>364</v>
      </c>
      <c r="D1550" s="114" t="s">
        <v>669</v>
      </c>
    </row>
    <row r="1551" spans="1:4" x14ac:dyDescent="0.3">
      <c r="A1551" s="114" t="s">
        <v>2669</v>
      </c>
      <c r="B1551" s="114">
        <v>539336</v>
      </c>
      <c r="C1551" s="114" t="s">
        <v>2670</v>
      </c>
      <c r="D1551" s="114" t="s">
        <v>495</v>
      </c>
    </row>
    <row r="1552" spans="1:4" x14ac:dyDescent="0.3">
      <c r="A1552" s="114" t="s">
        <v>2671</v>
      </c>
      <c r="B1552" s="114">
        <v>507960</v>
      </c>
      <c r="C1552" s="114" t="s">
        <v>364</v>
      </c>
      <c r="D1552" s="114" t="s">
        <v>565</v>
      </c>
    </row>
    <row r="1553" spans="1:4" x14ac:dyDescent="0.3">
      <c r="A1553" s="114" t="s">
        <v>2672</v>
      </c>
      <c r="B1553" s="114">
        <v>540938</v>
      </c>
      <c r="C1553" s="114" t="s">
        <v>364</v>
      </c>
      <c r="D1553" s="114" t="s">
        <v>379</v>
      </c>
    </row>
    <row r="1554" spans="1:4" x14ac:dyDescent="0.3">
      <c r="A1554" s="114" t="s">
        <v>2673</v>
      </c>
      <c r="B1554" s="114">
        <v>517300</v>
      </c>
      <c r="C1554" s="114" t="s">
        <v>2674</v>
      </c>
      <c r="D1554" s="114" t="s">
        <v>503</v>
      </c>
    </row>
    <row r="1555" spans="1:4" x14ac:dyDescent="0.3">
      <c r="A1555" s="114" t="s">
        <v>2675</v>
      </c>
      <c r="B1555" s="114">
        <v>517372</v>
      </c>
      <c r="C1555" s="114" t="s">
        <v>364</v>
      </c>
      <c r="D1555" s="114" t="s">
        <v>1284</v>
      </c>
    </row>
    <row r="1556" spans="1:4" x14ac:dyDescent="0.3">
      <c r="A1556" s="114" t="s">
        <v>2676</v>
      </c>
      <c r="B1556" s="114">
        <v>531341</v>
      </c>
      <c r="C1556" s="114" t="s">
        <v>364</v>
      </c>
      <c r="D1556" s="114" t="s">
        <v>381</v>
      </c>
    </row>
    <row r="1557" spans="1:4" x14ac:dyDescent="0.3">
      <c r="A1557" s="114" t="s">
        <v>2677</v>
      </c>
      <c r="B1557" s="114">
        <v>500174</v>
      </c>
      <c r="C1557" s="114" t="s">
        <v>2678</v>
      </c>
      <c r="D1557" s="114" t="s">
        <v>381</v>
      </c>
    </row>
    <row r="1558" spans="1:4" x14ac:dyDescent="0.3">
      <c r="A1558" s="114" t="s">
        <v>2679</v>
      </c>
      <c r="B1558" s="114">
        <v>524754</v>
      </c>
      <c r="C1558" s="114" t="s">
        <v>364</v>
      </c>
      <c r="D1558" s="114" t="s">
        <v>1329</v>
      </c>
    </row>
    <row r="1559" spans="1:4" x14ac:dyDescent="0.3">
      <c r="A1559" s="114" t="s">
        <v>2680</v>
      </c>
      <c r="B1559" s="114">
        <v>531881</v>
      </c>
      <c r="C1559" s="114" t="s">
        <v>364</v>
      </c>
      <c r="D1559" s="114" t="s">
        <v>386</v>
      </c>
    </row>
    <row r="1560" spans="1:4" x14ac:dyDescent="0.3">
      <c r="A1560" s="114" t="s">
        <v>2681</v>
      </c>
      <c r="B1560" s="114">
        <v>532181</v>
      </c>
      <c r="C1560" s="114" t="s">
        <v>2682</v>
      </c>
      <c r="D1560" s="114" t="s">
        <v>1042</v>
      </c>
    </row>
    <row r="1561" spans="1:4" x14ac:dyDescent="0.3">
      <c r="A1561" s="114" t="s">
        <v>2683</v>
      </c>
      <c r="B1561" s="114">
        <v>500670</v>
      </c>
      <c r="C1561" s="114" t="s">
        <v>2684</v>
      </c>
      <c r="D1561" s="114" t="s">
        <v>872</v>
      </c>
    </row>
    <row r="1562" spans="1:4" x14ac:dyDescent="0.3">
      <c r="A1562" s="114" t="s">
        <v>2685</v>
      </c>
      <c r="B1562" s="114">
        <v>513536</v>
      </c>
      <c r="C1562" s="114" t="s">
        <v>364</v>
      </c>
      <c r="D1562" s="114" t="s">
        <v>427</v>
      </c>
    </row>
    <row r="1563" spans="1:4" x14ac:dyDescent="0.3">
      <c r="A1563" s="114" t="s">
        <v>2686</v>
      </c>
      <c r="B1563" s="114">
        <v>506858</v>
      </c>
      <c r="C1563" s="114" t="s">
        <v>364</v>
      </c>
      <c r="D1563" s="114" t="s">
        <v>741</v>
      </c>
    </row>
    <row r="1564" spans="1:4" x14ac:dyDescent="0.3">
      <c r="A1564" s="114" t="s">
        <v>2687</v>
      </c>
      <c r="B1564" s="114">
        <v>533248</v>
      </c>
      <c r="C1564" s="114" t="s">
        <v>2688</v>
      </c>
      <c r="D1564" s="114" t="s">
        <v>500</v>
      </c>
    </row>
    <row r="1565" spans="1:4" x14ac:dyDescent="0.3">
      <c r="A1565" s="114" t="s">
        <v>2689</v>
      </c>
      <c r="B1565" s="114">
        <v>517288</v>
      </c>
      <c r="C1565" s="114" t="s">
        <v>364</v>
      </c>
      <c r="D1565" s="114" t="s">
        <v>662</v>
      </c>
    </row>
    <row r="1566" spans="1:4" x14ac:dyDescent="0.3">
      <c r="A1566" s="114" t="s">
        <v>2690</v>
      </c>
      <c r="B1566" s="114">
        <v>523836</v>
      </c>
      <c r="C1566" s="114" t="s">
        <v>2691</v>
      </c>
      <c r="D1566" s="114" t="s">
        <v>559</v>
      </c>
    </row>
    <row r="1567" spans="1:4" x14ac:dyDescent="0.3">
      <c r="A1567" s="114" t="s">
        <v>2692</v>
      </c>
      <c r="B1567" s="114">
        <v>518029</v>
      </c>
      <c r="C1567" s="114" t="s">
        <v>2693</v>
      </c>
      <c r="D1567" s="114" t="s">
        <v>377</v>
      </c>
    </row>
    <row r="1568" spans="1:4" x14ac:dyDescent="0.3">
      <c r="A1568" s="114" t="s">
        <v>2694</v>
      </c>
      <c r="B1568" s="114">
        <v>500690</v>
      </c>
      <c r="C1568" s="114" t="s">
        <v>2695</v>
      </c>
      <c r="D1568" s="114" t="s">
        <v>872</v>
      </c>
    </row>
    <row r="1569" spans="1:4" x14ac:dyDescent="0.3">
      <c r="A1569" s="114" t="s">
        <v>2696</v>
      </c>
      <c r="B1569" s="114">
        <v>532160</v>
      </c>
      <c r="C1569" s="114" t="s">
        <v>364</v>
      </c>
      <c r="D1569" s="114" t="s">
        <v>2697</v>
      </c>
    </row>
    <row r="1570" spans="1:4" x14ac:dyDescent="0.3">
      <c r="A1570" s="114" t="s">
        <v>2698</v>
      </c>
      <c r="B1570" s="114">
        <v>532702</v>
      </c>
      <c r="C1570" s="114" t="s">
        <v>2699</v>
      </c>
      <c r="D1570" s="114" t="s">
        <v>389</v>
      </c>
    </row>
    <row r="1571" spans="1:4" x14ac:dyDescent="0.3">
      <c r="A1571" s="114" t="s">
        <v>2700</v>
      </c>
      <c r="B1571" s="114">
        <v>524314</v>
      </c>
      <c r="C1571" s="114" t="s">
        <v>364</v>
      </c>
      <c r="D1571" s="114" t="s">
        <v>402</v>
      </c>
    </row>
    <row r="1572" spans="1:4" x14ac:dyDescent="0.3">
      <c r="A1572" s="114" t="s">
        <v>2701</v>
      </c>
      <c r="B1572" s="114">
        <v>506879</v>
      </c>
      <c r="C1572" s="114" t="s">
        <v>364</v>
      </c>
      <c r="D1572" s="114" t="s">
        <v>402</v>
      </c>
    </row>
    <row r="1573" spans="1:4" x14ac:dyDescent="0.3">
      <c r="A1573" s="114" t="s">
        <v>2702</v>
      </c>
      <c r="B1573" s="114">
        <v>513337</v>
      </c>
      <c r="C1573" s="114" t="s">
        <v>364</v>
      </c>
      <c r="D1573" s="114" t="s">
        <v>484</v>
      </c>
    </row>
    <row r="1574" spans="1:4" x14ac:dyDescent="0.3">
      <c r="A1574" s="114" t="s">
        <v>2703</v>
      </c>
      <c r="B1574" s="114">
        <v>506640</v>
      </c>
      <c r="C1574" s="114" t="s">
        <v>364</v>
      </c>
      <c r="D1574" s="114" t="s">
        <v>412</v>
      </c>
    </row>
    <row r="1575" spans="1:4" x14ac:dyDescent="0.3">
      <c r="A1575" s="114" t="s">
        <v>2704</v>
      </c>
      <c r="B1575" s="114">
        <v>506640</v>
      </c>
      <c r="C1575" s="114" t="s">
        <v>364</v>
      </c>
      <c r="D1575" s="114" t="s">
        <v>412</v>
      </c>
    </row>
    <row r="1576" spans="1:4" x14ac:dyDescent="0.3">
      <c r="A1576" s="114" t="s">
        <v>2705</v>
      </c>
      <c r="B1576" s="114">
        <v>538567</v>
      </c>
      <c r="C1576" s="114" t="s">
        <v>2706</v>
      </c>
      <c r="D1576" s="114" t="s">
        <v>574</v>
      </c>
    </row>
    <row r="1577" spans="1:4" x14ac:dyDescent="0.3">
      <c r="A1577" s="114" t="s">
        <v>2707</v>
      </c>
      <c r="B1577" s="114">
        <v>538567</v>
      </c>
      <c r="C1577" s="114" t="s">
        <v>2706</v>
      </c>
      <c r="D1577" s="114" t="s">
        <v>574</v>
      </c>
    </row>
    <row r="1578" spans="1:4" x14ac:dyDescent="0.3">
      <c r="A1578" s="114" t="s">
        <v>2708</v>
      </c>
      <c r="B1578" s="114">
        <v>532425</v>
      </c>
      <c r="C1578" s="114" t="s">
        <v>364</v>
      </c>
      <c r="D1578" s="114" t="s">
        <v>412</v>
      </c>
    </row>
    <row r="1579" spans="1:4" x14ac:dyDescent="0.3">
      <c r="A1579" s="114" t="s">
        <v>2709</v>
      </c>
      <c r="B1579" s="114">
        <v>532457</v>
      </c>
      <c r="C1579" s="114" t="s">
        <v>2710</v>
      </c>
      <c r="D1579" s="114" t="s">
        <v>412</v>
      </c>
    </row>
    <row r="1580" spans="1:4" x14ac:dyDescent="0.3">
      <c r="A1580" s="114" t="s">
        <v>2711</v>
      </c>
      <c r="B1580" s="114">
        <v>523277</v>
      </c>
      <c r="C1580" s="114" t="s">
        <v>364</v>
      </c>
      <c r="D1580" s="114" t="s">
        <v>367</v>
      </c>
    </row>
    <row r="1581" spans="1:4" x14ac:dyDescent="0.3">
      <c r="A1581" s="114" t="s">
        <v>2712</v>
      </c>
      <c r="B1581" s="114">
        <v>532708</v>
      </c>
      <c r="C1581" s="114" t="s">
        <v>2713</v>
      </c>
      <c r="D1581" s="114" t="s">
        <v>503</v>
      </c>
    </row>
    <row r="1582" spans="1:4" x14ac:dyDescent="0.3">
      <c r="A1582" s="114" t="s">
        <v>2714</v>
      </c>
      <c r="B1582" s="114">
        <v>530141</v>
      </c>
      <c r="C1582" s="114" t="s">
        <v>364</v>
      </c>
      <c r="D1582" s="114" t="s">
        <v>450</v>
      </c>
    </row>
    <row r="1583" spans="1:4" x14ac:dyDescent="0.3">
      <c r="A1583" s="114" t="s">
        <v>2715</v>
      </c>
      <c r="B1583" s="114">
        <v>533275</v>
      </c>
      <c r="C1583" s="114" t="s">
        <v>2716</v>
      </c>
      <c r="D1583" s="114" t="s">
        <v>396</v>
      </c>
    </row>
    <row r="1584" spans="1:4" x14ac:dyDescent="0.3">
      <c r="A1584" s="114" t="s">
        <v>2717</v>
      </c>
      <c r="B1584" s="114">
        <v>541019</v>
      </c>
      <c r="C1584" s="114" t="s">
        <v>2718</v>
      </c>
      <c r="D1584" s="114" t="s">
        <v>762</v>
      </c>
    </row>
    <row r="1585" spans="1:4" x14ac:dyDescent="0.3">
      <c r="A1585" s="114" t="s">
        <v>2719</v>
      </c>
      <c r="B1585" s="114">
        <v>539337</v>
      </c>
      <c r="C1585" s="114" t="s">
        <v>364</v>
      </c>
      <c r="D1585" s="114" t="s">
        <v>559</v>
      </c>
    </row>
    <row r="1586" spans="1:4" x14ac:dyDescent="0.3">
      <c r="A1586" s="114" t="s">
        <v>2720</v>
      </c>
      <c r="B1586" s="114">
        <v>502873</v>
      </c>
      <c r="C1586" s="114" t="s">
        <v>364</v>
      </c>
      <c r="D1586" s="114" t="s">
        <v>379</v>
      </c>
    </row>
    <row r="1587" spans="1:4" x14ac:dyDescent="0.3">
      <c r="A1587" s="114" t="s">
        <v>2721</v>
      </c>
      <c r="B1587" s="114">
        <v>532145</v>
      </c>
      <c r="C1587" s="114" t="s">
        <v>364</v>
      </c>
      <c r="D1587" s="114" t="s">
        <v>565</v>
      </c>
    </row>
    <row r="1588" spans="1:4" x14ac:dyDescent="0.3">
      <c r="A1588" s="114" t="s">
        <v>2722</v>
      </c>
      <c r="B1588" s="114">
        <v>532145</v>
      </c>
      <c r="C1588" s="114" t="s">
        <v>364</v>
      </c>
      <c r="D1588" s="114" t="s">
        <v>565</v>
      </c>
    </row>
    <row r="1589" spans="1:4" x14ac:dyDescent="0.3">
      <c r="A1589" s="114" t="s">
        <v>2723</v>
      </c>
      <c r="B1589" s="114">
        <v>539854</v>
      </c>
      <c r="C1589" s="114" t="s">
        <v>364</v>
      </c>
      <c r="D1589" s="114" t="s">
        <v>562</v>
      </c>
    </row>
    <row r="1590" spans="1:4" x14ac:dyDescent="0.3">
      <c r="A1590" s="114" t="s">
        <v>2724</v>
      </c>
      <c r="B1590" s="114">
        <v>515147</v>
      </c>
      <c r="C1590" s="114" t="s">
        <v>364</v>
      </c>
      <c r="D1590" s="114" t="s">
        <v>559</v>
      </c>
    </row>
    <row r="1591" spans="1:4" x14ac:dyDescent="0.3">
      <c r="A1591" s="114" t="s">
        <v>2725</v>
      </c>
      <c r="B1591" s="114">
        <v>509597</v>
      </c>
      <c r="C1591" s="114" t="s">
        <v>364</v>
      </c>
      <c r="D1591" s="114" t="s">
        <v>524</v>
      </c>
    </row>
    <row r="1592" spans="1:4" x14ac:dyDescent="0.3">
      <c r="A1592" s="114" t="s">
        <v>2726</v>
      </c>
      <c r="B1592" s="114">
        <v>531971</v>
      </c>
      <c r="C1592" s="114" t="s">
        <v>364</v>
      </c>
      <c r="D1592" s="114" t="s">
        <v>379</v>
      </c>
    </row>
    <row r="1593" spans="1:4" x14ac:dyDescent="0.3">
      <c r="A1593" s="114" t="s">
        <v>2727</v>
      </c>
      <c r="B1593" s="114">
        <v>538081</v>
      </c>
      <c r="C1593" s="114" t="s">
        <v>364</v>
      </c>
      <c r="D1593" s="114" t="s">
        <v>379</v>
      </c>
    </row>
    <row r="1594" spans="1:4" x14ac:dyDescent="0.3">
      <c r="A1594" s="114" t="s">
        <v>2728</v>
      </c>
      <c r="B1594" s="114">
        <v>512604</v>
      </c>
      <c r="C1594" s="114" t="s">
        <v>364</v>
      </c>
      <c r="D1594" s="114" t="s">
        <v>478</v>
      </c>
    </row>
    <row r="1595" spans="1:4" x14ac:dyDescent="0.3">
      <c r="A1595" s="114" t="s">
        <v>2729</v>
      </c>
      <c r="B1595" s="114">
        <v>542682</v>
      </c>
      <c r="C1595" s="114" t="s">
        <v>2730</v>
      </c>
      <c r="D1595" s="114" t="s">
        <v>372</v>
      </c>
    </row>
    <row r="1596" spans="1:4" x14ac:dyDescent="0.3">
      <c r="A1596" s="114" t="s">
        <v>2731</v>
      </c>
      <c r="B1596" s="114">
        <v>590043</v>
      </c>
      <c r="C1596" s="114" t="s">
        <v>2732</v>
      </c>
      <c r="D1596" s="114" t="s">
        <v>719</v>
      </c>
    </row>
    <row r="1597" spans="1:4" x14ac:dyDescent="0.3">
      <c r="A1597" s="114" t="s">
        <v>2733</v>
      </c>
      <c r="B1597" s="114">
        <v>506024</v>
      </c>
      <c r="C1597" s="114" t="s">
        <v>364</v>
      </c>
      <c r="D1597" s="114" t="s">
        <v>396</v>
      </c>
    </row>
    <row r="1598" spans="1:4" x14ac:dyDescent="0.3">
      <c r="A1598" s="114" t="s">
        <v>2734</v>
      </c>
      <c r="B1598" s="114">
        <v>526931</v>
      </c>
      <c r="C1598" s="114" t="s">
        <v>364</v>
      </c>
      <c r="D1598" s="114" t="s">
        <v>549</v>
      </c>
    </row>
    <row r="1599" spans="1:4" x14ac:dyDescent="0.3">
      <c r="A1599" s="114" t="s">
        <v>2735</v>
      </c>
      <c r="B1599" s="114">
        <v>530055</v>
      </c>
      <c r="C1599" s="114" t="s">
        <v>364</v>
      </c>
      <c r="D1599" s="114" t="s">
        <v>785</v>
      </c>
    </row>
    <row r="1600" spans="1:4" x14ac:dyDescent="0.3">
      <c r="A1600" s="114" t="s">
        <v>2736</v>
      </c>
      <c r="B1600" s="114">
        <v>500467</v>
      </c>
      <c r="C1600" s="114" t="s">
        <v>2737</v>
      </c>
      <c r="D1600" s="114" t="s">
        <v>844</v>
      </c>
    </row>
    <row r="1601" spans="1:4" x14ac:dyDescent="0.3">
      <c r="A1601" s="114" t="s">
        <v>2738</v>
      </c>
      <c r="B1601" s="114">
        <v>532855</v>
      </c>
      <c r="C1601" s="114" t="s">
        <v>364</v>
      </c>
      <c r="D1601" s="114" t="s">
        <v>384</v>
      </c>
    </row>
    <row r="1602" spans="1:4" x14ac:dyDescent="0.3">
      <c r="A1602" s="114" t="s">
        <v>2739</v>
      </c>
      <c r="B1602" s="114">
        <v>530927</v>
      </c>
      <c r="C1602" s="114" t="s">
        <v>364</v>
      </c>
      <c r="D1602" s="114" t="s">
        <v>2697</v>
      </c>
    </row>
    <row r="1603" spans="1:4" x14ac:dyDescent="0.3">
      <c r="A1603" s="114" t="s">
        <v>2740</v>
      </c>
      <c r="B1603" s="114">
        <v>524080</v>
      </c>
      <c r="C1603" s="114" t="s">
        <v>364</v>
      </c>
      <c r="D1603" s="114" t="s">
        <v>412</v>
      </c>
    </row>
    <row r="1604" spans="1:4" x14ac:dyDescent="0.3">
      <c r="A1604" s="114" t="s">
        <v>2741</v>
      </c>
      <c r="B1604" s="114">
        <v>780014</v>
      </c>
      <c r="C1604" s="114" t="s">
        <v>364</v>
      </c>
      <c r="D1604" s="114" t="s">
        <v>455</v>
      </c>
    </row>
    <row r="1605" spans="1:4" x14ac:dyDescent="0.3">
      <c r="A1605" s="114" t="s">
        <v>2742</v>
      </c>
      <c r="B1605" s="114">
        <v>531387</v>
      </c>
      <c r="C1605" s="114" t="s">
        <v>364</v>
      </c>
      <c r="D1605" s="114" t="s">
        <v>381</v>
      </c>
    </row>
    <row r="1606" spans="1:4" x14ac:dyDescent="0.3">
      <c r="A1606" s="114" t="s">
        <v>2743</v>
      </c>
      <c r="B1606" s="114">
        <v>509073</v>
      </c>
      <c r="C1606" s="114" t="s">
        <v>2744</v>
      </c>
      <c r="D1606" s="114" t="s">
        <v>2745</v>
      </c>
    </row>
    <row r="1607" spans="1:4" x14ac:dyDescent="0.3">
      <c r="A1607" s="114" t="s">
        <v>2746</v>
      </c>
      <c r="B1607" s="114">
        <v>533162</v>
      </c>
      <c r="C1607" s="114" t="s">
        <v>2747</v>
      </c>
      <c r="D1607" s="114" t="s">
        <v>1103</v>
      </c>
    </row>
    <row r="1608" spans="1:4" x14ac:dyDescent="0.3">
      <c r="A1608" s="114" t="s">
        <v>2748</v>
      </c>
      <c r="B1608" s="114">
        <v>531531</v>
      </c>
      <c r="C1608" s="114" t="s">
        <v>2749</v>
      </c>
      <c r="D1608" s="114" t="s">
        <v>424</v>
      </c>
    </row>
    <row r="1609" spans="1:4" x14ac:dyDescent="0.3">
      <c r="A1609" s="114" t="s">
        <v>2750</v>
      </c>
      <c r="B1609" s="114">
        <v>517354</v>
      </c>
      <c r="C1609" s="114" t="s">
        <v>2751</v>
      </c>
      <c r="D1609" s="114" t="s">
        <v>662</v>
      </c>
    </row>
    <row r="1610" spans="1:4" x14ac:dyDescent="0.3">
      <c r="A1610" s="114" t="s">
        <v>2752</v>
      </c>
      <c r="B1610" s="114">
        <v>517354</v>
      </c>
      <c r="C1610" s="114" t="s">
        <v>2751</v>
      </c>
      <c r="D1610" s="114" t="s">
        <v>662</v>
      </c>
    </row>
    <row r="1611" spans="1:4" x14ac:dyDescent="0.3">
      <c r="A1611" s="114" t="s">
        <v>2753</v>
      </c>
      <c r="B1611" s="114">
        <v>539176</v>
      </c>
      <c r="C1611" s="114" t="s">
        <v>364</v>
      </c>
      <c r="D1611" s="114" t="s">
        <v>372</v>
      </c>
    </row>
    <row r="1612" spans="1:4" x14ac:dyDescent="0.3">
      <c r="A1612" s="114" t="s">
        <v>2754</v>
      </c>
      <c r="B1612" s="114">
        <v>508486</v>
      </c>
      <c r="C1612" s="114" t="s">
        <v>364</v>
      </c>
      <c r="D1612" s="114" t="s">
        <v>1410</v>
      </c>
    </row>
    <row r="1613" spans="1:4" x14ac:dyDescent="0.3">
      <c r="A1613" s="114" t="s">
        <v>2755</v>
      </c>
      <c r="B1613" s="114">
        <v>532467</v>
      </c>
      <c r="C1613" s="114" t="s">
        <v>364</v>
      </c>
      <c r="D1613" s="114" t="s">
        <v>367</v>
      </c>
    </row>
    <row r="1614" spans="1:4" x14ac:dyDescent="0.3">
      <c r="A1614" s="114" t="s">
        <v>2756</v>
      </c>
      <c r="B1614" s="114">
        <v>532334</v>
      </c>
      <c r="C1614" s="114" t="s">
        <v>364</v>
      </c>
      <c r="D1614" s="114" t="s">
        <v>450</v>
      </c>
    </row>
    <row r="1615" spans="1:4" x14ac:dyDescent="0.3">
      <c r="A1615" s="114" t="s">
        <v>2757</v>
      </c>
      <c r="B1615" s="114">
        <v>508956</v>
      </c>
      <c r="C1615" s="114" t="s">
        <v>364</v>
      </c>
      <c r="D1615" s="114" t="s">
        <v>381</v>
      </c>
    </row>
    <row r="1616" spans="1:4" x14ac:dyDescent="0.3">
      <c r="A1616" s="114" t="s">
        <v>2758</v>
      </c>
      <c r="B1616" s="114">
        <v>532333</v>
      </c>
      <c r="C1616" s="114" t="s">
        <v>364</v>
      </c>
      <c r="D1616" s="114" t="s">
        <v>347</v>
      </c>
    </row>
    <row r="1617" spans="1:4" x14ac:dyDescent="0.3">
      <c r="A1617" s="114" t="s">
        <v>2759</v>
      </c>
      <c r="B1617" s="114">
        <v>532216</v>
      </c>
      <c r="C1617" s="114" t="s">
        <v>2760</v>
      </c>
      <c r="D1617" s="114" t="s">
        <v>381</v>
      </c>
    </row>
    <row r="1618" spans="1:4" x14ac:dyDescent="0.3">
      <c r="A1618" s="114" t="s">
        <v>2761</v>
      </c>
      <c r="B1618" s="114">
        <v>517271</v>
      </c>
      <c r="C1618" s="114" t="s">
        <v>2762</v>
      </c>
      <c r="D1618" s="114" t="s">
        <v>662</v>
      </c>
    </row>
    <row r="1619" spans="1:4" x14ac:dyDescent="0.3">
      <c r="A1619" s="114" t="s">
        <v>2763</v>
      </c>
      <c r="B1619" s="114">
        <v>539224</v>
      </c>
      <c r="C1619" s="114" t="s">
        <v>364</v>
      </c>
      <c r="D1619" s="114" t="s">
        <v>353</v>
      </c>
    </row>
    <row r="1620" spans="1:4" x14ac:dyDescent="0.3">
      <c r="A1620" s="114" t="s">
        <v>2764</v>
      </c>
      <c r="B1620" s="114">
        <v>500179</v>
      </c>
      <c r="C1620" s="114" t="s">
        <v>2765</v>
      </c>
      <c r="D1620" s="114" t="s">
        <v>689</v>
      </c>
    </row>
    <row r="1621" spans="1:4" x14ac:dyDescent="0.3">
      <c r="A1621" s="114" t="s">
        <v>2766</v>
      </c>
      <c r="B1621" s="114">
        <v>532281</v>
      </c>
      <c r="C1621" s="114" t="s">
        <v>2767</v>
      </c>
      <c r="D1621" s="114" t="s">
        <v>350</v>
      </c>
    </row>
    <row r="1622" spans="1:4" x14ac:dyDescent="0.3">
      <c r="A1622" s="114" t="s">
        <v>2768</v>
      </c>
      <c r="B1622" s="114">
        <v>541729</v>
      </c>
      <c r="C1622" s="114" t="s">
        <v>2769</v>
      </c>
      <c r="D1622" s="114" t="s">
        <v>2770</v>
      </c>
    </row>
    <row r="1623" spans="1:4" x14ac:dyDescent="0.3">
      <c r="A1623" s="114" t="s">
        <v>2771</v>
      </c>
      <c r="B1623" s="114">
        <v>500180</v>
      </c>
      <c r="C1623" s="114" t="s">
        <v>2772</v>
      </c>
      <c r="D1623" s="114" t="s">
        <v>682</v>
      </c>
    </row>
    <row r="1624" spans="1:4" x14ac:dyDescent="0.3">
      <c r="A1624" s="114" t="s">
        <v>2773</v>
      </c>
      <c r="B1624" s="114">
        <v>533230</v>
      </c>
      <c r="C1624" s="114" t="s">
        <v>2774</v>
      </c>
      <c r="D1624" s="114" t="s">
        <v>347</v>
      </c>
    </row>
    <row r="1625" spans="1:4" x14ac:dyDescent="0.3">
      <c r="A1625" s="114" t="s">
        <v>2775</v>
      </c>
      <c r="B1625" s="114">
        <v>540777</v>
      </c>
      <c r="C1625" s="114" t="s">
        <v>2776</v>
      </c>
      <c r="D1625" s="114" t="s">
        <v>2777</v>
      </c>
    </row>
    <row r="1626" spans="1:4" x14ac:dyDescent="0.3">
      <c r="A1626" s="114" t="s">
        <v>2778</v>
      </c>
      <c r="B1626" s="114">
        <v>539787</v>
      </c>
      <c r="C1626" s="114" t="s">
        <v>2779</v>
      </c>
      <c r="D1626" s="114" t="s">
        <v>834</v>
      </c>
    </row>
    <row r="1627" spans="1:4" x14ac:dyDescent="0.3">
      <c r="A1627" s="114" t="s">
        <v>2780</v>
      </c>
      <c r="B1627" s="114">
        <v>503689</v>
      </c>
      <c r="C1627" s="114" t="s">
        <v>364</v>
      </c>
      <c r="D1627" s="114" t="s">
        <v>785</v>
      </c>
    </row>
    <row r="1628" spans="1:4" x14ac:dyDescent="0.3">
      <c r="A1628" s="114" t="s">
        <v>2781</v>
      </c>
      <c r="B1628" s="114" t="s">
        <v>364</v>
      </c>
      <c r="C1628" s="114" t="s">
        <v>2782</v>
      </c>
      <c r="D1628" s="114" t="s">
        <v>375</v>
      </c>
    </row>
    <row r="1629" spans="1:4" x14ac:dyDescent="0.3">
      <c r="A1629" s="114" t="s">
        <v>2783</v>
      </c>
      <c r="B1629" s="114">
        <v>526967</v>
      </c>
      <c r="C1629" s="114" t="s">
        <v>364</v>
      </c>
      <c r="D1629" s="114" t="s">
        <v>396</v>
      </c>
    </row>
    <row r="1630" spans="1:4" x14ac:dyDescent="0.3">
      <c r="A1630" s="114" t="s">
        <v>2784</v>
      </c>
      <c r="B1630" s="114">
        <v>509631</v>
      </c>
      <c r="C1630" s="114" t="s">
        <v>2785</v>
      </c>
      <c r="D1630" s="114" t="s">
        <v>549</v>
      </c>
    </row>
    <row r="1631" spans="1:4" x14ac:dyDescent="0.3">
      <c r="A1631" s="114" t="s">
        <v>2786</v>
      </c>
      <c r="B1631" s="114">
        <v>500292</v>
      </c>
      <c r="C1631" s="114" t="s">
        <v>2787</v>
      </c>
      <c r="D1631" s="114" t="s">
        <v>377</v>
      </c>
    </row>
    <row r="1632" spans="1:4" x14ac:dyDescent="0.3">
      <c r="A1632" s="114" t="s">
        <v>2788</v>
      </c>
      <c r="B1632" s="114">
        <v>500292</v>
      </c>
      <c r="C1632" s="114" t="s">
        <v>2787</v>
      </c>
      <c r="D1632" s="114" t="s">
        <v>377</v>
      </c>
    </row>
    <row r="1633" spans="1:4" x14ac:dyDescent="0.3">
      <c r="A1633" s="114" t="s">
        <v>2789</v>
      </c>
      <c r="B1633" s="114">
        <v>539174</v>
      </c>
      <c r="C1633" s="114" t="s">
        <v>2790</v>
      </c>
      <c r="D1633" s="114" t="s">
        <v>381</v>
      </c>
    </row>
    <row r="1634" spans="1:4" x14ac:dyDescent="0.3">
      <c r="A1634" s="114" t="s">
        <v>2791</v>
      </c>
      <c r="B1634" s="114">
        <v>505520</v>
      </c>
      <c r="C1634" s="114" t="s">
        <v>364</v>
      </c>
      <c r="D1634" s="114" t="s">
        <v>785</v>
      </c>
    </row>
    <row r="1635" spans="1:4" x14ac:dyDescent="0.3">
      <c r="A1635" s="114" t="s">
        <v>2792</v>
      </c>
      <c r="B1635" s="114">
        <v>531178</v>
      </c>
      <c r="C1635" s="114" t="s">
        <v>364</v>
      </c>
      <c r="D1635" s="114" t="s">
        <v>386</v>
      </c>
    </row>
    <row r="1636" spans="1:4" x14ac:dyDescent="0.3">
      <c r="A1636" s="114" t="s">
        <v>2793</v>
      </c>
      <c r="B1636" s="114">
        <v>524590</v>
      </c>
      <c r="C1636" s="114" t="s">
        <v>364</v>
      </c>
      <c r="D1636" s="114" t="s">
        <v>386</v>
      </c>
    </row>
    <row r="1637" spans="1:4" x14ac:dyDescent="0.3">
      <c r="A1637" s="114" t="s">
        <v>2794</v>
      </c>
      <c r="B1637" s="114">
        <v>505720</v>
      </c>
      <c r="C1637" s="114" t="s">
        <v>2795</v>
      </c>
      <c r="D1637" s="114" t="s">
        <v>372</v>
      </c>
    </row>
    <row r="1638" spans="1:4" x14ac:dyDescent="0.3">
      <c r="A1638" s="114" t="s">
        <v>2796</v>
      </c>
      <c r="B1638" s="114">
        <v>519552</v>
      </c>
      <c r="C1638" s="114" t="s">
        <v>2797</v>
      </c>
      <c r="D1638" s="114" t="s">
        <v>424</v>
      </c>
    </row>
    <row r="1639" spans="1:4" x14ac:dyDescent="0.3">
      <c r="A1639" s="114" t="s">
        <v>2798</v>
      </c>
      <c r="B1639" s="114">
        <v>500182</v>
      </c>
      <c r="C1639" s="114" t="s">
        <v>2799</v>
      </c>
      <c r="D1639" s="114" t="s">
        <v>1022</v>
      </c>
    </row>
    <row r="1640" spans="1:4" x14ac:dyDescent="0.3">
      <c r="A1640" s="114" t="s">
        <v>2800</v>
      </c>
      <c r="B1640" s="114">
        <v>524669</v>
      </c>
      <c r="C1640" s="114" t="s">
        <v>2801</v>
      </c>
      <c r="D1640" s="114" t="s">
        <v>402</v>
      </c>
    </row>
    <row r="1641" spans="1:4" x14ac:dyDescent="0.3">
      <c r="A1641" s="114" t="s">
        <v>2802</v>
      </c>
      <c r="B1641" s="114">
        <v>534328</v>
      </c>
      <c r="C1641" s="114" t="s">
        <v>2803</v>
      </c>
      <c r="D1641" s="114" t="s">
        <v>386</v>
      </c>
    </row>
    <row r="1642" spans="1:4" x14ac:dyDescent="0.3">
      <c r="A1642" s="114" t="s">
        <v>2804</v>
      </c>
      <c r="B1642" s="114">
        <v>532129</v>
      </c>
      <c r="C1642" s="114" t="s">
        <v>2805</v>
      </c>
      <c r="D1642" s="114" t="s">
        <v>350</v>
      </c>
    </row>
    <row r="1643" spans="1:4" x14ac:dyDescent="0.3">
      <c r="A1643" s="114" t="s">
        <v>2806</v>
      </c>
      <c r="B1643" s="114">
        <v>504176</v>
      </c>
      <c r="C1643" s="114" t="s">
        <v>364</v>
      </c>
      <c r="D1643" s="114" t="s">
        <v>910</v>
      </c>
    </row>
    <row r="1644" spans="1:4" x14ac:dyDescent="0.3">
      <c r="A1644" s="114" t="s">
        <v>2807</v>
      </c>
      <c r="B1644" s="114">
        <v>504176</v>
      </c>
      <c r="C1644" s="114" t="s">
        <v>364</v>
      </c>
      <c r="D1644" s="114" t="s">
        <v>910</v>
      </c>
    </row>
    <row r="1645" spans="1:4" x14ac:dyDescent="0.3">
      <c r="A1645" s="114" t="s">
        <v>2808</v>
      </c>
      <c r="B1645" s="114">
        <v>517080</v>
      </c>
      <c r="C1645" s="114" t="s">
        <v>2809</v>
      </c>
      <c r="D1645" s="114" t="s">
        <v>762</v>
      </c>
    </row>
    <row r="1646" spans="1:4" x14ac:dyDescent="0.3">
      <c r="A1646" s="114" t="s">
        <v>2810</v>
      </c>
      <c r="B1646" s="114">
        <v>531301</v>
      </c>
      <c r="C1646" s="114" t="s">
        <v>364</v>
      </c>
      <c r="D1646" s="114" t="s">
        <v>379</v>
      </c>
    </row>
    <row r="1647" spans="1:4" x14ac:dyDescent="0.3">
      <c r="A1647" s="114" t="s">
        <v>2811</v>
      </c>
      <c r="B1647" s="114">
        <v>524735</v>
      </c>
      <c r="C1647" s="114" t="s">
        <v>2812</v>
      </c>
      <c r="D1647" s="114" t="s">
        <v>402</v>
      </c>
    </row>
    <row r="1648" spans="1:4" x14ac:dyDescent="0.3">
      <c r="A1648" s="114" t="s">
        <v>2813</v>
      </c>
      <c r="B1648" s="114">
        <v>542332</v>
      </c>
      <c r="C1648" s="114" t="s">
        <v>2814</v>
      </c>
      <c r="D1648" s="114" t="s">
        <v>347</v>
      </c>
    </row>
    <row r="1649" spans="1:4" x14ac:dyDescent="0.3">
      <c r="A1649" s="114" t="s">
        <v>2815</v>
      </c>
      <c r="B1649" s="114">
        <v>509675</v>
      </c>
      <c r="C1649" s="114" t="s">
        <v>2816</v>
      </c>
      <c r="D1649" s="114" t="s">
        <v>377</v>
      </c>
    </row>
    <row r="1650" spans="1:4" x14ac:dyDescent="0.3">
      <c r="A1650" s="114" t="s">
        <v>2817</v>
      </c>
      <c r="B1650" s="114">
        <v>532847</v>
      </c>
      <c r="C1650" s="114" t="s">
        <v>2818</v>
      </c>
      <c r="D1650" s="114" t="s">
        <v>1284</v>
      </c>
    </row>
    <row r="1651" spans="1:4" x14ac:dyDescent="0.3">
      <c r="A1651" s="114" t="s">
        <v>2819</v>
      </c>
      <c r="B1651" s="114">
        <v>505712</v>
      </c>
      <c r="C1651" s="114" t="s">
        <v>364</v>
      </c>
      <c r="D1651" s="114" t="s">
        <v>719</v>
      </c>
    </row>
    <row r="1652" spans="1:4" x14ac:dyDescent="0.3">
      <c r="A1652" s="114" t="s">
        <v>2820</v>
      </c>
      <c r="B1652" s="114">
        <v>514010</v>
      </c>
      <c r="C1652" s="114" t="s">
        <v>364</v>
      </c>
      <c r="D1652" s="114" t="s">
        <v>379</v>
      </c>
    </row>
    <row r="1653" spans="1:4" x14ac:dyDescent="0.3">
      <c r="A1653" s="114" t="s">
        <v>2821</v>
      </c>
      <c r="B1653" s="114">
        <v>500183</v>
      </c>
      <c r="C1653" s="114" t="s">
        <v>2822</v>
      </c>
      <c r="D1653" s="114" t="s">
        <v>634</v>
      </c>
    </row>
    <row r="1654" spans="1:4" x14ac:dyDescent="0.3">
      <c r="A1654" s="114" t="s">
        <v>2823</v>
      </c>
      <c r="B1654" s="114">
        <v>500184</v>
      </c>
      <c r="C1654" s="114" t="s">
        <v>2824</v>
      </c>
      <c r="D1654" s="114" t="s">
        <v>524</v>
      </c>
    </row>
    <row r="1655" spans="1:4" x14ac:dyDescent="0.3">
      <c r="A1655" s="114" t="s">
        <v>2825</v>
      </c>
      <c r="B1655" s="114">
        <v>526899</v>
      </c>
      <c r="C1655" s="114" t="s">
        <v>364</v>
      </c>
      <c r="D1655" s="114" t="s">
        <v>562</v>
      </c>
    </row>
    <row r="1656" spans="1:4" x14ac:dyDescent="0.3">
      <c r="A1656" s="114" t="s">
        <v>2826</v>
      </c>
      <c r="B1656" s="114">
        <v>513723</v>
      </c>
      <c r="C1656" s="114" t="s">
        <v>364</v>
      </c>
      <c r="D1656" s="114" t="s">
        <v>892</v>
      </c>
    </row>
    <row r="1657" spans="1:4" x14ac:dyDescent="0.3">
      <c r="A1657" s="114" t="s">
        <v>2827</v>
      </c>
      <c r="B1657" s="114">
        <v>511169</v>
      </c>
      <c r="C1657" s="114" t="s">
        <v>364</v>
      </c>
      <c r="D1657" s="114" t="s">
        <v>381</v>
      </c>
    </row>
    <row r="1658" spans="1:4" x14ac:dyDescent="0.3">
      <c r="A1658" s="114" t="s">
        <v>2828</v>
      </c>
      <c r="B1658" s="114">
        <v>514043</v>
      </c>
      <c r="C1658" s="114" t="s">
        <v>2829</v>
      </c>
      <c r="D1658" s="114" t="s">
        <v>379</v>
      </c>
    </row>
    <row r="1659" spans="1:4" x14ac:dyDescent="0.3">
      <c r="A1659" s="114" t="s">
        <v>2830</v>
      </c>
      <c r="B1659" s="114">
        <v>531979</v>
      </c>
      <c r="C1659" s="114" t="s">
        <v>364</v>
      </c>
      <c r="D1659" s="114" t="s">
        <v>669</v>
      </c>
    </row>
    <row r="1660" spans="1:4" x14ac:dyDescent="0.3">
      <c r="A1660" s="114" t="s">
        <v>2831</v>
      </c>
      <c r="B1660" s="114">
        <v>538652</v>
      </c>
      <c r="C1660" s="114" t="s">
        <v>364</v>
      </c>
      <c r="D1660" s="114" t="s">
        <v>386</v>
      </c>
    </row>
    <row r="1661" spans="1:4" x14ac:dyDescent="0.3">
      <c r="A1661" s="114" t="s">
        <v>2832</v>
      </c>
      <c r="B1661" s="114">
        <v>504036</v>
      </c>
      <c r="C1661" s="114" t="s">
        <v>2833</v>
      </c>
      <c r="D1661" s="114" t="s">
        <v>906</v>
      </c>
    </row>
    <row r="1662" spans="1:4" x14ac:dyDescent="0.3">
      <c r="A1662" s="114" t="s">
        <v>2834</v>
      </c>
      <c r="B1662" s="114">
        <v>539114</v>
      </c>
      <c r="C1662" s="114" t="s">
        <v>364</v>
      </c>
      <c r="D1662" s="114" t="s">
        <v>381</v>
      </c>
    </row>
    <row r="1663" spans="1:4" x14ac:dyDescent="0.3">
      <c r="A1663" s="114" t="s">
        <v>2835</v>
      </c>
      <c r="B1663" s="114">
        <v>503881</v>
      </c>
      <c r="C1663" s="114" t="s">
        <v>2836</v>
      </c>
      <c r="D1663" s="114" t="s">
        <v>379</v>
      </c>
    </row>
    <row r="1664" spans="1:4" x14ac:dyDescent="0.3">
      <c r="A1664" s="114" t="s">
        <v>2837</v>
      </c>
      <c r="B1664" s="114">
        <v>500440</v>
      </c>
      <c r="C1664" s="114" t="s">
        <v>2838</v>
      </c>
      <c r="D1664" s="114" t="s">
        <v>669</v>
      </c>
    </row>
    <row r="1665" spans="1:4" x14ac:dyDescent="0.3">
      <c r="A1665" s="114" t="s">
        <v>2839</v>
      </c>
      <c r="B1665" s="114" t="s">
        <v>364</v>
      </c>
      <c r="C1665" s="114" t="s">
        <v>2840</v>
      </c>
      <c r="D1665" s="114" t="s">
        <v>375</v>
      </c>
    </row>
    <row r="1666" spans="1:4" x14ac:dyDescent="0.3">
      <c r="A1666" s="114" t="s">
        <v>2841</v>
      </c>
      <c r="B1666" s="114">
        <v>509895</v>
      </c>
      <c r="C1666" s="114" t="s">
        <v>364</v>
      </c>
      <c r="D1666" s="114" t="s">
        <v>379</v>
      </c>
    </row>
    <row r="1667" spans="1:4" x14ac:dyDescent="0.3">
      <c r="A1667" s="114" t="s">
        <v>2842</v>
      </c>
      <c r="B1667" s="114">
        <v>532859</v>
      </c>
      <c r="C1667" s="114" t="s">
        <v>2843</v>
      </c>
      <c r="D1667" s="114" t="s">
        <v>694</v>
      </c>
    </row>
    <row r="1668" spans="1:4" x14ac:dyDescent="0.3">
      <c r="A1668" s="114" t="s">
        <v>2844</v>
      </c>
      <c r="B1668" s="114">
        <v>500189</v>
      </c>
      <c r="C1668" s="114" t="s">
        <v>2845</v>
      </c>
      <c r="D1668" s="114" t="s">
        <v>1103</v>
      </c>
    </row>
    <row r="1669" spans="1:4" x14ac:dyDescent="0.3">
      <c r="A1669" s="114" t="s">
        <v>2846</v>
      </c>
      <c r="B1669" s="114">
        <v>514428</v>
      </c>
      <c r="C1669" s="114" t="s">
        <v>364</v>
      </c>
      <c r="D1669" s="114" t="s">
        <v>484</v>
      </c>
    </row>
    <row r="1670" spans="1:4" x14ac:dyDescent="0.3">
      <c r="A1670" s="114" t="s">
        <v>2847</v>
      </c>
      <c r="B1670" s="114">
        <v>541154</v>
      </c>
      <c r="C1670" s="114" t="s">
        <v>2848</v>
      </c>
      <c r="D1670" s="114" t="s">
        <v>2849</v>
      </c>
    </row>
    <row r="1671" spans="1:4" x14ac:dyDescent="0.3">
      <c r="A1671" s="114" t="s">
        <v>2850</v>
      </c>
      <c r="B1671" s="114">
        <v>531918</v>
      </c>
      <c r="C1671" s="114" t="s">
        <v>364</v>
      </c>
      <c r="D1671" s="114" t="s">
        <v>386</v>
      </c>
    </row>
    <row r="1672" spans="1:4" x14ac:dyDescent="0.3">
      <c r="A1672" s="114" t="s">
        <v>2851</v>
      </c>
      <c r="B1672" s="114">
        <v>532041</v>
      </c>
      <c r="C1672" s="114" t="s">
        <v>2852</v>
      </c>
      <c r="D1672" s="114" t="s">
        <v>457</v>
      </c>
    </row>
    <row r="1673" spans="1:4" x14ac:dyDescent="0.3">
      <c r="A1673" s="114" t="s">
        <v>2853</v>
      </c>
      <c r="B1673" s="114">
        <v>509635</v>
      </c>
      <c r="C1673" s="114" t="s">
        <v>2854</v>
      </c>
      <c r="D1673" s="114" t="s">
        <v>719</v>
      </c>
    </row>
    <row r="1674" spans="1:4" x14ac:dyDescent="0.3">
      <c r="A1674" s="114" t="s">
        <v>2855</v>
      </c>
      <c r="B1674" s="114">
        <v>500185</v>
      </c>
      <c r="C1674" s="114" t="s">
        <v>2856</v>
      </c>
      <c r="D1674" s="114" t="s">
        <v>762</v>
      </c>
    </row>
    <row r="1675" spans="1:4" x14ac:dyDescent="0.3">
      <c r="A1675" s="114" t="s">
        <v>2857</v>
      </c>
      <c r="B1675" s="114">
        <v>513599</v>
      </c>
      <c r="C1675" s="114" t="s">
        <v>2858</v>
      </c>
      <c r="D1675" s="114" t="s">
        <v>438</v>
      </c>
    </row>
    <row r="1676" spans="1:4" x14ac:dyDescent="0.3">
      <c r="A1676" s="114" t="s">
        <v>2859</v>
      </c>
      <c r="B1676" s="114">
        <v>505725</v>
      </c>
      <c r="C1676" s="114" t="s">
        <v>2860</v>
      </c>
      <c r="D1676" s="114" t="s">
        <v>549</v>
      </c>
    </row>
    <row r="1677" spans="1:4" x14ac:dyDescent="0.3">
      <c r="A1677" s="114" t="s">
        <v>2861</v>
      </c>
      <c r="B1677" s="114">
        <v>524013</v>
      </c>
      <c r="C1677" s="114" t="s">
        <v>364</v>
      </c>
      <c r="D1677" s="114" t="s">
        <v>741</v>
      </c>
    </row>
    <row r="1678" spans="1:4" x14ac:dyDescent="0.3">
      <c r="A1678" s="114" t="s">
        <v>2862</v>
      </c>
      <c r="B1678" s="114">
        <v>519126</v>
      </c>
      <c r="C1678" s="114" t="s">
        <v>364</v>
      </c>
      <c r="D1678" s="114" t="s">
        <v>424</v>
      </c>
    </row>
    <row r="1679" spans="1:4" x14ac:dyDescent="0.3">
      <c r="A1679" s="114" t="s">
        <v>2863</v>
      </c>
      <c r="B1679" s="114">
        <v>505893</v>
      </c>
      <c r="C1679" s="114" t="s">
        <v>364</v>
      </c>
      <c r="D1679" s="114" t="s">
        <v>719</v>
      </c>
    </row>
    <row r="1680" spans="1:4" x14ac:dyDescent="0.3">
      <c r="A1680" s="114" t="s">
        <v>2864</v>
      </c>
      <c r="B1680" s="114">
        <v>509650</v>
      </c>
      <c r="C1680" s="114" t="s">
        <v>364</v>
      </c>
      <c r="D1680" s="114" t="s">
        <v>422</v>
      </c>
    </row>
    <row r="1681" spans="1:4" x14ac:dyDescent="0.3">
      <c r="A1681" s="114" t="s">
        <v>2865</v>
      </c>
      <c r="B1681" s="114">
        <v>533217</v>
      </c>
      <c r="C1681" s="114" t="s">
        <v>2866</v>
      </c>
      <c r="D1681" s="114" t="s">
        <v>888</v>
      </c>
    </row>
    <row r="1682" spans="1:4" x14ac:dyDescent="0.3">
      <c r="A1682" s="114" t="s">
        <v>2867</v>
      </c>
      <c r="B1682" s="114">
        <v>500500</v>
      </c>
      <c r="C1682" s="114" t="s">
        <v>2868</v>
      </c>
      <c r="D1682" s="114" t="s">
        <v>2294</v>
      </c>
    </row>
    <row r="1683" spans="1:4" x14ac:dyDescent="0.3">
      <c r="A1683" s="114" t="s">
        <v>2869</v>
      </c>
      <c r="B1683" s="114">
        <v>500186</v>
      </c>
      <c r="C1683" s="114" t="s">
        <v>2870</v>
      </c>
      <c r="D1683" s="114" t="s">
        <v>427</v>
      </c>
    </row>
    <row r="1684" spans="1:4" x14ac:dyDescent="0.3">
      <c r="A1684" s="114" t="s">
        <v>2871</v>
      </c>
      <c r="B1684" s="114">
        <v>500449</v>
      </c>
      <c r="C1684" s="114" t="s">
        <v>364</v>
      </c>
      <c r="D1684" s="114" t="s">
        <v>412</v>
      </c>
    </row>
    <row r="1685" spans="1:4" x14ac:dyDescent="0.3">
      <c r="A1685" s="114" t="s">
        <v>2872</v>
      </c>
      <c r="B1685" s="114">
        <v>500104</v>
      </c>
      <c r="C1685" s="114" t="s">
        <v>2873</v>
      </c>
      <c r="D1685" s="114" t="s">
        <v>1293</v>
      </c>
    </row>
    <row r="1686" spans="1:4" x14ac:dyDescent="0.3">
      <c r="A1686" s="114" t="s">
        <v>2874</v>
      </c>
      <c r="B1686" s="114">
        <v>530315</v>
      </c>
      <c r="C1686" s="114" t="s">
        <v>364</v>
      </c>
      <c r="D1686" s="114" t="s">
        <v>559</v>
      </c>
    </row>
    <row r="1687" spans="1:4" x14ac:dyDescent="0.3">
      <c r="A1687" s="114" t="s">
        <v>2875</v>
      </c>
      <c r="B1687" s="114">
        <v>500696</v>
      </c>
      <c r="C1687" s="114" t="s">
        <v>2876</v>
      </c>
      <c r="D1687" s="114" t="s">
        <v>546</v>
      </c>
    </row>
    <row r="1688" spans="1:4" x14ac:dyDescent="0.3">
      <c r="A1688" s="114" t="s">
        <v>2877</v>
      </c>
      <c r="B1688" s="114">
        <v>504713</v>
      </c>
      <c r="C1688" s="114" t="s">
        <v>364</v>
      </c>
      <c r="D1688" s="114" t="s">
        <v>1284</v>
      </c>
    </row>
    <row r="1689" spans="1:4" x14ac:dyDescent="0.3">
      <c r="A1689" s="114" t="s">
        <v>2878</v>
      </c>
      <c r="B1689" s="114">
        <v>500188</v>
      </c>
      <c r="C1689" s="114" t="s">
        <v>2879</v>
      </c>
      <c r="D1689" s="114" t="s">
        <v>2880</v>
      </c>
    </row>
    <row r="1690" spans="1:4" x14ac:dyDescent="0.3">
      <c r="A1690" s="114" t="s">
        <v>2881</v>
      </c>
      <c r="B1690" s="114">
        <v>515145</v>
      </c>
      <c r="C1690" s="114" t="s">
        <v>2882</v>
      </c>
      <c r="D1690" s="114" t="s">
        <v>559</v>
      </c>
    </row>
    <row r="1691" spans="1:4" x14ac:dyDescent="0.3">
      <c r="A1691" s="114" t="s">
        <v>2883</v>
      </c>
      <c r="B1691" s="114">
        <v>513039</v>
      </c>
      <c r="C1691" s="114" t="s">
        <v>364</v>
      </c>
      <c r="D1691" s="114" t="s">
        <v>372</v>
      </c>
    </row>
    <row r="1692" spans="1:4" x14ac:dyDescent="0.3">
      <c r="A1692" s="114" t="s">
        <v>2884</v>
      </c>
      <c r="B1692" s="114">
        <v>539984</v>
      </c>
      <c r="C1692" s="114" t="s">
        <v>364</v>
      </c>
      <c r="D1692" s="114" t="s">
        <v>906</v>
      </c>
    </row>
    <row r="1693" spans="1:4" x14ac:dyDescent="0.3">
      <c r="A1693" s="114" t="s">
        <v>2885</v>
      </c>
      <c r="B1693" s="114">
        <v>530853</v>
      </c>
      <c r="C1693" s="114" t="s">
        <v>364</v>
      </c>
      <c r="D1693" s="114" t="s">
        <v>2183</v>
      </c>
    </row>
    <row r="1694" spans="1:4" x14ac:dyDescent="0.3">
      <c r="A1694" s="114" t="s">
        <v>2886</v>
      </c>
      <c r="B1694" s="114">
        <v>531743</v>
      </c>
      <c r="C1694" s="114" t="s">
        <v>364</v>
      </c>
      <c r="D1694" s="114" t="s">
        <v>386</v>
      </c>
    </row>
    <row r="1695" spans="1:4" x14ac:dyDescent="0.3">
      <c r="A1695" s="114" t="s">
        <v>2887</v>
      </c>
      <c r="B1695" s="114">
        <v>590018</v>
      </c>
      <c r="C1695" s="114" t="s">
        <v>2888</v>
      </c>
      <c r="D1695" s="114" t="s">
        <v>396</v>
      </c>
    </row>
    <row r="1696" spans="1:4" x14ac:dyDescent="0.3">
      <c r="A1696" s="114" t="s">
        <v>2889</v>
      </c>
      <c r="B1696" s="114">
        <v>521068</v>
      </c>
      <c r="C1696" s="114" t="s">
        <v>364</v>
      </c>
      <c r="D1696" s="114" t="s">
        <v>379</v>
      </c>
    </row>
    <row r="1697" spans="1:4" x14ac:dyDescent="0.3">
      <c r="A1697" s="114" t="s">
        <v>2890</v>
      </c>
      <c r="B1697" s="114">
        <v>532359</v>
      </c>
      <c r="C1697" s="114" t="s">
        <v>364</v>
      </c>
      <c r="D1697" s="114" t="s">
        <v>457</v>
      </c>
    </row>
    <row r="1698" spans="1:4" x14ac:dyDescent="0.3">
      <c r="A1698" s="114" t="s">
        <v>2891</v>
      </c>
      <c r="B1698" s="114">
        <v>526217</v>
      </c>
      <c r="C1698" s="114" t="s">
        <v>2892</v>
      </c>
      <c r="D1698" s="114" t="s">
        <v>559</v>
      </c>
    </row>
    <row r="1699" spans="1:4" x14ac:dyDescent="0.3">
      <c r="A1699" s="114" t="s">
        <v>2893</v>
      </c>
      <c r="B1699" s="114" t="s">
        <v>364</v>
      </c>
      <c r="C1699" s="114" t="s">
        <v>2894</v>
      </c>
      <c r="D1699" s="114" t="s">
        <v>455</v>
      </c>
    </row>
    <row r="1700" spans="1:4" x14ac:dyDescent="0.3">
      <c r="A1700" s="114" t="s">
        <v>2895</v>
      </c>
      <c r="B1700" s="114">
        <v>541627</v>
      </c>
      <c r="C1700" s="114" t="s">
        <v>2896</v>
      </c>
      <c r="D1700" s="114" t="s">
        <v>1733</v>
      </c>
    </row>
    <row r="1701" spans="1:4" x14ac:dyDescent="0.3">
      <c r="A1701" s="114" t="s">
        <v>2897</v>
      </c>
      <c r="B1701" s="114">
        <v>531661</v>
      </c>
      <c r="C1701" s="114" t="s">
        <v>364</v>
      </c>
      <c r="D1701" s="114" t="s">
        <v>372</v>
      </c>
    </row>
    <row r="1702" spans="1:4" x14ac:dyDescent="0.3">
      <c r="A1702" s="114" t="s">
        <v>2898</v>
      </c>
      <c r="B1702" s="114">
        <v>500191</v>
      </c>
      <c r="C1702" s="114" t="s">
        <v>2899</v>
      </c>
      <c r="D1702" s="114" t="s">
        <v>442</v>
      </c>
    </row>
    <row r="1703" spans="1:4" x14ac:dyDescent="0.3">
      <c r="A1703" s="114" t="s">
        <v>2900</v>
      </c>
      <c r="B1703" s="114">
        <v>522064</v>
      </c>
      <c r="C1703" s="114" t="s">
        <v>2901</v>
      </c>
      <c r="D1703" s="114" t="s">
        <v>372</v>
      </c>
    </row>
    <row r="1704" spans="1:4" x14ac:dyDescent="0.3">
      <c r="A1704" s="114" t="s">
        <v>2902</v>
      </c>
      <c r="B1704" s="114">
        <v>517174</v>
      </c>
      <c r="C1704" s="114" t="s">
        <v>2903</v>
      </c>
      <c r="D1704" s="114" t="s">
        <v>662</v>
      </c>
    </row>
    <row r="1705" spans="1:4" x14ac:dyDescent="0.3">
      <c r="A1705" s="114" t="s">
        <v>2904</v>
      </c>
      <c r="B1705" s="114">
        <v>517174</v>
      </c>
      <c r="C1705" s="114" t="s">
        <v>2903</v>
      </c>
      <c r="D1705" s="114" t="s">
        <v>662</v>
      </c>
    </row>
    <row r="1706" spans="1:4" x14ac:dyDescent="0.3">
      <c r="A1706" s="114" t="s">
        <v>2905</v>
      </c>
      <c r="B1706" s="114">
        <v>500193</v>
      </c>
      <c r="C1706" s="114" t="s">
        <v>2906</v>
      </c>
      <c r="D1706" s="114" t="s">
        <v>565</v>
      </c>
    </row>
    <row r="1707" spans="1:4" x14ac:dyDescent="0.3">
      <c r="A1707" s="114" t="s">
        <v>2907</v>
      </c>
      <c r="B1707" s="114">
        <v>526683</v>
      </c>
      <c r="C1707" s="114" t="s">
        <v>2908</v>
      </c>
      <c r="D1707" s="114" t="s">
        <v>565</v>
      </c>
    </row>
    <row r="1708" spans="1:4" x14ac:dyDescent="0.3">
      <c r="A1708" s="114" t="s">
        <v>2909</v>
      </c>
      <c r="B1708" s="114">
        <v>540530</v>
      </c>
      <c r="C1708" s="114" t="s">
        <v>2910</v>
      </c>
      <c r="D1708" s="114" t="s">
        <v>422</v>
      </c>
    </row>
    <row r="1709" spans="1:4" x14ac:dyDescent="0.3">
      <c r="A1709" s="114" t="s">
        <v>2911</v>
      </c>
      <c r="B1709" s="114">
        <v>532873</v>
      </c>
      <c r="C1709" s="114" t="s">
        <v>2912</v>
      </c>
      <c r="D1709" s="114" t="s">
        <v>450</v>
      </c>
    </row>
    <row r="1710" spans="1:4" x14ac:dyDescent="0.3">
      <c r="A1710" s="114" t="s">
        <v>2913</v>
      </c>
      <c r="B1710" s="114">
        <v>500010</v>
      </c>
      <c r="C1710" s="114" t="s">
        <v>2914</v>
      </c>
      <c r="D1710" s="114" t="s">
        <v>422</v>
      </c>
    </row>
    <row r="1711" spans="1:4" x14ac:dyDescent="0.3">
      <c r="A1711" s="114" t="s">
        <v>2915</v>
      </c>
      <c r="B1711" s="114">
        <v>532761</v>
      </c>
      <c r="C1711" s="114" t="s">
        <v>2916</v>
      </c>
      <c r="D1711" s="114" t="s">
        <v>694</v>
      </c>
    </row>
    <row r="1712" spans="1:4" x14ac:dyDescent="0.3">
      <c r="A1712" s="114" t="s">
        <v>2917</v>
      </c>
      <c r="B1712" s="114">
        <v>526761</v>
      </c>
      <c r="C1712" s="114" t="s">
        <v>364</v>
      </c>
      <c r="D1712" s="114" t="s">
        <v>565</v>
      </c>
    </row>
    <row r="1713" spans="1:4" x14ac:dyDescent="0.3">
      <c r="A1713" s="114" t="s">
        <v>2918</v>
      </c>
      <c r="B1713" s="114">
        <v>535217</v>
      </c>
      <c r="C1713" s="114" t="s">
        <v>364</v>
      </c>
      <c r="D1713" s="114" t="s">
        <v>562</v>
      </c>
    </row>
    <row r="1714" spans="1:4" x14ac:dyDescent="0.3">
      <c r="A1714" s="114" t="s">
        <v>2919</v>
      </c>
      <c r="B1714" s="114">
        <v>540136</v>
      </c>
      <c r="C1714" s="114" t="s">
        <v>2920</v>
      </c>
      <c r="D1714" s="114" t="s">
        <v>407</v>
      </c>
    </row>
    <row r="1715" spans="1:4" x14ac:dyDescent="0.3">
      <c r="A1715" s="114" t="s">
        <v>2921</v>
      </c>
      <c r="B1715" s="114">
        <v>531724</v>
      </c>
      <c r="C1715" s="114" t="s">
        <v>364</v>
      </c>
      <c r="D1715" s="114" t="s">
        <v>785</v>
      </c>
    </row>
    <row r="1716" spans="1:4" x14ac:dyDescent="0.3">
      <c r="A1716" s="114" t="s">
        <v>2922</v>
      </c>
      <c r="B1716" s="114">
        <v>500187</v>
      </c>
      <c r="C1716" s="114" t="s">
        <v>2923</v>
      </c>
      <c r="D1716" s="114" t="s">
        <v>559</v>
      </c>
    </row>
    <row r="1717" spans="1:4" x14ac:dyDescent="0.3">
      <c r="A1717" s="114" t="s">
        <v>2924</v>
      </c>
      <c r="B1717" s="114">
        <v>532662</v>
      </c>
      <c r="C1717" s="114" t="s">
        <v>2925</v>
      </c>
      <c r="D1717" s="114" t="s">
        <v>888</v>
      </c>
    </row>
    <row r="1718" spans="1:4" x14ac:dyDescent="0.3">
      <c r="A1718" s="114" t="s">
        <v>2926</v>
      </c>
      <c r="B1718" s="114">
        <v>532799</v>
      </c>
      <c r="C1718" s="114" t="s">
        <v>2927</v>
      </c>
      <c r="D1718" s="114" t="s">
        <v>450</v>
      </c>
    </row>
    <row r="1719" spans="1:4" x14ac:dyDescent="0.3">
      <c r="A1719" s="114" t="s">
        <v>2928</v>
      </c>
      <c r="B1719" s="114">
        <v>509820</v>
      </c>
      <c r="C1719" s="114" t="s">
        <v>2929</v>
      </c>
      <c r="D1719" s="114" t="s">
        <v>559</v>
      </c>
    </row>
    <row r="1720" spans="1:4" x14ac:dyDescent="0.3">
      <c r="A1720" s="114" t="s">
        <v>2930</v>
      </c>
      <c r="B1720" s="114">
        <v>542592</v>
      </c>
      <c r="C1720" s="114" t="s">
        <v>2931</v>
      </c>
      <c r="D1720" s="114" t="s">
        <v>469</v>
      </c>
    </row>
    <row r="1721" spans="1:4" x14ac:dyDescent="0.3">
      <c r="A1721" s="114" t="s">
        <v>2932</v>
      </c>
      <c r="B1721" s="114" t="s">
        <v>364</v>
      </c>
      <c r="C1721" s="114" t="s">
        <v>2933</v>
      </c>
      <c r="D1721" s="114" t="s">
        <v>375</v>
      </c>
    </row>
    <row r="1722" spans="1:4" x14ac:dyDescent="0.3">
      <c r="A1722" s="114" t="s">
        <v>2934</v>
      </c>
      <c r="B1722" s="114">
        <v>539724</v>
      </c>
      <c r="C1722" s="114" t="s">
        <v>364</v>
      </c>
      <c r="D1722" s="114" t="s">
        <v>350</v>
      </c>
    </row>
    <row r="1723" spans="1:4" x14ac:dyDescent="0.3">
      <c r="A1723" s="114" t="s">
        <v>2935</v>
      </c>
      <c r="B1723" s="114">
        <v>519463</v>
      </c>
      <c r="C1723" s="114" t="s">
        <v>364</v>
      </c>
      <c r="D1723" s="114" t="s">
        <v>562</v>
      </c>
    </row>
    <row r="1724" spans="1:4" x14ac:dyDescent="0.3">
      <c r="A1724" s="114" t="s">
        <v>2936</v>
      </c>
      <c r="B1724" s="114" t="s">
        <v>364</v>
      </c>
      <c r="C1724" s="114" t="s">
        <v>2937</v>
      </c>
      <c r="D1724" s="114" t="s">
        <v>375</v>
      </c>
    </row>
    <row r="1725" spans="1:4" x14ac:dyDescent="0.3">
      <c r="A1725" s="114" t="s">
        <v>2938</v>
      </c>
      <c r="B1725" s="114">
        <v>532174</v>
      </c>
      <c r="C1725" s="114" t="s">
        <v>2939</v>
      </c>
      <c r="D1725" s="114" t="s">
        <v>682</v>
      </c>
    </row>
    <row r="1726" spans="1:4" x14ac:dyDescent="0.3">
      <c r="A1726" s="114" t="s">
        <v>2940</v>
      </c>
      <c r="B1726" s="114">
        <v>540716</v>
      </c>
      <c r="C1726" s="114" t="s">
        <v>2941</v>
      </c>
      <c r="D1726" s="114" t="s">
        <v>2447</v>
      </c>
    </row>
    <row r="1727" spans="1:4" x14ac:dyDescent="0.3">
      <c r="A1727" s="114" t="s">
        <v>2942</v>
      </c>
      <c r="B1727" s="114">
        <v>533244</v>
      </c>
      <c r="C1727" s="114" t="s">
        <v>2943</v>
      </c>
      <c r="D1727" s="114" t="s">
        <v>347</v>
      </c>
    </row>
    <row r="1728" spans="1:4" x14ac:dyDescent="0.3">
      <c r="A1728" s="114" t="s">
        <v>2944</v>
      </c>
      <c r="B1728" s="114">
        <v>540133</v>
      </c>
      <c r="C1728" s="114" t="s">
        <v>2945</v>
      </c>
      <c r="D1728" s="114" t="s">
        <v>2777</v>
      </c>
    </row>
    <row r="1729" spans="1:4" x14ac:dyDescent="0.3">
      <c r="A1729" s="114" t="s">
        <v>2946</v>
      </c>
      <c r="B1729" s="114">
        <v>555555</v>
      </c>
      <c r="C1729" s="114" t="s">
        <v>2947</v>
      </c>
      <c r="D1729" s="114" t="s">
        <v>347</v>
      </c>
    </row>
    <row r="1730" spans="1:4" x14ac:dyDescent="0.3">
      <c r="A1730" s="114" t="s">
        <v>2948</v>
      </c>
      <c r="B1730" s="114">
        <v>541179</v>
      </c>
      <c r="C1730" s="114" t="s">
        <v>2949</v>
      </c>
      <c r="D1730" s="114" t="s">
        <v>347</v>
      </c>
    </row>
    <row r="1731" spans="1:4" x14ac:dyDescent="0.3">
      <c r="A1731" s="114" t="s">
        <v>2950</v>
      </c>
      <c r="B1731" s="114">
        <v>532835</v>
      </c>
      <c r="C1731" s="114" t="s">
        <v>2951</v>
      </c>
      <c r="D1731" s="114" t="s">
        <v>347</v>
      </c>
    </row>
    <row r="1732" spans="1:4" x14ac:dyDescent="0.3">
      <c r="A1732" s="114" t="s">
        <v>2952</v>
      </c>
      <c r="B1732" s="114">
        <v>531524</v>
      </c>
      <c r="C1732" s="114" t="s">
        <v>2953</v>
      </c>
      <c r="D1732" s="114" t="s">
        <v>662</v>
      </c>
    </row>
    <row r="1733" spans="1:4" x14ac:dyDescent="0.3">
      <c r="A1733" s="114" t="s">
        <v>2954</v>
      </c>
      <c r="B1733" s="114">
        <v>531524</v>
      </c>
      <c r="C1733" s="114" t="s">
        <v>2953</v>
      </c>
      <c r="D1733" s="114" t="s">
        <v>662</v>
      </c>
    </row>
    <row r="1734" spans="1:4" x14ac:dyDescent="0.3">
      <c r="A1734" s="114" t="s">
        <v>2955</v>
      </c>
      <c r="B1734" s="114">
        <v>500116</v>
      </c>
      <c r="C1734" s="114" t="s">
        <v>2956</v>
      </c>
      <c r="D1734" s="114" t="s">
        <v>682</v>
      </c>
    </row>
    <row r="1735" spans="1:4" x14ac:dyDescent="0.3">
      <c r="A1735" s="114" t="s">
        <v>2957</v>
      </c>
      <c r="B1735" s="114">
        <v>539437</v>
      </c>
      <c r="C1735" s="114" t="s">
        <v>2958</v>
      </c>
      <c r="D1735" s="114" t="s">
        <v>682</v>
      </c>
    </row>
    <row r="1736" spans="1:4" x14ac:dyDescent="0.3">
      <c r="A1736" s="114" t="s">
        <v>2959</v>
      </c>
      <c r="B1736" s="114" t="s">
        <v>364</v>
      </c>
      <c r="C1736" s="114" t="s">
        <v>2960</v>
      </c>
      <c r="D1736" s="114" t="s">
        <v>682</v>
      </c>
    </row>
    <row r="1737" spans="1:4" x14ac:dyDescent="0.3">
      <c r="A1737" s="114" t="s">
        <v>2961</v>
      </c>
      <c r="B1737" s="114">
        <v>532659</v>
      </c>
      <c r="C1737" s="114" t="s">
        <v>2962</v>
      </c>
      <c r="D1737" s="114" t="s">
        <v>381</v>
      </c>
    </row>
    <row r="1738" spans="1:4" x14ac:dyDescent="0.3">
      <c r="A1738" s="114" t="s">
        <v>2963</v>
      </c>
      <c r="B1738" s="114">
        <v>507438</v>
      </c>
      <c r="C1738" s="114" t="s">
        <v>2964</v>
      </c>
      <c r="D1738" s="114" t="s">
        <v>996</v>
      </c>
    </row>
    <row r="1739" spans="1:4" x14ac:dyDescent="0.3">
      <c r="A1739" s="114" t="s">
        <v>2965</v>
      </c>
      <c r="B1739" s="114">
        <v>505726</v>
      </c>
      <c r="C1739" s="114" t="s">
        <v>2966</v>
      </c>
      <c r="D1739" s="114" t="s">
        <v>1129</v>
      </c>
    </row>
    <row r="1740" spans="1:4" x14ac:dyDescent="0.3">
      <c r="A1740" s="114" t="s">
        <v>2967</v>
      </c>
      <c r="B1740" s="114">
        <v>500106</v>
      </c>
      <c r="C1740" s="114" t="s">
        <v>2968</v>
      </c>
      <c r="D1740" s="114" t="s">
        <v>2697</v>
      </c>
    </row>
    <row r="1741" spans="1:4" x14ac:dyDescent="0.3">
      <c r="A1741" s="114" t="s">
        <v>2969</v>
      </c>
      <c r="B1741" s="114">
        <v>540774</v>
      </c>
      <c r="C1741" s="114" t="s">
        <v>2970</v>
      </c>
      <c r="D1741" s="114" t="s">
        <v>549</v>
      </c>
    </row>
    <row r="1742" spans="1:4" x14ac:dyDescent="0.3">
      <c r="A1742" s="114" t="s">
        <v>2971</v>
      </c>
      <c r="B1742" s="114">
        <v>540377</v>
      </c>
      <c r="C1742" s="114" t="s">
        <v>364</v>
      </c>
      <c r="D1742" s="114" t="s">
        <v>386</v>
      </c>
    </row>
    <row r="1743" spans="1:4" x14ac:dyDescent="0.3">
      <c r="A1743" s="114" t="s">
        <v>2972</v>
      </c>
      <c r="B1743" s="114">
        <v>522289</v>
      </c>
      <c r="C1743" s="114" t="s">
        <v>364</v>
      </c>
      <c r="D1743" s="114" t="s">
        <v>386</v>
      </c>
    </row>
    <row r="1744" spans="1:4" x14ac:dyDescent="0.3">
      <c r="A1744" s="114" t="s">
        <v>2973</v>
      </c>
      <c r="B1744" s="114">
        <v>500199</v>
      </c>
      <c r="C1744" s="114" t="s">
        <v>2974</v>
      </c>
      <c r="D1744" s="114" t="s">
        <v>412</v>
      </c>
    </row>
    <row r="1745" spans="1:4" x14ac:dyDescent="0.3">
      <c r="A1745" s="114" t="s">
        <v>2975</v>
      </c>
      <c r="B1745" s="114">
        <v>517380</v>
      </c>
      <c r="C1745" s="114" t="s">
        <v>2976</v>
      </c>
      <c r="D1745" s="114" t="s">
        <v>719</v>
      </c>
    </row>
    <row r="1746" spans="1:4" x14ac:dyDescent="0.3">
      <c r="A1746" s="114" t="s">
        <v>2977</v>
      </c>
      <c r="B1746" s="114">
        <v>517380</v>
      </c>
      <c r="C1746" s="114" t="s">
        <v>2976</v>
      </c>
      <c r="D1746" s="114" t="s">
        <v>719</v>
      </c>
    </row>
    <row r="1747" spans="1:4" x14ac:dyDescent="0.3">
      <c r="A1747" s="114" t="s">
        <v>2978</v>
      </c>
      <c r="B1747" s="114">
        <v>539449</v>
      </c>
      <c r="C1747" s="114" t="s">
        <v>364</v>
      </c>
      <c r="D1747" s="114" t="s">
        <v>386</v>
      </c>
    </row>
    <row r="1748" spans="1:4" x14ac:dyDescent="0.3">
      <c r="A1748" s="114" t="s">
        <v>2979</v>
      </c>
      <c r="B1748" s="114">
        <v>532636</v>
      </c>
      <c r="C1748" s="114" t="s">
        <v>2980</v>
      </c>
      <c r="D1748" s="114" t="s">
        <v>347</v>
      </c>
    </row>
    <row r="1749" spans="1:4" x14ac:dyDescent="0.3">
      <c r="A1749" s="114" t="s">
        <v>2981</v>
      </c>
      <c r="B1749" s="114">
        <v>531968</v>
      </c>
      <c r="C1749" s="114" t="s">
        <v>2982</v>
      </c>
      <c r="D1749" s="114" t="s">
        <v>450</v>
      </c>
    </row>
    <row r="1750" spans="1:4" x14ac:dyDescent="0.3">
      <c r="A1750" s="114" t="s">
        <v>2983</v>
      </c>
      <c r="B1750" s="114">
        <v>514238</v>
      </c>
      <c r="C1750" s="114" t="s">
        <v>364</v>
      </c>
      <c r="D1750" s="114" t="s">
        <v>347</v>
      </c>
    </row>
    <row r="1751" spans="1:4" x14ac:dyDescent="0.3">
      <c r="A1751" s="114" t="s">
        <v>2984</v>
      </c>
      <c r="B1751" s="114">
        <v>532414</v>
      </c>
      <c r="C1751" s="114" t="s">
        <v>364</v>
      </c>
      <c r="D1751" s="114" t="s">
        <v>457</v>
      </c>
    </row>
    <row r="1752" spans="1:4" x14ac:dyDescent="0.3">
      <c r="A1752" s="114" t="s">
        <v>2985</v>
      </c>
      <c r="B1752" s="114">
        <v>532907</v>
      </c>
      <c r="C1752" s="114" t="s">
        <v>2986</v>
      </c>
      <c r="D1752" s="114" t="s">
        <v>762</v>
      </c>
    </row>
    <row r="1753" spans="1:4" x14ac:dyDescent="0.3">
      <c r="A1753" s="114" t="s">
        <v>2987</v>
      </c>
      <c r="B1753" s="114">
        <v>511208</v>
      </c>
      <c r="C1753" s="114" t="s">
        <v>2988</v>
      </c>
      <c r="D1753" s="114" t="s">
        <v>2770</v>
      </c>
    </row>
    <row r="1754" spans="1:4" x14ac:dyDescent="0.3">
      <c r="A1754" s="114" t="s">
        <v>2989</v>
      </c>
      <c r="B1754" s="114">
        <v>533177</v>
      </c>
      <c r="C1754" s="114" t="s">
        <v>2990</v>
      </c>
      <c r="D1754" s="114" t="s">
        <v>959</v>
      </c>
    </row>
    <row r="1755" spans="1:4" x14ac:dyDescent="0.3">
      <c r="A1755" s="114" t="s">
        <v>2991</v>
      </c>
      <c r="B1755" s="114">
        <v>511628</v>
      </c>
      <c r="C1755" s="114" t="s">
        <v>364</v>
      </c>
      <c r="D1755" s="114" t="s">
        <v>381</v>
      </c>
    </row>
    <row r="1756" spans="1:4" x14ac:dyDescent="0.3">
      <c r="A1756" s="114" t="s">
        <v>2992</v>
      </c>
      <c r="B1756" s="114">
        <v>505539</v>
      </c>
      <c r="C1756" s="114" t="s">
        <v>364</v>
      </c>
      <c r="D1756" s="114" t="s">
        <v>785</v>
      </c>
    </row>
    <row r="1757" spans="1:4" x14ac:dyDescent="0.3">
      <c r="A1757" s="114" t="s">
        <v>2993</v>
      </c>
      <c r="B1757" s="114">
        <v>513295</v>
      </c>
      <c r="C1757" s="114" t="s">
        <v>364</v>
      </c>
      <c r="D1757" s="114" t="s">
        <v>396</v>
      </c>
    </row>
    <row r="1758" spans="1:4" x14ac:dyDescent="0.3">
      <c r="A1758" s="114" t="s">
        <v>2994</v>
      </c>
      <c r="B1758" s="114">
        <v>517571</v>
      </c>
      <c r="C1758" s="114" t="s">
        <v>2995</v>
      </c>
      <c r="D1758" s="114" t="s">
        <v>407</v>
      </c>
    </row>
    <row r="1759" spans="1:4" x14ac:dyDescent="0.3">
      <c r="A1759" s="114" t="s">
        <v>2996</v>
      </c>
      <c r="B1759" s="114">
        <v>532614</v>
      </c>
      <c r="C1759" s="114" t="s">
        <v>2997</v>
      </c>
      <c r="D1759" s="114" t="s">
        <v>396</v>
      </c>
    </row>
    <row r="1760" spans="1:4" x14ac:dyDescent="0.3">
      <c r="A1760" s="114" t="s">
        <v>2998</v>
      </c>
      <c r="B1760" s="114">
        <v>531129</v>
      </c>
      <c r="C1760" s="114" t="s">
        <v>364</v>
      </c>
      <c r="D1760" s="114" t="s">
        <v>892</v>
      </c>
    </row>
    <row r="1761" spans="1:4" x14ac:dyDescent="0.3">
      <c r="A1761" s="114" t="s">
        <v>2999</v>
      </c>
      <c r="B1761" s="114">
        <v>531672</v>
      </c>
      <c r="C1761" s="114" t="s">
        <v>364</v>
      </c>
      <c r="D1761" s="114" t="s">
        <v>347</v>
      </c>
    </row>
    <row r="1762" spans="1:4" x14ac:dyDescent="0.3">
      <c r="A1762" s="114" t="s">
        <v>3000</v>
      </c>
      <c r="B1762" s="114">
        <v>517370</v>
      </c>
      <c r="C1762" s="114" t="s">
        <v>364</v>
      </c>
      <c r="D1762" s="114" t="s">
        <v>662</v>
      </c>
    </row>
    <row r="1763" spans="1:4" x14ac:dyDescent="0.3">
      <c r="A1763" s="114" t="s">
        <v>3001</v>
      </c>
      <c r="B1763" s="114">
        <v>538541</v>
      </c>
      <c r="C1763" s="114" t="s">
        <v>364</v>
      </c>
      <c r="D1763" s="114" t="s">
        <v>386</v>
      </c>
    </row>
    <row r="1764" spans="1:4" x14ac:dyDescent="0.3">
      <c r="A1764" s="114" t="s">
        <v>3002</v>
      </c>
      <c r="B1764" s="114">
        <v>531594</v>
      </c>
      <c r="C1764" s="114" t="s">
        <v>364</v>
      </c>
      <c r="D1764" s="114" t="s">
        <v>372</v>
      </c>
    </row>
    <row r="1765" spans="1:4" x14ac:dyDescent="0.3">
      <c r="A1765" s="114" t="s">
        <v>3003</v>
      </c>
      <c r="B1765" s="114">
        <v>523465</v>
      </c>
      <c r="C1765" s="114" t="s">
        <v>364</v>
      </c>
      <c r="D1765" s="114" t="s">
        <v>422</v>
      </c>
    </row>
    <row r="1766" spans="1:4" x14ac:dyDescent="0.3">
      <c r="A1766" s="114" t="s">
        <v>3004</v>
      </c>
      <c r="B1766" s="114">
        <v>536709</v>
      </c>
      <c r="C1766" s="114" t="s">
        <v>364</v>
      </c>
      <c r="D1766" s="114" t="s">
        <v>503</v>
      </c>
    </row>
    <row r="1767" spans="1:4" x14ac:dyDescent="0.3">
      <c r="A1767" s="114" t="s">
        <v>3005</v>
      </c>
      <c r="B1767" s="114">
        <v>509162</v>
      </c>
      <c r="C1767" s="114" t="s">
        <v>364</v>
      </c>
      <c r="D1767" s="114" t="s">
        <v>844</v>
      </c>
    </row>
    <row r="1768" spans="1:4" x14ac:dyDescent="0.3">
      <c r="A1768" s="114" t="s">
        <v>3006</v>
      </c>
      <c r="B1768" s="114">
        <v>517077</v>
      </c>
      <c r="C1768" s="114" t="s">
        <v>364</v>
      </c>
      <c r="D1768" s="114" t="s">
        <v>386</v>
      </c>
    </row>
    <row r="1769" spans="1:4" x14ac:dyDescent="0.3">
      <c r="A1769" s="114" t="s">
        <v>3007</v>
      </c>
      <c r="B1769" s="114">
        <v>511473</v>
      </c>
      <c r="C1769" s="114" t="s">
        <v>3008</v>
      </c>
      <c r="D1769" s="114" t="s">
        <v>347</v>
      </c>
    </row>
    <row r="1770" spans="1:4" x14ac:dyDescent="0.3">
      <c r="A1770" s="114" t="s">
        <v>3009</v>
      </c>
      <c r="B1770" s="114">
        <v>531505</v>
      </c>
      <c r="C1770" s="114" t="s">
        <v>364</v>
      </c>
      <c r="D1770" s="114" t="s">
        <v>381</v>
      </c>
    </row>
    <row r="1771" spans="1:4" x14ac:dyDescent="0.3">
      <c r="A1771" s="114" t="s">
        <v>3010</v>
      </c>
      <c r="B1771" s="114">
        <v>511355</v>
      </c>
      <c r="C1771" s="114" t="s">
        <v>364</v>
      </c>
      <c r="D1771" s="114" t="s">
        <v>381</v>
      </c>
    </row>
    <row r="1772" spans="1:4" x14ac:dyDescent="0.3">
      <c r="A1772" s="114" t="s">
        <v>3011</v>
      </c>
      <c r="B1772" s="114">
        <v>535667</v>
      </c>
      <c r="C1772" s="114" t="s">
        <v>364</v>
      </c>
      <c r="D1772" s="114" t="s">
        <v>381</v>
      </c>
    </row>
    <row r="1773" spans="1:4" x14ac:dyDescent="0.3">
      <c r="A1773" s="114" t="s">
        <v>3012</v>
      </c>
      <c r="B1773" s="114">
        <v>531253</v>
      </c>
      <c r="C1773" s="114" t="s">
        <v>364</v>
      </c>
      <c r="D1773" s="114" t="s">
        <v>524</v>
      </c>
    </row>
    <row r="1774" spans="1:4" x14ac:dyDescent="0.3">
      <c r="A1774" s="114" t="s">
        <v>3013</v>
      </c>
      <c r="B1774" s="114">
        <v>500201</v>
      </c>
      <c r="C1774" s="114" t="s">
        <v>3014</v>
      </c>
      <c r="D1774" s="114" t="s">
        <v>412</v>
      </c>
    </row>
    <row r="1775" spans="1:4" x14ac:dyDescent="0.3">
      <c r="A1775" s="114" t="s">
        <v>3015</v>
      </c>
      <c r="B1775" s="114">
        <v>540152</v>
      </c>
      <c r="C1775" s="114" t="s">
        <v>364</v>
      </c>
      <c r="D1775" s="114" t="s">
        <v>450</v>
      </c>
    </row>
    <row r="1776" spans="1:4" x14ac:dyDescent="0.3">
      <c r="A1776" s="114" t="s">
        <v>3016</v>
      </c>
      <c r="B1776" s="114">
        <v>540565</v>
      </c>
      <c r="C1776" s="114" t="s">
        <v>3017</v>
      </c>
      <c r="D1776" s="114" t="s">
        <v>384</v>
      </c>
    </row>
    <row r="1777" spans="1:4" x14ac:dyDescent="0.3">
      <c r="A1777" s="114" t="s">
        <v>3018</v>
      </c>
      <c r="B1777" s="114">
        <v>530979</v>
      </c>
      <c r="C1777" s="114" t="s">
        <v>364</v>
      </c>
      <c r="D1777" s="114" t="s">
        <v>422</v>
      </c>
    </row>
    <row r="1778" spans="1:4" x14ac:dyDescent="0.3">
      <c r="A1778" s="114" t="s">
        <v>3019</v>
      </c>
      <c r="B1778" s="114">
        <v>531343</v>
      </c>
      <c r="C1778" s="114" t="s">
        <v>364</v>
      </c>
      <c r="D1778" s="114" t="s">
        <v>785</v>
      </c>
    </row>
    <row r="1779" spans="1:4" x14ac:dyDescent="0.3">
      <c r="A1779" s="114" t="s">
        <v>3020</v>
      </c>
      <c r="B1779" s="114">
        <v>590065</v>
      </c>
      <c r="C1779" s="114" t="s">
        <v>3021</v>
      </c>
      <c r="D1779" s="114" t="s">
        <v>386</v>
      </c>
    </row>
    <row r="1780" spans="1:4" x14ac:dyDescent="0.3">
      <c r="A1780" s="114" t="s">
        <v>3022</v>
      </c>
      <c r="B1780" s="114">
        <v>532240</v>
      </c>
      <c r="C1780" s="114" t="s">
        <v>3023</v>
      </c>
      <c r="D1780" s="114" t="s">
        <v>719</v>
      </c>
    </row>
    <row r="1781" spans="1:4" x14ac:dyDescent="0.3">
      <c r="A1781" s="114" t="s">
        <v>3024</v>
      </c>
      <c r="B1781" s="114">
        <v>513361</v>
      </c>
      <c r="C1781" s="114" t="s">
        <v>364</v>
      </c>
      <c r="D1781" s="114" t="s">
        <v>396</v>
      </c>
    </row>
    <row r="1782" spans="1:4" x14ac:dyDescent="0.3">
      <c r="A1782" s="114" t="s">
        <v>3025</v>
      </c>
      <c r="B1782" s="114">
        <v>532189</v>
      </c>
      <c r="C1782" s="114" t="s">
        <v>3026</v>
      </c>
      <c r="D1782" s="114" t="s">
        <v>565</v>
      </c>
    </row>
    <row r="1783" spans="1:4" x14ac:dyDescent="0.3">
      <c r="A1783" s="114" t="s">
        <v>3027</v>
      </c>
      <c r="B1783" s="114">
        <v>535789</v>
      </c>
      <c r="C1783" s="114" t="s">
        <v>3028</v>
      </c>
      <c r="D1783" s="114" t="s">
        <v>422</v>
      </c>
    </row>
    <row r="1784" spans="1:4" x14ac:dyDescent="0.3">
      <c r="A1784" s="114" t="s">
        <v>3029</v>
      </c>
      <c r="B1784" s="114">
        <v>533520</v>
      </c>
      <c r="C1784" s="114" t="s">
        <v>3030</v>
      </c>
      <c r="D1784" s="114" t="s">
        <v>386</v>
      </c>
    </row>
    <row r="1785" spans="1:4" x14ac:dyDescent="0.3">
      <c r="A1785" s="114" t="s">
        <v>3031</v>
      </c>
      <c r="B1785" s="114">
        <v>532832</v>
      </c>
      <c r="C1785" s="114" t="s">
        <v>3032</v>
      </c>
      <c r="D1785" s="114" t="s">
        <v>450</v>
      </c>
    </row>
    <row r="1786" spans="1:4" x14ac:dyDescent="0.3">
      <c r="A1786" s="114" t="s">
        <v>3033</v>
      </c>
      <c r="B1786" s="114">
        <v>532960</v>
      </c>
      <c r="C1786" s="114" t="s">
        <v>3034</v>
      </c>
      <c r="D1786" s="114" t="s">
        <v>347</v>
      </c>
    </row>
    <row r="1787" spans="1:4" x14ac:dyDescent="0.3">
      <c r="A1787" s="114" t="s">
        <v>3035</v>
      </c>
      <c r="B1787" s="114">
        <v>514165</v>
      </c>
      <c r="C1787" s="114" t="s">
        <v>364</v>
      </c>
      <c r="D1787" s="114" t="s">
        <v>741</v>
      </c>
    </row>
    <row r="1788" spans="1:4" x14ac:dyDescent="0.3">
      <c r="A1788" s="114" t="s">
        <v>3036</v>
      </c>
      <c r="B1788" s="114">
        <v>532814</v>
      </c>
      <c r="C1788" s="114" t="s">
        <v>3037</v>
      </c>
      <c r="D1788" s="114" t="s">
        <v>682</v>
      </c>
    </row>
    <row r="1789" spans="1:4" x14ac:dyDescent="0.3">
      <c r="A1789" s="114" t="s">
        <v>3038</v>
      </c>
      <c r="B1789" s="114">
        <v>504731</v>
      </c>
      <c r="C1789" s="114" t="s">
        <v>364</v>
      </c>
      <c r="D1789" s="114" t="s">
        <v>396</v>
      </c>
    </row>
    <row r="1790" spans="1:4" x14ac:dyDescent="0.3">
      <c r="A1790" s="114" t="s">
        <v>3039</v>
      </c>
      <c r="B1790" s="114">
        <v>509692</v>
      </c>
      <c r="C1790" s="114" t="s">
        <v>3040</v>
      </c>
      <c r="D1790" s="114" t="s">
        <v>379</v>
      </c>
    </row>
    <row r="1791" spans="1:4" x14ac:dyDescent="0.3">
      <c r="A1791" s="114" t="s">
        <v>3041</v>
      </c>
      <c r="B1791" s="114">
        <v>540750</v>
      </c>
      <c r="C1791" s="114" t="s">
        <v>3042</v>
      </c>
      <c r="D1791" s="114" t="s">
        <v>503</v>
      </c>
    </row>
    <row r="1792" spans="1:4" x14ac:dyDescent="0.3">
      <c r="A1792" s="114" t="s">
        <v>3043</v>
      </c>
      <c r="B1792" s="114">
        <v>524614</v>
      </c>
      <c r="C1792" s="114" t="s">
        <v>364</v>
      </c>
      <c r="D1792" s="114" t="s">
        <v>444</v>
      </c>
    </row>
    <row r="1793" spans="1:4" x14ac:dyDescent="0.3">
      <c r="A1793" s="114" t="s">
        <v>3044</v>
      </c>
      <c r="B1793" s="114">
        <v>504741</v>
      </c>
      <c r="C1793" s="114" t="s">
        <v>3045</v>
      </c>
      <c r="D1793" s="114" t="s">
        <v>377</v>
      </c>
    </row>
    <row r="1794" spans="1:4" x14ac:dyDescent="0.3">
      <c r="A1794" s="114" t="s">
        <v>3046</v>
      </c>
      <c r="B1794" s="114">
        <v>509051</v>
      </c>
      <c r="C1794" s="114" t="s">
        <v>364</v>
      </c>
      <c r="D1794" s="114" t="s">
        <v>457</v>
      </c>
    </row>
    <row r="1795" spans="1:4" x14ac:dyDescent="0.3">
      <c r="A1795" s="114" t="s">
        <v>3047</v>
      </c>
      <c r="B1795" s="114">
        <v>504746</v>
      </c>
      <c r="C1795" s="114" t="s">
        <v>364</v>
      </c>
      <c r="D1795" s="114" t="s">
        <v>1284</v>
      </c>
    </row>
    <row r="1796" spans="1:4" x14ac:dyDescent="0.3">
      <c r="A1796" s="114" t="s">
        <v>3048</v>
      </c>
      <c r="B1796" s="114">
        <v>533047</v>
      </c>
      <c r="C1796" s="114" t="s">
        <v>3049</v>
      </c>
      <c r="D1796" s="114" t="s">
        <v>396</v>
      </c>
    </row>
    <row r="1797" spans="1:4" x14ac:dyDescent="0.3">
      <c r="A1797" s="114" t="s">
        <v>3050</v>
      </c>
      <c r="B1797" s="114">
        <v>530965</v>
      </c>
      <c r="C1797" s="114" t="s">
        <v>3051</v>
      </c>
      <c r="D1797" s="114" t="s">
        <v>574</v>
      </c>
    </row>
    <row r="1798" spans="1:4" x14ac:dyDescent="0.3">
      <c r="A1798" s="114" t="s">
        <v>3052</v>
      </c>
      <c r="B1798" s="114">
        <v>532388</v>
      </c>
      <c r="C1798" s="114" t="s">
        <v>3053</v>
      </c>
      <c r="D1798" s="114" t="s">
        <v>682</v>
      </c>
    </row>
    <row r="1799" spans="1:4" x14ac:dyDescent="0.3">
      <c r="A1799" s="114" t="s">
        <v>3054</v>
      </c>
      <c r="B1799" s="114">
        <v>500319</v>
      </c>
      <c r="C1799" s="114" t="s">
        <v>364</v>
      </c>
      <c r="D1799" s="114" t="s">
        <v>1063</v>
      </c>
    </row>
    <row r="1800" spans="1:4" x14ac:dyDescent="0.3">
      <c r="A1800" s="114" t="s">
        <v>3055</v>
      </c>
      <c r="B1800" s="114">
        <v>533329</v>
      </c>
      <c r="C1800" s="114" t="s">
        <v>3056</v>
      </c>
      <c r="D1800" s="114" t="s">
        <v>478</v>
      </c>
    </row>
    <row r="1801" spans="1:4" x14ac:dyDescent="0.3">
      <c r="A1801" s="114" t="s">
        <v>3057</v>
      </c>
      <c r="B1801" s="114">
        <v>523586</v>
      </c>
      <c r="C1801" s="114" t="s">
        <v>364</v>
      </c>
      <c r="D1801" s="114" t="s">
        <v>524</v>
      </c>
    </row>
    <row r="1802" spans="1:4" x14ac:dyDescent="0.3">
      <c r="A1802" s="114" t="s">
        <v>3058</v>
      </c>
      <c r="B1802" s="114">
        <v>501700</v>
      </c>
      <c r="C1802" s="114" t="s">
        <v>364</v>
      </c>
      <c r="D1802" s="114" t="s">
        <v>381</v>
      </c>
    </row>
    <row r="1803" spans="1:4" x14ac:dyDescent="0.3">
      <c r="A1803" s="114" t="s">
        <v>3059</v>
      </c>
      <c r="B1803" s="114">
        <v>532745</v>
      </c>
      <c r="C1803" s="114" t="s">
        <v>364</v>
      </c>
      <c r="D1803" s="114" t="s">
        <v>347</v>
      </c>
    </row>
    <row r="1804" spans="1:4" x14ac:dyDescent="0.3">
      <c r="A1804" s="114" t="s">
        <v>3060</v>
      </c>
      <c r="B1804" s="114">
        <v>524648</v>
      </c>
      <c r="C1804" s="114" t="s">
        <v>364</v>
      </c>
      <c r="D1804" s="114" t="s">
        <v>412</v>
      </c>
    </row>
    <row r="1805" spans="1:4" x14ac:dyDescent="0.3">
      <c r="A1805" s="114" t="s">
        <v>3061</v>
      </c>
      <c r="B1805" s="114">
        <v>530747</v>
      </c>
      <c r="C1805" s="114" t="s">
        <v>364</v>
      </c>
      <c r="D1805" s="114" t="s">
        <v>381</v>
      </c>
    </row>
    <row r="1806" spans="1:4" x14ac:dyDescent="0.3">
      <c r="A1806" s="114" t="s">
        <v>3062</v>
      </c>
      <c r="B1806" s="114">
        <v>524342</v>
      </c>
      <c r="C1806" s="114" t="s">
        <v>364</v>
      </c>
      <c r="D1806" s="114" t="s">
        <v>412</v>
      </c>
    </row>
    <row r="1807" spans="1:4" x14ac:dyDescent="0.3">
      <c r="A1807" s="114" t="s">
        <v>3063</v>
      </c>
      <c r="B1807" s="114">
        <v>538838</v>
      </c>
      <c r="C1807" s="114" t="s">
        <v>364</v>
      </c>
      <c r="D1807" s="114" t="s">
        <v>379</v>
      </c>
    </row>
    <row r="1808" spans="1:4" x14ac:dyDescent="0.3">
      <c r="A1808" s="114" t="s">
        <v>3064</v>
      </c>
      <c r="B1808" s="114">
        <v>521016</v>
      </c>
      <c r="C1808" s="114" t="s">
        <v>3065</v>
      </c>
      <c r="D1808" s="114" t="s">
        <v>379</v>
      </c>
    </row>
    <row r="1809" spans="1:4" x14ac:dyDescent="0.3">
      <c r="A1809" s="114" t="s">
        <v>3066</v>
      </c>
      <c r="B1809" s="114">
        <v>526887</v>
      </c>
      <c r="C1809" s="114" t="s">
        <v>364</v>
      </c>
      <c r="D1809" s="114" t="s">
        <v>381</v>
      </c>
    </row>
    <row r="1810" spans="1:4" x14ac:dyDescent="0.3">
      <c r="A1810" s="114" t="s">
        <v>3067</v>
      </c>
      <c r="B1810" s="114">
        <v>524458</v>
      </c>
      <c r="C1810" s="114" t="s">
        <v>364</v>
      </c>
      <c r="D1810" s="114" t="s">
        <v>524</v>
      </c>
    </row>
    <row r="1811" spans="1:4" x14ac:dyDescent="0.3">
      <c r="A1811" s="114" t="s">
        <v>3068</v>
      </c>
      <c r="B1811" s="114">
        <v>506945</v>
      </c>
      <c r="C1811" s="114" t="s">
        <v>364</v>
      </c>
      <c r="D1811" s="114" t="s">
        <v>524</v>
      </c>
    </row>
    <row r="1812" spans="1:4" x14ac:dyDescent="0.3">
      <c r="A1812" s="114" t="s">
        <v>3069</v>
      </c>
      <c r="B1812" s="114">
        <v>531565</v>
      </c>
      <c r="C1812" s="114" t="s">
        <v>364</v>
      </c>
      <c r="D1812" s="114" t="s">
        <v>450</v>
      </c>
    </row>
    <row r="1813" spans="1:4" x14ac:dyDescent="0.3">
      <c r="A1813" s="114" t="s">
        <v>3070</v>
      </c>
      <c r="B1813" s="114">
        <v>500207</v>
      </c>
      <c r="C1813" s="114" t="s">
        <v>3071</v>
      </c>
      <c r="D1813" s="114" t="s">
        <v>379</v>
      </c>
    </row>
    <row r="1814" spans="1:4" x14ac:dyDescent="0.3">
      <c r="A1814" s="114" t="s">
        <v>3072</v>
      </c>
      <c r="B1814" s="114">
        <v>500207</v>
      </c>
      <c r="C1814" s="114" t="s">
        <v>3071</v>
      </c>
      <c r="D1814" s="114" t="s">
        <v>379</v>
      </c>
    </row>
    <row r="1815" spans="1:4" x14ac:dyDescent="0.3">
      <c r="A1815" s="114" t="s">
        <v>3073</v>
      </c>
      <c r="B1815" s="114">
        <v>532717</v>
      </c>
      <c r="C1815" s="114" t="s">
        <v>3074</v>
      </c>
      <c r="D1815" s="114" t="s">
        <v>407</v>
      </c>
    </row>
    <row r="1816" spans="1:4" x14ac:dyDescent="0.3">
      <c r="A1816" s="114" t="s">
        <v>3075</v>
      </c>
      <c r="B1816" s="114">
        <v>533676</v>
      </c>
      <c r="C1816" s="114" t="s">
        <v>3076</v>
      </c>
      <c r="D1816" s="114" t="s">
        <v>347</v>
      </c>
    </row>
    <row r="1817" spans="1:4" x14ac:dyDescent="0.3">
      <c r="A1817" s="114" t="s">
        <v>3077</v>
      </c>
      <c r="B1817" s="114">
        <v>541304</v>
      </c>
      <c r="C1817" s="114" t="s">
        <v>364</v>
      </c>
      <c r="D1817" s="114" t="s">
        <v>562</v>
      </c>
    </row>
    <row r="1818" spans="1:4" x14ac:dyDescent="0.3">
      <c r="A1818" s="114" t="s">
        <v>3078</v>
      </c>
      <c r="B1818" s="114">
        <v>532100</v>
      </c>
      <c r="C1818" s="114" t="s">
        <v>364</v>
      </c>
      <c r="D1818" s="114" t="s">
        <v>457</v>
      </c>
    </row>
    <row r="1819" spans="1:4" x14ac:dyDescent="0.3">
      <c r="A1819" s="114" t="s">
        <v>3079</v>
      </c>
      <c r="B1819" s="114">
        <v>532612</v>
      </c>
      <c r="C1819" s="114" t="s">
        <v>3080</v>
      </c>
      <c r="D1819" s="114" t="s">
        <v>402</v>
      </c>
    </row>
    <row r="1820" spans="1:4" x14ac:dyDescent="0.3">
      <c r="A1820" s="114" t="s">
        <v>3081</v>
      </c>
      <c r="B1820" s="114">
        <v>539433</v>
      </c>
      <c r="C1820" s="114" t="s">
        <v>364</v>
      </c>
      <c r="D1820" s="114" t="s">
        <v>834</v>
      </c>
    </row>
    <row r="1821" spans="1:4" x14ac:dyDescent="0.3">
      <c r="A1821" s="114" t="s">
        <v>3082</v>
      </c>
      <c r="B1821" s="114">
        <v>504092</v>
      </c>
      <c r="C1821" s="114" t="s">
        <v>364</v>
      </c>
      <c r="D1821" s="114" t="s">
        <v>524</v>
      </c>
    </row>
    <row r="1822" spans="1:4" x14ac:dyDescent="0.3">
      <c r="A1822" s="114" t="s">
        <v>3083</v>
      </c>
      <c r="B1822" s="114">
        <v>504058</v>
      </c>
      <c r="C1822" s="114" t="s">
        <v>3084</v>
      </c>
      <c r="D1822" s="114" t="s">
        <v>910</v>
      </c>
    </row>
    <row r="1823" spans="1:4" x14ac:dyDescent="0.3">
      <c r="A1823" s="114" t="s">
        <v>3085</v>
      </c>
      <c r="B1823" s="114">
        <v>533257</v>
      </c>
      <c r="C1823" s="114" t="s">
        <v>3086</v>
      </c>
      <c r="D1823" s="114" t="s">
        <v>662</v>
      </c>
    </row>
    <row r="1824" spans="1:4" x14ac:dyDescent="0.3">
      <c r="A1824" s="114" t="s">
        <v>3087</v>
      </c>
      <c r="B1824" s="114">
        <v>541336</v>
      </c>
      <c r="C1824" s="114" t="s">
        <v>3088</v>
      </c>
      <c r="D1824" s="114" t="s">
        <v>381</v>
      </c>
    </row>
    <row r="1825" spans="1:4" x14ac:dyDescent="0.3">
      <c r="A1825" s="114" t="s">
        <v>3089</v>
      </c>
      <c r="B1825" s="114">
        <v>521005</v>
      </c>
      <c r="C1825" s="114" t="s">
        <v>364</v>
      </c>
      <c r="D1825" s="114" t="s">
        <v>379</v>
      </c>
    </row>
    <row r="1826" spans="1:4" x14ac:dyDescent="0.3">
      <c r="A1826" s="114" t="s">
        <v>3090</v>
      </c>
      <c r="B1826" s="114">
        <v>532894</v>
      </c>
      <c r="C1826" s="114" t="s">
        <v>3091</v>
      </c>
      <c r="D1826" s="114" t="s">
        <v>503</v>
      </c>
    </row>
    <row r="1827" spans="1:4" x14ac:dyDescent="0.3">
      <c r="A1827" s="114" t="s">
        <v>3092</v>
      </c>
      <c r="B1827" s="114">
        <v>539175</v>
      </c>
      <c r="C1827" s="114" t="s">
        <v>364</v>
      </c>
      <c r="D1827" s="114" t="s">
        <v>872</v>
      </c>
    </row>
    <row r="1828" spans="1:4" x14ac:dyDescent="0.3">
      <c r="A1828" s="114" t="s">
        <v>3093</v>
      </c>
      <c r="B1828" s="114">
        <v>532514</v>
      </c>
      <c r="C1828" s="114" t="s">
        <v>3094</v>
      </c>
      <c r="D1828" s="114" t="s">
        <v>389</v>
      </c>
    </row>
    <row r="1829" spans="1:4" x14ac:dyDescent="0.3">
      <c r="A1829" s="114" t="s">
        <v>3095</v>
      </c>
      <c r="B1829" s="114">
        <v>532150</v>
      </c>
      <c r="C1829" s="114" t="s">
        <v>3096</v>
      </c>
      <c r="D1829" s="114" t="s">
        <v>834</v>
      </c>
    </row>
    <row r="1830" spans="1:4" x14ac:dyDescent="0.3">
      <c r="A1830" s="114" t="s">
        <v>3097</v>
      </c>
      <c r="B1830" s="114">
        <v>526445</v>
      </c>
      <c r="C1830" s="114" t="s">
        <v>3098</v>
      </c>
      <c r="D1830" s="114" t="s">
        <v>562</v>
      </c>
    </row>
    <row r="1831" spans="1:4" x14ac:dyDescent="0.3">
      <c r="A1831" s="114" t="s">
        <v>3099</v>
      </c>
      <c r="B1831" s="114">
        <v>522165</v>
      </c>
      <c r="C1831" s="114" t="s">
        <v>364</v>
      </c>
      <c r="D1831" s="114" t="s">
        <v>396</v>
      </c>
    </row>
    <row r="1832" spans="1:4" x14ac:dyDescent="0.3">
      <c r="A1832" s="114" t="s">
        <v>3100</v>
      </c>
      <c r="B1832" s="114">
        <v>503639</v>
      </c>
      <c r="C1832" s="114" t="s">
        <v>364</v>
      </c>
      <c r="D1832" s="114" t="s">
        <v>785</v>
      </c>
    </row>
    <row r="1833" spans="1:4" x14ac:dyDescent="0.3">
      <c r="A1833" s="114" t="s">
        <v>3101</v>
      </c>
      <c r="B1833" s="114">
        <v>532305</v>
      </c>
      <c r="C1833" s="114" t="s">
        <v>3102</v>
      </c>
      <c r="D1833" s="114" t="s">
        <v>402</v>
      </c>
    </row>
    <row r="1834" spans="1:4" x14ac:dyDescent="0.3">
      <c r="A1834" s="114" t="s">
        <v>3103</v>
      </c>
      <c r="B1834" s="114">
        <v>524652</v>
      </c>
      <c r="C1834" s="114" t="s">
        <v>3104</v>
      </c>
      <c r="D1834" s="114" t="s">
        <v>402</v>
      </c>
    </row>
    <row r="1835" spans="1:4" x14ac:dyDescent="0.3">
      <c r="A1835" s="114" t="s">
        <v>3105</v>
      </c>
      <c r="B1835" s="114">
        <v>532001</v>
      </c>
      <c r="C1835" s="114" t="s">
        <v>364</v>
      </c>
      <c r="D1835" s="114" t="s">
        <v>396</v>
      </c>
    </row>
    <row r="1836" spans="1:4" x14ac:dyDescent="0.3">
      <c r="A1836" s="114" t="s">
        <v>3106</v>
      </c>
      <c r="B1836" s="114">
        <v>531841</v>
      </c>
      <c r="C1836" s="114" t="s">
        <v>364</v>
      </c>
      <c r="D1836" s="114" t="s">
        <v>381</v>
      </c>
    </row>
    <row r="1837" spans="1:4" x14ac:dyDescent="0.3">
      <c r="A1837" s="114" t="s">
        <v>3107</v>
      </c>
      <c r="B1837" s="114">
        <v>532187</v>
      </c>
      <c r="C1837" s="114" t="s">
        <v>3108</v>
      </c>
      <c r="D1837" s="114" t="s">
        <v>682</v>
      </c>
    </row>
    <row r="1838" spans="1:4" x14ac:dyDescent="0.3">
      <c r="A1838" s="114" t="s">
        <v>3109</v>
      </c>
      <c r="B1838" s="114">
        <v>501298</v>
      </c>
      <c r="C1838" s="114" t="s">
        <v>364</v>
      </c>
      <c r="D1838" s="114" t="s">
        <v>384</v>
      </c>
    </row>
    <row r="1839" spans="1:4" x14ac:dyDescent="0.3">
      <c r="A1839" s="114" t="s">
        <v>3110</v>
      </c>
      <c r="B1839" s="114">
        <v>501295</v>
      </c>
      <c r="C1839" s="114" t="s">
        <v>3111</v>
      </c>
      <c r="D1839" s="114" t="s">
        <v>381</v>
      </c>
    </row>
    <row r="1840" spans="1:4" x14ac:dyDescent="0.3">
      <c r="A1840" s="114" t="s">
        <v>3112</v>
      </c>
      <c r="B1840" s="114">
        <v>506222</v>
      </c>
      <c r="C1840" s="114" t="s">
        <v>3113</v>
      </c>
      <c r="D1840" s="114" t="s">
        <v>524</v>
      </c>
    </row>
    <row r="1841" spans="1:4" x14ac:dyDescent="0.3">
      <c r="A1841" s="114" t="s">
        <v>3114</v>
      </c>
      <c r="B1841" s="114">
        <v>506222</v>
      </c>
      <c r="C1841" s="114" t="s">
        <v>3113</v>
      </c>
      <c r="D1841" s="114" t="s">
        <v>524</v>
      </c>
    </row>
    <row r="1842" spans="1:4" x14ac:dyDescent="0.3">
      <c r="A1842" s="114" t="s">
        <v>3115</v>
      </c>
      <c r="B1842" s="114">
        <v>512025</v>
      </c>
      <c r="C1842" s="114" t="s">
        <v>364</v>
      </c>
      <c r="D1842" s="114" t="s">
        <v>785</v>
      </c>
    </row>
    <row r="1843" spans="1:4" x14ac:dyDescent="0.3">
      <c r="A1843" s="114" t="s">
        <v>3116</v>
      </c>
      <c r="B1843" s="114">
        <v>539807</v>
      </c>
      <c r="C1843" s="114" t="s">
        <v>3117</v>
      </c>
      <c r="D1843" s="114" t="s">
        <v>370</v>
      </c>
    </row>
    <row r="1844" spans="1:4" x14ac:dyDescent="0.3">
      <c r="A1844" s="114" t="s">
        <v>3118</v>
      </c>
      <c r="B1844" s="114">
        <v>533154</v>
      </c>
      <c r="C1844" s="114" t="s">
        <v>3119</v>
      </c>
      <c r="D1844" s="114" t="s">
        <v>350</v>
      </c>
    </row>
    <row r="1845" spans="1:4" x14ac:dyDescent="0.3">
      <c r="A1845" s="114" t="s">
        <v>3120</v>
      </c>
      <c r="B1845" s="114">
        <v>533154</v>
      </c>
      <c r="C1845" s="114" t="s">
        <v>3119</v>
      </c>
      <c r="D1845" s="114" t="s">
        <v>350</v>
      </c>
    </row>
    <row r="1846" spans="1:4" x14ac:dyDescent="0.3">
      <c r="A1846" s="114" t="s">
        <v>3121</v>
      </c>
      <c r="B1846" s="114">
        <v>541083</v>
      </c>
      <c r="C1846" s="114" t="s">
        <v>364</v>
      </c>
      <c r="D1846" s="114" t="s">
        <v>1410</v>
      </c>
    </row>
    <row r="1847" spans="1:4" x14ac:dyDescent="0.3">
      <c r="A1847" s="114" t="s">
        <v>3122</v>
      </c>
      <c r="B1847" s="114">
        <v>532777</v>
      </c>
      <c r="C1847" s="114" t="s">
        <v>3123</v>
      </c>
      <c r="D1847" s="114" t="s">
        <v>3124</v>
      </c>
    </row>
    <row r="1848" spans="1:4" x14ac:dyDescent="0.3">
      <c r="A1848" s="114" t="s">
        <v>3125</v>
      </c>
      <c r="B1848" s="114">
        <v>532777</v>
      </c>
      <c r="C1848" s="114" t="s">
        <v>3123</v>
      </c>
      <c r="D1848" s="114" t="s">
        <v>3124</v>
      </c>
    </row>
    <row r="1849" spans="1:4" x14ac:dyDescent="0.3">
      <c r="A1849" s="114" t="s">
        <v>3126</v>
      </c>
      <c r="B1849" s="114" t="s">
        <v>364</v>
      </c>
      <c r="C1849" s="114" t="s">
        <v>3127</v>
      </c>
      <c r="D1849" s="114" t="s">
        <v>375</v>
      </c>
    </row>
    <row r="1850" spans="1:4" x14ac:dyDescent="0.3">
      <c r="A1850" s="114" t="s">
        <v>3128</v>
      </c>
      <c r="B1850" s="114">
        <v>504810</v>
      </c>
      <c r="C1850" s="114" t="s">
        <v>364</v>
      </c>
      <c r="D1850" s="114" t="s">
        <v>694</v>
      </c>
    </row>
    <row r="1851" spans="1:4" x14ac:dyDescent="0.3">
      <c r="A1851" s="114" t="s">
        <v>3129</v>
      </c>
      <c r="B1851" s="114">
        <v>504810</v>
      </c>
      <c r="C1851" s="114" t="s">
        <v>364</v>
      </c>
      <c r="D1851" s="114" t="s">
        <v>694</v>
      </c>
    </row>
    <row r="1852" spans="1:4" x14ac:dyDescent="0.3">
      <c r="A1852" s="114" t="s">
        <v>3130</v>
      </c>
      <c r="B1852" s="114">
        <v>500209</v>
      </c>
      <c r="C1852" s="114" t="s">
        <v>3131</v>
      </c>
      <c r="D1852" s="114" t="s">
        <v>350</v>
      </c>
    </row>
    <row r="1853" spans="1:4" x14ac:dyDescent="0.3">
      <c r="A1853" s="114" t="s">
        <v>3132</v>
      </c>
      <c r="B1853" s="114">
        <v>530777</v>
      </c>
      <c r="C1853" s="114" t="s">
        <v>364</v>
      </c>
      <c r="D1853" s="114" t="s">
        <v>484</v>
      </c>
    </row>
    <row r="1854" spans="1:4" x14ac:dyDescent="0.3">
      <c r="A1854" s="114" t="s">
        <v>3133</v>
      </c>
      <c r="B1854" s="114">
        <v>537985</v>
      </c>
      <c r="C1854" s="114" t="s">
        <v>364</v>
      </c>
      <c r="D1854" s="114" t="s">
        <v>457</v>
      </c>
    </row>
    <row r="1855" spans="1:4" x14ac:dyDescent="0.3">
      <c r="A1855" s="114" t="s">
        <v>3134</v>
      </c>
      <c r="B1855" s="114">
        <v>500210</v>
      </c>
      <c r="C1855" s="114" t="s">
        <v>3135</v>
      </c>
      <c r="D1855" s="114" t="s">
        <v>372</v>
      </c>
    </row>
    <row r="1856" spans="1:4" x14ac:dyDescent="0.3">
      <c r="A1856" s="114" t="s">
        <v>3136</v>
      </c>
      <c r="B1856" s="114">
        <v>500210</v>
      </c>
      <c r="C1856" s="114" t="s">
        <v>3135</v>
      </c>
      <c r="D1856" s="114" t="s">
        <v>372</v>
      </c>
    </row>
    <row r="1857" spans="1:4" x14ac:dyDescent="0.3">
      <c r="A1857" s="114" t="s">
        <v>3137</v>
      </c>
      <c r="B1857" s="114">
        <v>530787</v>
      </c>
      <c r="C1857" s="114" t="s">
        <v>364</v>
      </c>
      <c r="D1857" s="114" t="s">
        <v>2357</v>
      </c>
    </row>
    <row r="1858" spans="1:4" x14ac:dyDescent="0.3">
      <c r="A1858" s="114" t="s">
        <v>3138</v>
      </c>
      <c r="B1858" s="114">
        <v>531929</v>
      </c>
      <c r="C1858" s="114" t="s">
        <v>3139</v>
      </c>
      <c r="D1858" s="114" t="s">
        <v>484</v>
      </c>
    </row>
    <row r="1859" spans="1:4" x14ac:dyDescent="0.3">
      <c r="A1859" s="114" t="s">
        <v>3140</v>
      </c>
      <c r="B1859" s="114" t="s">
        <v>364</v>
      </c>
      <c r="C1859" s="114" t="s">
        <v>3141</v>
      </c>
      <c r="D1859" s="114" t="s">
        <v>375</v>
      </c>
    </row>
    <row r="1860" spans="1:4" x14ac:dyDescent="0.3">
      <c r="A1860" s="114" t="s">
        <v>3142</v>
      </c>
      <c r="B1860" s="114">
        <v>533315</v>
      </c>
      <c r="C1860" s="114" t="s">
        <v>364</v>
      </c>
      <c r="D1860" s="114" t="s">
        <v>530</v>
      </c>
    </row>
    <row r="1861" spans="1:4" x14ac:dyDescent="0.3">
      <c r="A1861" s="114" t="s">
        <v>3143</v>
      </c>
      <c r="B1861" s="114">
        <v>517433</v>
      </c>
      <c r="C1861" s="114" t="s">
        <v>364</v>
      </c>
      <c r="D1861" s="114" t="s">
        <v>350</v>
      </c>
    </row>
    <row r="1862" spans="1:4" x14ac:dyDescent="0.3">
      <c r="A1862" s="114" t="s">
        <v>3144</v>
      </c>
      <c r="B1862" s="114">
        <v>541983</v>
      </c>
      <c r="C1862" s="114" t="s">
        <v>364</v>
      </c>
      <c r="D1862" s="114" t="s">
        <v>3145</v>
      </c>
    </row>
    <row r="1863" spans="1:4" x14ac:dyDescent="0.3">
      <c r="A1863" s="114" t="s">
        <v>3146</v>
      </c>
      <c r="B1863" s="114">
        <v>541983</v>
      </c>
      <c r="C1863" s="114" t="s">
        <v>364</v>
      </c>
      <c r="D1863" s="114" t="s">
        <v>3145</v>
      </c>
    </row>
    <row r="1864" spans="1:4" x14ac:dyDescent="0.3">
      <c r="A1864" s="114" t="s">
        <v>3147</v>
      </c>
      <c r="B1864" s="114">
        <v>523840</v>
      </c>
      <c r="C1864" s="114" t="s">
        <v>364</v>
      </c>
      <c r="D1864" s="114" t="s">
        <v>559</v>
      </c>
    </row>
    <row r="1865" spans="1:4" x14ac:dyDescent="0.3">
      <c r="A1865" s="114" t="s">
        <v>3148</v>
      </c>
      <c r="B1865" s="114" t="s">
        <v>364</v>
      </c>
      <c r="C1865" s="114" t="s">
        <v>3149</v>
      </c>
      <c r="D1865" s="114" t="s">
        <v>375</v>
      </c>
    </row>
    <row r="1866" spans="1:4" x14ac:dyDescent="0.3">
      <c r="A1866" s="114" t="s">
        <v>3150</v>
      </c>
      <c r="B1866" s="114">
        <v>541353</v>
      </c>
      <c r="C1866" s="114" t="s">
        <v>364</v>
      </c>
      <c r="D1866" s="114" t="s">
        <v>762</v>
      </c>
    </row>
    <row r="1867" spans="1:4" x14ac:dyDescent="0.3">
      <c r="A1867" s="114" t="s">
        <v>3151</v>
      </c>
      <c r="B1867" s="114">
        <v>532706</v>
      </c>
      <c r="C1867" s="114" t="s">
        <v>3152</v>
      </c>
      <c r="D1867" s="114" t="s">
        <v>365</v>
      </c>
    </row>
    <row r="1868" spans="1:4" x14ac:dyDescent="0.3">
      <c r="A1868" s="114" t="s">
        <v>3153</v>
      </c>
      <c r="B1868" s="114">
        <v>539083</v>
      </c>
      <c r="C1868" s="114" t="s">
        <v>3154</v>
      </c>
      <c r="D1868" s="114" t="s">
        <v>407</v>
      </c>
    </row>
    <row r="1869" spans="1:4" x14ac:dyDescent="0.3">
      <c r="A1869" s="114" t="s">
        <v>3155</v>
      </c>
      <c r="B1869" s="114">
        <v>532851</v>
      </c>
      <c r="C1869" s="114" t="s">
        <v>3156</v>
      </c>
      <c r="D1869" s="114" t="s">
        <v>508</v>
      </c>
    </row>
    <row r="1870" spans="1:4" x14ac:dyDescent="0.3">
      <c r="A1870" s="114" t="s">
        <v>3157</v>
      </c>
      <c r="B1870" s="114">
        <v>532851</v>
      </c>
      <c r="C1870" s="114" t="s">
        <v>3156</v>
      </c>
      <c r="D1870" s="114" t="s">
        <v>508</v>
      </c>
    </row>
    <row r="1871" spans="1:4" x14ac:dyDescent="0.3">
      <c r="A1871" s="114" t="s">
        <v>3158</v>
      </c>
      <c r="B1871" s="114">
        <v>500211</v>
      </c>
      <c r="C1871" s="114" t="s">
        <v>364</v>
      </c>
      <c r="D1871" s="114" t="s">
        <v>549</v>
      </c>
    </row>
    <row r="1872" spans="1:4" x14ac:dyDescent="0.3">
      <c r="A1872" s="114" t="s">
        <v>3159</v>
      </c>
      <c r="B1872" s="114">
        <v>532774</v>
      </c>
      <c r="C1872" s="114" t="s">
        <v>3160</v>
      </c>
      <c r="D1872" s="114" t="s">
        <v>350</v>
      </c>
    </row>
    <row r="1873" spans="1:4" x14ac:dyDescent="0.3">
      <c r="A1873" s="114" t="s">
        <v>3161</v>
      </c>
      <c r="B1873" s="114">
        <v>526871</v>
      </c>
      <c r="C1873" s="114" t="s">
        <v>364</v>
      </c>
      <c r="D1873" s="114" t="s">
        <v>347</v>
      </c>
    </row>
    <row r="1874" spans="1:4" x14ac:dyDescent="0.3">
      <c r="A1874" s="114" t="s">
        <v>3162</v>
      </c>
      <c r="B1874" s="114">
        <v>531314</v>
      </c>
      <c r="C1874" s="114" t="s">
        <v>3163</v>
      </c>
      <c r="D1874" s="114" t="s">
        <v>381</v>
      </c>
    </row>
    <row r="1875" spans="1:4" x14ac:dyDescent="0.3">
      <c r="A1875" s="114" t="s">
        <v>3164</v>
      </c>
      <c r="B1875" s="114">
        <v>505358</v>
      </c>
      <c r="C1875" s="114" t="s">
        <v>364</v>
      </c>
      <c r="D1875" s="114" t="s">
        <v>372</v>
      </c>
    </row>
    <row r="1876" spans="1:4" x14ac:dyDescent="0.3">
      <c r="A1876" s="114" t="s">
        <v>3165</v>
      </c>
      <c r="B1876" s="114">
        <v>505358</v>
      </c>
      <c r="C1876" s="114" t="s">
        <v>364</v>
      </c>
      <c r="D1876" s="114" t="s">
        <v>372</v>
      </c>
    </row>
    <row r="1877" spans="1:4" x14ac:dyDescent="0.3">
      <c r="A1877" s="114" t="s">
        <v>3166</v>
      </c>
      <c r="B1877" s="114">
        <v>535958</v>
      </c>
      <c r="C1877" s="114" t="s">
        <v>3167</v>
      </c>
      <c r="D1877" s="114" t="s">
        <v>478</v>
      </c>
    </row>
    <row r="1878" spans="1:4" x14ac:dyDescent="0.3">
      <c r="A1878" s="114" t="s">
        <v>3168</v>
      </c>
      <c r="B1878" s="114">
        <v>517423</v>
      </c>
      <c r="C1878" s="114" t="s">
        <v>364</v>
      </c>
      <c r="D1878" s="114" t="s">
        <v>662</v>
      </c>
    </row>
    <row r="1879" spans="1:4" x14ac:dyDescent="0.3">
      <c r="A1879" s="114" t="s">
        <v>3169</v>
      </c>
      <c r="B1879" s="114">
        <v>536868</v>
      </c>
      <c r="C1879" s="114" t="s">
        <v>364</v>
      </c>
      <c r="D1879" s="114" t="s">
        <v>350</v>
      </c>
    </row>
    <row r="1880" spans="1:4" x14ac:dyDescent="0.3">
      <c r="A1880" s="114" t="s">
        <v>3170</v>
      </c>
      <c r="B1880" s="114">
        <v>539149</v>
      </c>
      <c r="C1880" s="114" t="s">
        <v>364</v>
      </c>
      <c r="D1880" s="114" t="s">
        <v>448</v>
      </c>
    </row>
    <row r="1881" spans="1:4" x14ac:dyDescent="0.3">
      <c r="A1881" s="114" t="s">
        <v>3171</v>
      </c>
      <c r="B1881" s="114">
        <v>500212</v>
      </c>
      <c r="C1881" s="114" t="s">
        <v>364</v>
      </c>
      <c r="D1881" s="114" t="s">
        <v>381</v>
      </c>
    </row>
    <row r="1882" spans="1:4" x14ac:dyDescent="0.3">
      <c r="A1882" s="114" t="s">
        <v>3172</v>
      </c>
      <c r="B1882" s="114">
        <v>519606</v>
      </c>
      <c r="C1882" s="114" t="s">
        <v>364</v>
      </c>
      <c r="D1882" s="114" t="s">
        <v>613</v>
      </c>
    </row>
    <row r="1883" spans="1:4" x14ac:dyDescent="0.3">
      <c r="A1883" s="114" t="s">
        <v>3173</v>
      </c>
      <c r="B1883" s="114">
        <v>531889</v>
      </c>
      <c r="C1883" s="114" t="s">
        <v>364</v>
      </c>
      <c r="D1883" s="114" t="s">
        <v>906</v>
      </c>
    </row>
    <row r="1884" spans="1:4" x14ac:dyDescent="0.3">
      <c r="A1884" s="114" t="s">
        <v>3174</v>
      </c>
      <c r="B1884" s="114">
        <v>530921</v>
      </c>
      <c r="C1884" s="114" t="s">
        <v>364</v>
      </c>
      <c r="D1884" s="114" t="s">
        <v>484</v>
      </c>
    </row>
    <row r="1885" spans="1:4" x14ac:dyDescent="0.3">
      <c r="A1885" s="114" t="s">
        <v>3175</v>
      </c>
      <c r="B1885" s="114">
        <v>538835</v>
      </c>
      <c r="C1885" s="114" t="s">
        <v>3176</v>
      </c>
      <c r="D1885" s="114" t="s">
        <v>457</v>
      </c>
    </row>
    <row r="1886" spans="1:4" x14ac:dyDescent="0.3">
      <c r="A1886" s="114" t="s">
        <v>3177</v>
      </c>
      <c r="B1886" s="114">
        <v>534732</v>
      </c>
      <c r="C1886" s="114" t="s">
        <v>364</v>
      </c>
      <c r="D1886" s="114" t="s">
        <v>347</v>
      </c>
    </row>
    <row r="1887" spans="1:4" x14ac:dyDescent="0.3">
      <c r="A1887" s="114" t="s">
        <v>3178</v>
      </c>
      <c r="B1887" s="114">
        <v>506134</v>
      </c>
      <c r="C1887" s="114" t="s">
        <v>364</v>
      </c>
      <c r="D1887" s="114" t="s">
        <v>484</v>
      </c>
    </row>
    <row r="1888" spans="1:4" x14ac:dyDescent="0.3">
      <c r="A1888" s="114" t="s">
        <v>3179</v>
      </c>
      <c r="B1888" s="114">
        <v>532326</v>
      </c>
      <c r="C1888" s="114" t="s">
        <v>3180</v>
      </c>
      <c r="D1888" s="114" t="s">
        <v>457</v>
      </c>
    </row>
    <row r="1889" spans="1:4" x14ac:dyDescent="0.3">
      <c r="A1889" s="114" t="s">
        <v>3181</v>
      </c>
      <c r="B1889" s="114">
        <v>511391</v>
      </c>
      <c r="C1889" s="114" t="s">
        <v>364</v>
      </c>
      <c r="D1889" s="114" t="s">
        <v>381</v>
      </c>
    </row>
    <row r="1890" spans="1:4" x14ac:dyDescent="0.3">
      <c r="A1890" s="114" t="s">
        <v>3182</v>
      </c>
      <c r="B1890" s="114">
        <v>530259</v>
      </c>
      <c r="C1890" s="114" t="s">
        <v>364</v>
      </c>
      <c r="D1890" s="114" t="s">
        <v>436</v>
      </c>
    </row>
    <row r="1891" spans="1:4" x14ac:dyDescent="0.3">
      <c r="A1891" s="114" t="s">
        <v>3183</v>
      </c>
      <c r="B1891" s="114">
        <v>539692</v>
      </c>
      <c r="C1891" s="114" t="s">
        <v>364</v>
      </c>
      <c r="D1891" s="114" t="s">
        <v>381</v>
      </c>
    </row>
    <row r="1892" spans="1:4" x14ac:dyDescent="0.3">
      <c r="A1892" s="114" t="s">
        <v>3184</v>
      </c>
      <c r="B1892" s="114">
        <v>539448</v>
      </c>
      <c r="C1892" s="114" t="s">
        <v>3185</v>
      </c>
      <c r="D1892" s="114" t="s">
        <v>2502</v>
      </c>
    </row>
    <row r="1893" spans="1:4" x14ac:dyDescent="0.3">
      <c r="A1893" s="114" t="s">
        <v>3186</v>
      </c>
      <c r="B1893" s="114">
        <v>526512</v>
      </c>
      <c r="C1893" s="114" t="s">
        <v>364</v>
      </c>
      <c r="D1893" s="114" t="s">
        <v>427</v>
      </c>
    </row>
    <row r="1894" spans="1:4" x14ac:dyDescent="0.3">
      <c r="A1894" s="114" t="s">
        <v>3187</v>
      </c>
      <c r="B1894" s="114">
        <v>505737</v>
      </c>
      <c r="C1894" s="114" t="s">
        <v>364</v>
      </c>
      <c r="D1894" s="114" t="s">
        <v>372</v>
      </c>
    </row>
    <row r="1895" spans="1:4" x14ac:dyDescent="0.3">
      <c r="A1895" s="114" t="s">
        <v>3188</v>
      </c>
      <c r="B1895" s="114">
        <v>505737</v>
      </c>
      <c r="C1895" s="114" t="s">
        <v>364</v>
      </c>
      <c r="D1895" s="114" t="s">
        <v>372</v>
      </c>
    </row>
    <row r="1896" spans="1:4" x14ac:dyDescent="0.3">
      <c r="A1896" s="114" t="s">
        <v>3189</v>
      </c>
      <c r="B1896" s="114" t="s">
        <v>364</v>
      </c>
      <c r="C1896" s="114" t="s">
        <v>3190</v>
      </c>
      <c r="D1896" s="114" t="s">
        <v>455</v>
      </c>
    </row>
    <row r="1897" spans="1:4" x14ac:dyDescent="0.3">
      <c r="A1897" s="114" t="s">
        <v>3191</v>
      </c>
      <c r="B1897" s="114">
        <v>509709</v>
      </c>
      <c r="C1897" s="114" t="s">
        <v>364</v>
      </c>
      <c r="D1897" s="114" t="s">
        <v>484</v>
      </c>
    </row>
    <row r="1898" spans="1:4" x14ac:dyDescent="0.3">
      <c r="A1898" s="114" t="s">
        <v>3192</v>
      </c>
      <c r="B1898" s="114">
        <v>517044</v>
      </c>
      <c r="C1898" s="114" t="s">
        <v>364</v>
      </c>
      <c r="D1898" s="114" t="s">
        <v>448</v>
      </c>
    </row>
    <row r="1899" spans="1:4" x14ac:dyDescent="0.3">
      <c r="A1899" s="114" t="s">
        <v>3193</v>
      </c>
      <c r="B1899" s="114">
        <v>530781</v>
      </c>
      <c r="C1899" s="114" t="s">
        <v>364</v>
      </c>
      <c r="D1899" s="114" t="s">
        <v>422</v>
      </c>
    </row>
    <row r="1900" spans="1:4" x14ac:dyDescent="0.3">
      <c r="A1900" s="114" t="s">
        <v>3194</v>
      </c>
      <c r="B1900" s="114">
        <v>502330</v>
      </c>
      <c r="C1900" s="114" t="s">
        <v>3195</v>
      </c>
      <c r="D1900" s="114" t="s">
        <v>358</v>
      </c>
    </row>
    <row r="1901" spans="1:4" x14ac:dyDescent="0.3">
      <c r="A1901" s="114" t="s">
        <v>3196</v>
      </c>
      <c r="B1901" s="114">
        <v>500213</v>
      </c>
      <c r="C1901" s="114" t="s">
        <v>364</v>
      </c>
      <c r="D1901" s="114" t="s">
        <v>1367</v>
      </c>
    </row>
    <row r="1902" spans="1:4" x14ac:dyDescent="0.3">
      <c r="A1902" s="114" t="s">
        <v>3197</v>
      </c>
      <c r="B1902" s="114">
        <v>532072</v>
      </c>
      <c r="C1902" s="114" t="s">
        <v>364</v>
      </c>
      <c r="D1902" s="114" t="s">
        <v>367</v>
      </c>
    </row>
    <row r="1903" spans="1:4" x14ac:dyDescent="0.3">
      <c r="A1903" s="114" t="s">
        <v>3198</v>
      </c>
      <c r="B1903" s="114">
        <v>533181</v>
      </c>
      <c r="C1903" s="114" t="s">
        <v>3199</v>
      </c>
      <c r="D1903" s="114" t="s">
        <v>3124</v>
      </c>
    </row>
    <row r="1904" spans="1:4" x14ac:dyDescent="0.3">
      <c r="A1904" s="114" t="s">
        <v>3200</v>
      </c>
      <c r="B1904" s="114">
        <v>533506</v>
      </c>
      <c r="C1904" s="114" t="s">
        <v>3201</v>
      </c>
      <c r="D1904" s="114" t="s">
        <v>347</v>
      </c>
    </row>
    <row r="1905" spans="1:4" x14ac:dyDescent="0.3">
      <c r="A1905" s="114" t="s">
        <v>3202</v>
      </c>
      <c r="B1905" s="114">
        <v>533172</v>
      </c>
      <c r="C1905" s="114" t="s">
        <v>3203</v>
      </c>
      <c r="D1905" s="114" t="s">
        <v>347</v>
      </c>
    </row>
    <row r="1906" spans="1:4" x14ac:dyDescent="0.3">
      <c r="A1906" s="114" t="s">
        <v>3204</v>
      </c>
      <c r="B1906" s="114">
        <v>504786</v>
      </c>
      <c r="C1906" s="114" t="s">
        <v>364</v>
      </c>
      <c r="D1906" s="114" t="s">
        <v>1284</v>
      </c>
    </row>
    <row r="1907" spans="1:4" x14ac:dyDescent="0.3">
      <c r="A1907" s="114" t="s">
        <v>3205</v>
      </c>
      <c r="B1907" s="114">
        <v>523844</v>
      </c>
      <c r="C1907" s="114" t="s">
        <v>364</v>
      </c>
      <c r="D1907" s="114" t="s">
        <v>1531</v>
      </c>
    </row>
    <row r="1908" spans="1:4" x14ac:dyDescent="0.3">
      <c r="A1908" s="114" t="s">
        <v>3206</v>
      </c>
      <c r="B1908" s="114">
        <v>523752</v>
      </c>
      <c r="C1908" s="114" t="s">
        <v>364</v>
      </c>
      <c r="D1908" s="114" t="s">
        <v>372</v>
      </c>
    </row>
    <row r="1909" spans="1:4" x14ac:dyDescent="0.3">
      <c r="A1909" s="114" t="s">
        <v>3207</v>
      </c>
      <c r="B1909" s="114">
        <v>524164</v>
      </c>
      <c r="C1909" s="114" t="s">
        <v>3208</v>
      </c>
      <c r="D1909" s="114" t="s">
        <v>402</v>
      </c>
    </row>
    <row r="1910" spans="1:4" x14ac:dyDescent="0.3">
      <c r="A1910" s="114" t="s">
        <v>3209</v>
      </c>
      <c r="B1910" s="114">
        <v>500214</v>
      </c>
      <c r="C1910" s="114" t="s">
        <v>364</v>
      </c>
      <c r="D1910" s="114" t="s">
        <v>372</v>
      </c>
    </row>
    <row r="1911" spans="1:4" x14ac:dyDescent="0.3">
      <c r="A1911" s="114" t="s">
        <v>3210</v>
      </c>
      <c r="B1911" s="114">
        <v>500214</v>
      </c>
      <c r="C1911" s="114" t="s">
        <v>364</v>
      </c>
      <c r="D1911" s="114" t="s">
        <v>372</v>
      </c>
    </row>
    <row r="1912" spans="1:4" x14ac:dyDescent="0.3">
      <c r="A1912" s="114" t="s">
        <v>3211</v>
      </c>
      <c r="B1912" s="114">
        <v>523638</v>
      </c>
      <c r="C1912" s="114" t="s">
        <v>364</v>
      </c>
      <c r="D1912" s="114" t="s">
        <v>719</v>
      </c>
    </row>
    <row r="1913" spans="1:4" x14ac:dyDescent="0.3">
      <c r="A1913" s="114" t="s">
        <v>3212</v>
      </c>
      <c r="B1913" s="114">
        <v>524494</v>
      </c>
      <c r="C1913" s="114" t="s">
        <v>3213</v>
      </c>
      <c r="D1913" s="114" t="s">
        <v>402</v>
      </c>
    </row>
    <row r="1914" spans="1:4" x14ac:dyDescent="0.3">
      <c r="A1914" s="114" t="s">
        <v>3214</v>
      </c>
      <c r="B1914" s="114">
        <v>512405</v>
      </c>
      <c r="C1914" s="114" t="s">
        <v>364</v>
      </c>
      <c r="D1914" s="114" t="s">
        <v>370</v>
      </c>
    </row>
    <row r="1915" spans="1:4" x14ac:dyDescent="0.3">
      <c r="A1915" s="114" t="s">
        <v>3215</v>
      </c>
      <c r="B1915" s="114">
        <v>512405</v>
      </c>
      <c r="C1915" s="114" t="s">
        <v>364</v>
      </c>
      <c r="D1915" s="114" t="s">
        <v>370</v>
      </c>
    </row>
    <row r="1916" spans="1:4" x14ac:dyDescent="0.3">
      <c r="A1916" s="114" t="s">
        <v>3216</v>
      </c>
      <c r="B1916" s="114">
        <v>532947</v>
      </c>
      <c r="C1916" s="114" t="s">
        <v>3217</v>
      </c>
      <c r="D1916" s="114" t="s">
        <v>959</v>
      </c>
    </row>
    <row r="1917" spans="1:4" x14ac:dyDescent="0.3">
      <c r="A1917" s="114" t="s">
        <v>3218</v>
      </c>
      <c r="B1917" s="114">
        <v>540526</v>
      </c>
      <c r="C1917" s="114" t="s">
        <v>3219</v>
      </c>
      <c r="D1917" s="114" t="s">
        <v>384</v>
      </c>
    </row>
    <row r="1918" spans="1:4" x14ac:dyDescent="0.3">
      <c r="A1918" s="114" t="s">
        <v>3220</v>
      </c>
      <c r="B1918" s="114">
        <v>541956</v>
      </c>
      <c r="C1918" s="114" t="s">
        <v>3221</v>
      </c>
      <c r="D1918" s="114" t="s">
        <v>762</v>
      </c>
    </row>
    <row r="1919" spans="1:4" x14ac:dyDescent="0.3">
      <c r="A1919" s="114" t="s">
        <v>3222</v>
      </c>
      <c r="B1919" s="114">
        <v>540735</v>
      </c>
      <c r="C1919" s="114" t="s">
        <v>364</v>
      </c>
      <c r="D1919" s="114" t="s">
        <v>457</v>
      </c>
    </row>
    <row r="1920" spans="1:4" x14ac:dyDescent="0.3">
      <c r="A1920" s="114" t="s">
        <v>3223</v>
      </c>
      <c r="B1920" s="114" t="s">
        <v>364</v>
      </c>
      <c r="C1920" s="114" t="s">
        <v>3224</v>
      </c>
      <c r="D1920" s="114" t="s">
        <v>375</v>
      </c>
    </row>
    <row r="1921" spans="1:4" x14ac:dyDescent="0.3">
      <c r="A1921" s="114" t="s">
        <v>3225</v>
      </c>
      <c r="B1921" s="114">
        <v>531337</v>
      </c>
      <c r="C1921" s="114" t="s">
        <v>364</v>
      </c>
      <c r="D1921" s="114" t="s">
        <v>347</v>
      </c>
    </row>
    <row r="1922" spans="1:4" x14ac:dyDescent="0.3">
      <c r="A1922" s="114" t="s">
        <v>3226</v>
      </c>
      <c r="B1922" s="114">
        <v>526859</v>
      </c>
      <c r="C1922" s="114" t="s">
        <v>364</v>
      </c>
      <c r="D1922" s="114" t="s">
        <v>381</v>
      </c>
    </row>
    <row r="1923" spans="1:4" x14ac:dyDescent="0.3">
      <c r="A1923" s="114" t="s">
        <v>3227</v>
      </c>
      <c r="B1923" s="114">
        <v>533033</v>
      </c>
      <c r="C1923" s="114" t="s">
        <v>364</v>
      </c>
      <c r="D1923" s="114" t="s">
        <v>372</v>
      </c>
    </row>
    <row r="1924" spans="1:4" x14ac:dyDescent="0.3">
      <c r="A1924" s="114" t="s">
        <v>3228</v>
      </c>
      <c r="B1924" s="114">
        <v>540134</v>
      </c>
      <c r="C1924" s="114" t="s">
        <v>364</v>
      </c>
      <c r="D1924" s="114" t="s">
        <v>762</v>
      </c>
    </row>
    <row r="1925" spans="1:4" x14ac:dyDescent="0.3">
      <c r="A1925" s="114" t="s">
        <v>3229</v>
      </c>
      <c r="B1925" s="114">
        <v>531109</v>
      </c>
      <c r="C1925" s="114" t="s">
        <v>364</v>
      </c>
      <c r="D1925" s="114" t="s">
        <v>524</v>
      </c>
    </row>
    <row r="1926" spans="1:4" x14ac:dyDescent="0.3">
      <c r="A1926" s="114" t="s">
        <v>3230</v>
      </c>
      <c r="B1926" s="114">
        <v>524400</v>
      </c>
      <c r="C1926" s="114" t="s">
        <v>364</v>
      </c>
      <c r="D1926" s="114" t="s">
        <v>402</v>
      </c>
    </row>
    <row r="1927" spans="1:4" x14ac:dyDescent="0.3">
      <c r="A1927" s="114" t="s">
        <v>3231</v>
      </c>
      <c r="B1927" s="114">
        <v>506161</v>
      </c>
      <c r="C1927" s="114" t="s">
        <v>364</v>
      </c>
      <c r="D1927" s="114" t="s">
        <v>381</v>
      </c>
    </row>
    <row r="1928" spans="1:4" x14ac:dyDescent="0.3">
      <c r="A1928" s="114" t="s">
        <v>3232</v>
      </c>
      <c r="B1928" s="114">
        <v>511609</v>
      </c>
      <c r="C1928" s="114" t="s">
        <v>364</v>
      </c>
      <c r="D1928" s="114" t="s">
        <v>381</v>
      </c>
    </row>
    <row r="1929" spans="1:4" x14ac:dyDescent="0.3">
      <c r="A1929" s="114" t="s">
        <v>3233</v>
      </c>
      <c r="B1929" s="114">
        <v>532479</v>
      </c>
      <c r="C1929" s="114" t="s">
        <v>3234</v>
      </c>
      <c r="D1929" s="114" t="s">
        <v>396</v>
      </c>
    </row>
    <row r="1930" spans="1:4" x14ac:dyDescent="0.3">
      <c r="A1930" s="114" t="s">
        <v>3235</v>
      </c>
      <c r="B1930" s="114">
        <v>508807</v>
      </c>
      <c r="C1930" s="114" t="s">
        <v>364</v>
      </c>
      <c r="D1930" s="114" t="s">
        <v>719</v>
      </c>
    </row>
    <row r="1931" spans="1:4" x14ac:dyDescent="0.3">
      <c r="A1931" s="114" t="s">
        <v>3236</v>
      </c>
      <c r="B1931" s="114">
        <v>524622</v>
      </c>
      <c r="C1931" s="114" t="s">
        <v>364</v>
      </c>
      <c r="D1931" s="114" t="s">
        <v>3124</v>
      </c>
    </row>
    <row r="1932" spans="1:4" x14ac:dyDescent="0.3">
      <c r="A1932" s="114" t="s">
        <v>1069</v>
      </c>
      <c r="B1932" s="114">
        <v>500875</v>
      </c>
      <c r="C1932" s="114" t="s">
        <v>1070</v>
      </c>
      <c r="D1932" s="114" t="s">
        <v>2535</v>
      </c>
    </row>
    <row r="1933" spans="1:4" x14ac:dyDescent="0.3">
      <c r="A1933" s="114" t="s">
        <v>3237</v>
      </c>
      <c r="B1933" s="114">
        <v>509496</v>
      </c>
      <c r="C1933" s="114" t="s">
        <v>3238</v>
      </c>
      <c r="D1933" s="114" t="s">
        <v>762</v>
      </c>
    </row>
    <row r="1934" spans="1:4" x14ac:dyDescent="0.3">
      <c r="A1934" s="114" t="s">
        <v>3239</v>
      </c>
      <c r="B1934" s="114">
        <v>509496</v>
      </c>
      <c r="C1934" s="114" t="s">
        <v>3238</v>
      </c>
      <c r="D1934" s="114" t="s">
        <v>762</v>
      </c>
    </row>
    <row r="1935" spans="1:4" x14ac:dyDescent="0.3">
      <c r="A1935" s="114" t="s">
        <v>3240</v>
      </c>
      <c r="B1935" s="114">
        <v>523610</v>
      </c>
      <c r="C1935" s="114" t="s">
        <v>3241</v>
      </c>
      <c r="D1935" s="114" t="s">
        <v>510</v>
      </c>
    </row>
    <row r="1936" spans="1:4" x14ac:dyDescent="0.3">
      <c r="A1936" s="114" t="s">
        <v>3242</v>
      </c>
      <c r="B1936" s="114">
        <v>522183</v>
      </c>
      <c r="C1936" s="114" t="s">
        <v>364</v>
      </c>
      <c r="D1936" s="114" t="s">
        <v>372</v>
      </c>
    </row>
    <row r="1937" spans="1:4" x14ac:dyDescent="0.3">
      <c r="A1937" s="114" t="s">
        <v>3243</v>
      </c>
      <c r="B1937" s="114">
        <v>507580</v>
      </c>
      <c r="C1937" s="114" t="s">
        <v>3244</v>
      </c>
      <c r="D1937" s="114" t="s">
        <v>412</v>
      </c>
    </row>
    <row r="1938" spans="1:4" x14ac:dyDescent="0.3">
      <c r="A1938" s="114" t="s">
        <v>3245</v>
      </c>
      <c r="B1938" s="114">
        <v>530773</v>
      </c>
      <c r="C1938" s="114" t="s">
        <v>3246</v>
      </c>
      <c r="D1938" s="114" t="s">
        <v>762</v>
      </c>
    </row>
    <row r="1939" spans="1:4" x14ac:dyDescent="0.3">
      <c r="A1939" s="114" t="s">
        <v>3247</v>
      </c>
      <c r="B1939" s="114">
        <v>522245</v>
      </c>
      <c r="C1939" s="114" t="s">
        <v>364</v>
      </c>
      <c r="D1939" s="114" t="s">
        <v>549</v>
      </c>
    </row>
    <row r="1940" spans="1:4" x14ac:dyDescent="0.3">
      <c r="A1940" s="114" t="s">
        <v>3248</v>
      </c>
      <c r="B1940" s="114">
        <v>532341</v>
      </c>
      <c r="C1940" s="114" t="s">
        <v>3249</v>
      </c>
      <c r="D1940" s="114" t="s">
        <v>350</v>
      </c>
    </row>
    <row r="1941" spans="1:4" x14ac:dyDescent="0.3">
      <c r="A1941" s="114" t="s">
        <v>3250</v>
      </c>
      <c r="B1941" s="114">
        <v>538539</v>
      </c>
      <c r="C1941" s="114" t="s">
        <v>364</v>
      </c>
      <c r="D1941" s="114" t="s">
        <v>384</v>
      </c>
    </row>
    <row r="1942" spans="1:4" x14ac:dyDescent="0.3">
      <c r="A1942" s="114" t="s">
        <v>3251</v>
      </c>
      <c r="B1942" s="114">
        <v>530049</v>
      </c>
      <c r="C1942" s="114" t="s">
        <v>364</v>
      </c>
      <c r="D1942" s="114" t="s">
        <v>379</v>
      </c>
    </row>
    <row r="1943" spans="1:4" x14ac:dyDescent="0.3">
      <c r="A1943" s="114" t="s">
        <v>3252</v>
      </c>
      <c r="B1943" s="114">
        <v>523062</v>
      </c>
      <c r="C1943" s="114" t="s">
        <v>364</v>
      </c>
      <c r="D1943" s="114" t="s">
        <v>381</v>
      </c>
    </row>
    <row r="1944" spans="1:4" x14ac:dyDescent="0.3">
      <c r="A1944" s="114" t="s">
        <v>3253</v>
      </c>
      <c r="B1944" s="114">
        <v>532940</v>
      </c>
      <c r="C1944" s="114" t="s">
        <v>3254</v>
      </c>
      <c r="D1944" s="114" t="s">
        <v>762</v>
      </c>
    </row>
    <row r="1945" spans="1:4" x14ac:dyDescent="0.3">
      <c r="A1945" s="114" t="s">
        <v>3255</v>
      </c>
      <c r="B1945" s="114">
        <v>506522</v>
      </c>
      <c r="C1945" s="114" t="s">
        <v>364</v>
      </c>
      <c r="D1945" s="114" t="s">
        <v>546</v>
      </c>
    </row>
    <row r="1946" spans="1:4" x14ac:dyDescent="0.3">
      <c r="A1946" s="114" t="s">
        <v>3256</v>
      </c>
      <c r="B1946" s="114">
        <v>506522</v>
      </c>
      <c r="C1946" s="114" t="s">
        <v>364</v>
      </c>
      <c r="D1946" s="114" t="s">
        <v>546</v>
      </c>
    </row>
    <row r="1947" spans="1:4" x14ac:dyDescent="0.3">
      <c r="A1947" s="114" t="s">
        <v>3257</v>
      </c>
      <c r="B1947" s="114">
        <v>530915</v>
      </c>
      <c r="C1947" s="114" t="s">
        <v>364</v>
      </c>
      <c r="D1947" s="114" t="s">
        <v>613</v>
      </c>
    </row>
    <row r="1948" spans="1:4" x14ac:dyDescent="0.3">
      <c r="A1948" s="114" t="s">
        <v>3258</v>
      </c>
      <c r="B1948" s="114">
        <v>538422</v>
      </c>
      <c r="C1948" s="114" t="s">
        <v>364</v>
      </c>
      <c r="D1948" s="114" t="s">
        <v>384</v>
      </c>
    </row>
    <row r="1949" spans="1:4" x14ac:dyDescent="0.3">
      <c r="A1949" s="114" t="s">
        <v>3259</v>
      </c>
      <c r="B1949" s="114">
        <v>530711</v>
      </c>
      <c r="C1949" s="114" t="s">
        <v>364</v>
      </c>
      <c r="D1949" s="114" t="s">
        <v>719</v>
      </c>
    </row>
    <row r="1950" spans="1:4" x14ac:dyDescent="0.3">
      <c r="A1950" s="114" t="s">
        <v>3260</v>
      </c>
      <c r="B1950" s="114">
        <v>507155</v>
      </c>
      <c r="C1950" s="114" t="s">
        <v>364</v>
      </c>
      <c r="D1950" s="114" t="s">
        <v>996</v>
      </c>
    </row>
    <row r="1951" spans="1:4" x14ac:dyDescent="0.3">
      <c r="A1951" s="114" t="s">
        <v>3261</v>
      </c>
      <c r="B1951" s="114">
        <v>532825</v>
      </c>
      <c r="C1951" s="114" t="s">
        <v>364</v>
      </c>
      <c r="D1951" s="114" t="s">
        <v>379</v>
      </c>
    </row>
    <row r="1952" spans="1:4" x14ac:dyDescent="0.3">
      <c r="A1952" s="114" t="s">
        <v>3262</v>
      </c>
      <c r="B1952" s="114">
        <v>532705</v>
      </c>
      <c r="C1952" s="114" t="s">
        <v>3263</v>
      </c>
      <c r="D1952" s="114" t="s">
        <v>888</v>
      </c>
    </row>
    <row r="1953" spans="1:4" x14ac:dyDescent="0.3">
      <c r="A1953" s="114" t="s">
        <v>3264</v>
      </c>
      <c r="B1953" s="114">
        <v>520139</v>
      </c>
      <c r="C1953" s="114" t="s">
        <v>364</v>
      </c>
      <c r="D1953" s="114" t="s">
        <v>2502</v>
      </c>
    </row>
    <row r="1954" spans="1:4" x14ac:dyDescent="0.3">
      <c r="A1954" s="114" t="s">
        <v>3265</v>
      </c>
      <c r="B1954" s="114">
        <v>530601</v>
      </c>
      <c r="C1954" s="114" t="s">
        <v>364</v>
      </c>
      <c r="D1954" s="114" t="s">
        <v>381</v>
      </c>
    </row>
    <row r="1955" spans="1:4" x14ac:dyDescent="0.3">
      <c r="A1955" s="114" t="s">
        <v>3266</v>
      </c>
      <c r="B1955" s="114">
        <v>507789</v>
      </c>
      <c r="C1955" s="114" t="s">
        <v>3267</v>
      </c>
      <c r="D1955" s="114" t="s">
        <v>402</v>
      </c>
    </row>
    <row r="1956" spans="1:4" x14ac:dyDescent="0.3">
      <c r="A1956" s="114" t="s">
        <v>3268</v>
      </c>
      <c r="B1956" s="114">
        <v>532976</v>
      </c>
      <c r="C1956" s="114" t="s">
        <v>3269</v>
      </c>
      <c r="D1956" s="114" t="s">
        <v>396</v>
      </c>
    </row>
    <row r="1957" spans="1:4" x14ac:dyDescent="0.3">
      <c r="A1957" s="114" t="s">
        <v>3270</v>
      </c>
      <c r="B1957" s="114">
        <v>512237</v>
      </c>
      <c r="C1957" s="114" t="s">
        <v>3271</v>
      </c>
      <c r="D1957" s="114" t="s">
        <v>396</v>
      </c>
    </row>
    <row r="1958" spans="1:4" x14ac:dyDescent="0.3">
      <c r="A1958" s="114" t="s">
        <v>3272</v>
      </c>
      <c r="B1958" s="114">
        <v>523467</v>
      </c>
      <c r="C1958" s="114" t="s">
        <v>364</v>
      </c>
      <c r="D1958" s="114" t="s">
        <v>892</v>
      </c>
    </row>
    <row r="1959" spans="1:4" x14ac:dyDescent="0.3">
      <c r="A1959" s="114" t="s">
        <v>3273</v>
      </c>
      <c r="B1959" s="114">
        <v>531339</v>
      </c>
      <c r="C1959" s="114" t="s">
        <v>3274</v>
      </c>
      <c r="D1959" s="114" t="s">
        <v>762</v>
      </c>
    </row>
    <row r="1960" spans="1:4" x14ac:dyDescent="0.3">
      <c r="A1960" s="114" t="s">
        <v>3275</v>
      </c>
      <c r="B1960" s="114">
        <v>514312</v>
      </c>
      <c r="C1960" s="114" t="s">
        <v>364</v>
      </c>
      <c r="D1960" s="114" t="s">
        <v>379</v>
      </c>
    </row>
    <row r="1961" spans="1:4" x14ac:dyDescent="0.3">
      <c r="A1961" s="114" t="s">
        <v>3276</v>
      </c>
      <c r="B1961" s="114">
        <v>500219</v>
      </c>
      <c r="C1961" s="114" t="s">
        <v>3277</v>
      </c>
      <c r="D1961" s="114" t="s">
        <v>484</v>
      </c>
    </row>
    <row r="1962" spans="1:4" x14ac:dyDescent="0.3">
      <c r="A1962" s="114" t="s">
        <v>3276</v>
      </c>
      <c r="B1962" s="114">
        <v>570004</v>
      </c>
      <c r="C1962" s="114" t="s">
        <v>3278</v>
      </c>
      <c r="D1962" s="114" t="s">
        <v>484</v>
      </c>
    </row>
    <row r="1963" spans="1:4" x14ac:dyDescent="0.3">
      <c r="A1963" s="114" t="s">
        <v>3279</v>
      </c>
      <c r="B1963" s="114">
        <v>539119</v>
      </c>
      <c r="C1963" s="114" t="s">
        <v>364</v>
      </c>
      <c r="D1963" s="114" t="s">
        <v>892</v>
      </c>
    </row>
    <row r="1964" spans="1:4" x14ac:dyDescent="0.3">
      <c r="A1964" s="114" t="s">
        <v>3280</v>
      </c>
      <c r="B1964" s="114">
        <v>532033</v>
      </c>
      <c r="C1964" s="114" t="s">
        <v>3281</v>
      </c>
      <c r="D1964" s="114" t="s">
        <v>1103</v>
      </c>
    </row>
    <row r="1965" spans="1:4" x14ac:dyDescent="0.3">
      <c r="A1965" s="114" t="s">
        <v>3282</v>
      </c>
      <c r="B1965" s="114">
        <v>526865</v>
      </c>
      <c r="C1965" s="114" t="s">
        <v>364</v>
      </c>
      <c r="D1965" s="114" t="s">
        <v>386</v>
      </c>
    </row>
    <row r="1966" spans="1:4" x14ac:dyDescent="0.3">
      <c r="A1966" s="114" t="s">
        <v>3283</v>
      </c>
      <c r="B1966" s="114">
        <v>526865</v>
      </c>
      <c r="C1966" s="114" t="s">
        <v>364</v>
      </c>
      <c r="D1966" s="114" t="s">
        <v>386</v>
      </c>
    </row>
    <row r="1967" spans="1:4" x14ac:dyDescent="0.3">
      <c r="A1967" s="114" t="s">
        <v>3284</v>
      </c>
      <c r="B1967" s="114">
        <v>505212</v>
      </c>
      <c r="C1967" s="114" t="s">
        <v>364</v>
      </c>
      <c r="D1967" s="114" t="s">
        <v>719</v>
      </c>
    </row>
    <row r="1968" spans="1:4" x14ac:dyDescent="0.3">
      <c r="A1968" s="114" t="s">
        <v>3285</v>
      </c>
      <c r="B1968" s="114">
        <v>505840</v>
      </c>
      <c r="C1968" s="114" t="s">
        <v>364</v>
      </c>
      <c r="D1968" s="114" t="s">
        <v>1129</v>
      </c>
    </row>
    <row r="1969" spans="1:4" x14ac:dyDescent="0.3">
      <c r="A1969" s="114" t="s">
        <v>3286</v>
      </c>
      <c r="B1969" s="114">
        <v>532532</v>
      </c>
      <c r="C1969" s="114" t="s">
        <v>3287</v>
      </c>
      <c r="D1969" s="114" t="s">
        <v>762</v>
      </c>
    </row>
    <row r="1970" spans="1:4" x14ac:dyDescent="0.3">
      <c r="A1970" s="114" t="s">
        <v>3288</v>
      </c>
      <c r="B1970" s="114">
        <v>532627</v>
      </c>
      <c r="C1970" s="114" t="s">
        <v>3289</v>
      </c>
      <c r="D1970" s="114" t="s">
        <v>503</v>
      </c>
    </row>
    <row r="1971" spans="1:4" x14ac:dyDescent="0.3">
      <c r="A1971" s="114" t="s">
        <v>3290</v>
      </c>
      <c r="B1971" s="114">
        <v>780001</v>
      </c>
      <c r="C1971" s="114" t="s">
        <v>364</v>
      </c>
      <c r="D1971" s="114" t="s">
        <v>455</v>
      </c>
    </row>
    <row r="1972" spans="1:4" x14ac:dyDescent="0.3">
      <c r="A1972" s="114" t="s">
        <v>3291</v>
      </c>
      <c r="B1972" s="114" t="s">
        <v>364</v>
      </c>
      <c r="C1972" s="114" t="s">
        <v>3292</v>
      </c>
      <c r="D1972" s="114" t="s">
        <v>375</v>
      </c>
    </row>
    <row r="1973" spans="1:4" x14ac:dyDescent="0.3">
      <c r="A1973" s="114" t="s">
        <v>3293</v>
      </c>
      <c r="B1973" s="114" t="s">
        <v>364</v>
      </c>
      <c r="C1973" s="114" t="s">
        <v>3294</v>
      </c>
      <c r="D1973" s="114" t="s">
        <v>375</v>
      </c>
    </row>
    <row r="1974" spans="1:4" x14ac:dyDescent="0.3">
      <c r="A1974" s="114" t="s">
        <v>3295</v>
      </c>
      <c r="B1974" s="114" t="s">
        <v>364</v>
      </c>
      <c r="C1974" s="114" t="s">
        <v>3294</v>
      </c>
      <c r="D1974" s="114" t="s">
        <v>375</v>
      </c>
    </row>
    <row r="1975" spans="1:4" x14ac:dyDescent="0.3">
      <c r="A1975" s="114" t="s">
        <v>3296</v>
      </c>
      <c r="B1975" s="114">
        <v>538564</v>
      </c>
      <c r="C1975" s="114" t="s">
        <v>364</v>
      </c>
      <c r="D1975" s="114" t="s">
        <v>771</v>
      </c>
    </row>
    <row r="1976" spans="1:4" x14ac:dyDescent="0.3">
      <c r="A1976" s="114" t="s">
        <v>3297</v>
      </c>
      <c r="B1976" s="114">
        <v>520051</v>
      </c>
      <c r="C1976" s="114" t="s">
        <v>3298</v>
      </c>
      <c r="D1976" s="114" t="s">
        <v>719</v>
      </c>
    </row>
    <row r="1977" spans="1:4" x14ac:dyDescent="0.3">
      <c r="A1977" s="114" t="s">
        <v>3299</v>
      </c>
      <c r="B1977" s="114">
        <v>502901</v>
      </c>
      <c r="C1977" s="114" t="s">
        <v>364</v>
      </c>
      <c r="D1977" s="114" t="s">
        <v>379</v>
      </c>
    </row>
    <row r="1978" spans="1:4" x14ac:dyDescent="0.3">
      <c r="A1978" s="114" t="s">
        <v>3300</v>
      </c>
      <c r="B1978" s="114">
        <v>500220</v>
      </c>
      <c r="C1978" s="114" t="s">
        <v>364</v>
      </c>
      <c r="D1978" s="114" t="s">
        <v>379</v>
      </c>
    </row>
    <row r="1979" spans="1:4" x14ac:dyDescent="0.3">
      <c r="A1979" s="114" t="s">
        <v>3301</v>
      </c>
      <c r="B1979" s="114">
        <v>540394</v>
      </c>
      <c r="C1979" s="114" t="s">
        <v>364</v>
      </c>
      <c r="D1979" s="114" t="s">
        <v>386</v>
      </c>
    </row>
    <row r="1980" spans="1:4" x14ac:dyDescent="0.3">
      <c r="A1980" s="114" t="s">
        <v>3302</v>
      </c>
      <c r="B1980" s="114" t="s">
        <v>364</v>
      </c>
      <c r="C1980" s="114" t="s">
        <v>3303</v>
      </c>
      <c r="D1980" s="114" t="s">
        <v>375</v>
      </c>
    </row>
    <row r="1981" spans="1:4" x14ac:dyDescent="0.3">
      <c r="A1981" s="114" t="s">
        <v>3304</v>
      </c>
      <c r="B1981" s="114">
        <v>514318</v>
      </c>
      <c r="C1981" s="114" t="s">
        <v>364</v>
      </c>
      <c r="D1981" s="114" t="s">
        <v>379</v>
      </c>
    </row>
    <row r="1982" spans="1:4" x14ac:dyDescent="0.3">
      <c r="A1982" s="114" t="s">
        <v>3305</v>
      </c>
      <c r="B1982" s="114">
        <v>526001</v>
      </c>
      <c r="C1982" s="114" t="s">
        <v>364</v>
      </c>
      <c r="D1982" s="114" t="s">
        <v>559</v>
      </c>
    </row>
    <row r="1983" spans="1:4" x14ac:dyDescent="0.3">
      <c r="A1983" s="114" t="s">
        <v>3306</v>
      </c>
      <c r="B1983" s="114">
        <v>520066</v>
      </c>
      <c r="C1983" s="114" t="s">
        <v>3307</v>
      </c>
      <c r="D1983" s="114" t="s">
        <v>719</v>
      </c>
    </row>
    <row r="1984" spans="1:4" x14ac:dyDescent="0.3">
      <c r="A1984" s="114" t="s">
        <v>3308</v>
      </c>
      <c r="B1984" s="114">
        <v>509715</v>
      </c>
      <c r="C1984" s="114" t="s">
        <v>364</v>
      </c>
      <c r="D1984" s="114" t="s">
        <v>771</v>
      </c>
    </row>
    <row r="1985" spans="1:4" x14ac:dyDescent="0.3">
      <c r="A1985" s="114" t="s">
        <v>3309</v>
      </c>
      <c r="B1985" s="114">
        <v>513252</v>
      </c>
      <c r="C1985" s="114" t="s">
        <v>364</v>
      </c>
      <c r="D1985" s="114" t="s">
        <v>719</v>
      </c>
    </row>
    <row r="1986" spans="1:4" x14ac:dyDescent="0.3">
      <c r="A1986" s="114" t="s">
        <v>3310</v>
      </c>
      <c r="B1986" s="114">
        <v>524330</v>
      </c>
      <c r="C1986" s="114" t="s">
        <v>3311</v>
      </c>
      <c r="D1986" s="114" t="s">
        <v>524</v>
      </c>
    </row>
    <row r="1987" spans="1:4" x14ac:dyDescent="0.3">
      <c r="A1987" s="114" t="s">
        <v>3312</v>
      </c>
      <c r="B1987" s="114">
        <v>522285</v>
      </c>
      <c r="C1987" s="114" t="s">
        <v>3313</v>
      </c>
      <c r="D1987" s="114" t="s">
        <v>396</v>
      </c>
    </row>
    <row r="1988" spans="1:4" x14ac:dyDescent="0.3">
      <c r="A1988" s="114" t="s">
        <v>3314</v>
      </c>
      <c r="B1988" s="114">
        <v>539005</v>
      </c>
      <c r="C1988" s="114" t="s">
        <v>364</v>
      </c>
      <c r="D1988" s="114" t="s">
        <v>785</v>
      </c>
    </row>
    <row r="1989" spans="1:4" x14ac:dyDescent="0.3">
      <c r="A1989" s="114" t="s">
        <v>3315</v>
      </c>
      <c r="B1989" s="114">
        <v>531323</v>
      </c>
      <c r="C1989" s="114" t="s">
        <v>364</v>
      </c>
      <c r="D1989" s="114" t="s">
        <v>379</v>
      </c>
    </row>
    <row r="1990" spans="1:4" x14ac:dyDescent="0.3">
      <c r="A1990" s="114" t="s">
        <v>3316</v>
      </c>
      <c r="B1990" s="114">
        <v>512233</v>
      </c>
      <c r="C1990" s="114" t="s">
        <v>364</v>
      </c>
      <c r="D1990" s="114" t="s">
        <v>379</v>
      </c>
    </row>
    <row r="1991" spans="1:4" x14ac:dyDescent="0.3">
      <c r="A1991" s="114" t="s">
        <v>3317</v>
      </c>
      <c r="B1991" s="114">
        <v>500306</v>
      </c>
      <c r="C1991" s="114" t="s">
        <v>364</v>
      </c>
      <c r="D1991" s="114" t="s">
        <v>381</v>
      </c>
    </row>
    <row r="1992" spans="1:4" x14ac:dyDescent="0.3">
      <c r="A1992" s="114" t="s">
        <v>3318</v>
      </c>
      <c r="B1992" s="114">
        <v>533207</v>
      </c>
      <c r="C1992" s="114" t="s">
        <v>3319</v>
      </c>
      <c r="D1992" s="114" t="s">
        <v>959</v>
      </c>
    </row>
    <row r="1993" spans="1:4" x14ac:dyDescent="0.3">
      <c r="A1993" s="114" t="s">
        <v>3320</v>
      </c>
      <c r="B1993" s="114">
        <v>506520</v>
      </c>
      <c r="C1993" s="114" t="s">
        <v>364</v>
      </c>
      <c r="D1993" s="114" t="s">
        <v>412</v>
      </c>
    </row>
    <row r="1994" spans="1:4" x14ac:dyDescent="0.3">
      <c r="A1994" s="114" t="s">
        <v>3321</v>
      </c>
      <c r="B1994" s="114" t="s">
        <v>364</v>
      </c>
      <c r="C1994" s="114" t="s">
        <v>3322</v>
      </c>
      <c r="D1994" s="114" t="s">
        <v>455</v>
      </c>
    </row>
    <row r="1995" spans="1:4" x14ac:dyDescent="0.3">
      <c r="A1995" s="114" t="s">
        <v>3323</v>
      </c>
      <c r="B1995" s="114">
        <v>506910</v>
      </c>
      <c r="C1995" s="114" t="s">
        <v>364</v>
      </c>
      <c r="D1995" s="114" t="s">
        <v>524</v>
      </c>
    </row>
    <row r="1996" spans="1:4" x14ac:dyDescent="0.3">
      <c r="A1996" s="114" t="s">
        <v>3324</v>
      </c>
      <c r="B1996" s="114">
        <v>506910</v>
      </c>
      <c r="C1996" s="114" t="s">
        <v>364</v>
      </c>
      <c r="D1996" s="114" t="s">
        <v>524</v>
      </c>
    </row>
    <row r="1997" spans="1:4" x14ac:dyDescent="0.3">
      <c r="A1997" s="114" t="s">
        <v>3325</v>
      </c>
      <c r="B1997" s="114">
        <v>506943</v>
      </c>
      <c r="C1997" s="114" t="s">
        <v>3326</v>
      </c>
      <c r="D1997" s="114" t="s">
        <v>402</v>
      </c>
    </row>
    <row r="1998" spans="1:4" x14ac:dyDescent="0.3">
      <c r="A1998" s="114" t="s">
        <v>3327</v>
      </c>
      <c r="B1998" s="114">
        <v>514034</v>
      </c>
      <c r="C1998" s="114" t="s">
        <v>3328</v>
      </c>
      <c r="D1998" s="114" t="s">
        <v>741</v>
      </c>
    </row>
    <row r="1999" spans="1:4" x14ac:dyDescent="0.3">
      <c r="A1999" s="114" t="s">
        <v>3329</v>
      </c>
      <c r="B1999" s="114">
        <v>532605</v>
      </c>
      <c r="C1999" s="114" t="s">
        <v>3330</v>
      </c>
      <c r="D1999" s="114" t="s">
        <v>719</v>
      </c>
    </row>
    <row r="2000" spans="1:4" x14ac:dyDescent="0.3">
      <c r="A2000" s="114" t="s">
        <v>3331</v>
      </c>
      <c r="B2000" s="114">
        <v>500223</v>
      </c>
      <c r="C2000" s="114" t="s">
        <v>364</v>
      </c>
      <c r="D2000" s="114" t="s">
        <v>379</v>
      </c>
    </row>
    <row r="2001" spans="1:4" x14ac:dyDescent="0.3">
      <c r="A2001" s="114" t="s">
        <v>3332</v>
      </c>
      <c r="B2001" s="114">
        <v>524592</v>
      </c>
      <c r="C2001" s="114" t="s">
        <v>364</v>
      </c>
      <c r="D2001" s="114" t="s">
        <v>524</v>
      </c>
    </row>
    <row r="2002" spans="1:4" x14ac:dyDescent="0.3">
      <c r="A2002" s="114" t="s">
        <v>3333</v>
      </c>
      <c r="B2002" s="114">
        <v>538837</v>
      </c>
      <c r="C2002" s="114" t="s">
        <v>364</v>
      </c>
      <c r="D2002" s="114" t="s">
        <v>370</v>
      </c>
    </row>
    <row r="2003" spans="1:4" x14ac:dyDescent="0.3">
      <c r="A2003" s="114" t="s">
        <v>3334</v>
      </c>
      <c r="B2003" s="114">
        <v>524731</v>
      </c>
      <c r="C2003" s="114" t="s">
        <v>364</v>
      </c>
      <c r="D2003" s="114" t="s">
        <v>402</v>
      </c>
    </row>
    <row r="2004" spans="1:4" x14ac:dyDescent="0.3">
      <c r="A2004" s="114" t="s">
        <v>3335</v>
      </c>
      <c r="B2004" s="114">
        <v>532617</v>
      </c>
      <c r="C2004" s="114" t="s">
        <v>3336</v>
      </c>
      <c r="D2004" s="114" t="s">
        <v>2502</v>
      </c>
    </row>
    <row r="2005" spans="1:4" x14ac:dyDescent="0.3">
      <c r="A2005" s="114" t="s">
        <v>3337</v>
      </c>
      <c r="B2005" s="114">
        <v>532617</v>
      </c>
      <c r="C2005" s="114" t="s">
        <v>3336</v>
      </c>
      <c r="D2005" s="114" t="s">
        <v>2502</v>
      </c>
    </row>
    <row r="2006" spans="1:4" x14ac:dyDescent="0.3">
      <c r="A2006" s="114" t="s">
        <v>3338</v>
      </c>
      <c r="B2006" s="114" t="s">
        <v>364</v>
      </c>
      <c r="C2006" s="114" t="s">
        <v>3339</v>
      </c>
      <c r="D2006" s="114" t="s">
        <v>375</v>
      </c>
    </row>
    <row r="2007" spans="1:4" x14ac:dyDescent="0.3">
      <c r="A2007" s="114" t="s">
        <v>3340</v>
      </c>
      <c r="B2007" s="114">
        <v>538794</v>
      </c>
      <c r="C2007" s="114" t="s">
        <v>364</v>
      </c>
      <c r="D2007" s="114" t="s">
        <v>450</v>
      </c>
    </row>
    <row r="2008" spans="1:4" x14ac:dyDescent="0.3">
      <c r="A2008" s="114" t="s">
        <v>3341</v>
      </c>
      <c r="B2008" s="114" t="s">
        <v>364</v>
      </c>
      <c r="C2008" s="114" t="s">
        <v>3342</v>
      </c>
      <c r="D2008" s="114" t="s">
        <v>375</v>
      </c>
    </row>
    <row r="2009" spans="1:4" x14ac:dyDescent="0.3">
      <c r="A2009" s="114" t="s">
        <v>3343</v>
      </c>
      <c r="B2009" s="114">
        <v>517063</v>
      </c>
      <c r="C2009" s="114" t="s">
        <v>364</v>
      </c>
      <c r="D2009" s="114" t="s">
        <v>849</v>
      </c>
    </row>
    <row r="2010" spans="1:4" x14ac:dyDescent="0.3">
      <c r="A2010" s="114" t="s">
        <v>3344</v>
      </c>
      <c r="B2010" s="114">
        <v>540850</v>
      </c>
      <c r="C2010" s="114" t="s">
        <v>364</v>
      </c>
      <c r="D2010" s="114" t="s">
        <v>424</v>
      </c>
    </row>
    <row r="2011" spans="1:4" x14ac:dyDescent="0.3">
      <c r="A2011" s="114" t="s">
        <v>3345</v>
      </c>
      <c r="B2011" s="114">
        <v>531550</v>
      </c>
      <c r="C2011" s="114" t="s">
        <v>364</v>
      </c>
      <c r="D2011" s="114" t="s">
        <v>347</v>
      </c>
    </row>
    <row r="2012" spans="1:4" x14ac:dyDescent="0.3">
      <c r="A2012" s="114" t="s">
        <v>3346</v>
      </c>
      <c r="B2012" s="114">
        <v>532771</v>
      </c>
      <c r="C2012" s="114" t="s">
        <v>3347</v>
      </c>
      <c r="D2012" s="114" t="s">
        <v>546</v>
      </c>
    </row>
    <row r="2013" spans="1:4" x14ac:dyDescent="0.3">
      <c r="A2013" s="114" t="s">
        <v>3348</v>
      </c>
      <c r="B2013" s="114">
        <v>540651</v>
      </c>
      <c r="C2013" s="114" t="s">
        <v>364</v>
      </c>
      <c r="D2013" s="114" t="s">
        <v>662</v>
      </c>
    </row>
    <row r="2014" spans="1:4" x14ac:dyDescent="0.3">
      <c r="A2014" s="114" t="s">
        <v>3349</v>
      </c>
      <c r="B2014" s="114">
        <v>780019</v>
      </c>
      <c r="C2014" s="114" t="s">
        <v>364</v>
      </c>
      <c r="D2014" s="114" t="s">
        <v>455</v>
      </c>
    </row>
    <row r="2015" spans="1:4" x14ac:dyDescent="0.3">
      <c r="A2015" s="114" t="s">
        <v>3350</v>
      </c>
      <c r="B2015" s="114">
        <v>511618</v>
      </c>
      <c r="C2015" s="114" t="s">
        <v>3351</v>
      </c>
      <c r="D2015" s="114" t="s">
        <v>386</v>
      </c>
    </row>
    <row r="2016" spans="1:4" x14ac:dyDescent="0.3">
      <c r="A2016" s="114" t="s">
        <v>3352</v>
      </c>
      <c r="B2016" s="114">
        <v>542653</v>
      </c>
      <c r="C2016" s="114" t="s">
        <v>3353</v>
      </c>
      <c r="D2016" s="114" t="s">
        <v>920</v>
      </c>
    </row>
    <row r="2017" spans="1:4" x14ac:dyDescent="0.3">
      <c r="A2017" s="114" t="s">
        <v>3354</v>
      </c>
      <c r="B2017" s="114">
        <v>530405</v>
      </c>
      <c r="C2017" s="114" t="s">
        <v>364</v>
      </c>
      <c r="D2017" s="114" t="s">
        <v>347</v>
      </c>
    </row>
    <row r="2018" spans="1:4" x14ac:dyDescent="0.3">
      <c r="A2018" s="114" t="s">
        <v>3355</v>
      </c>
      <c r="B2018" s="114">
        <v>533103</v>
      </c>
      <c r="C2018" s="114" t="s">
        <v>3356</v>
      </c>
      <c r="D2018" s="114" t="s">
        <v>379</v>
      </c>
    </row>
    <row r="2019" spans="1:4" x14ac:dyDescent="0.3">
      <c r="A2019" s="114" t="s">
        <v>3357</v>
      </c>
      <c r="B2019" s="114">
        <v>511034</v>
      </c>
      <c r="C2019" s="114" t="s">
        <v>3358</v>
      </c>
      <c r="D2019" s="114" t="s">
        <v>427</v>
      </c>
    </row>
    <row r="2020" spans="1:4" x14ac:dyDescent="0.3">
      <c r="A2020" s="114" t="s">
        <v>3359</v>
      </c>
      <c r="B2020" s="114">
        <v>507981</v>
      </c>
      <c r="C2020" s="114" t="s">
        <v>364</v>
      </c>
      <c r="D2020" s="114" t="s">
        <v>565</v>
      </c>
    </row>
    <row r="2021" spans="1:4" x14ac:dyDescent="0.3">
      <c r="A2021" s="114" t="s">
        <v>3360</v>
      </c>
      <c r="B2021" s="114">
        <v>539947</v>
      </c>
      <c r="C2021" s="114" t="s">
        <v>364</v>
      </c>
      <c r="D2021" s="114" t="s">
        <v>384</v>
      </c>
    </row>
    <row r="2022" spans="1:4" x14ac:dyDescent="0.3">
      <c r="A2022" s="114" t="s">
        <v>3361</v>
      </c>
      <c r="B2022" s="114">
        <v>532624</v>
      </c>
      <c r="C2022" s="114" t="s">
        <v>3362</v>
      </c>
      <c r="D2022" s="114" t="s">
        <v>1603</v>
      </c>
    </row>
    <row r="2023" spans="1:4" x14ac:dyDescent="0.3">
      <c r="A2023" s="114" t="s">
        <v>3363</v>
      </c>
      <c r="B2023" s="114">
        <v>500227</v>
      </c>
      <c r="C2023" s="114" t="s">
        <v>3364</v>
      </c>
      <c r="D2023" s="114" t="s">
        <v>412</v>
      </c>
    </row>
    <row r="2024" spans="1:4" x14ac:dyDescent="0.3">
      <c r="A2024" s="114" t="s">
        <v>3365</v>
      </c>
      <c r="B2024" s="114">
        <v>536773</v>
      </c>
      <c r="C2024" s="114" t="s">
        <v>3366</v>
      </c>
      <c r="D2024" s="114" t="s">
        <v>347</v>
      </c>
    </row>
    <row r="2025" spans="1:4" x14ac:dyDescent="0.3">
      <c r="A2025" s="114" t="s">
        <v>3367</v>
      </c>
      <c r="B2025" s="114">
        <v>500378</v>
      </c>
      <c r="C2025" s="114" t="s">
        <v>3368</v>
      </c>
      <c r="D2025" s="114" t="s">
        <v>762</v>
      </c>
    </row>
    <row r="2026" spans="1:4" x14ac:dyDescent="0.3">
      <c r="A2026" s="114" t="s">
        <v>3369</v>
      </c>
      <c r="B2026" s="114">
        <v>539597</v>
      </c>
      <c r="C2026" s="114" t="s">
        <v>3370</v>
      </c>
      <c r="D2026" s="114" t="s">
        <v>687</v>
      </c>
    </row>
    <row r="2027" spans="1:4" x14ac:dyDescent="0.3">
      <c r="A2027" s="114" t="s">
        <v>3371</v>
      </c>
      <c r="B2027" s="114">
        <v>532508</v>
      </c>
      <c r="C2027" s="114" t="s">
        <v>3372</v>
      </c>
      <c r="D2027" s="114" t="s">
        <v>396</v>
      </c>
    </row>
    <row r="2028" spans="1:4" x14ac:dyDescent="0.3">
      <c r="A2028" s="114" t="s">
        <v>3373</v>
      </c>
      <c r="B2028" s="114">
        <v>532286</v>
      </c>
      <c r="C2028" s="114" t="s">
        <v>3374</v>
      </c>
      <c r="D2028" s="114" t="s">
        <v>396</v>
      </c>
    </row>
    <row r="2029" spans="1:4" x14ac:dyDescent="0.3">
      <c r="A2029" s="114" t="s">
        <v>3375</v>
      </c>
      <c r="B2029" s="114">
        <v>531543</v>
      </c>
      <c r="C2029" s="114" t="s">
        <v>3376</v>
      </c>
      <c r="D2029" s="114" t="s">
        <v>379</v>
      </c>
    </row>
    <row r="2030" spans="1:4" x14ac:dyDescent="0.3">
      <c r="A2030" s="114" t="s">
        <v>3377</v>
      </c>
      <c r="B2030" s="114">
        <v>540311</v>
      </c>
      <c r="C2030" s="114" t="s">
        <v>3378</v>
      </c>
      <c r="D2030" s="114" t="s">
        <v>487</v>
      </c>
    </row>
    <row r="2031" spans="1:4" x14ac:dyDescent="0.3">
      <c r="A2031" s="114" t="s">
        <v>3379</v>
      </c>
      <c r="B2031" s="114">
        <v>539225</v>
      </c>
      <c r="C2031" s="114" t="s">
        <v>364</v>
      </c>
      <c r="D2031" s="114" t="s">
        <v>389</v>
      </c>
    </row>
    <row r="2032" spans="1:4" x14ac:dyDescent="0.3">
      <c r="A2032" s="114" t="s">
        <v>3380</v>
      </c>
      <c r="B2032" s="114">
        <v>536493</v>
      </c>
      <c r="C2032" s="114" t="s">
        <v>364</v>
      </c>
      <c r="D2032" s="114" t="s">
        <v>562</v>
      </c>
    </row>
    <row r="2033" spans="1:4" x14ac:dyDescent="0.3">
      <c r="A2033" s="114" t="s">
        <v>3381</v>
      </c>
      <c r="B2033" s="114">
        <v>532644</v>
      </c>
      <c r="C2033" s="114" t="s">
        <v>3382</v>
      </c>
      <c r="D2033" s="114" t="s">
        <v>377</v>
      </c>
    </row>
    <row r="2034" spans="1:4" x14ac:dyDescent="0.3">
      <c r="A2034" s="114" t="s">
        <v>3383</v>
      </c>
      <c r="B2034" s="114">
        <v>500380</v>
      </c>
      <c r="C2034" s="114" t="s">
        <v>3384</v>
      </c>
      <c r="D2034" s="114" t="s">
        <v>377</v>
      </c>
    </row>
    <row r="2035" spans="1:4" x14ac:dyDescent="0.3">
      <c r="A2035" s="114" t="s">
        <v>3385</v>
      </c>
      <c r="B2035" s="114">
        <v>532162</v>
      </c>
      <c r="C2035" s="114" t="s">
        <v>3386</v>
      </c>
      <c r="D2035" s="114" t="s">
        <v>358</v>
      </c>
    </row>
    <row r="2036" spans="1:4" x14ac:dyDescent="0.3">
      <c r="A2036" s="114" t="s">
        <v>3387</v>
      </c>
      <c r="B2036" s="114">
        <v>530007</v>
      </c>
      <c r="C2036" s="114" t="s">
        <v>3388</v>
      </c>
      <c r="D2036" s="114" t="s">
        <v>844</v>
      </c>
    </row>
    <row r="2037" spans="1:4" x14ac:dyDescent="0.3">
      <c r="A2037" s="114" t="s">
        <v>3389</v>
      </c>
      <c r="B2037" s="114">
        <v>538765</v>
      </c>
      <c r="C2037" s="114" t="s">
        <v>364</v>
      </c>
      <c r="D2037" s="114" t="s">
        <v>3124</v>
      </c>
    </row>
    <row r="2038" spans="1:4" x14ac:dyDescent="0.3">
      <c r="A2038" s="114" t="s">
        <v>3390</v>
      </c>
      <c r="B2038" s="114">
        <v>523405</v>
      </c>
      <c r="C2038" s="114" t="s">
        <v>3391</v>
      </c>
      <c r="D2038" s="114" t="s">
        <v>530</v>
      </c>
    </row>
    <row r="2039" spans="1:4" x14ac:dyDescent="0.3">
      <c r="A2039" s="114" t="s">
        <v>3392</v>
      </c>
      <c r="B2039" s="114">
        <v>522263</v>
      </c>
      <c r="C2039" s="114" t="s">
        <v>3393</v>
      </c>
      <c r="D2039" s="114" t="s">
        <v>762</v>
      </c>
    </row>
    <row r="2040" spans="1:4" x14ac:dyDescent="0.3">
      <c r="A2040" s="114" t="s">
        <v>3394</v>
      </c>
      <c r="B2040" s="114">
        <v>522263</v>
      </c>
      <c r="C2040" s="114" t="s">
        <v>3393</v>
      </c>
      <c r="D2040" s="114" t="s">
        <v>762</v>
      </c>
    </row>
    <row r="2041" spans="1:4" x14ac:dyDescent="0.3">
      <c r="A2041" s="114" t="s">
        <v>3395</v>
      </c>
      <c r="B2041" s="114">
        <v>511092</v>
      </c>
      <c r="C2041" s="114" t="s">
        <v>364</v>
      </c>
      <c r="D2041" s="114" t="s">
        <v>367</v>
      </c>
    </row>
    <row r="2042" spans="1:4" x14ac:dyDescent="0.3">
      <c r="A2042" s="114" t="s">
        <v>3396</v>
      </c>
      <c r="B2042" s="114">
        <v>523712</v>
      </c>
      <c r="C2042" s="114" t="s">
        <v>364</v>
      </c>
      <c r="D2042" s="114" t="s">
        <v>484</v>
      </c>
    </row>
    <row r="2043" spans="1:4" x14ac:dyDescent="0.3">
      <c r="A2043" s="114" t="s">
        <v>3397</v>
      </c>
      <c r="B2043" s="114">
        <v>513691</v>
      </c>
      <c r="C2043" s="114" t="s">
        <v>3398</v>
      </c>
      <c r="D2043" s="114" t="s">
        <v>719</v>
      </c>
    </row>
    <row r="2044" spans="1:4" x14ac:dyDescent="0.3">
      <c r="A2044" s="114" t="s">
        <v>3399</v>
      </c>
      <c r="B2044" s="114" t="s">
        <v>364</v>
      </c>
      <c r="C2044" s="114" t="s">
        <v>3400</v>
      </c>
      <c r="D2044" s="114" t="s">
        <v>455</v>
      </c>
    </row>
    <row r="2045" spans="1:4" x14ac:dyDescent="0.3">
      <c r="A2045" s="114" t="s">
        <v>3401</v>
      </c>
      <c r="B2045" s="114">
        <v>523398</v>
      </c>
      <c r="C2045" s="114" t="s">
        <v>3402</v>
      </c>
      <c r="D2045" s="114" t="s">
        <v>733</v>
      </c>
    </row>
    <row r="2046" spans="1:4" x14ac:dyDescent="0.3">
      <c r="A2046" s="114" t="s">
        <v>3403</v>
      </c>
      <c r="B2046" s="114">
        <v>523398</v>
      </c>
      <c r="C2046" s="114" t="s">
        <v>3402</v>
      </c>
      <c r="D2046" s="114" t="s">
        <v>733</v>
      </c>
    </row>
    <row r="2047" spans="1:4" x14ac:dyDescent="0.3">
      <c r="A2047" s="114" t="s">
        <v>3404</v>
      </c>
      <c r="B2047" s="114">
        <v>531861</v>
      </c>
      <c r="C2047" s="114" t="s">
        <v>364</v>
      </c>
      <c r="D2047" s="114" t="s">
        <v>347</v>
      </c>
    </row>
    <row r="2048" spans="1:4" x14ac:dyDescent="0.3">
      <c r="A2048" s="114" t="s">
        <v>3405</v>
      </c>
      <c r="B2048" s="114">
        <v>534659</v>
      </c>
      <c r="C2048" s="114" t="s">
        <v>364</v>
      </c>
      <c r="D2048" s="114" t="s">
        <v>350</v>
      </c>
    </row>
    <row r="2049" spans="1:4" x14ac:dyDescent="0.3">
      <c r="A2049" s="114" t="s">
        <v>3406</v>
      </c>
      <c r="B2049" s="114">
        <v>542446</v>
      </c>
      <c r="C2049" s="114" t="s">
        <v>3407</v>
      </c>
      <c r="D2049" s="114" t="s">
        <v>448</v>
      </c>
    </row>
    <row r="2050" spans="1:4" x14ac:dyDescent="0.3">
      <c r="A2050" s="114" t="s">
        <v>3408</v>
      </c>
      <c r="B2050" s="114">
        <v>538092</v>
      </c>
      <c r="C2050" s="114" t="s">
        <v>364</v>
      </c>
      <c r="D2050" s="114" t="s">
        <v>771</v>
      </c>
    </row>
    <row r="2051" spans="1:4" x14ac:dyDescent="0.3">
      <c r="A2051" s="114" t="s">
        <v>3409</v>
      </c>
      <c r="B2051" s="114">
        <v>505750</v>
      </c>
      <c r="C2051" s="114" t="s">
        <v>364</v>
      </c>
      <c r="D2051" s="114" t="s">
        <v>372</v>
      </c>
    </row>
    <row r="2052" spans="1:4" x14ac:dyDescent="0.3">
      <c r="A2052" s="114" t="s">
        <v>3410</v>
      </c>
      <c r="B2052" s="114">
        <v>508929</v>
      </c>
      <c r="C2052" s="114" t="s">
        <v>364</v>
      </c>
      <c r="D2052" s="114" t="s">
        <v>450</v>
      </c>
    </row>
    <row r="2053" spans="1:4" x14ac:dyDescent="0.3">
      <c r="A2053" s="114" t="s">
        <v>3411</v>
      </c>
      <c r="B2053" s="114">
        <v>530985</v>
      </c>
      <c r="C2053" s="114" t="s">
        <v>364</v>
      </c>
      <c r="D2053" s="114" t="s">
        <v>381</v>
      </c>
    </row>
    <row r="2054" spans="1:4" x14ac:dyDescent="0.3">
      <c r="A2054" s="114" t="s">
        <v>3412</v>
      </c>
      <c r="B2054" s="114">
        <v>506016</v>
      </c>
      <c r="C2054" s="114" t="s">
        <v>364</v>
      </c>
      <c r="D2054" s="114" t="s">
        <v>762</v>
      </c>
    </row>
    <row r="2055" spans="1:4" x14ac:dyDescent="0.3">
      <c r="A2055" s="114" t="s">
        <v>3413</v>
      </c>
      <c r="B2055" s="114">
        <v>504080</v>
      </c>
      <c r="C2055" s="114" t="s">
        <v>364</v>
      </c>
      <c r="D2055" s="114" t="s">
        <v>662</v>
      </c>
    </row>
    <row r="2056" spans="1:4" x14ac:dyDescent="0.3">
      <c r="A2056" s="114" t="s">
        <v>3414</v>
      </c>
      <c r="B2056" s="114">
        <v>533148</v>
      </c>
      <c r="C2056" s="114" t="s">
        <v>3415</v>
      </c>
      <c r="D2056" s="114" t="s">
        <v>503</v>
      </c>
    </row>
    <row r="2057" spans="1:4" x14ac:dyDescent="0.3">
      <c r="A2057" s="114" t="s">
        <v>3416</v>
      </c>
      <c r="B2057" s="114">
        <v>532642</v>
      </c>
      <c r="C2057" s="114" t="s">
        <v>3417</v>
      </c>
      <c r="D2057" s="114" t="s">
        <v>530</v>
      </c>
    </row>
    <row r="2058" spans="1:4" x14ac:dyDescent="0.3">
      <c r="A2058" s="114" t="s">
        <v>3418</v>
      </c>
      <c r="B2058" s="114">
        <v>500228</v>
      </c>
      <c r="C2058" s="114" t="s">
        <v>3419</v>
      </c>
      <c r="D2058" s="114" t="s">
        <v>396</v>
      </c>
    </row>
    <row r="2059" spans="1:4" x14ac:dyDescent="0.3">
      <c r="A2059" s="114" t="s">
        <v>3420</v>
      </c>
      <c r="B2059" s="114">
        <v>520057</v>
      </c>
      <c r="C2059" s="114" t="s">
        <v>3421</v>
      </c>
      <c r="D2059" s="114" t="s">
        <v>719</v>
      </c>
    </row>
    <row r="2060" spans="1:4" x14ac:dyDescent="0.3">
      <c r="A2060" s="114" t="s">
        <v>3422</v>
      </c>
      <c r="B2060" s="114">
        <v>520057</v>
      </c>
      <c r="C2060" s="114" t="s">
        <v>3423</v>
      </c>
      <c r="D2060" s="114" t="s">
        <v>719</v>
      </c>
    </row>
    <row r="2061" spans="1:4" x14ac:dyDescent="0.3">
      <c r="A2061" s="114" t="s">
        <v>3424</v>
      </c>
      <c r="B2061" s="114">
        <v>534600</v>
      </c>
      <c r="C2061" s="114" t="s">
        <v>364</v>
      </c>
      <c r="D2061" s="114" t="s">
        <v>687</v>
      </c>
    </row>
    <row r="2062" spans="1:4" x14ac:dyDescent="0.3">
      <c r="A2062" s="114" t="s">
        <v>3425</v>
      </c>
      <c r="B2062" s="114">
        <v>533155</v>
      </c>
      <c r="C2062" s="114" t="s">
        <v>3426</v>
      </c>
      <c r="D2062" s="114" t="s">
        <v>853</v>
      </c>
    </row>
    <row r="2063" spans="1:4" x14ac:dyDescent="0.3">
      <c r="A2063" s="114" t="s">
        <v>3427</v>
      </c>
      <c r="B2063" s="114">
        <v>533320</v>
      </c>
      <c r="C2063" s="114" t="s">
        <v>3428</v>
      </c>
      <c r="D2063" s="114" t="s">
        <v>508</v>
      </c>
    </row>
    <row r="2064" spans="1:4" x14ac:dyDescent="0.3">
      <c r="A2064" s="114" t="s">
        <v>3429</v>
      </c>
      <c r="B2064" s="114">
        <v>530019</v>
      </c>
      <c r="C2064" s="114" t="s">
        <v>3430</v>
      </c>
      <c r="D2064" s="114" t="s">
        <v>402</v>
      </c>
    </row>
    <row r="2065" spans="1:4" x14ac:dyDescent="0.3">
      <c r="A2065" s="114" t="s">
        <v>3431</v>
      </c>
      <c r="B2065" s="114" t="s">
        <v>364</v>
      </c>
      <c r="C2065" s="114" t="s">
        <v>3432</v>
      </c>
      <c r="D2065" s="114" t="s">
        <v>455</v>
      </c>
    </row>
    <row r="2066" spans="1:4" x14ac:dyDescent="0.3">
      <c r="A2066" s="114" t="s">
        <v>3433</v>
      </c>
      <c r="B2066" s="114">
        <v>516078</v>
      </c>
      <c r="C2066" s="114" t="s">
        <v>364</v>
      </c>
      <c r="D2066" s="114" t="s">
        <v>559</v>
      </c>
    </row>
    <row r="2067" spans="1:4" x14ac:dyDescent="0.3">
      <c r="A2067" s="114" t="s">
        <v>3434</v>
      </c>
      <c r="B2067" s="114">
        <v>511060</v>
      </c>
      <c r="C2067" s="114" t="s">
        <v>364</v>
      </c>
      <c r="D2067" s="114" t="s">
        <v>785</v>
      </c>
    </row>
    <row r="2068" spans="1:4" x14ac:dyDescent="0.3">
      <c r="A2068" s="114" t="s">
        <v>3435</v>
      </c>
      <c r="B2068" s="114">
        <v>539216</v>
      </c>
      <c r="C2068" s="114" t="s">
        <v>364</v>
      </c>
      <c r="D2068" s="114" t="s">
        <v>379</v>
      </c>
    </row>
    <row r="2069" spans="1:4" x14ac:dyDescent="0.3">
      <c r="A2069" s="114" t="s">
        <v>3436</v>
      </c>
      <c r="B2069" s="114">
        <v>507987</v>
      </c>
      <c r="C2069" s="114" t="s">
        <v>364</v>
      </c>
      <c r="D2069" s="114" t="s">
        <v>381</v>
      </c>
    </row>
    <row r="2070" spans="1:4" x14ac:dyDescent="0.3">
      <c r="A2070" s="114" t="s">
        <v>3437</v>
      </c>
      <c r="B2070" s="114">
        <v>534623</v>
      </c>
      <c r="C2070" s="114" t="s">
        <v>364</v>
      </c>
      <c r="D2070" s="114" t="s">
        <v>3124</v>
      </c>
    </row>
    <row r="2071" spans="1:4" x14ac:dyDescent="0.3">
      <c r="A2071" s="114" t="s">
        <v>3438</v>
      </c>
      <c r="B2071" s="114">
        <v>535648</v>
      </c>
      <c r="C2071" s="114" t="s">
        <v>3439</v>
      </c>
      <c r="D2071" s="114" t="s">
        <v>888</v>
      </c>
    </row>
    <row r="2072" spans="1:4" x14ac:dyDescent="0.3">
      <c r="A2072" s="114" t="s">
        <v>3440</v>
      </c>
      <c r="B2072" s="114">
        <v>531035</v>
      </c>
      <c r="C2072" s="114" t="s">
        <v>364</v>
      </c>
      <c r="D2072" s="114" t="s">
        <v>1022</v>
      </c>
    </row>
    <row r="2073" spans="1:4" x14ac:dyDescent="0.3">
      <c r="A2073" s="114" t="s">
        <v>3441</v>
      </c>
      <c r="B2073" s="114">
        <v>519248</v>
      </c>
      <c r="C2073" s="114" t="s">
        <v>3442</v>
      </c>
      <c r="D2073" s="114" t="s">
        <v>613</v>
      </c>
    </row>
    <row r="2074" spans="1:4" x14ac:dyDescent="0.3">
      <c r="A2074" s="114" t="s">
        <v>3443</v>
      </c>
      <c r="B2074" s="114">
        <v>542544</v>
      </c>
      <c r="C2074" s="114" t="s">
        <v>3444</v>
      </c>
      <c r="D2074" s="114" t="s">
        <v>347</v>
      </c>
    </row>
    <row r="2075" spans="1:4" x14ac:dyDescent="0.3">
      <c r="A2075" s="114" t="s">
        <v>3445</v>
      </c>
      <c r="B2075" s="114">
        <v>532926</v>
      </c>
      <c r="C2075" s="114" t="s">
        <v>3446</v>
      </c>
      <c r="D2075" s="114" t="s">
        <v>2183</v>
      </c>
    </row>
    <row r="2076" spans="1:4" x14ac:dyDescent="0.3">
      <c r="A2076" s="114" t="s">
        <v>3447</v>
      </c>
      <c r="B2076" s="114">
        <v>504076</v>
      </c>
      <c r="C2076" s="114" t="s">
        <v>364</v>
      </c>
      <c r="D2076" s="114" t="s">
        <v>407</v>
      </c>
    </row>
    <row r="2077" spans="1:4" x14ac:dyDescent="0.3">
      <c r="A2077" s="114" t="s">
        <v>3448</v>
      </c>
      <c r="B2077" s="114">
        <v>514448</v>
      </c>
      <c r="C2077" s="114" t="s">
        <v>364</v>
      </c>
      <c r="D2077" s="114" t="s">
        <v>524</v>
      </c>
    </row>
    <row r="2078" spans="1:4" x14ac:dyDescent="0.3">
      <c r="A2078" s="114" t="s">
        <v>3449</v>
      </c>
      <c r="B2078" s="114">
        <v>513250</v>
      </c>
      <c r="C2078" s="114" t="s">
        <v>3450</v>
      </c>
      <c r="D2078" s="114" t="s">
        <v>407</v>
      </c>
    </row>
    <row r="2079" spans="1:4" x14ac:dyDescent="0.3">
      <c r="A2079" s="114" t="s">
        <v>3451</v>
      </c>
      <c r="B2079" s="114">
        <v>539246</v>
      </c>
      <c r="C2079" s="114" t="s">
        <v>364</v>
      </c>
      <c r="D2079" s="114" t="s">
        <v>386</v>
      </c>
    </row>
    <row r="2080" spans="1:4" x14ac:dyDescent="0.3">
      <c r="A2080" s="114" t="s">
        <v>3452</v>
      </c>
      <c r="B2080" s="114">
        <v>532673</v>
      </c>
      <c r="C2080" s="114" t="s">
        <v>3453</v>
      </c>
      <c r="D2080" s="114" t="s">
        <v>1063</v>
      </c>
    </row>
    <row r="2081" spans="1:4" x14ac:dyDescent="0.3">
      <c r="A2081" s="114" t="s">
        <v>3454</v>
      </c>
      <c r="B2081" s="114">
        <v>539686</v>
      </c>
      <c r="C2081" s="114" t="s">
        <v>364</v>
      </c>
      <c r="D2081" s="114" t="s">
        <v>503</v>
      </c>
    </row>
    <row r="2082" spans="1:4" x14ac:dyDescent="0.3">
      <c r="A2082" s="114" t="s">
        <v>3455</v>
      </c>
      <c r="B2082" s="114">
        <v>532889</v>
      </c>
      <c r="C2082" s="114" t="s">
        <v>3456</v>
      </c>
      <c r="D2082" s="114" t="s">
        <v>379</v>
      </c>
    </row>
    <row r="2083" spans="1:4" x14ac:dyDescent="0.3">
      <c r="A2083" s="114" t="s">
        <v>3457</v>
      </c>
      <c r="B2083" s="114">
        <v>511728</v>
      </c>
      <c r="C2083" s="114" t="s">
        <v>364</v>
      </c>
      <c r="D2083" s="114" t="s">
        <v>381</v>
      </c>
    </row>
    <row r="2084" spans="1:4" x14ac:dyDescent="0.3">
      <c r="A2084" s="114" t="s">
        <v>3458</v>
      </c>
      <c r="B2084" s="114">
        <v>514360</v>
      </c>
      <c r="C2084" s="114" t="s">
        <v>364</v>
      </c>
      <c r="D2084" s="114" t="s">
        <v>762</v>
      </c>
    </row>
    <row r="2085" spans="1:4" x14ac:dyDescent="0.3">
      <c r="A2085" s="114" t="s">
        <v>3459</v>
      </c>
      <c r="B2085" s="114">
        <v>542323</v>
      </c>
      <c r="C2085" s="114" t="s">
        <v>3460</v>
      </c>
      <c r="D2085" s="114" t="s">
        <v>503</v>
      </c>
    </row>
    <row r="2086" spans="1:4" x14ac:dyDescent="0.3">
      <c r="A2086" s="114" t="s">
        <v>3461</v>
      </c>
      <c r="B2086" s="114">
        <v>540756</v>
      </c>
      <c r="C2086" s="114" t="s">
        <v>364</v>
      </c>
      <c r="D2086" s="114" t="s">
        <v>3145</v>
      </c>
    </row>
    <row r="2087" spans="1:4" x14ac:dyDescent="0.3">
      <c r="A2087" s="114" t="s">
        <v>3462</v>
      </c>
      <c r="B2087" s="114">
        <v>539393</v>
      </c>
      <c r="C2087" s="114" t="s">
        <v>364</v>
      </c>
      <c r="D2087" s="114" t="s">
        <v>1042</v>
      </c>
    </row>
    <row r="2088" spans="1:4" x14ac:dyDescent="0.3">
      <c r="A2088" s="114" t="s">
        <v>3463</v>
      </c>
      <c r="B2088" s="114">
        <v>524322</v>
      </c>
      <c r="C2088" s="114" t="s">
        <v>364</v>
      </c>
      <c r="D2088" s="114" t="s">
        <v>402</v>
      </c>
    </row>
    <row r="2089" spans="1:4" x14ac:dyDescent="0.3">
      <c r="A2089" s="114" t="s">
        <v>3464</v>
      </c>
      <c r="B2089" s="114">
        <v>524109</v>
      </c>
      <c r="C2089" s="114" t="s">
        <v>3465</v>
      </c>
      <c r="D2089" s="114" t="s">
        <v>372</v>
      </c>
    </row>
    <row r="2090" spans="1:4" x14ac:dyDescent="0.3">
      <c r="A2090" s="114" t="s">
        <v>3466</v>
      </c>
      <c r="B2090" s="114">
        <v>524675</v>
      </c>
      <c r="C2090" s="114" t="s">
        <v>364</v>
      </c>
      <c r="D2090" s="114" t="s">
        <v>386</v>
      </c>
    </row>
    <row r="2091" spans="1:4" x14ac:dyDescent="0.3">
      <c r="A2091" s="114" t="s">
        <v>3467</v>
      </c>
      <c r="B2091" s="114">
        <v>531778</v>
      </c>
      <c r="C2091" s="114" t="s">
        <v>364</v>
      </c>
      <c r="D2091" s="114" t="s">
        <v>344</v>
      </c>
    </row>
    <row r="2092" spans="1:4" x14ac:dyDescent="0.3">
      <c r="A2092" s="114" t="s">
        <v>3468</v>
      </c>
      <c r="B2092" s="114">
        <v>504840</v>
      </c>
      <c r="C2092" s="114" t="s">
        <v>364</v>
      </c>
      <c r="D2092" s="114" t="s">
        <v>559</v>
      </c>
    </row>
    <row r="2093" spans="1:4" x14ac:dyDescent="0.3">
      <c r="A2093" s="114" t="s">
        <v>3469</v>
      </c>
      <c r="B2093" s="114">
        <v>531780</v>
      </c>
      <c r="C2093" s="114" t="s">
        <v>364</v>
      </c>
      <c r="D2093" s="114" t="s">
        <v>386</v>
      </c>
    </row>
    <row r="2094" spans="1:4" x14ac:dyDescent="0.3">
      <c r="A2094" s="114" t="s">
        <v>3470</v>
      </c>
      <c r="B2094" s="114">
        <v>500233</v>
      </c>
      <c r="C2094" s="114" t="s">
        <v>3471</v>
      </c>
      <c r="D2094" s="114" t="s">
        <v>641</v>
      </c>
    </row>
    <row r="2095" spans="1:4" x14ac:dyDescent="0.3">
      <c r="A2095" s="114" t="s">
        <v>3472</v>
      </c>
      <c r="B2095" s="114">
        <v>500234</v>
      </c>
      <c r="C2095" s="114" t="s">
        <v>3473</v>
      </c>
      <c r="D2095" s="114" t="s">
        <v>377</v>
      </c>
    </row>
    <row r="2096" spans="1:4" x14ac:dyDescent="0.3">
      <c r="A2096" s="114" t="s">
        <v>3474</v>
      </c>
      <c r="B2096" s="114">
        <v>521054</v>
      </c>
      <c r="C2096" s="114" t="s">
        <v>364</v>
      </c>
      <c r="D2096" s="114" t="s">
        <v>379</v>
      </c>
    </row>
    <row r="2097" spans="1:4" x14ac:dyDescent="0.3">
      <c r="A2097" s="114" t="s">
        <v>3475</v>
      </c>
      <c r="B2097" s="114">
        <v>530201</v>
      </c>
      <c r="C2097" s="114" t="s">
        <v>364</v>
      </c>
      <c r="D2097" s="114" t="s">
        <v>379</v>
      </c>
    </row>
    <row r="2098" spans="1:4" x14ac:dyDescent="0.3">
      <c r="A2098" s="114" t="s">
        <v>3476</v>
      </c>
      <c r="B2098" s="114">
        <v>539014</v>
      </c>
      <c r="C2098" s="114" t="s">
        <v>364</v>
      </c>
      <c r="D2098" s="114" t="s">
        <v>386</v>
      </c>
    </row>
    <row r="2099" spans="1:4" x14ac:dyDescent="0.3">
      <c r="A2099" s="114" t="s">
        <v>3477</v>
      </c>
      <c r="B2099" s="114">
        <v>522287</v>
      </c>
      <c r="C2099" s="114" t="s">
        <v>3478</v>
      </c>
      <c r="D2099" s="114" t="s">
        <v>407</v>
      </c>
    </row>
    <row r="2100" spans="1:4" x14ac:dyDescent="0.3">
      <c r="A2100" s="114" t="s">
        <v>3479</v>
      </c>
      <c r="B2100" s="114" t="s">
        <v>364</v>
      </c>
      <c r="C2100" s="114" t="s">
        <v>3480</v>
      </c>
      <c r="D2100" s="114" t="s">
        <v>455</v>
      </c>
    </row>
    <row r="2101" spans="1:4" x14ac:dyDescent="0.3">
      <c r="A2101" s="114" t="s">
        <v>3481</v>
      </c>
      <c r="B2101" s="114">
        <v>513509</v>
      </c>
      <c r="C2101" s="114" t="s">
        <v>3482</v>
      </c>
      <c r="D2101" s="114" t="s">
        <v>719</v>
      </c>
    </row>
    <row r="2102" spans="1:4" x14ac:dyDescent="0.3">
      <c r="A2102" s="114" t="s">
        <v>3483</v>
      </c>
      <c r="B2102" s="114">
        <v>533302</v>
      </c>
      <c r="C2102" s="114" t="s">
        <v>3484</v>
      </c>
      <c r="D2102" s="114" t="s">
        <v>384</v>
      </c>
    </row>
    <row r="2103" spans="1:4" x14ac:dyDescent="0.3">
      <c r="A2103" s="114" t="s">
        <v>3485</v>
      </c>
      <c r="B2103" s="114">
        <v>500235</v>
      </c>
      <c r="C2103" s="114" t="s">
        <v>3486</v>
      </c>
      <c r="D2103" s="114" t="s">
        <v>396</v>
      </c>
    </row>
    <row r="2104" spans="1:4" x14ac:dyDescent="0.3">
      <c r="A2104" s="114" t="s">
        <v>3487</v>
      </c>
      <c r="B2104" s="114">
        <v>532468</v>
      </c>
      <c r="C2104" s="114" t="s">
        <v>364</v>
      </c>
      <c r="D2104" s="114" t="s">
        <v>530</v>
      </c>
    </row>
    <row r="2105" spans="1:4" x14ac:dyDescent="0.3">
      <c r="A2105" s="114" t="s">
        <v>3488</v>
      </c>
      <c r="B2105" s="114">
        <v>514322</v>
      </c>
      <c r="C2105" s="114" t="s">
        <v>364</v>
      </c>
      <c r="D2105" s="114" t="s">
        <v>379</v>
      </c>
    </row>
    <row r="2106" spans="1:4" x14ac:dyDescent="0.3">
      <c r="A2106" s="114" t="s">
        <v>3489</v>
      </c>
      <c r="B2106" s="114">
        <v>511131</v>
      </c>
      <c r="C2106" s="114" t="s">
        <v>364</v>
      </c>
      <c r="D2106" s="114" t="s">
        <v>450</v>
      </c>
    </row>
    <row r="2107" spans="1:4" x14ac:dyDescent="0.3">
      <c r="A2107" s="114" t="s">
        <v>3490</v>
      </c>
      <c r="B2107" s="114">
        <v>526668</v>
      </c>
      <c r="C2107" s="114" t="s">
        <v>3491</v>
      </c>
      <c r="D2107" s="114" t="s">
        <v>565</v>
      </c>
    </row>
    <row r="2108" spans="1:4" x14ac:dyDescent="0.3">
      <c r="A2108" s="114" t="s">
        <v>3492</v>
      </c>
      <c r="B2108" s="114">
        <v>532741</v>
      </c>
      <c r="C2108" s="114" t="s">
        <v>3493</v>
      </c>
      <c r="D2108" s="114" t="s">
        <v>396</v>
      </c>
    </row>
    <row r="2109" spans="1:4" x14ac:dyDescent="0.3">
      <c r="A2109" s="114" t="s">
        <v>3494</v>
      </c>
      <c r="B2109" s="114">
        <v>524604</v>
      </c>
      <c r="C2109" s="114" t="s">
        <v>364</v>
      </c>
      <c r="D2109" s="114" t="s">
        <v>402</v>
      </c>
    </row>
    <row r="2110" spans="1:4" x14ac:dyDescent="0.3">
      <c r="A2110" s="114" t="s">
        <v>3495</v>
      </c>
      <c r="B2110" s="114">
        <v>780003</v>
      </c>
      <c r="C2110" s="114" t="s">
        <v>364</v>
      </c>
      <c r="D2110" s="114" t="s">
        <v>455</v>
      </c>
    </row>
    <row r="2111" spans="1:4" x14ac:dyDescent="0.3">
      <c r="A2111" s="114" t="s">
        <v>3496</v>
      </c>
      <c r="B2111" s="114">
        <v>506184</v>
      </c>
      <c r="C2111" s="114" t="s">
        <v>3497</v>
      </c>
      <c r="D2111" s="114" t="s">
        <v>478</v>
      </c>
    </row>
    <row r="2112" spans="1:4" x14ac:dyDescent="0.3">
      <c r="A2112" s="114" t="s">
        <v>3498</v>
      </c>
      <c r="B2112" s="114">
        <v>538896</v>
      </c>
      <c r="C2112" s="114" t="s">
        <v>364</v>
      </c>
      <c r="D2112" s="114" t="s">
        <v>412</v>
      </c>
    </row>
    <row r="2113" spans="1:4" x14ac:dyDescent="0.3">
      <c r="A2113" s="114" t="s">
        <v>3499</v>
      </c>
      <c r="B2113" s="114">
        <v>541005</v>
      </c>
      <c r="C2113" s="114" t="s">
        <v>364</v>
      </c>
      <c r="D2113" s="114" t="s">
        <v>771</v>
      </c>
    </row>
    <row r="2114" spans="1:4" x14ac:dyDescent="0.3">
      <c r="A2114" s="114" t="s">
        <v>3500</v>
      </c>
      <c r="B2114" s="114">
        <v>521242</v>
      </c>
      <c r="C2114" s="114" t="s">
        <v>364</v>
      </c>
      <c r="D2114" s="114" t="s">
        <v>379</v>
      </c>
    </row>
    <row r="2115" spans="1:4" x14ac:dyDescent="0.3">
      <c r="A2115" s="114" t="s">
        <v>3501</v>
      </c>
      <c r="B2115" s="114">
        <v>500236</v>
      </c>
      <c r="C2115" s="114" t="s">
        <v>3502</v>
      </c>
      <c r="D2115" s="114" t="s">
        <v>730</v>
      </c>
    </row>
    <row r="2116" spans="1:4" x14ac:dyDescent="0.3">
      <c r="A2116" s="114" t="s">
        <v>3503</v>
      </c>
      <c r="B2116" s="114">
        <v>513456</v>
      </c>
      <c r="C2116" s="114" t="s">
        <v>364</v>
      </c>
      <c r="D2116" s="114" t="s">
        <v>687</v>
      </c>
    </row>
    <row r="2117" spans="1:4" x14ac:dyDescent="0.3">
      <c r="A2117" s="114" t="s">
        <v>3504</v>
      </c>
      <c r="B2117" s="114">
        <v>506525</v>
      </c>
      <c r="C2117" s="114" t="s">
        <v>3505</v>
      </c>
      <c r="D2117" s="114" t="s">
        <v>412</v>
      </c>
    </row>
    <row r="2118" spans="1:4" x14ac:dyDescent="0.3">
      <c r="A2118" s="114" t="s">
        <v>3506</v>
      </c>
      <c r="B2118" s="114">
        <v>507779</v>
      </c>
      <c r="C2118" s="114" t="s">
        <v>364</v>
      </c>
      <c r="D2118" s="114" t="s">
        <v>559</v>
      </c>
    </row>
    <row r="2119" spans="1:4" x14ac:dyDescent="0.3">
      <c r="A2119" s="114" t="s">
        <v>3507</v>
      </c>
      <c r="B2119" s="114">
        <v>500165</v>
      </c>
      <c r="C2119" s="114" t="s">
        <v>3508</v>
      </c>
      <c r="D2119" s="114" t="s">
        <v>641</v>
      </c>
    </row>
    <row r="2120" spans="1:4" x14ac:dyDescent="0.3">
      <c r="A2120" s="114" t="s">
        <v>3509</v>
      </c>
      <c r="B2120" s="114">
        <v>540515</v>
      </c>
      <c r="C2120" s="114" t="s">
        <v>364</v>
      </c>
      <c r="D2120" s="114" t="s">
        <v>347</v>
      </c>
    </row>
    <row r="2121" spans="1:4" x14ac:dyDescent="0.3">
      <c r="A2121" s="114" t="s">
        <v>3510</v>
      </c>
      <c r="B2121" s="114">
        <v>512399</v>
      </c>
      <c r="C2121" s="114" t="s">
        <v>364</v>
      </c>
      <c r="D2121" s="114" t="s">
        <v>347</v>
      </c>
    </row>
    <row r="2122" spans="1:4" x14ac:dyDescent="0.3">
      <c r="A2122" s="114" t="s">
        <v>3511</v>
      </c>
      <c r="B2122" s="114">
        <v>512036</v>
      </c>
      <c r="C2122" s="114" t="s">
        <v>364</v>
      </c>
      <c r="D2122" s="114" t="s">
        <v>379</v>
      </c>
    </row>
    <row r="2123" spans="1:4" x14ac:dyDescent="0.3">
      <c r="A2123" s="114" t="s">
        <v>3512</v>
      </c>
      <c r="B2123" s="114">
        <v>539679</v>
      </c>
      <c r="C2123" s="114" t="s">
        <v>364</v>
      </c>
      <c r="D2123" s="114" t="s">
        <v>381</v>
      </c>
    </row>
    <row r="2124" spans="1:4" x14ac:dyDescent="0.3">
      <c r="A2124" s="114" t="s">
        <v>3513</v>
      </c>
      <c r="B2124" s="114" t="s">
        <v>364</v>
      </c>
      <c r="C2124" s="114" t="s">
        <v>3514</v>
      </c>
      <c r="D2124" s="114" t="s">
        <v>375</v>
      </c>
    </row>
    <row r="2125" spans="1:4" x14ac:dyDescent="0.3">
      <c r="A2125" s="114" t="s">
        <v>3515</v>
      </c>
      <c r="B2125" s="114">
        <v>526115</v>
      </c>
      <c r="C2125" s="114" t="s">
        <v>364</v>
      </c>
      <c r="D2125" s="114" t="s">
        <v>478</v>
      </c>
    </row>
    <row r="2126" spans="1:4" x14ac:dyDescent="0.3">
      <c r="A2126" s="114" t="s">
        <v>3516</v>
      </c>
      <c r="B2126" s="114">
        <v>541161</v>
      </c>
      <c r="C2126" s="114" t="s">
        <v>3517</v>
      </c>
      <c r="D2126" s="114" t="s">
        <v>450</v>
      </c>
    </row>
    <row r="2127" spans="1:4" x14ac:dyDescent="0.3">
      <c r="A2127" s="114" t="s">
        <v>3518</v>
      </c>
      <c r="B2127" s="114">
        <v>533451</v>
      </c>
      <c r="C2127" s="114" t="s">
        <v>3519</v>
      </c>
      <c r="D2127" s="114" t="s">
        <v>503</v>
      </c>
    </row>
    <row r="2128" spans="1:4" x14ac:dyDescent="0.3">
      <c r="A2128" s="114" t="s">
        <v>3520</v>
      </c>
      <c r="B2128" s="114">
        <v>538928</v>
      </c>
      <c r="C2128" s="114" t="s">
        <v>364</v>
      </c>
      <c r="D2128" s="114" t="s">
        <v>381</v>
      </c>
    </row>
    <row r="2129" spans="1:4" x14ac:dyDescent="0.3">
      <c r="A2129" s="114" t="s">
        <v>3521</v>
      </c>
      <c r="B2129" s="114">
        <v>537784</v>
      </c>
      <c r="C2129" s="114" t="s">
        <v>364</v>
      </c>
      <c r="D2129" s="114" t="s">
        <v>785</v>
      </c>
    </row>
    <row r="2130" spans="1:4" x14ac:dyDescent="0.3">
      <c r="A2130" s="114" t="s">
        <v>3522</v>
      </c>
      <c r="B2130" s="114">
        <v>590003</v>
      </c>
      <c r="C2130" s="114" t="s">
        <v>3523</v>
      </c>
      <c r="D2130" s="114" t="s">
        <v>682</v>
      </c>
    </row>
    <row r="2131" spans="1:4" x14ac:dyDescent="0.3">
      <c r="A2131" s="114" t="s">
        <v>3524</v>
      </c>
      <c r="B2131" s="114">
        <v>531687</v>
      </c>
      <c r="C2131" s="114" t="s">
        <v>3525</v>
      </c>
      <c r="D2131" s="114" t="s">
        <v>562</v>
      </c>
    </row>
    <row r="2132" spans="1:4" x14ac:dyDescent="0.3">
      <c r="A2132" s="114" t="s">
        <v>3526</v>
      </c>
      <c r="B2132" s="114">
        <v>539533</v>
      </c>
      <c r="C2132" s="114" t="s">
        <v>364</v>
      </c>
      <c r="D2132" s="114" t="s">
        <v>347</v>
      </c>
    </row>
    <row r="2133" spans="1:4" x14ac:dyDescent="0.3">
      <c r="A2133" s="114" t="s">
        <v>3527</v>
      </c>
      <c r="B2133" s="114">
        <v>502933</v>
      </c>
      <c r="C2133" s="114" t="s">
        <v>364</v>
      </c>
      <c r="D2133" s="114" t="s">
        <v>379</v>
      </c>
    </row>
    <row r="2134" spans="1:4" x14ac:dyDescent="0.3">
      <c r="A2134" s="114" t="s">
        <v>3528</v>
      </c>
      <c r="B2134" s="114">
        <v>532925</v>
      </c>
      <c r="C2134" s="114" t="s">
        <v>3529</v>
      </c>
      <c r="D2134" s="114" t="s">
        <v>762</v>
      </c>
    </row>
    <row r="2135" spans="1:4" x14ac:dyDescent="0.3">
      <c r="A2135" s="114" t="s">
        <v>3530</v>
      </c>
      <c r="B2135" s="114">
        <v>532899</v>
      </c>
      <c r="C2135" s="114" t="s">
        <v>3531</v>
      </c>
      <c r="D2135" s="114" t="s">
        <v>562</v>
      </c>
    </row>
    <row r="2136" spans="1:4" x14ac:dyDescent="0.3">
      <c r="A2136" s="114" t="s">
        <v>3532</v>
      </c>
      <c r="B2136" s="114">
        <v>524444</v>
      </c>
      <c r="C2136" s="114" t="s">
        <v>364</v>
      </c>
      <c r="D2136" s="114" t="s">
        <v>613</v>
      </c>
    </row>
    <row r="2137" spans="1:4" x14ac:dyDescent="0.3">
      <c r="A2137" s="114" t="s">
        <v>3533</v>
      </c>
      <c r="B2137" s="114">
        <v>535136</v>
      </c>
      <c r="C2137" s="114" t="s">
        <v>364</v>
      </c>
      <c r="D2137" s="114" t="s">
        <v>379</v>
      </c>
    </row>
    <row r="2138" spans="1:4" x14ac:dyDescent="0.3">
      <c r="A2138" s="114" t="s">
        <v>3534</v>
      </c>
      <c r="B2138" s="114">
        <v>590041</v>
      </c>
      <c r="C2138" s="114" t="s">
        <v>3535</v>
      </c>
      <c r="D2138" s="114" t="s">
        <v>510</v>
      </c>
    </row>
    <row r="2139" spans="1:4" x14ac:dyDescent="0.3">
      <c r="A2139" s="114" t="s">
        <v>3536</v>
      </c>
      <c r="B2139" s="114">
        <v>530255</v>
      </c>
      <c r="C2139" s="114" t="s">
        <v>364</v>
      </c>
      <c r="D2139" s="114" t="s">
        <v>358</v>
      </c>
    </row>
    <row r="2140" spans="1:4" x14ac:dyDescent="0.3">
      <c r="A2140" s="114" t="s">
        <v>3537</v>
      </c>
      <c r="B2140" s="114">
        <v>539276</v>
      </c>
      <c r="C2140" s="114" t="s">
        <v>3538</v>
      </c>
      <c r="D2140" s="114" t="s">
        <v>3145</v>
      </c>
    </row>
    <row r="2141" spans="1:4" x14ac:dyDescent="0.3">
      <c r="A2141" s="114" t="s">
        <v>3539</v>
      </c>
      <c r="B2141" s="114">
        <v>504084</v>
      </c>
      <c r="C2141" s="114" t="s">
        <v>364</v>
      </c>
      <c r="D2141" s="114" t="s">
        <v>662</v>
      </c>
    </row>
    <row r="2142" spans="1:4" x14ac:dyDescent="0.3">
      <c r="A2142" s="114" t="s">
        <v>3540</v>
      </c>
      <c r="B2142" s="114">
        <v>539562</v>
      </c>
      <c r="C2142" s="114" t="s">
        <v>364</v>
      </c>
      <c r="D2142" s="114" t="s">
        <v>347</v>
      </c>
    </row>
    <row r="2143" spans="1:4" x14ac:dyDescent="0.3">
      <c r="A2143" s="114" t="s">
        <v>3541</v>
      </c>
      <c r="B2143" s="114">
        <v>530357</v>
      </c>
      <c r="C2143" s="114" t="s">
        <v>364</v>
      </c>
      <c r="D2143" s="114" t="s">
        <v>347</v>
      </c>
    </row>
    <row r="2144" spans="1:4" x14ac:dyDescent="0.3">
      <c r="A2144" s="114" t="s">
        <v>3542</v>
      </c>
      <c r="B2144" s="114">
        <v>530357</v>
      </c>
      <c r="C2144" s="114" t="s">
        <v>364</v>
      </c>
      <c r="D2144" s="114" t="s">
        <v>347</v>
      </c>
    </row>
    <row r="2145" spans="1:4" x14ac:dyDescent="0.3">
      <c r="A2145" s="114" t="s">
        <v>3543</v>
      </c>
      <c r="B2145" s="114">
        <v>526067</v>
      </c>
      <c r="C2145" s="114" t="s">
        <v>364</v>
      </c>
      <c r="D2145" s="114" t="s">
        <v>559</v>
      </c>
    </row>
    <row r="2146" spans="1:4" x14ac:dyDescent="0.3">
      <c r="A2146" s="114" t="s">
        <v>3544</v>
      </c>
      <c r="B2146" s="114">
        <v>531784</v>
      </c>
      <c r="C2146" s="114" t="s">
        <v>364</v>
      </c>
      <c r="D2146" s="114" t="s">
        <v>762</v>
      </c>
    </row>
    <row r="2147" spans="1:4" x14ac:dyDescent="0.3">
      <c r="A2147" s="114" t="s">
        <v>3545</v>
      </c>
      <c r="B2147" s="114">
        <v>590066</v>
      </c>
      <c r="C2147" s="114" t="s">
        <v>3546</v>
      </c>
      <c r="D2147" s="114" t="s">
        <v>377</v>
      </c>
    </row>
    <row r="2148" spans="1:4" x14ac:dyDescent="0.3">
      <c r="A2148" s="114" t="s">
        <v>3547</v>
      </c>
      <c r="B2148" s="114">
        <v>533192</v>
      </c>
      <c r="C2148" s="114" t="s">
        <v>3548</v>
      </c>
      <c r="D2148" s="114" t="s">
        <v>1063</v>
      </c>
    </row>
    <row r="2149" spans="1:4" x14ac:dyDescent="0.3">
      <c r="A2149" s="114" t="s">
        <v>3549</v>
      </c>
      <c r="B2149" s="114">
        <v>540385</v>
      </c>
      <c r="C2149" s="114" t="s">
        <v>364</v>
      </c>
      <c r="D2149" s="114" t="s">
        <v>347</v>
      </c>
    </row>
    <row r="2150" spans="1:4" x14ac:dyDescent="0.3">
      <c r="A2150" s="114" t="s">
        <v>3550</v>
      </c>
      <c r="B2150" s="114">
        <v>532054</v>
      </c>
      <c r="C2150" s="114" t="s">
        <v>3551</v>
      </c>
      <c r="D2150" s="114" t="s">
        <v>478</v>
      </c>
    </row>
    <row r="2151" spans="1:4" x14ac:dyDescent="0.3">
      <c r="A2151" s="114" t="s">
        <v>3552</v>
      </c>
      <c r="B2151" s="114">
        <v>532714</v>
      </c>
      <c r="C2151" s="114" t="s">
        <v>3553</v>
      </c>
      <c r="D2151" s="114" t="s">
        <v>407</v>
      </c>
    </row>
    <row r="2152" spans="1:4" x14ac:dyDescent="0.3">
      <c r="A2152" s="114" t="s">
        <v>3554</v>
      </c>
      <c r="B2152" s="114">
        <v>508993</v>
      </c>
      <c r="C2152" s="114" t="s">
        <v>364</v>
      </c>
      <c r="D2152" s="114" t="s">
        <v>450</v>
      </c>
    </row>
    <row r="2153" spans="1:4" x14ac:dyDescent="0.3">
      <c r="A2153" s="114" t="s">
        <v>3555</v>
      </c>
      <c r="B2153" s="114">
        <v>518011</v>
      </c>
      <c r="C2153" s="114" t="s">
        <v>364</v>
      </c>
      <c r="D2153" s="114" t="s">
        <v>377</v>
      </c>
    </row>
    <row r="2154" spans="1:4" x14ac:dyDescent="0.3">
      <c r="A2154" s="114" t="s">
        <v>3556</v>
      </c>
      <c r="B2154" s="114" t="s">
        <v>364</v>
      </c>
      <c r="C2154" s="114" t="s">
        <v>3557</v>
      </c>
      <c r="D2154" s="114" t="s">
        <v>375</v>
      </c>
    </row>
    <row r="2155" spans="1:4" x14ac:dyDescent="0.3">
      <c r="A2155" s="114" t="s">
        <v>3558</v>
      </c>
      <c r="B2155" s="114">
        <v>517569</v>
      </c>
      <c r="C2155" s="114" t="s">
        <v>3559</v>
      </c>
      <c r="D2155" s="114" t="s">
        <v>662</v>
      </c>
    </row>
    <row r="2156" spans="1:4" x14ac:dyDescent="0.3">
      <c r="A2156" s="114" t="s">
        <v>3560</v>
      </c>
      <c r="B2156" s="114">
        <v>519602</v>
      </c>
      <c r="C2156" s="114" t="s">
        <v>3561</v>
      </c>
      <c r="D2156" s="114" t="s">
        <v>457</v>
      </c>
    </row>
    <row r="2157" spans="1:4" x14ac:dyDescent="0.3">
      <c r="A2157" s="114" t="s">
        <v>3562</v>
      </c>
      <c r="B2157" s="114">
        <v>506528</v>
      </c>
      <c r="C2157" s="114" t="s">
        <v>364</v>
      </c>
      <c r="D2157" s="114" t="s">
        <v>524</v>
      </c>
    </row>
    <row r="2158" spans="1:4" x14ac:dyDescent="0.3">
      <c r="A2158" s="114" t="s">
        <v>3563</v>
      </c>
      <c r="B2158" s="114">
        <v>531163</v>
      </c>
      <c r="C2158" s="114" t="s">
        <v>3564</v>
      </c>
      <c r="D2158" s="114" t="s">
        <v>524</v>
      </c>
    </row>
    <row r="2159" spans="1:4" x14ac:dyDescent="0.3">
      <c r="A2159" s="114" t="s">
        <v>3565</v>
      </c>
      <c r="B2159" s="114">
        <v>506530</v>
      </c>
      <c r="C2159" s="114" t="s">
        <v>364</v>
      </c>
      <c r="D2159" s="114" t="s">
        <v>559</v>
      </c>
    </row>
    <row r="2160" spans="1:4" x14ac:dyDescent="0.3">
      <c r="A2160" s="114" t="s">
        <v>3566</v>
      </c>
      <c r="B2160" s="114">
        <v>505890</v>
      </c>
      <c r="C2160" s="114" t="s">
        <v>364</v>
      </c>
      <c r="D2160" s="114" t="s">
        <v>372</v>
      </c>
    </row>
    <row r="2161" spans="1:4" x14ac:dyDescent="0.3">
      <c r="A2161" s="114" t="s">
        <v>3567</v>
      </c>
      <c r="B2161" s="114">
        <v>505890</v>
      </c>
      <c r="C2161" s="114" t="s">
        <v>364</v>
      </c>
      <c r="D2161" s="114" t="s">
        <v>372</v>
      </c>
    </row>
    <row r="2162" spans="1:4" x14ac:dyDescent="0.3">
      <c r="A2162" s="114" t="s">
        <v>3568</v>
      </c>
      <c r="B2162" s="114">
        <v>540953</v>
      </c>
      <c r="C2162" s="114" t="s">
        <v>364</v>
      </c>
      <c r="D2162" s="114" t="s">
        <v>478</v>
      </c>
    </row>
    <row r="2163" spans="1:4" x14ac:dyDescent="0.3">
      <c r="A2163" s="114" t="s">
        <v>3569</v>
      </c>
      <c r="B2163" s="114">
        <v>530163</v>
      </c>
      <c r="C2163" s="114" t="s">
        <v>364</v>
      </c>
      <c r="D2163" s="114" t="s">
        <v>402</v>
      </c>
    </row>
    <row r="2164" spans="1:4" x14ac:dyDescent="0.3">
      <c r="A2164" s="114" t="s">
        <v>3570</v>
      </c>
      <c r="B2164" s="114">
        <v>532686</v>
      </c>
      <c r="C2164" s="114" t="s">
        <v>3571</v>
      </c>
      <c r="D2164" s="114" t="s">
        <v>487</v>
      </c>
    </row>
    <row r="2165" spans="1:4" x14ac:dyDescent="0.3">
      <c r="A2165" s="114" t="s">
        <v>3572</v>
      </c>
      <c r="B2165" s="114">
        <v>532686</v>
      </c>
      <c r="C2165" s="114" t="s">
        <v>3571</v>
      </c>
      <c r="D2165" s="114" t="s">
        <v>487</v>
      </c>
    </row>
    <row r="2166" spans="1:4" x14ac:dyDescent="0.3">
      <c r="A2166" s="114" t="s">
        <v>3573</v>
      </c>
      <c r="B2166" s="114">
        <v>507180</v>
      </c>
      <c r="C2166" s="114" t="s">
        <v>3574</v>
      </c>
      <c r="D2166" s="114" t="s">
        <v>1063</v>
      </c>
    </row>
    <row r="2167" spans="1:4" x14ac:dyDescent="0.3">
      <c r="A2167" s="114" t="s">
        <v>3575</v>
      </c>
      <c r="B2167" s="114">
        <v>524174</v>
      </c>
      <c r="C2167" s="114" t="s">
        <v>364</v>
      </c>
      <c r="D2167" s="114" t="s">
        <v>412</v>
      </c>
    </row>
    <row r="2168" spans="1:4" x14ac:dyDescent="0.3">
      <c r="A2168" s="114" t="s">
        <v>3576</v>
      </c>
      <c r="B2168" s="114">
        <v>533289</v>
      </c>
      <c r="C2168" s="114" t="s">
        <v>3577</v>
      </c>
      <c r="D2168" s="114" t="s">
        <v>685</v>
      </c>
    </row>
    <row r="2169" spans="1:4" x14ac:dyDescent="0.3">
      <c r="A2169" s="114" t="s">
        <v>3578</v>
      </c>
      <c r="B2169" s="114">
        <v>502937</v>
      </c>
      <c r="C2169" s="114" t="s">
        <v>3579</v>
      </c>
      <c r="D2169" s="114" t="s">
        <v>353</v>
      </c>
    </row>
    <row r="2170" spans="1:4" x14ac:dyDescent="0.3">
      <c r="A2170" s="114" t="s">
        <v>3580</v>
      </c>
      <c r="B2170" s="114">
        <v>532732</v>
      </c>
      <c r="C2170" s="114" t="s">
        <v>3581</v>
      </c>
      <c r="D2170" s="114" t="s">
        <v>478</v>
      </c>
    </row>
    <row r="2171" spans="1:4" x14ac:dyDescent="0.3">
      <c r="A2171" s="114" t="s">
        <v>3582</v>
      </c>
      <c r="B2171" s="114">
        <v>507948</v>
      </c>
      <c r="C2171" s="114" t="s">
        <v>364</v>
      </c>
      <c r="D2171" s="114" t="s">
        <v>381</v>
      </c>
    </row>
    <row r="2172" spans="1:4" x14ac:dyDescent="0.3">
      <c r="A2172" s="114" t="s">
        <v>3583</v>
      </c>
      <c r="B2172" s="114">
        <v>512597</v>
      </c>
      <c r="C2172" s="114" t="s">
        <v>3584</v>
      </c>
      <c r="D2172" s="114" t="s">
        <v>381</v>
      </c>
    </row>
    <row r="2173" spans="1:4" x14ac:dyDescent="0.3">
      <c r="A2173" s="114" t="s">
        <v>3585</v>
      </c>
      <c r="B2173" s="114" t="s">
        <v>364</v>
      </c>
      <c r="C2173" s="114" t="s">
        <v>3586</v>
      </c>
      <c r="D2173" s="114" t="s">
        <v>381</v>
      </c>
    </row>
    <row r="2174" spans="1:4" x14ac:dyDescent="0.3">
      <c r="A2174" s="114" t="s">
        <v>3587</v>
      </c>
      <c r="B2174" s="114">
        <v>500239</v>
      </c>
      <c r="C2174" s="114" t="s">
        <v>364</v>
      </c>
      <c r="D2174" s="114" t="s">
        <v>379</v>
      </c>
    </row>
    <row r="2175" spans="1:4" x14ac:dyDescent="0.3">
      <c r="A2175" s="114" t="s">
        <v>3588</v>
      </c>
      <c r="B2175" s="114">
        <v>531609</v>
      </c>
      <c r="C2175" s="114" t="s">
        <v>364</v>
      </c>
      <c r="D2175" s="114" t="s">
        <v>559</v>
      </c>
    </row>
    <row r="2176" spans="1:4" x14ac:dyDescent="0.3">
      <c r="A2176" s="114" t="s">
        <v>3589</v>
      </c>
      <c r="B2176" s="114">
        <v>540775</v>
      </c>
      <c r="C2176" s="114" t="s">
        <v>3590</v>
      </c>
      <c r="D2176" s="114" t="s">
        <v>790</v>
      </c>
    </row>
    <row r="2177" spans="1:4" x14ac:dyDescent="0.3">
      <c r="A2177" s="114" t="s">
        <v>3591</v>
      </c>
      <c r="B2177" s="114">
        <v>540775</v>
      </c>
      <c r="C2177" s="114" t="s">
        <v>3590</v>
      </c>
      <c r="D2177" s="114" t="s">
        <v>790</v>
      </c>
    </row>
    <row r="2178" spans="1:4" x14ac:dyDescent="0.3">
      <c r="A2178" s="114" t="s">
        <v>3592</v>
      </c>
      <c r="B2178" s="114">
        <v>590068</v>
      </c>
      <c r="C2178" s="114" t="s">
        <v>3593</v>
      </c>
      <c r="D2178" s="114" t="s">
        <v>386</v>
      </c>
    </row>
    <row r="2179" spans="1:4" x14ac:dyDescent="0.3">
      <c r="A2179" s="114" t="s">
        <v>3594</v>
      </c>
      <c r="B2179" s="114">
        <v>507794</v>
      </c>
      <c r="C2179" s="114" t="s">
        <v>364</v>
      </c>
      <c r="D2179" s="114" t="s">
        <v>872</v>
      </c>
    </row>
    <row r="2180" spans="1:4" x14ac:dyDescent="0.3">
      <c r="A2180" s="114" t="s">
        <v>3595</v>
      </c>
      <c r="B2180" s="114">
        <v>504269</v>
      </c>
      <c r="C2180" s="114" t="s">
        <v>3596</v>
      </c>
      <c r="D2180" s="114" t="s">
        <v>1129</v>
      </c>
    </row>
    <row r="2181" spans="1:4" x14ac:dyDescent="0.3">
      <c r="A2181" s="114" t="s">
        <v>3597</v>
      </c>
      <c r="B2181" s="114">
        <v>590068</v>
      </c>
      <c r="C2181" s="114" t="s">
        <v>3593</v>
      </c>
      <c r="D2181" s="114" t="s">
        <v>386</v>
      </c>
    </row>
    <row r="2182" spans="1:4" x14ac:dyDescent="0.3">
      <c r="A2182" s="114" t="s">
        <v>3598</v>
      </c>
      <c r="B2182" s="114">
        <v>519064</v>
      </c>
      <c r="C2182" s="114" t="s">
        <v>364</v>
      </c>
      <c r="D2182" s="114" t="s">
        <v>562</v>
      </c>
    </row>
    <row r="2183" spans="1:4" x14ac:dyDescent="0.3">
      <c r="A2183" s="114" t="s">
        <v>3599</v>
      </c>
      <c r="B2183" s="114">
        <v>531892</v>
      </c>
      <c r="C2183" s="114" t="s">
        <v>3600</v>
      </c>
      <c r="D2183" s="114" t="s">
        <v>347</v>
      </c>
    </row>
    <row r="2184" spans="1:4" x14ac:dyDescent="0.3">
      <c r="A2184" s="114" t="s">
        <v>3601</v>
      </c>
      <c r="B2184" s="114">
        <v>506178</v>
      </c>
      <c r="C2184" s="114" t="s">
        <v>364</v>
      </c>
      <c r="D2184" s="114" t="s">
        <v>386</v>
      </c>
    </row>
    <row r="2185" spans="1:4" x14ac:dyDescent="0.3">
      <c r="A2185" s="114" t="s">
        <v>3602</v>
      </c>
      <c r="B2185" s="114">
        <v>521127</v>
      </c>
      <c r="C2185" s="114" t="s">
        <v>364</v>
      </c>
      <c r="D2185" s="114" t="s">
        <v>379</v>
      </c>
    </row>
    <row r="2186" spans="1:4" x14ac:dyDescent="0.3">
      <c r="A2186" s="114" t="s">
        <v>3603</v>
      </c>
      <c r="B2186" s="114">
        <v>539788</v>
      </c>
      <c r="C2186" s="114" t="s">
        <v>364</v>
      </c>
      <c r="D2186" s="114" t="s">
        <v>398</v>
      </c>
    </row>
    <row r="2187" spans="1:4" x14ac:dyDescent="0.3">
      <c r="A2187" s="114" t="s">
        <v>3604</v>
      </c>
      <c r="B2187" s="114">
        <v>507435</v>
      </c>
      <c r="C2187" s="114" t="s">
        <v>364</v>
      </c>
      <c r="D2187" s="114" t="s">
        <v>996</v>
      </c>
    </row>
    <row r="2188" spans="1:4" x14ac:dyDescent="0.3">
      <c r="A2188" s="114" t="s">
        <v>3605</v>
      </c>
      <c r="B2188" s="114">
        <v>507435</v>
      </c>
      <c r="C2188" s="114" t="s">
        <v>364</v>
      </c>
      <c r="D2188" s="114" t="s">
        <v>996</v>
      </c>
    </row>
    <row r="2189" spans="1:4" x14ac:dyDescent="0.3">
      <c r="A2189" s="114" t="s">
        <v>3606</v>
      </c>
      <c r="B2189" s="114">
        <v>535730</v>
      </c>
      <c r="C2189" s="114" t="s">
        <v>364</v>
      </c>
      <c r="D2189" s="114" t="s">
        <v>379</v>
      </c>
    </row>
    <row r="2190" spans="1:4" x14ac:dyDescent="0.3">
      <c r="A2190" s="114" t="s">
        <v>3607</v>
      </c>
      <c r="B2190" s="114">
        <v>531692</v>
      </c>
      <c r="C2190" s="114" t="s">
        <v>364</v>
      </c>
      <c r="D2190" s="114" t="s">
        <v>565</v>
      </c>
    </row>
    <row r="2191" spans="1:4" x14ac:dyDescent="0.3">
      <c r="A2191" s="114" t="s">
        <v>3608</v>
      </c>
      <c r="B2191" s="114">
        <v>513693</v>
      </c>
      <c r="C2191" s="114" t="s">
        <v>364</v>
      </c>
      <c r="D2191" s="114" t="s">
        <v>396</v>
      </c>
    </row>
    <row r="2192" spans="1:4" x14ac:dyDescent="0.3">
      <c r="A2192" s="114" t="s">
        <v>3609</v>
      </c>
      <c r="B2192" s="114">
        <v>540812</v>
      </c>
      <c r="C2192" s="114" t="s">
        <v>364</v>
      </c>
      <c r="D2192" s="114" t="s">
        <v>834</v>
      </c>
    </row>
    <row r="2193" spans="1:4" x14ac:dyDescent="0.3">
      <c r="A2193" s="114" t="s">
        <v>3610</v>
      </c>
      <c r="B2193" s="114">
        <v>507946</v>
      </c>
      <c r="C2193" s="114" t="s">
        <v>364</v>
      </c>
      <c r="D2193" s="114" t="s">
        <v>386</v>
      </c>
    </row>
    <row r="2194" spans="1:4" x14ac:dyDescent="0.3">
      <c r="A2194" s="114" t="s">
        <v>3611</v>
      </c>
      <c r="B2194" s="114">
        <v>507946</v>
      </c>
      <c r="C2194" s="114" t="s">
        <v>364</v>
      </c>
      <c r="D2194" s="114" t="s">
        <v>386</v>
      </c>
    </row>
    <row r="2195" spans="1:4" x14ac:dyDescent="0.3">
      <c r="A2195" s="114" t="s">
        <v>3612</v>
      </c>
      <c r="B2195" s="114">
        <v>535566</v>
      </c>
      <c r="C2195" s="114" t="s">
        <v>364</v>
      </c>
      <c r="D2195" s="114" t="s">
        <v>381</v>
      </c>
    </row>
    <row r="2196" spans="1:4" x14ac:dyDescent="0.3">
      <c r="A2196" s="114" t="s">
        <v>3613</v>
      </c>
      <c r="B2196" s="114">
        <v>524699</v>
      </c>
      <c r="C2196" s="114" t="s">
        <v>364</v>
      </c>
      <c r="D2196" s="114" t="s">
        <v>412</v>
      </c>
    </row>
    <row r="2197" spans="1:4" x14ac:dyDescent="0.3">
      <c r="A2197" s="114" t="s">
        <v>3614</v>
      </c>
      <c r="B2197" s="114">
        <v>522101</v>
      </c>
      <c r="C2197" s="114" t="s">
        <v>364</v>
      </c>
      <c r="D2197" s="114" t="s">
        <v>372</v>
      </c>
    </row>
    <row r="2198" spans="1:4" x14ac:dyDescent="0.3">
      <c r="A2198" s="114" t="s">
        <v>3615</v>
      </c>
      <c r="B2198" s="114">
        <v>523218</v>
      </c>
      <c r="C2198" s="114" t="s">
        <v>3616</v>
      </c>
      <c r="D2198" s="114" t="s">
        <v>906</v>
      </c>
    </row>
    <row r="2199" spans="1:4" x14ac:dyDescent="0.3">
      <c r="A2199" s="114" t="s">
        <v>3617</v>
      </c>
      <c r="B2199" s="114">
        <v>524500</v>
      </c>
      <c r="C2199" s="114" t="s">
        <v>3618</v>
      </c>
      <c r="D2199" s="114" t="s">
        <v>402</v>
      </c>
    </row>
    <row r="2200" spans="1:4" x14ac:dyDescent="0.3">
      <c r="A2200" s="114" t="s">
        <v>3619</v>
      </c>
      <c r="B2200" s="114">
        <v>524500</v>
      </c>
      <c r="C2200" s="114" t="s">
        <v>3618</v>
      </c>
      <c r="D2200" s="114" t="s">
        <v>402</v>
      </c>
    </row>
    <row r="2201" spans="1:4" x14ac:dyDescent="0.3">
      <c r="A2201" s="114" t="s">
        <v>3620</v>
      </c>
      <c r="B2201" s="114">
        <v>532067</v>
      </c>
      <c r="C2201" s="114" t="s">
        <v>364</v>
      </c>
      <c r="D2201" s="114" t="s">
        <v>508</v>
      </c>
    </row>
    <row r="2202" spans="1:4" x14ac:dyDescent="0.3">
      <c r="A2202" s="114" t="s">
        <v>3621</v>
      </c>
      <c r="B2202" s="114">
        <v>532067</v>
      </c>
      <c r="C2202" s="114" t="s">
        <v>364</v>
      </c>
      <c r="D2202" s="114" t="s">
        <v>508</v>
      </c>
    </row>
    <row r="2203" spans="1:4" x14ac:dyDescent="0.3">
      <c r="A2203" s="114" t="s">
        <v>3622</v>
      </c>
      <c r="B2203" s="114">
        <v>530313</v>
      </c>
      <c r="C2203" s="114" t="s">
        <v>3623</v>
      </c>
      <c r="D2203" s="114" t="s">
        <v>402</v>
      </c>
    </row>
    <row r="2204" spans="1:4" x14ac:dyDescent="0.3">
      <c r="A2204" s="114" t="s">
        <v>3624</v>
      </c>
      <c r="B2204" s="114">
        <v>500240</v>
      </c>
      <c r="C2204" s="114" t="s">
        <v>364</v>
      </c>
      <c r="D2204" s="114" t="s">
        <v>1022</v>
      </c>
    </row>
    <row r="2205" spans="1:4" x14ac:dyDescent="0.3">
      <c r="A2205" s="114" t="s">
        <v>3625</v>
      </c>
      <c r="B2205" s="114">
        <v>531274</v>
      </c>
      <c r="C2205" s="114" t="s">
        <v>364</v>
      </c>
      <c r="D2205" s="114" t="s">
        <v>381</v>
      </c>
    </row>
    <row r="2206" spans="1:4" x14ac:dyDescent="0.3">
      <c r="A2206" s="114" t="s">
        <v>3626</v>
      </c>
      <c r="B2206" s="114">
        <v>524019</v>
      </c>
      <c r="C2206" s="114" t="s">
        <v>3627</v>
      </c>
      <c r="D2206" s="114" t="s">
        <v>484</v>
      </c>
    </row>
    <row r="2207" spans="1:4" x14ac:dyDescent="0.3">
      <c r="A2207" s="114" t="s">
        <v>3628</v>
      </c>
      <c r="B2207" s="114">
        <v>524019</v>
      </c>
      <c r="C2207" s="114" t="s">
        <v>3627</v>
      </c>
      <c r="D2207" s="114" t="s">
        <v>484</v>
      </c>
    </row>
    <row r="2208" spans="1:4" x14ac:dyDescent="0.3">
      <c r="A2208" s="114" t="s">
        <v>3629</v>
      </c>
      <c r="B2208" s="114">
        <v>530215</v>
      </c>
      <c r="C2208" s="114" t="s">
        <v>364</v>
      </c>
      <c r="D2208" s="114" t="s">
        <v>450</v>
      </c>
    </row>
    <row r="2209" spans="1:4" x14ac:dyDescent="0.3">
      <c r="A2209" s="114" t="s">
        <v>3630</v>
      </c>
      <c r="B2209" s="114">
        <v>512329</v>
      </c>
      <c r="C2209" s="114" t="s">
        <v>364</v>
      </c>
      <c r="D2209" s="114" t="s">
        <v>785</v>
      </c>
    </row>
    <row r="2210" spans="1:4" x14ac:dyDescent="0.3">
      <c r="A2210" s="114" t="s">
        <v>3631</v>
      </c>
      <c r="B2210" s="114">
        <v>540680</v>
      </c>
      <c r="C2210" s="114" t="s">
        <v>3632</v>
      </c>
      <c r="D2210" s="114" t="s">
        <v>396</v>
      </c>
    </row>
    <row r="2211" spans="1:4" x14ac:dyDescent="0.3">
      <c r="A2211" s="114" t="s">
        <v>3633</v>
      </c>
      <c r="B2211" s="114">
        <v>531413</v>
      </c>
      <c r="C2211" s="114" t="s">
        <v>364</v>
      </c>
      <c r="D2211" s="114" t="s">
        <v>2357</v>
      </c>
    </row>
    <row r="2212" spans="1:4" x14ac:dyDescent="0.3">
      <c r="A2212" s="114" t="s">
        <v>3634</v>
      </c>
      <c r="B2212" s="114">
        <v>537750</v>
      </c>
      <c r="C2212" s="114" t="s">
        <v>364</v>
      </c>
      <c r="D2212" s="114" t="s">
        <v>384</v>
      </c>
    </row>
    <row r="2213" spans="1:4" x14ac:dyDescent="0.3">
      <c r="A2213" s="114" t="s">
        <v>3635</v>
      </c>
      <c r="B2213" s="114">
        <v>532967</v>
      </c>
      <c r="C2213" s="114" t="s">
        <v>3636</v>
      </c>
      <c r="D2213" s="114" t="s">
        <v>524</v>
      </c>
    </row>
    <row r="2214" spans="1:4" x14ac:dyDescent="0.3">
      <c r="A2214" s="114" t="s">
        <v>3637</v>
      </c>
      <c r="B2214" s="114">
        <v>500241</v>
      </c>
      <c r="C2214" s="114" t="s">
        <v>3638</v>
      </c>
      <c r="D2214" s="114" t="s">
        <v>372</v>
      </c>
    </row>
    <row r="2215" spans="1:4" x14ac:dyDescent="0.3">
      <c r="A2215" s="114" t="s">
        <v>3639</v>
      </c>
      <c r="B2215" s="114">
        <v>533193</v>
      </c>
      <c r="C2215" s="114" t="s">
        <v>3640</v>
      </c>
      <c r="D2215" s="114" t="s">
        <v>662</v>
      </c>
    </row>
    <row r="2216" spans="1:4" x14ac:dyDescent="0.3">
      <c r="A2216" s="114" t="s">
        <v>3641</v>
      </c>
      <c r="B2216" s="114">
        <v>500245</v>
      </c>
      <c r="C2216" s="114" t="s">
        <v>364</v>
      </c>
      <c r="D2216" s="114" t="s">
        <v>396</v>
      </c>
    </row>
    <row r="2217" spans="1:4" x14ac:dyDescent="0.3">
      <c r="A2217" s="114" t="s">
        <v>3642</v>
      </c>
      <c r="B2217" s="114">
        <v>500243</v>
      </c>
      <c r="C2217" s="114" t="s">
        <v>3643</v>
      </c>
      <c r="D2217" s="114" t="s">
        <v>372</v>
      </c>
    </row>
    <row r="2218" spans="1:4" x14ac:dyDescent="0.3">
      <c r="A2218" s="114" t="s">
        <v>3644</v>
      </c>
      <c r="B2218" s="114">
        <v>533293</v>
      </c>
      <c r="C2218" s="114" t="s">
        <v>3645</v>
      </c>
      <c r="D2218" s="114" t="s">
        <v>719</v>
      </c>
    </row>
    <row r="2219" spans="1:4" x14ac:dyDescent="0.3">
      <c r="A2219" s="114" t="s">
        <v>3646</v>
      </c>
      <c r="B2219" s="114">
        <v>505283</v>
      </c>
      <c r="C2219" s="114" t="s">
        <v>364</v>
      </c>
      <c r="D2219" s="114" t="s">
        <v>372</v>
      </c>
    </row>
    <row r="2220" spans="1:4" x14ac:dyDescent="0.3">
      <c r="A2220" s="114" t="s">
        <v>3647</v>
      </c>
      <c r="B2220" s="114">
        <v>530145</v>
      </c>
      <c r="C2220" s="114" t="s">
        <v>364</v>
      </c>
      <c r="D2220" s="114" t="s">
        <v>484</v>
      </c>
    </row>
    <row r="2221" spans="1:4" x14ac:dyDescent="0.3">
      <c r="A2221" s="114" t="s">
        <v>3648</v>
      </c>
      <c r="B2221" s="114">
        <v>521248</v>
      </c>
      <c r="C2221" s="114" t="s">
        <v>3649</v>
      </c>
      <c r="D2221" s="114" t="s">
        <v>478</v>
      </c>
    </row>
    <row r="2222" spans="1:4" x14ac:dyDescent="0.3">
      <c r="A2222" s="114" t="s">
        <v>3650</v>
      </c>
      <c r="B2222" s="114">
        <v>532304</v>
      </c>
      <c r="C2222" s="114" t="s">
        <v>364</v>
      </c>
      <c r="D2222" s="114" t="s">
        <v>347</v>
      </c>
    </row>
    <row r="2223" spans="1:4" x14ac:dyDescent="0.3">
      <c r="A2223" s="114" t="s">
        <v>3651</v>
      </c>
      <c r="B2223" s="114">
        <v>532304</v>
      </c>
      <c r="C2223" s="114" t="s">
        <v>364</v>
      </c>
      <c r="D2223" s="114" t="s">
        <v>347</v>
      </c>
    </row>
    <row r="2224" spans="1:4" x14ac:dyDescent="0.3">
      <c r="A2224" s="114" t="s">
        <v>3652</v>
      </c>
      <c r="B2224" s="114">
        <v>530235</v>
      </c>
      <c r="C2224" s="114" t="s">
        <v>364</v>
      </c>
      <c r="D2224" s="114" t="s">
        <v>381</v>
      </c>
    </row>
    <row r="2225" spans="1:4" x14ac:dyDescent="0.3">
      <c r="A2225" s="114" t="s">
        <v>3653</v>
      </c>
      <c r="B2225" s="114">
        <v>526409</v>
      </c>
      <c r="C2225" s="114" t="s">
        <v>364</v>
      </c>
      <c r="D2225" s="114" t="s">
        <v>484</v>
      </c>
    </row>
    <row r="2226" spans="1:4" x14ac:dyDescent="0.3">
      <c r="A2226" s="114" t="s">
        <v>3654</v>
      </c>
      <c r="B2226" s="114">
        <v>526409</v>
      </c>
      <c r="C2226" s="114" t="s">
        <v>364</v>
      </c>
      <c r="D2226" s="114" t="s">
        <v>484</v>
      </c>
    </row>
    <row r="2227" spans="1:4" x14ac:dyDescent="0.3">
      <c r="A2227" s="114" t="s">
        <v>3655</v>
      </c>
      <c r="B2227" s="114">
        <v>523652</v>
      </c>
      <c r="C2227" s="114" t="s">
        <v>364</v>
      </c>
      <c r="D2227" s="114" t="s">
        <v>484</v>
      </c>
    </row>
    <row r="2228" spans="1:4" x14ac:dyDescent="0.3">
      <c r="A2228" s="114" t="s">
        <v>3656</v>
      </c>
      <c r="B2228" s="114">
        <v>521238</v>
      </c>
      <c r="C2228" s="114" t="s">
        <v>364</v>
      </c>
      <c r="D2228" s="114" t="s">
        <v>689</v>
      </c>
    </row>
    <row r="2229" spans="1:4" x14ac:dyDescent="0.3">
      <c r="A2229" s="114" t="s">
        <v>3657</v>
      </c>
      <c r="B2229" s="114" t="s">
        <v>364</v>
      </c>
      <c r="C2229" s="114" t="s">
        <v>3658</v>
      </c>
      <c r="D2229" s="114" t="s">
        <v>375</v>
      </c>
    </row>
    <row r="2230" spans="1:4" x14ac:dyDescent="0.3">
      <c r="A2230" s="114" t="s">
        <v>3659</v>
      </c>
      <c r="B2230" s="114">
        <v>530771</v>
      </c>
      <c r="C2230" s="114" t="s">
        <v>364</v>
      </c>
      <c r="D2230" s="114" t="s">
        <v>381</v>
      </c>
    </row>
    <row r="2231" spans="1:4" x14ac:dyDescent="0.3">
      <c r="A2231" s="114" t="s">
        <v>3660</v>
      </c>
      <c r="B2231" s="114">
        <v>514221</v>
      </c>
      <c r="C2231" s="114" t="s">
        <v>364</v>
      </c>
      <c r="D2231" s="114" t="s">
        <v>379</v>
      </c>
    </row>
    <row r="2232" spans="1:4" x14ac:dyDescent="0.3">
      <c r="A2232" s="114" t="s">
        <v>3661</v>
      </c>
      <c r="B2232" s="114">
        <v>517170</v>
      </c>
      <c r="C2232" s="114" t="s">
        <v>3662</v>
      </c>
      <c r="D2232" s="114" t="s">
        <v>662</v>
      </c>
    </row>
    <row r="2233" spans="1:4" x14ac:dyDescent="0.3">
      <c r="A2233" s="114" t="s">
        <v>3663</v>
      </c>
      <c r="B2233" s="114">
        <v>524520</v>
      </c>
      <c r="C2233" s="114" t="s">
        <v>364</v>
      </c>
      <c r="D2233" s="114" t="s">
        <v>553</v>
      </c>
    </row>
    <row r="2234" spans="1:4" x14ac:dyDescent="0.3">
      <c r="A2234" s="114" t="s">
        <v>3664</v>
      </c>
      <c r="B2234" s="114">
        <v>524520</v>
      </c>
      <c r="C2234" s="114" t="s">
        <v>364</v>
      </c>
      <c r="D2234" s="114" t="s">
        <v>553</v>
      </c>
    </row>
    <row r="2235" spans="1:4" x14ac:dyDescent="0.3">
      <c r="A2235" s="114" t="s">
        <v>3665</v>
      </c>
      <c r="B2235" s="114">
        <v>531578</v>
      </c>
      <c r="C2235" s="114" t="s">
        <v>364</v>
      </c>
      <c r="D2235" s="114" t="s">
        <v>450</v>
      </c>
    </row>
    <row r="2236" spans="1:4" x14ac:dyDescent="0.3">
      <c r="A2236" s="114" t="s">
        <v>3666</v>
      </c>
      <c r="B2236" s="114">
        <v>519415</v>
      </c>
      <c r="C2236" s="114" t="s">
        <v>364</v>
      </c>
      <c r="D2236" s="114" t="s">
        <v>424</v>
      </c>
    </row>
    <row r="2237" spans="1:4" x14ac:dyDescent="0.3">
      <c r="A2237" s="114" t="s">
        <v>3667</v>
      </c>
      <c r="B2237" s="114">
        <v>540468</v>
      </c>
      <c r="C2237" s="114" t="s">
        <v>364</v>
      </c>
      <c r="D2237" s="114" t="s">
        <v>1329</v>
      </c>
    </row>
    <row r="2238" spans="1:4" x14ac:dyDescent="0.3">
      <c r="A2238" s="114" t="s">
        <v>3668</v>
      </c>
      <c r="B2238" s="114">
        <v>532942</v>
      </c>
      <c r="C2238" s="114" t="s">
        <v>3669</v>
      </c>
      <c r="D2238" s="114" t="s">
        <v>762</v>
      </c>
    </row>
    <row r="2239" spans="1:4" x14ac:dyDescent="0.3">
      <c r="A2239" s="114" t="s">
        <v>3670</v>
      </c>
      <c r="B2239" s="114">
        <v>512559</v>
      </c>
      <c r="C2239" s="114" t="s">
        <v>3671</v>
      </c>
      <c r="D2239" s="114" t="s">
        <v>562</v>
      </c>
    </row>
    <row r="2240" spans="1:4" x14ac:dyDescent="0.3">
      <c r="A2240" s="114" t="s">
        <v>3672</v>
      </c>
      <c r="B2240" s="114">
        <v>523207</v>
      </c>
      <c r="C2240" s="114" t="s">
        <v>3673</v>
      </c>
      <c r="D2240" s="114" t="s">
        <v>910</v>
      </c>
    </row>
    <row r="2241" spans="1:4" x14ac:dyDescent="0.3">
      <c r="A2241" s="114" t="s">
        <v>3674</v>
      </c>
      <c r="B2241" s="114">
        <v>532924</v>
      </c>
      <c r="C2241" s="114" t="s">
        <v>3675</v>
      </c>
      <c r="D2241" s="114" t="s">
        <v>450</v>
      </c>
    </row>
    <row r="2242" spans="1:4" x14ac:dyDescent="0.3">
      <c r="A2242" s="114" t="s">
        <v>3676</v>
      </c>
      <c r="B2242" s="114">
        <v>539910</v>
      </c>
      <c r="C2242" s="114" t="s">
        <v>364</v>
      </c>
      <c r="D2242" s="114" t="s">
        <v>367</v>
      </c>
    </row>
    <row r="2243" spans="1:4" x14ac:dyDescent="0.3">
      <c r="A2243" s="114" t="s">
        <v>3677</v>
      </c>
      <c r="B2243" s="114">
        <v>514128</v>
      </c>
      <c r="C2243" s="114" t="s">
        <v>364</v>
      </c>
      <c r="D2243" s="114" t="s">
        <v>379</v>
      </c>
    </row>
    <row r="2244" spans="1:4" x14ac:dyDescent="0.3">
      <c r="A2244" s="114" t="s">
        <v>3678</v>
      </c>
      <c r="B2244" s="114">
        <v>524280</v>
      </c>
      <c r="C2244" s="114" t="s">
        <v>3679</v>
      </c>
      <c r="D2244" s="114" t="s">
        <v>402</v>
      </c>
    </row>
    <row r="2245" spans="1:4" x14ac:dyDescent="0.3">
      <c r="A2245" s="114" t="s">
        <v>3680</v>
      </c>
      <c r="B2245" s="114">
        <v>500247</v>
      </c>
      <c r="C2245" s="114" t="s">
        <v>3681</v>
      </c>
      <c r="D2245" s="114" t="s">
        <v>682</v>
      </c>
    </row>
    <row r="2246" spans="1:4" x14ac:dyDescent="0.3">
      <c r="A2246" s="114" t="s">
        <v>3682</v>
      </c>
      <c r="B2246" s="114">
        <v>590097</v>
      </c>
      <c r="C2246" s="114" t="s">
        <v>3683</v>
      </c>
      <c r="D2246" s="114" t="s">
        <v>347</v>
      </c>
    </row>
    <row r="2247" spans="1:4" x14ac:dyDescent="0.3">
      <c r="A2247" s="114" t="s">
        <v>3684</v>
      </c>
      <c r="B2247" s="114">
        <v>590107</v>
      </c>
      <c r="C2247" s="114" t="s">
        <v>3685</v>
      </c>
      <c r="D2247" s="114" t="s">
        <v>347</v>
      </c>
    </row>
    <row r="2248" spans="1:4" x14ac:dyDescent="0.3">
      <c r="A2248" s="114" t="s">
        <v>3686</v>
      </c>
      <c r="B2248" s="114">
        <v>532985</v>
      </c>
      <c r="C2248" s="114" t="s">
        <v>3687</v>
      </c>
      <c r="D2248" s="114" t="s">
        <v>347</v>
      </c>
    </row>
    <row r="2249" spans="1:4" x14ac:dyDescent="0.3">
      <c r="A2249" s="114" t="s">
        <v>3688</v>
      </c>
      <c r="B2249" s="114">
        <v>507474</v>
      </c>
      <c r="C2249" s="114" t="s">
        <v>364</v>
      </c>
      <c r="D2249" s="114" t="s">
        <v>444</v>
      </c>
    </row>
    <row r="2250" spans="1:4" x14ac:dyDescent="0.3">
      <c r="A2250" s="114" t="s">
        <v>3689</v>
      </c>
      <c r="B2250" s="114" t="s">
        <v>364</v>
      </c>
      <c r="C2250" s="114" t="s">
        <v>3690</v>
      </c>
      <c r="D2250" s="114" t="s">
        <v>455</v>
      </c>
    </row>
    <row r="2251" spans="1:4" x14ac:dyDescent="0.3">
      <c r="A2251" s="114" t="s">
        <v>3691</v>
      </c>
      <c r="B2251" s="114">
        <v>530299</v>
      </c>
      <c r="C2251" s="114" t="s">
        <v>3692</v>
      </c>
      <c r="D2251" s="114" t="s">
        <v>386</v>
      </c>
    </row>
    <row r="2252" spans="1:4" x14ac:dyDescent="0.3">
      <c r="A2252" s="114" t="s">
        <v>3693</v>
      </c>
      <c r="B2252" s="114" t="s">
        <v>364</v>
      </c>
      <c r="C2252" s="114" t="s">
        <v>3694</v>
      </c>
      <c r="D2252" s="114" t="s">
        <v>455</v>
      </c>
    </row>
    <row r="2253" spans="1:4" x14ac:dyDescent="0.3">
      <c r="A2253" s="114" t="s">
        <v>3695</v>
      </c>
      <c r="B2253" s="114">
        <v>511138</v>
      </c>
      <c r="C2253" s="114" t="s">
        <v>364</v>
      </c>
      <c r="D2253" s="114" t="s">
        <v>381</v>
      </c>
    </row>
    <row r="2254" spans="1:4" x14ac:dyDescent="0.3">
      <c r="A2254" s="114" t="s">
        <v>3696</v>
      </c>
      <c r="B2254" s="114">
        <v>539599</v>
      </c>
      <c r="C2254" s="114" t="s">
        <v>364</v>
      </c>
      <c r="D2254" s="114" t="s">
        <v>398</v>
      </c>
    </row>
    <row r="2255" spans="1:4" x14ac:dyDescent="0.3">
      <c r="A2255" s="114" t="s">
        <v>3697</v>
      </c>
      <c r="B2255" s="114">
        <v>523323</v>
      </c>
      <c r="C2255" s="114" t="s">
        <v>364</v>
      </c>
      <c r="D2255" s="114" t="s">
        <v>553</v>
      </c>
    </row>
    <row r="2256" spans="1:4" x14ac:dyDescent="0.3">
      <c r="A2256" s="114" t="s">
        <v>3698</v>
      </c>
      <c r="B2256" s="114">
        <v>505585</v>
      </c>
      <c r="C2256" s="114" t="s">
        <v>364</v>
      </c>
      <c r="D2256" s="114" t="s">
        <v>785</v>
      </c>
    </row>
    <row r="2257" spans="1:4" x14ac:dyDescent="0.3">
      <c r="A2257" s="114" t="s">
        <v>3699</v>
      </c>
      <c r="B2257" s="114">
        <v>507598</v>
      </c>
      <c r="C2257" s="114" t="s">
        <v>364</v>
      </c>
      <c r="D2257" s="114" t="s">
        <v>444</v>
      </c>
    </row>
    <row r="2258" spans="1:4" x14ac:dyDescent="0.3">
      <c r="A2258" s="114" t="s">
        <v>3700</v>
      </c>
      <c r="B2258" s="114">
        <v>532400</v>
      </c>
      <c r="C2258" s="114" t="s">
        <v>3701</v>
      </c>
      <c r="D2258" s="114" t="s">
        <v>350</v>
      </c>
    </row>
    <row r="2259" spans="1:4" x14ac:dyDescent="0.3">
      <c r="A2259" s="114" t="s">
        <v>3702</v>
      </c>
      <c r="B2259" s="114">
        <v>542651</v>
      </c>
      <c r="C2259" s="114" t="s">
        <v>3703</v>
      </c>
      <c r="D2259" s="114" t="s">
        <v>3704</v>
      </c>
    </row>
    <row r="2260" spans="1:4" x14ac:dyDescent="0.3">
      <c r="A2260" s="114" t="s">
        <v>3705</v>
      </c>
      <c r="B2260" s="114">
        <v>542459</v>
      </c>
      <c r="C2260" s="114" t="s">
        <v>3706</v>
      </c>
      <c r="D2260" s="114" t="s">
        <v>3704</v>
      </c>
    </row>
    <row r="2261" spans="1:4" x14ac:dyDescent="0.3">
      <c r="A2261" s="114" t="s">
        <v>3707</v>
      </c>
      <c r="B2261" s="114">
        <v>501261</v>
      </c>
      <c r="C2261" s="114" t="s">
        <v>364</v>
      </c>
      <c r="D2261" s="114" t="s">
        <v>347</v>
      </c>
    </row>
    <row r="2262" spans="1:4" x14ac:dyDescent="0.3">
      <c r="A2262" s="114" t="s">
        <v>3708</v>
      </c>
      <c r="B2262" s="114">
        <v>530813</v>
      </c>
      <c r="C2262" s="114" t="s">
        <v>3709</v>
      </c>
      <c r="D2262" s="114" t="s">
        <v>424</v>
      </c>
    </row>
    <row r="2263" spans="1:4" x14ac:dyDescent="0.3">
      <c r="A2263" s="114" t="s">
        <v>3710</v>
      </c>
      <c r="B2263" s="114">
        <v>524518</v>
      </c>
      <c r="C2263" s="114" t="s">
        <v>3711</v>
      </c>
      <c r="D2263" s="114" t="s">
        <v>402</v>
      </c>
    </row>
    <row r="2264" spans="1:4" x14ac:dyDescent="0.3">
      <c r="A2264" s="114" t="s">
        <v>3712</v>
      </c>
      <c r="B2264" s="114">
        <v>530139</v>
      </c>
      <c r="C2264" s="114" t="s">
        <v>364</v>
      </c>
      <c r="D2264" s="114" t="s">
        <v>381</v>
      </c>
    </row>
    <row r="2265" spans="1:4" x14ac:dyDescent="0.3">
      <c r="A2265" s="114" t="s">
        <v>3713</v>
      </c>
      <c r="B2265" s="114">
        <v>531328</v>
      </c>
      <c r="C2265" s="114" t="s">
        <v>364</v>
      </c>
      <c r="D2265" s="114" t="s">
        <v>1329</v>
      </c>
    </row>
    <row r="2266" spans="1:4" x14ac:dyDescent="0.3">
      <c r="A2266" s="114" t="s">
        <v>3714</v>
      </c>
      <c r="B2266" s="114">
        <v>533482</v>
      </c>
      <c r="C2266" s="114" t="s">
        <v>3715</v>
      </c>
      <c r="D2266" s="114" t="s">
        <v>762</v>
      </c>
    </row>
    <row r="2267" spans="1:4" x14ac:dyDescent="0.3">
      <c r="A2267" s="114" t="s">
        <v>3716</v>
      </c>
      <c r="B2267" s="114" t="s">
        <v>364</v>
      </c>
      <c r="C2267" s="114" t="s">
        <v>3717</v>
      </c>
      <c r="D2267" s="114" t="s">
        <v>375</v>
      </c>
    </row>
    <row r="2268" spans="1:4" x14ac:dyDescent="0.3">
      <c r="A2268" s="114" t="s">
        <v>3718</v>
      </c>
      <c r="B2268" s="114">
        <v>539384</v>
      </c>
      <c r="C2268" s="114" t="s">
        <v>364</v>
      </c>
      <c r="D2268" s="114" t="s">
        <v>381</v>
      </c>
    </row>
    <row r="2269" spans="1:4" x14ac:dyDescent="0.3">
      <c r="A2269" s="114" t="s">
        <v>3719</v>
      </c>
      <c r="B2269" s="114">
        <v>504392</v>
      </c>
      <c r="C2269" s="114" t="s">
        <v>364</v>
      </c>
      <c r="D2269" s="114" t="s">
        <v>347</v>
      </c>
    </row>
    <row r="2270" spans="1:4" x14ac:dyDescent="0.3">
      <c r="A2270" s="114" t="s">
        <v>3720</v>
      </c>
      <c r="B2270" s="114">
        <v>526423</v>
      </c>
      <c r="C2270" s="114" t="s">
        <v>364</v>
      </c>
      <c r="D2270" s="114" t="s">
        <v>484</v>
      </c>
    </row>
    <row r="2271" spans="1:4" x14ac:dyDescent="0.3">
      <c r="A2271" s="114" t="s">
        <v>3721</v>
      </c>
      <c r="B2271" s="114">
        <v>526423</v>
      </c>
      <c r="C2271" s="114" t="s">
        <v>364</v>
      </c>
      <c r="D2271" s="114" t="s">
        <v>484</v>
      </c>
    </row>
    <row r="2272" spans="1:4" x14ac:dyDescent="0.3">
      <c r="A2272" s="114" t="s">
        <v>3722</v>
      </c>
      <c r="B2272" s="114">
        <v>533210</v>
      </c>
      <c r="C2272" s="114" t="s">
        <v>364</v>
      </c>
      <c r="D2272" s="114" t="s">
        <v>613</v>
      </c>
    </row>
    <row r="2273" spans="1:4" x14ac:dyDescent="0.3">
      <c r="A2273" s="114" t="s">
        <v>3723</v>
      </c>
      <c r="B2273" s="114" t="s">
        <v>364</v>
      </c>
      <c r="C2273" s="114" t="s">
        <v>3724</v>
      </c>
      <c r="D2273" s="114" t="s">
        <v>375</v>
      </c>
    </row>
    <row r="2274" spans="1:4" x14ac:dyDescent="0.3">
      <c r="A2274" s="114" t="s">
        <v>3725</v>
      </c>
      <c r="B2274" s="114">
        <v>523550</v>
      </c>
      <c r="C2274" s="114" t="s">
        <v>364</v>
      </c>
      <c r="D2274" s="114" t="s">
        <v>353</v>
      </c>
    </row>
    <row r="2275" spans="1:4" x14ac:dyDescent="0.3">
      <c r="A2275" s="114" t="s">
        <v>3726</v>
      </c>
      <c r="B2275" s="114">
        <v>500249</v>
      </c>
      <c r="C2275" s="114" t="s">
        <v>3727</v>
      </c>
      <c r="D2275" s="114" t="s">
        <v>372</v>
      </c>
    </row>
    <row r="2276" spans="1:4" x14ac:dyDescent="0.3">
      <c r="A2276" s="114" t="s">
        <v>3728</v>
      </c>
      <c r="B2276" s="114">
        <v>519421</v>
      </c>
      <c r="C2276" s="114" t="s">
        <v>364</v>
      </c>
      <c r="D2276" s="114" t="s">
        <v>424</v>
      </c>
    </row>
    <row r="2277" spans="1:4" x14ac:dyDescent="0.3">
      <c r="A2277" s="114" t="s">
        <v>3729</v>
      </c>
      <c r="B2277" s="114" t="s">
        <v>364</v>
      </c>
      <c r="C2277" s="114" t="s">
        <v>3730</v>
      </c>
      <c r="D2277" s="114" t="s">
        <v>375</v>
      </c>
    </row>
    <row r="2278" spans="1:4" x14ac:dyDescent="0.3">
      <c r="A2278" s="114" t="s">
        <v>3731</v>
      </c>
      <c r="B2278" s="114">
        <v>503626</v>
      </c>
      <c r="C2278" s="114" t="s">
        <v>364</v>
      </c>
      <c r="D2278" s="114" t="s">
        <v>347</v>
      </c>
    </row>
    <row r="2279" spans="1:4" x14ac:dyDescent="0.3">
      <c r="A2279" s="114" t="s">
        <v>3732</v>
      </c>
      <c r="B2279" s="114">
        <v>532997</v>
      </c>
      <c r="C2279" s="114" t="s">
        <v>3733</v>
      </c>
      <c r="D2279" s="114" t="s">
        <v>503</v>
      </c>
    </row>
    <row r="2280" spans="1:4" x14ac:dyDescent="0.3">
      <c r="A2280" s="114" t="s">
        <v>3734</v>
      </c>
      <c r="B2280" s="114">
        <v>530149</v>
      </c>
      <c r="C2280" s="114" t="s">
        <v>364</v>
      </c>
      <c r="D2280" s="114" t="s">
        <v>379</v>
      </c>
    </row>
    <row r="2281" spans="1:4" x14ac:dyDescent="0.3">
      <c r="A2281" s="114" t="s">
        <v>3735</v>
      </c>
      <c r="B2281" s="114">
        <v>532081</v>
      </c>
      <c r="C2281" s="114" t="s">
        <v>3736</v>
      </c>
      <c r="D2281" s="114" t="s">
        <v>367</v>
      </c>
    </row>
    <row r="2282" spans="1:4" x14ac:dyDescent="0.3">
      <c r="A2282" s="114" t="s">
        <v>3737</v>
      </c>
      <c r="B2282" s="114">
        <v>532937</v>
      </c>
      <c r="C2282" s="114" t="s">
        <v>364</v>
      </c>
      <c r="D2282" s="114" t="s">
        <v>358</v>
      </c>
    </row>
    <row r="2283" spans="1:4" x14ac:dyDescent="0.3">
      <c r="A2283" s="114" t="s">
        <v>3738</v>
      </c>
      <c r="B2283" s="114">
        <v>539408</v>
      </c>
      <c r="C2283" s="114" t="s">
        <v>364</v>
      </c>
      <c r="D2283" s="114" t="s">
        <v>381</v>
      </c>
    </row>
    <row r="2284" spans="1:4" x14ac:dyDescent="0.3">
      <c r="A2284" s="114" t="s">
        <v>3739</v>
      </c>
      <c r="B2284" s="114">
        <v>505299</v>
      </c>
      <c r="C2284" s="114" t="s">
        <v>364</v>
      </c>
      <c r="D2284" s="114" t="s">
        <v>372</v>
      </c>
    </row>
    <row r="2285" spans="1:4" x14ac:dyDescent="0.3">
      <c r="A2285" s="114" t="s">
        <v>3740</v>
      </c>
      <c r="B2285" s="114">
        <v>513703</v>
      </c>
      <c r="C2285" s="114" t="s">
        <v>364</v>
      </c>
      <c r="D2285" s="114" t="s">
        <v>379</v>
      </c>
    </row>
    <row r="2286" spans="1:4" x14ac:dyDescent="0.3">
      <c r="A2286" s="114" t="s">
        <v>3741</v>
      </c>
      <c r="B2286" s="114">
        <v>523594</v>
      </c>
      <c r="C2286" s="114" t="s">
        <v>364</v>
      </c>
      <c r="D2286" s="114" t="s">
        <v>484</v>
      </c>
    </row>
    <row r="2287" spans="1:4" x14ac:dyDescent="0.3">
      <c r="A2287" s="114" t="s">
        <v>3742</v>
      </c>
      <c r="B2287" s="114">
        <v>511048</v>
      </c>
      <c r="C2287" s="114" t="s">
        <v>364</v>
      </c>
      <c r="D2287" s="114" t="s">
        <v>386</v>
      </c>
    </row>
    <row r="2288" spans="1:4" x14ac:dyDescent="0.3">
      <c r="A2288" s="114" t="s">
        <v>3743</v>
      </c>
      <c r="B2288" s="114">
        <v>514240</v>
      </c>
      <c r="C2288" s="114" t="s">
        <v>364</v>
      </c>
      <c r="D2288" s="114" t="s">
        <v>379</v>
      </c>
    </row>
    <row r="2289" spans="1:4" x14ac:dyDescent="0.3">
      <c r="A2289" s="114" t="s">
        <v>3744</v>
      </c>
      <c r="B2289" s="114">
        <v>536170</v>
      </c>
      <c r="C2289" s="114" t="s">
        <v>364</v>
      </c>
      <c r="D2289" s="114" t="s">
        <v>386</v>
      </c>
    </row>
    <row r="2290" spans="1:4" x14ac:dyDescent="0.3">
      <c r="A2290" s="114" t="s">
        <v>3745</v>
      </c>
      <c r="B2290" s="114">
        <v>530421</v>
      </c>
      <c r="C2290" s="114" t="s">
        <v>364</v>
      </c>
      <c r="D2290" s="114" t="s">
        <v>412</v>
      </c>
    </row>
    <row r="2291" spans="1:4" x14ac:dyDescent="0.3">
      <c r="A2291" s="114" t="s">
        <v>3746</v>
      </c>
      <c r="B2291" s="114">
        <v>531206</v>
      </c>
      <c r="C2291" s="114" t="s">
        <v>364</v>
      </c>
      <c r="D2291" s="114" t="s">
        <v>381</v>
      </c>
    </row>
    <row r="2292" spans="1:4" x14ac:dyDescent="0.3">
      <c r="A2292" s="114" t="s">
        <v>3747</v>
      </c>
      <c r="B2292" s="114">
        <v>531882</v>
      </c>
      <c r="C2292" s="114" t="s">
        <v>3748</v>
      </c>
      <c r="D2292" s="114" t="s">
        <v>424</v>
      </c>
    </row>
    <row r="2293" spans="1:4" x14ac:dyDescent="0.3">
      <c r="A2293" s="114" t="s">
        <v>3749</v>
      </c>
      <c r="B2293" s="114">
        <v>539997</v>
      </c>
      <c r="C2293" s="114" t="s">
        <v>364</v>
      </c>
      <c r="D2293" s="114" t="s">
        <v>402</v>
      </c>
    </row>
    <row r="2294" spans="1:4" x14ac:dyDescent="0.3">
      <c r="A2294" s="114" t="s">
        <v>3750</v>
      </c>
      <c r="B2294" s="114">
        <v>537669</v>
      </c>
      <c r="C2294" s="114" t="s">
        <v>364</v>
      </c>
      <c r="D2294" s="114" t="s">
        <v>442</v>
      </c>
    </row>
    <row r="2295" spans="1:4" x14ac:dyDescent="0.3">
      <c r="A2295" s="114" t="s">
        <v>3751</v>
      </c>
      <c r="B2295" s="114">
        <v>533519</v>
      </c>
      <c r="C2295" s="114" t="s">
        <v>3752</v>
      </c>
      <c r="D2295" s="114" t="s">
        <v>530</v>
      </c>
    </row>
    <row r="2296" spans="1:4" x14ac:dyDescent="0.3">
      <c r="A2296" s="114" t="s">
        <v>3753</v>
      </c>
      <c r="B2296" s="114">
        <v>540115</v>
      </c>
      <c r="C2296" s="114" t="s">
        <v>3754</v>
      </c>
      <c r="D2296" s="114" t="s">
        <v>370</v>
      </c>
    </row>
    <row r="2297" spans="1:4" x14ac:dyDescent="0.3">
      <c r="A2297" s="114" t="s">
        <v>3755</v>
      </c>
      <c r="B2297" s="114">
        <v>526947</v>
      </c>
      <c r="C2297" s="114" t="s">
        <v>3756</v>
      </c>
      <c r="D2297" s="114" t="s">
        <v>1410</v>
      </c>
    </row>
    <row r="2298" spans="1:4" x14ac:dyDescent="0.3">
      <c r="A2298" s="114" t="s">
        <v>3757</v>
      </c>
      <c r="B2298" s="114">
        <v>505693</v>
      </c>
      <c r="C2298" s="114" t="s">
        <v>3758</v>
      </c>
      <c r="D2298" s="114" t="s">
        <v>549</v>
      </c>
    </row>
    <row r="2299" spans="1:4" x14ac:dyDescent="0.3">
      <c r="A2299" s="114" t="s">
        <v>3759</v>
      </c>
      <c r="B2299" s="114">
        <v>524202</v>
      </c>
      <c r="C2299" s="114" t="s">
        <v>364</v>
      </c>
      <c r="D2299" s="114" t="s">
        <v>444</v>
      </c>
    </row>
    <row r="2300" spans="1:4" x14ac:dyDescent="0.3">
      <c r="A2300" s="114" t="s">
        <v>3760</v>
      </c>
      <c r="B2300" s="114">
        <v>524202</v>
      </c>
      <c r="C2300" s="114" t="s">
        <v>364</v>
      </c>
      <c r="D2300" s="114" t="s">
        <v>444</v>
      </c>
    </row>
    <row r="2301" spans="1:4" x14ac:dyDescent="0.3">
      <c r="A2301" s="114" t="s">
        <v>3761</v>
      </c>
      <c r="B2301" s="114">
        <v>540026</v>
      </c>
      <c r="C2301" s="114" t="s">
        <v>364</v>
      </c>
      <c r="D2301" s="114" t="s">
        <v>450</v>
      </c>
    </row>
    <row r="2302" spans="1:4" x14ac:dyDescent="0.3">
      <c r="A2302" s="114" t="s">
        <v>3762</v>
      </c>
      <c r="B2302" s="114">
        <v>530577</v>
      </c>
      <c r="C2302" s="114" t="s">
        <v>364</v>
      </c>
      <c r="D2302" s="114" t="s">
        <v>381</v>
      </c>
    </row>
    <row r="2303" spans="1:4" x14ac:dyDescent="0.3">
      <c r="A2303" s="114" t="s">
        <v>3763</v>
      </c>
      <c r="B2303" s="114">
        <v>524522</v>
      </c>
      <c r="C2303" s="114" t="s">
        <v>364</v>
      </c>
      <c r="D2303" s="114" t="s">
        <v>412</v>
      </c>
    </row>
    <row r="2304" spans="1:4" x14ac:dyDescent="0.3">
      <c r="A2304" s="114" t="s">
        <v>3764</v>
      </c>
      <c r="B2304" s="114" t="s">
        <v>364</v>
      </c>
      <c r="C2304" s="114" t="s">
        <v>3765</v>
      </c>
      <c r="D2304" s="114" t="s">
        <v>375</v>
      </c>
    </row>
    <row r="2305" spans="1:4" x14ac:dyDescent="0.3">
      <c r="A2305" s="114" t="s">
        <v>3766</v>
      </c>
      <c r="B2305" s="114">
        <v>531842</v>
      </c>
      <c r="C2305" s="114" t="s">
        <v>364</v>
      </c>
      <c r="D2305" s="114" t="s">
        <v>386</v>
      </c>
    </row>
    <row r="2306" spans="1:4" x14ac:dyDescent="0.3">
      <c r="A2306" s="114" t="s">
        <v>3767</v>
      </c>
      <c r="B2306" s="114">
        <v>535387</v>
      </c>
      <c r="C2306" s="114" t="s">
        <v>364</v>
      </c>
      <c r="D2306" s="114" t="s">
        <v>379</v>
      </c>
    </row>
    <row r="2307" spans="1:4" x14ac:dyDescent="0.3">
      <c r="A2307" s="114" t="s">
        <v>3768</v>
      </c>
      <c r="B2307" s="114">
        <v>535387</v>
      </c>
      <c r="C2307" s="114" t="s">
        <v>364</v>
      </c>
      <c r="D2307" s="114" t="s">
        <v>379</v>
      </c>
    </row>
    <row r="2308" spans="1:4" x14ac:dyDescent="0.3">
      <c r="A2308" s="114" t="s">
        <v>3769</v>
      </c>
      <c r="B2308" s="114">
        <v>505302</v>
      </c>
      <c r="C2308" s="114" t="s">
        <v>364</v>
      </c>
      <c r="D2308" s="114" t="s">
        <v>372</v>
      </c>
    </row>
    <row r="2309" spans="1:4" x14ac:dyDescent="0.3">
      <c r="A2309" s="114" t="s">
        <v>3770</v>
      </c>
      <c r="B2309" s="114">
        <v>504258</v>
      </c>
      <c r="C2309" s="114" t="s">
        <v>364</v>
      </c>
      <c r="D2309" s="114" t="s">
        <v>662</v>
      </c>
    </row>
    <row r="2310" spans="1:4" x14ac:dyDescent="0.3">
      <c r="A2310" s="114" t="s">
        <v>3771</v>
      </c>
      <c r="B2310" s="114" t="s">
        <v>364</v>
      </c>
      <c r="C2310" s="114" t="s">
        <v>3772</v>
      </c>
      <c r="D2310" s="114" t="s">
        <v>455</v>
      </c>
    </row>
    <row r="2311" spans="1:4" x14ac:dyDescent="0.3">
      <c r="A2311" s="114" t="s">
        <v>3773</v>
      </c>
      <c r="B2311" s="114">
        <v>500252</v>
      </c>
      <c r="C2311" s="114" t="s">
        <v>3774</v>
      </c>
      <c r="D2311" s="114" t="s">
        <v>372</v>
      </c>
    </row>
    <row r="2312" spans="1:4" x14ac:dyDescent="0.3">
      <c r="A2312" s="114" t="s">
        <v>3775</v>
      </c>
      <c r="B2312" s="114">
        <v>502958</v>
      </c>
      <c r="C2312" s="114" t="s">
        <v>364</v>
      </c>
      <c r="D2312" s="114" t="s">
        <v>379</v>
      </c>
    </row>
    <row r="2313" spans="1:4" x14ac:dyDescent="0.3">
      <c r="A2313" s="114" t="s">
        <v>3776</v>
      </c>
      <c r="B2313" s="114">
        <v>506079</v>
      </c>
      <c r="C2313" s="114" t="s">
        <v>3777</v>
      </c>
      <c r="D2313" s="114" t="s">
        <v>687</v>
      </c>
    </row>
    <row r="2314" spans="1:4" x14ac:dyDescent="0.3">
      <c r="A2314" s="114" t="s">
        <v>3778</v>
      </c>
      <c r="B2314" s="114">
        <v>534690</v>
      </c>
      <c r="C2314" s="114" t="s">
        <v>3779</v>
      </c>
      <c r="D2314" s="114" t="s">
        <v>682</v>
      </c>
    </row>
    <row r="2315" spans="1:4" x14ac:dyDescent="0.3">
      <c r="A2315" s="114" t="s">
        <v>3780</v>
      </c>
      <c r="B2315" s="114">
        <v>590075</v>
      </c>
      <c r="C2315" s="114" t="s">
        <v>3781</v>
      </c>
      <c r="D2315" s="114" t="s">
        <v>379</v>
      </c>
    </row>
    <row r="2316" spans="1:4" x14ac:dyDescent="0.3">
      <c r="A2316" s="114" t="s">
        <v>3782</v>
      </c>
      <c r="B2316" s="114">
        <v>539841</v>
      </c>
      <c r="C2316" s="114" t="s">
        <v>364</v>
      </c>
      <c r="D2316" s="114" t="s">
        <v>685</v>
      </c>
    </row>
    <row r="2317" spans="1:4" x14ac:dyDescent="0.3">
      <c r="A2317" s="114" t="s">
        <v>3783</v>
      </c>
      <c r="B2317" s="114">
        <v>509048</v>
      </c>
      <c r="C2317" s="114" t="s">
        <v>364</v>
      </c>
      <c r="D2317" s="114" t="s">
        <v>450</v>
      </c>
    </row>
    <row r="2318" spans="1:4" x14ac:dyDescent="0.3">
      <c r="A2318" s="114" t="s">
        <v>3784</v>
      </c>
      <c r="B2318" s="114">
        <v>532275</v>
      </c>
      <c r="C2318" s="114" t="s">
        <v>364</v>
      </c>
      <c r="D2318" s="114" t="s">
        <v>381</v>
      </c>
    </row>
    <row r="2319" spans="1:4" x14ac:dyDescent="0.3">
      <c r="A2319" s="114" t="s">
        <v>3785</v>
      </c>
      <c r="B2319" s="114">
        <v>533012</v>
      </c>
      <c r="C2319" s="114" t="s">
        <v>3786</v>
      </c>
      <c r="D2319" s="114" t="s">
        <v>450</v>
      </c>
    </row>
    <row r="2320" spans="1:4" x14ac:dyDescent="0.3">
      <c r="A2320" s="114" t="s">
        <v>3787</v>
      </c>
      <c r="B2320" s="114">
        <v>540005</v>
      </c>
      <c r="C2320" s="114" t="s">
        <v>3788</v>
      </c>
      <c r="D2320" s="114" t="s">
        <v>350</v>
      </c>
    </row>
    <row r="2321" spans="1:4" x14ac:dyDescent="0.3">
      <c r="A2321" s="114" t="s">
        <v>3789</v>
      </c>
      <c r="B2321" s="114">
        <v>500510</v>
      </c>
      <c r="C2321" s="114" t="s">
        <v>3790</v>
      </c>
      <c r="D2321" s="114" t="s">
        <v>762</v>
      </c>
    </row>
    <row r="2322" spans="1:4" x14ac:dyDescent="0.3">
      <c r="A2322" s="114" t="s">
        <v>3791</v>
      </c>
      <c r="B2322" s="114">
        <v>540702</v>
      </c>
      <c r="C2322" s="114" t="s">
        <v>3792</v>
      </c>
      <c r="D2322" s="114" t="s">
        <v>553</v>
      </c>
    </row>
    <row r="2323" spans="1:4" x14ac:dyDescent="0.3">
      <c r="A2323" s="114" t="s">
        <v>3793</v>
      </c>
      <c r="B2323" s="114">
        <v>531164</v>
      </c>
      <c r="C2323" s="114" t="s">
        <v>364</v>
      </c>
      <c r="D2323" s="114" t="s">
        <v>478</v>
      </c>
    </row>
    <row r="2324" spans="1:4" x14ac:dyDescent="0.3">
      <c r="A2324" s="114" t="s">
        <v>3794</v>
      </c>
      <c r="B2324" s="114">
        <v>539909</v>
      </c>
      <c r="C2324" s="114" t="s">
        <v>364</v>
      </c>
      <c r="D2324" s="114" t="s">
        <v>381</v>
      </c>
    </row>
    <row r="2325" spans="1:4" x14ac:dyDescent="0.3">
      <c r="A2325" s="114" t="s">
        <v>3795</v>
      </c>
      <c r="B2325" s="114" t="s">
        <v>364</v>
      </c>
      <c r="C2325" s="114" t="s">
        <v>3796</v>
      </c>
      <c r="D2325" s="114" t="s">
        <v>375</v>
      </c>
    </row>
    <row r="2326" spans="1:4" x14ac:dyDescent="0.3">
      <c r="A2326" s="114" t="s">
        <v>3797</v>
      </c>
      <c r="B2326" s="114">
        <v>540222</v>
      </c>
      <c r="C2326" s="114" t="s">
        <v>3798</v>
      </c>
      <c r="D2326" s="114" t="s">
        <v>402</v>
      </c>
    </row>
    <row r="2327" spans="1:4" x14ac:dyDescent="0.3">
      <c r="A2327" s="114" t="s">
        <v>3799</v>
      </c>
      <c r="B2327" s="114">
        <v>532829</v>
      </c>
      <c r="C2327" s="114" t="s">
        <v>364</v>
      </c>
      <c r="D2327" s="114" t="s">
        <v>790</v>
      </c>
    </row>
    <row r="2328" spans="1:4" x14ac:dyDescent="0.3">
      <c r="A2328" s="114" t="s">
        <v>3800</v>
      </c>
      <c r="B2328" s="114" t="s">
        <v>364</v>
      </c>
      <c r="C2328" s="114" t="s">
        <v>3801</v>
      </c>
      <c r="D2328" s="114" t="s">
        <v>375</v>
      </c>
    </row>
    <row r="2329" spans="1:4" x14ac:dyDescent="0.3">
      <c r="A2329" s="114" t="s">
        <v>3802</v>
      </c>
      <c r="B2329" s="114">
        <v>531288</v>
      </c>
      <c r="C2329" s="114" t="s">
        <v>364</v>
      </c>
      <c r="D2329" s="114" t="s">
        <v>381</v>
      </c>
    </row>
    <row r="2330" spans="1:4" x14ac:dyDescent="0.3">
      <c r="A2330" s="114" t="s">
        <v>3803</v>
      </c>
      <c r="B2330" s="114">
        <v>540360</v>
      </c>
      <c r="C2330" s="114" t="s">
        <v>364</v>
      </c>
      <c r="D2330" s="114" t="s">
        <v>347</v>
      </c>
    </row>
    <row r="2331" spans="1:4" x14ac:dyDescent="0.3">
      <c r="A2331" s="114" t="s">
        <v>3804</v>
      </c>
      <c r="B2331" s="114">
        <v>508306</v>
      </c>
      <c r="C2331" s="114" t="s">
        <v>364</v>
      </c>
      <c r="D2331" s="114" t="s">
        <v>771</v>
      </c>
    </row>
    <row r="2332" spans="1:4" x14ac:dyDescent="0.3">
      <c r="A2332" s="114" t="s">
        <v>3805</v>
      </c>
      <c r="B2332" s="114">
        <v>517415</v>
      </c>
      <c r="C2332" s="114" t="s">
        <v>364</v>
      </c>
      <c r="D2332" s="114" t="s">
        <v>694</v>
      </c>
    </row>
    <row r="2333" spans="1:4" x14ac:dyDescent="0.3">
      <c r="A2333" s="114" t="s">
        <v>3806</v>
      </c>
      <c r="B2333" s="114">
        <v>517518</v>
      </c>
      <c r="C2333" s="114" t="s">
        <v>3807</v>
      </c>
      <c r="D2333" s="114" t="s">
        <v>372</v>
      </c>
    </row>
    <row r="2334" spans="1:4" x14ac:dyDescent="0.3">
      <c r="A2334" s="114" t="s">
        <v>3808</v>
      </c>
      <c r="B2334" s="114">
        <v>509046</v>
      </c>
      <c r="C2334" s="114" t="s">
        <v>364</v>
      </c>
      <c r="D2334" s="114" t="s">
        <v>785</v>
      </c>
    </row>
    <row r="2335" spans="1:4" x14ac:dyDescent="0.3">
      <c r="A2335" s="114" t="s">
        <v>3809</v>
      </c>
      <c r="B2335" s="114">
        <v>780021</v>
      </c>
      <c r="C2335" s="114" t="s">
        <v>364</v>
      </c>
      <c r="D2335" s="114" t="s">
        <v>455</v>
      </c>
    </row>
    <row r="2336" spans="1:4" x14ac:dyDescent="0.3">
      <c r="A2336" s="114" t="s">
        <v>3810</v>
      </c>
      <c r="B2336" s="114">
        <v>541233</v>
      </c>
      <c r="C2336" s="114" t="s">
        <v>3811</v>
      </c>
      <c r="D2336" s="114" t="s">
        <v>565</v>
      </c>
    </row>
    <row r="2337" spans="1:4" x14ac:dyDescent="0.3">
      <c r="A2337" s="114" t="s">
        <v>3812</v>
      </c>
      <c r="B2337" s="114">
        <v>533602</v>
      </c>
      <c r="C2337" s="114" t="s">
        <v>364</v>
      </c>
      <c r="D2337" s="114" t="s">
        <v>384</v>
      </c>
    </row>
    <row r="2338" spans="1:4" x14ac:dyDescent="0.3">
      <c r="A2338" s="114" t="s">
        <v>3813</v>
      </c>
      <c r="B2338" s="114">
        <v>541196</v>
      </c>
      <c r="C2338" s="114" t="s">
        <v>364</v>
      </c>
      <c r="D2338" s="114" t="s">
        <v>448</v>
      </c>
    </row>
    <row r="2339" spans="1:4" x14ac:dyDescent="0.3">
      <c r="A2339" s="114" t="s">
        <v>3814</v>
      </c>
      <c r="B2339" s="114" t="s">
        <v>364</v>
      </c>
      <c r="C2339" s="114" t="s">
        <v>3815</v>
      </c>
      <c r="D2339" s="114" t="s">
        <v>375</v>
      </c>
    </row>
    <row r="2340" spans="1:4" x14ac:dyDescent="0.3">
      <c r="A2340" s="114" t="s">
        <v>3816</v>
      </c>
      <c r="B2340" s="114" t="s">
        <v>364</v>
      </c>
      <c r="C2340" s="114" t="s">
        <v>3815</v>
      </c>
      <c r="D2340" s="114" t="s">
        <v>375</v>
      </c>
    </row>
    <row r="2341" spans="1:4" x14ac:dyDescent="0.3">
      <c r="A2341" s="114" t="s">
        <v>3817</v>
      </c>
      <c r="B2341" s="114">
        <v>500250</v>
      </c>
      <c r="C2341" s="114" t="s">
        <v>3818</v>
      </c>
      <c r="D2341" s="114" t="s">
        <v>719</v>
      </c>
    </row>
    <row r="2342" spans="1:4" x14ac:dyDescent="0.3">
      <c r="A2342" s="114" t="s">
        <v>3819</v>
      </c>
      <c r="B2342" s="114">
        <v>533007</v>
      </c>
      <c r="C2342" s="114" t="s">
        <v>3820</v>
      </c>
      <c r="D2342" s="114" t="s">
        <v>1284</v>
      </c>
    </row>
    <row r="2343" spans="1:4" x14ac:dyDescent="0.3">
      <c r="A2343" s="114" t="s">
        <v>3821</v>
      </c>
      <c r="B2343" s="114" t="s">
        <v>364</v>
      </c>
      <c r="C2343" s="114" t="s">
        <v>3822</v>
      </c>
      <c r="D2343" s="114" t="s">
        <v>375</v>
      </c>
    </row>
    <row r="2344" spans="1:4" x14ac:dyDescent="0.3">
      <c r="A2344" s="114" t="s">
        <v>3823</v>
      </c>
      <c r="B2344" s="114">
        <v>526596</v>
      </c>
      <c r="C2344" s="114" t="s">
        <v>3824</v>
      </c>
      <c r="D2344" s="114" t="s">
        <v>790</v>
      </c>
    </row>
    <row r="2345" spans="1:4" x14ac:dyDescent="0.3">
      <c r="A2345" s="114" t="s">
        <v>3825</v>
      </c>
      <c r="B2345" s="114">
        <v>511593</v>
      </c>
      <c r="C2345" s="114" t="s">
        <v>364</v>
      </c>
      <c r="D2345" s="114" t="s">
        <v>381</v>
      </c>
    </row>
    <row r="2346" spans="1:4" x14ac:dyDescent="0.3">
      <c r="A2346" s="114" t="s">
        <v>3826</v>
      </c>
      <c r="B2346" s="114">
        <v>531027</v>
      </c>
      <c r="C2346" s="114" t="s">
        <v>364</v>
      </c>
      <c r="D2346" s="114" t="s">
        <v>347</v>
      </c>
    </row>
    <row r="2347" spans="1:4" x14ac:dyDescent="0.3">
      <c r="A2347" s="114" t="s">
        <v>3827</v>
      </c>
      <c r="B2347" s="114">
        <v>500253</v>
      </c>
      <c r="C2347" s="114" t="s">
        <v>3828</v>
      </c>
      <c r="D2347" s="114" t="s">
        <v>422</v>
      </c>
    </row>
    <row r="2348" spans="1:4" x14ac:dyDescent="0.3">
      <c r="A2348" s="114" t="s">
        <v>3829</v>
      </c>
      <c r="B2348" s="114">
        <v>539927</v>
      </c>
      <c r="C2348" s="114" t="s">
        <v>364</v>
      </c>
      <c r="D2348" s="114" t="s">
        <v>448</v>
      </c>
    </row>
    <row r="2349" spans="1:4" x14ac:dyDescent="0.3">
      <c r="A2349" s="114" t="s">
        <v>3830</v>
      </c>
      <c r="B2349" s="114">
        <v>507759</v>
      </c>
      <c r="C2349" s="114" t="s">
        <v>364</v>
      </c>
      <c r="D2349" s="114" t="s">
        <v>412</v>
      </c>
    </row>
    <row r="2350" spans="1:4" x14ac:dyDescent="0.3">
      <c r="A2350" s="114" t="s">
        <v>3831</v>
      </c>
      <c r="B2350" s="114">
        <v>517463</v>
      </c>
      <c r="C2350" s="114" t="s">
        <v>3832</v>
      </c>
      <c r="D2350" s="114" t="s">
        <v>906</v>
      </c>
    </row>
    <row r="2351" spans="1:4" x14ac:dyDescent="0.3">
      <c r="A2351" s="114" t="s">
        <v>3833</v>
      </c>
      <c r="B2351" s="114">
        <v>531241</v>
      </c>
      <c r="C2351" s="114" t="s">
        <v>3834</v>
      </c>
      <c r="D2351" s="114" t="s">
        <v>910</v>
      </c>
    </row>
    <row r="2352" spans="1:4" x14ac:dyDescent="0.3">
      <c r="A2352" s="114" t="s">
        <v>3835</v>
      </c>
      <c r="B2352" s="114">
        <v>531633</v>
      </c>
      <c r="C2352" s="114" t="s">
        <v>3836</v>
      </c>
      <c r="D2352" s="114" t="s">
        <v>402</v>
      </c>
    </row>
    <row r="2353" spans="1:4" x14ac:dyDescent="0.3">
      <c r="A2353" s="114" t="s">
        <v>3837</v>
      </c>
      <c r="B2353" s="114">
        <v>523457</v>
      </c>
      <c r="C2353" s="114" t="s">
        <v>3838</v>
      </c>
      <c r="D2353" s="114" t="s">
        <v>1400</v>
      </c>
    </row>
    <row r="2354" spans="1:4" x14ac:dyDescent="0.3">
      <c r="A2354" s="114" t="s">
        <v>3839</v>
      </c>
      <c r="B2354" s="114">
        <v>523457</v>
      </c>
      <c r="C2354" s="114" t="s">
        <v>3840</v>
      </c>
      <c r="D2354" s="114" t="s">
        <v>1400</v>
      </c>
    </row>
    <row r="2355" spans="1:4" x14ac:dyDescent="0.3">
      <c r="A2355" s="114" t="s">
        <v>3841</v>
      </c>
      <c r="B2355" s="114">
        <v>524748</v>
      </c>
      <c r="C2355" s="114" t="s">
        <v>364</v>
      </c>
      <c r="D2355" s="114" t="s">
        <v>412</v>
      </c>
    </row>
    <row r="2356" spans="1:4" x14ac:dyDescent="0.3">
      <c r="A2356" s="114" t="s">
        <v>3842</v>
      </c>
      <c r="B2356" s="114">
        <v>526604</v>
      </c>
      <c r="C2356" s="114" t="s">
        <v>364</v>
      </c>
      <c r="D2356" s="114" t="s">
        <v>372</v>
      </c>
    </row>
    <row r="2357" spans="1:4" x14ac:dyDescent="0.3">
      <c r="A2357" s="114" t="s">
        <v>3843</v>
      </c>
      <c r="B2357" s="114">
        <v>507912</v>
      </c>
      <c r="C2357" s="114" t="s">
        <v>364</v>
      </c>
      <c r="D2357" s="114" t="s">
        <v>347</v>
      </c>
    </row>
    <row r="2358" spans="1:4" x14ac:dyDescent="0.3">
      <c r="A2358" s="114" t="s">
        <v>3844</v>
      </c>
      <c r="B2358" s="114">
        <v>540192</v>
      </c>
      <c r="C2358" s="114" t="s">
        <v>364</v>
      </c>
      <c r="D2358" s="114" t="s">
        <v>347</v>
      </c>
    </row>
    <row r="2359" spans="1:4" x14ac:dyDescent="0.3">
      <c r="A2359" s="114" t="s">
        <v>3845</v>
      </c>
      <c r="B2359" s="114">
        <v>512455</v>
      </c>
      <c r="C2359" s="114" t="s">
        <v>364</v>
      </c>
      <c r="D2359" s="114" t="s">
        <v>396</v>
      </c>
    </row>
    <row r="2360" spans="1:4" x14ac:dyDescent="0.3">
      <c r="A2360" s="114" t="s">
        <v>3846</v>
      </c>
      <c r="B2360" s="114">
        <v>539992</v>
      </c>
      <c r="C2360" s="114" t="s">
        <v>3847</v>
      </c>
      <c r="D2360" s="114" t="s">
        <v>372</v>
      </c>
    </row>
    <row r="2361" spans="1:4" x14ac:dyDescent="0.3">
      <c r="A2361" s="114" t="s">
        <v>3848</v>
      </c>
      <c r="B2361" s="114">
        <v>590082</v>
      </c>
      <c r="C2361" s="114" t="s">
        <v>364</v>
      </c>
      <c r="D2361" s="114" t="s">
        <v>347</v>
      </c>
    </row>
    <row r="2362" spans="1:4" x14ac:dyDescent="0.3">
      <c r="A2362" s="114" t="s">
        <v>3849</v>
      </c>
      <c r="B2362" s="114">
        <v>532740</v>
      </c>
      <c r="C2362" s="114" t="s">
        <v>3850</v>
      </c>
      <c r="D2362" s="114" t="s">
        <v>372</v>
      </c>
    </row>
    <row r="2363" spans="1:4" x14ac:dyDescent="0.3">
      <c r="A2363" s="114" t="s">
        <v>3851</v>
      </c>
      <c r="B2363" s="114">
        <v>526568</v>
      </c>
      <c r="C2363" s="114" t="s">
        <v>364</v>
      </c>
      <c r="D2363" s="114" t="s">
        <v>771</v>
      </c>
    </row>
    <row r="2364" spans="1:4" x14ac:dyDescent="0.3">
      <c r="A2364" s="114" t="s">
        <v>3852</v>
      </c>
      <c r="B2364" s="114">
        <v>534422</v>
      </c>
      <c r="C2364" s="114" t="s">
        <v>364</v>
      </c>
      <c r="D2364" s="114" t="s">
        <v>834</v>
      </c>
    </row>
    <row r="2365" spans="1:4" x14ac:dyDescent="0.3">
      <c r="A2365" s="114" t="s">
        <v>3853</v>
      </c>
      <c r="B2365" s="114">
        <v>500284</v>
      </c>
      <c r="C2365" s="114" t="s">
        <v>364</v>
      </c>
      <c r="D2365" s="114" t="s">
        <v>412</v>
      </c>
    </row>
    <row r="2366" spans="1:4" x14ac:dyDescent="0.3">
      <c r="A2366" s="114" t="s">
        <v>3854</v>
      </c>
      <c r="B2366" s="114">
        <v>530065</v>
      </c>
      <c r="C2366" s="114" t="s">
        <v>364</v>
      </c>
      <c r="D2366" s="114" t="s">
        <v>565</v>
      </c>
    </row>
    <row r="2367" spans="1:4" x14ac:dyDescent="0.3">
      <c r="A2367" s="114" t="s">
        <v>3855</v>
      </c>
      <c r="B2367" s="114">
        <v>540952</v>
      </c>
      <c r="C2367" s="114" t="s">
        <v>364</v>
      </c>
      <c r="D2367" s="114" t="s">
        <v>478</v>
      </c>
    </row>
    <row r="2368" spans="1:4" x14ac:dyDescent="0.3">
      <c r="A2368" s="114" t="s">
        <v>3856</v>
      </c>
      <c r="B2368" s="114">
        <v>523475</v>
      </c>
      <c r="C2368" s="114" t="s">
        <v>364</v>
      </c>
      <c r="D2368" s="114" t="s">
        <v>424</v>
      </c>
    </row>
    <row r="2369" spans="1:4" x14ac:dyDescent="0.3">
      <c r="A2369" s="114" t="s">
        <v>3857</v>
      </c>
      <c r="B2369" s="114">
        <v>532998</v>
      </c>
      <c r="C2369" s="114" t="s">
        <v>3858</v>
      </c>
      <c r="D2369" s="114" t="s">
        <v>834</v>
      </c>
    </row>
    <row r="2370" spans="1:4" x14ac:dyDescent="0.3">
      <c r="A2370" s="114" t="s">
        <v>3859</v>
      </c>
      <c r="B2370" s="114">
        <v>533343</v>
      </c>
      <c r="C2370" s="114" t="s">
        <v>3860</v>
      </c>
      <c r="D2370" s="114" t="s">
        <v>478</v>
      </c>
    </row>
    <row r="2371" spans="1:4" x14ac:dyDescent="0.3">
      <c r="A2371" s="114" t="s">
        <v>3861</v>
      </c>
      <c r="B2371" s="114">
        <v>539227</v>
      </c>
      <c r="C2371" s="114" t="s">
        <v>364</v>
      </c>
      <c r="D2371" s="114" t="s">
        <v>372</v>
      </c>
    </row>
    <row r="2372" spans="1:4" x14ac:dyDescent="0.3">
      <c r="A2372" s="114" t="s">
        <v>3862</v>
      </c>
      <c r="B2372" s="114">
        <v>514036</v>
      </c>
      <c r="C2372" s="114" t="s">
        <v>364</v>
      </c>
      <c r="D2372" s="114" t="s">
        <v>379</v>
      </c>
    </row>
    <row r="2373" spans="1:4" x14ac:dyDescent="0.3">
      <c r="A2373" s="114" t="s">
        <v>3863</v>
      </c>
      <c r="B2373" s="114">
        <v>532783</v>
      </c>
      <c r="C2373" s="114" t="s">
        <v>3864</v>
      </c>
      <c r="D2373" s="114" t="s">
        <v>424</v>
      </c>
    </row>
    <row r="2374" spans="1:4" x14ac:dyDescent="0.3">
      <c r="A2374" s="114" t="s">
        <v>3865</v>
      </c>
      <c r="B2374" s="114">
        <v>526179</v>
      </c>
      <c r="C2374" s="114" t="s">
        <v>364</v>
      </c>
      <c r="D2374" s="114" t="s">
        <v>601</v>
      </c>
    </row>
    <row r="2375" spans="1:4" x14ac:dyDescent="0.3">
      <c r="A2375" s="114" t="s">
        <v>3866</v>
      </c>
      <c r="B2375" s="114">
        <v>512048</v>
      </c>
      <c r="C2375" s="114" t="s">
        <v>364</v>
      </c>
      <c r="D2375" s="114" t="s">
        <v>450</v>
      </c>
    </row>
    <row r="2376" spans="1:4" x14ac:dyDescent="0.3">
      <c r="A2376" s="114" t="s">
        <v>3867</v>
      </c>
      <c r="B2376" s="114">
        <v>532796</v>
      </c>
      <c r="C2376" s="114" t="s">
        <v>3868</v>
      </c>
      <c r="D2376" s="114" t="s">
        <v>719</v>
      </c>
    </row>
    <row r="2377" spans="1:4" x14ac:dyDescent="0.3">
      <c r="A2377" s="114" t="s">
        <v>3869</v>
      </c>
      <c r="B2377" s="114">
        <v>517206</v>
      </c>
      <c r="C2377" s="114" t="s">
        <v>3870</v>
      </c>
      <c r="D2377" s="114" t="s">
        <v>719</v>
      </c>
    </row>
    <row r="2378" spans="1:4" x14ac:dyDescent="0.3">
      <c r="A2378" s="114" t="s">
        <v>3871</v>
      </c>
      <c r="B2378" s="114">
        <v>500257</v>
      </c>
      <c r="C2378" s="114" t="s">
        <v>3872</v>
      </c>
      <c r="D2378" s="114" t="s">
        <v>402</v>
      </c>
    </row>
    <row r="2379" spans="1:4" x14ac:dyDescent="0.3">
      <c r="A2379" s="114" t="s">
        <v>3873</v>
      </c>
      <c r="B2379" s="114">
        <v>539542</v>
      </c>
      <c r="C2379" s="114" t="s">
        <v>3874</v>
      </c>
      <c r="D2379" s="114" t="s">
        <v>478</v>
      </c>
    </row>
    <row r="2380" spans="1:4" x14ac:dyDescent="0.3">
      <c r="A2380" s="114" t="s">
        <v>3875</v>
      </c>
      <c r="B2380" s="114">
        <v>531402</v>
      </c>
      <c r="C2380" s="114" t="s">
        <v>364</v>
      </c>
      <c r="D2380" s="114" t="s">
        <v>386</v>
      </c>
    </row>
    <row r="2381" spans="1:4" x14ac:dyDescent="0.3">
      <c r="A2381" s="114" t="s">
        <v>3876</v>
      </c>
      <c r="B2381" s="114">
        <v>500259</v>
      </c>
      <c r="C2381" s="114" t="s">
        <v>3877</v>
      </c>
      <c r="D2381" s="114" t="s">
        <v>402</v>
      </c>
    </row>
    <row r="2382" spans="1:4" x14ac:dyDescent="0.3">
      <c r="A2382" s="114" t="s">
        <v>3878</v>
      </c>
      <c r="B2382" s="114">
        <v>530689</v>
      </c>
      <c r="C2382" s="114" t="s">
        <v>364</v>
      </c>
      <c r="D2382" s="114" t="s">
        <v>546</v>
      </c>
    </row>
    <row r="2383" spans="1:4" x14ac:dyDescent="0.3">
      <c r="A2383" s="114" t="s">
        <v>3879</v>
      </c>
      <c r="B2383" s="114">
        <v>505320</v>
      </c>
      <c r="C2383" s="114" t="s">
        <v>364</v>
      </c>
      <c r="D2383" s="114" t="s">
        <v>372</v>
      </c>
    </row>
    <row r="2384" spans="1:4" x14ac:dyDescent="0.3">
      <c r="A2384" s="114" t="s">
        <v>3880</v>
      </c>
      <c r="B2384" s="114">
        <v>534532</v>
      </c>
      <c r="C2384" s="114" t="s">
        <v>3881</v>
      </c>
      <c r="D2384" s="114" t="s">
        <v>478</v>
      </c>
    </row>
    <row r="2385" spans="1:4" x14ac:dyDescent="0.3">
      <c r="A2385" s="114" t="s">
        <v>3882</v>
      </c>
      <c r="B2385" s="114">
        <v>526935</v>
      </c>
      <c r="C2385" s="114" t="s">
        <v>364</v>
      </c>
      <c r="D2385" s="114" t="s">
        <v>347</v>
      </c>
    </row>
    <row r="2386" spans="1:4" x14ac:dyDescent="0.3">
      <c r="A2386" s="114" t="s">
        <v>3883</v>
      </c>
      <c r="B2386" s="114">
        <v>538890</v>
      </c>
      <c r="C2386" s="114" t="s">
        <v>364</v>
      </c>
      <c r="D2386" s="114" t="s">
        <v>379</v>
      </c>
    </row>
    <row r="2387" spans="1:4" x14ac:dyDescent="0.3">
      <c r="A2387" s="114" t="s">
        <v>3884</v>
      </c>
      <c r="B2387" s="114">
        <v>538890</v>
      </c>
      <c r="C2387" s="114" t="s">
        <v>364</v>
      </c>
      <c r="D2387" s="114" t="s">
        <v>379</v>
      </c>
    </row>
    <row r="2388" spans="1:4" x14ac:dyDescent="0.3">
      <c r="A2388" s="114" t="s">
        <v>3885</v>
      </c>
      <c r="B2388" s="114" t="s">
        <v>364</v>
      </c>
      <c r="C2388" s="114" t="s">
        <v>3886</v>
      </c>
      <c r="D2388" s="114" t="s">
        <v>375</v>
      </c>
    </row>
    <row r="2389" spans="1:4" x14ac:dyDescent="0.3">
      <c r="A2389" s="114" t="s">
        <v>3887</v>
      </c>
      <c r="B2389" s="114">
        <v>506543</v>
      </c>
      <c r="C2389" s="114" t="s">
        <v>364</v>
      </c>
      <c r="D2389" s="114" t="s">
        <v>872</v>
      </c>
    </row>
    <row r="2390" spans="1:4" x14ac:dyDescent="0.3">
      <c r="A2390" s="114" t="s">
        <v>3888</v>
      </c>
      <c r="B2390" s="114">
        <v>532906</v>
      </c>
      <c r="C2390" s="114" t="s">
        <v>3889</v>
      </c>
      <c r="D2390" s="114" t="s">
        <v>762</v>
      </c>
    </row>
    <row r="2391" spans="1:4" x14ac:dyDescent="0.3">
      <c r="A2391" s="114" t="s">
        <v>3890</v>
      </c>
      <c r="B2391" s="114">
        <v>507836</v>
      </c>
      <c r="C2391" s="114" t="s">
        <v>364</v>
      </c>
      <c r="D2391" s="114" t="s">
        <v>565</v>
      </c>
    </row>
    <row r="2392" spans="1:4" x14ac:dyDescent="0.3">
      <c r="A2392" s="114" t="s">
        <v>3891</v>
      </c>
      <c r="B2392" s="114">
        <v>507836</v>
      </c>
      <c r="C2392" s="114" t="s">
        <v>364</v>
      </c>
      <c r="D2392" s="114" t="s">
        <v>565</v>
      </c>
    </row>
    <row r="2393" spans="1:4" x14ac:dyDescent="0.3">
      <c r="A2393" s="114" t="s">
        <v>3892</v>
      </c>
      <c r="B2393" s="114">
        <v>541973</v>
      </c>
      <c r="C2393" s="114" t="s">
        <v>364</v>
      </c>
      <c r="D2393" s="114" t="s">
        <v>565</v>
      </c>
    </row>
    <row r="2394" spans="1:4" x14ac:dyDescent="0.3">
      <c r="A2394" s="114" t="s">
        <v>3893</v>
      </c>
      <c r="B2394" s="114">
        <v>523248</v>
      </c>
      <c r="C2394" s="114" t="s">
        <v>364</v>
      </c>
      <c r="D2394" s="114" t="s">
        <v>484</v>
      </c>
    </row>
    <row r="2395" spans="1:4" x14ac:dyDescent="0.3">
      <c r="A2395" s="114" t="s">
        <v>3894</v>
      </c>
      <c r="B2395" s="114">
        <v>501471</v>
      </c>
      <c r="C2395" s="114" t="s">
        <v>364</v>
      </c>
      <c r="D2395" s="114" t="s">
        <v>386</v>
      </c>
    </row>
    <row r="2396" spans="1:4" x14ac:dyDescent="0.3">
      <c r="A2396" s="114" t="s">
        <v>3895</v>
      </c>
      <c r="B2396" s="114" t="s">
        <v>364</v>
      </c>
      <c r="C2396" s="114" t="s">
        <v>3896</v>
      </c>
      <c r="D2396" s="114" t="s">
        <v>375</v>
      </c>
    </row>
    <row r="2397" spans="1:4" x14ac:dyDescent="0.3">
      <c r="A2397" s="114" t="s">
        <v>3897</v>
      </c>
      <c r="B2397" s="114">
        <v>512600</v>
      </c>
      <c r="C2397" s="114" t="s">
        <v>364</v>
      </c>
      <c r="D2397" s="114" t="s">
        <v>386</v>
      </c>
    </row>
    <row r="2398" spans="1:4" x14ac:dyDescent="0.3">
      <c r="A2398" s="114" t="s">
        <v>3898</v>
      </c>
      <c r="B2398" s="114" t="s">
        <v>364</v>
      </c>
      <c r="C2398" s="114" t="s">
        <v>3899</v>
      </c>
      <c r="D2398" s="114" t="s">
        <v>375</v>
      </c>
    </row>
    <row r="2399" spans="1:4" x14ac:dyDescent="0.3">
      <c r="A2399" s="114" t="s">
        <v>3900</v>
      </c>
      <c r="B2399" s="114">
        <v>539894</v>
      </c>
      <c r="C2399" s="114" t="s">
        <v>364</v>
      </c>
      <c r="D2399" s="114" t="s">
        <v>762</v>
      </c>
    </row>
    <row r="2400" spans="1:4" x14ac:dyDescent="0.3">
      <c r="A2400" s="114" t="s">
        <v>3901</v>
      </c>
      <c r="B2400" s="114">
        <v>515093</v>
      </c>
      <c r="C2400" s="114" t="s">
        <v>3902</v>
      </c>
      <c r="D2400" s="114" t="s">
        <v>892</v>
      </c>
    </row>
    <row r="2401" spans="1:4" x14ac:dyDescent="0.3">
      <c r="A2401" s="114" t="s">
        <v>3903</v>
      </c>
      <c r="B2401" s="114">
        <v>780009</v>
      </c>
      <c r="C2401" s="114" t="s">
        <v>364</v>
      </c>
      <c r="D2401" s="114" t="s">
        <v>455</v>
      </c>
    </row>
    <row r="2402" spans="1:4" x14ac:dyDescent="0.3">
      <c r="A2402" s="114" t="s">
        <v>3904</v>
      </c>
      <c r="B2402" s="114">
        <v>531497</v>
      </c>
      <c r="C2402" s="114" t="s">
        <v>3905</v>
      </c>
      <c r="D2402" s="114" t="s">
        <v>762</v>
      </c>
    </row>
    <row r="2403" spans="1:4" x14ac:dyDescent="0.3">
      <c r="A2403" s="114" t="s">
        <v>3906</v>
      </c>
      <c r="B2403" s="114">
        <v>519279</v>
      </c>
      <c r="C2403" s="114" t="s">
        <v>364</v>
      </c>
      <c r="D2403" s="114" t="s">
        <v>562</v>
      </c>
    </row>
    <row r="2404" spans="1:4" x14ac:dyDescent="0.3">
      <c r="A2404" s="114" t="s">
        <v>3907</v>
      </c>
      <c r="B2404" s="114">
        <v>515059</v>
      </c>
      <c r="C2404" s="114" t="s">
        <v>364</v>
      </c>
      <c r="D2404" s="114" t="s">
        <v>613</v>
      </c>
    </row>
    <row r="2405" spans="1:4" x14ac:dyDescent="0.3">
      <c r="A2405" s="114" t="s">
        <v>3908</v>
      </c>
      <c r="B2405" s="114">
        <v>511000</v>
      </c>
      <c r="C2405" s="114" t="s">
        <v>364</v>
      </c>
      <c r="D2405" s="114" t="s">
        <v>381</v>
      </c>
    </row>
    <row r="2406" spans="1:4" x14ac:dyDescent="0.3">
      <c r="A2406" s="114" t="s">
        <v>3909</v>
      </c>
      <c r="B2406" s="114">
        <v>531910</v>
      </c>
      <c r="C2406" s="114" t="s">
        <v>364</v>
      </c>
      <c r="D2406" s="114" t="s">
        <v>402</v>
      </c>
    </row>
    <row r="2407" spans="1:4" x14ac:dyDescent="0.3">
      <c r="A2407" s="114" t="s">
        <v>3910</v>
      </c>
      <c r="B2407" s="114" t="s">
        <v>364</v>
      </c>
      <c r="C2407" s="114" t="s">
        <v>3911</v>
      </c>
      <c r="D2407" s="114" t="s">
        <v>375</v>
      </c>
    </row>
    <row r="2408" spans="1:4" x14ac:dyDescent="0.3">
      <c r="A2408" s="114" t="s">
        <v>3912</v>
      </c>
      <c r="B2408" s="114" t="s">
        <v>364</v>
      </c>
      <c r="C2408" s="114" t="s">
        <v>3913</v>
      </c>
      <c r="D2408" s="114" t="s">
        <v>375</v>
      </c>
    </row>
    <row r="2409" spans="1:4" x14ac:dyDescent="0.3">
      <c r="A2409" s="114" t="s">
        <v>3914</v>
      </c>
      <c r="B2409" s="114">
        <v>590134</v>
      </c>
      <c r="C2409" s="114" t="s">
        <v>3915</v>
      </c>
      <c r="D2409" s="114" t="s">
        <v>872</v>
      </c>
    </row>
    <row r="2410" spans="1:4" x14ac:dyDescent="0.3">
      <c r="A2410" s="114" t="s">
        <v>3916</v>
      </c>
      <c r="B2410" s="114">
        <v>538401</v>
      </c>
      <c r="C2410" s="114" t="s">
        <v>364</v>
      </c>
      <c r="D2410" s="114" t="s">
        <v>906</v>
      </c>
    </row>
    <row r="2411" spans="1:4" x14ac:dyDescent="0.3">
      <c r="A2411" s="114" t="s">
        <v>3917</v>
      </c>
      <c r="B2411" s="114">
        <v>500264</v>
      </c>
      <c r="C2411" s="114" t="s">
        <v>364</v>
      </c>
      <c r="D2411" s="114" t="s">
        <v>379</v>
      </c>
    </row>
    <row r="2412" spans="1:4" x14ac:dyDescent="0.3">
      <c r="A2412" s="114" t="s">
        <v>3918</v>
      </c>
      <c r="B2412" s="114">
        <v>540650</v>
      </c>
      <c r="C2412" s="114" t="s">
        <v>3919</v>
      </c>
      <c r="D2412" s="114" t="s">
        <v>1063</v>
      </c>
    </row>
    <row r="2413" spans="1:4" x14ac:dyDescent="0.3">
      <c r="A2413" s="114" t="s">
        <v>3920</v>
      </c>
      <c r="B2413" s="114">
        <v>524000</v>
      </c>
      <c r="C2413" s="114" t="s">
        <v>3921</v>
      </c>
      <c r="D2413" s="114" t="s">
        <v>381</v>
      </c>
    </row>
    <row r="2414" spans="1:4" x14ac:dyDescent="0.3">
      <c r="A2414" s="114" t="s">
        <v>3922</v>
      </c>
      <c r="B2414" s="114">
        <v>517449</v>
      </c>
      <c r="C2414" s="114" t="s">
        <v>364</v>
      </c>
      <c r="D2414" s="114" t="s">
        <v>1284</v>
      </c>
    </row>
    <row r="2415" spans="1:4" x14ac:dyDescent="0.3">
      <c r="A2415" s="114" t="s">
        <v>3923</v>
      </c>
      <c r="B2415" s="114">
        <v>512377</v>
      </c>
      <c r="C2415" s="114" t="s">
        <v>364</v>
      </c>
      <c r="D2415" s="114" t="s">
        <v>785</v>
      </c>
    </row>
    <row r="2416" spans="1:4" x14ac:dyDescent="0.3">
      <c r="A2416" s="114" t="s">
        <v>3924</v>
      </c>
      <c r="B2416" s="114">
        <v>532896</v>
      </c>
      <c r="C2416" s="114" t="s">
        <v>3925</v>
      </c>
      <c r="D2416" s="114" t="s">
        <v>358</v>
      </c>
    </row>
    <row r="2417" spans="1:4" x14ac:dyDescent="0.3">
      <c r="A2417" s="114" t="s">
        <v>3926</v>
      </c>
      <c r="B2417" s="114">
        <v>523384</v>
      </c>
      <c r="C2417" s="114" t="s">
        <v>3927</v>
      </c>
      <c r="D2417" s="114" t="s">
        <v>381</v>
      </c>
    </row>
    <row r="2418" spans="1:4" x14ac:dyDescent="0.3">
      <c r="A2418" s="114" t="s">
        <v>3928</v>
      </c>
      <c r="B2418" s="114">
        <v>519612</v>
      </c>
      <c r="C2418" s="114" t="s">
        <v>364</v>
      </c>
      <c r="D2418" s="114" t="s">
        <v>424</v>
      </c>
    </row>
    <row r="2419" spans="1:4" x14ac:dyDescent="0.3">
      <c r="A2419" s="114" t="s">
        <v>3929</v>
      </c>
      <c r="B2419" s="114">
        <v>514450</v>
      </c>
      <c r="C2419" s="114" t="s">
        <v>364</v>
      </c>
      <c r="D2419" s="114" t="s">
        <v>1284</v>
      </c>
    </row>
    <row r="2420" spans="1:4" x14ac:dyDescent="0.3">
      <c r="A2420" s="114" t="s">
        <v>3930</v>
      </c>
      <c r="B2420" s="114">
        <v>513460</v>
      </c>
      <c r="C2420" s="114" t="s">
        <v>364</v>
      </c>
      <c r="D2420" s="114" t="s">
        <v>687</v>
      </c>
    </row>
    <row r="2421" spans="1:4" x14ac:dyDescent="0.3">
      <c r="A2421" s="114" t="s">
        <v>3931</v>
      </c>
      <c r="B2421" s="114">
        <v>513554</v>
      </c>
      <c r="C2421" s="114" t="s">
        <v>3932</v>
      </c>
      <c r="D2421" s="114" t="s">
        <v>687</v>
      </c>
    </row>
    <row r="2422" spans="1:4" x14ac:dyDescent="0.3">
      <c r="A2422" s="114" t="s">
        <v>3933</v>
      </c>
      <c r="B2422" s="114">
        <v>531515</v>
      </c>
      <c r="C2422" s="114" t="s">
        <v>364</v>
      </c>
      <c r="D2422" s="114" t="s">
        <v>386</v>
      </c>
    </row>
    <row r="2423" spans="1:4" x14ac:dyDescent="0.3">
      <c r="A2423" s="114" t="s">
        <v>3934</v>
      </c>
      <c r="B2423" s="114">
        <v>539957</v>
      </c>
      <c r="C2423" s="114" t="s">
        <v>3935</v>
      </c>
      <c r="D2423" s="114" t="s">
        <v>389</v>
      </c>
    </row>
    <row r="2424" spans="1:4" x14ac:dyDescent="0.3">
      <c r="A2424" s="114" t="s">
        <v>3936</v>
      </c>
      <c r="B2424" s="114">
        <v>500108</v>
      </c>
      <c r="C2424" s="114" t="s">
        <v>3937</v>
      </c>
      <c r="D2424" s="114" t="s">
        <v>1308</v>
      </c>
    </row>
    <row r="2425" spans="1:4" x14ac:dyDescent="0.3">
      <c r="A2425" s="114" t="s">
        <v>3938</v>
      </c>
      <c r="B2425" s="114">
        <v>530441</v>
      </c>
      <c r="C2425" s="114" t="s">
        <v>364</v>
      </c>
      <c r="D2425" s="114" t="s">
        <v>785</v>
      </c>
    </row>
    <row r="2426" spans="1:4" x14ac:dyDescent="0.3">
      <c r="A2426" s="114" t="s">
        <v>3939</v>
      </c>
      <c r="B2426" s="114">
        <v>530441</v>
      </c>
      <c r="C2426" s="114" t="s">
        <v>364</v>
      </c>
      <c r="D2426" s="114" t="s">
        <v>785</v>
      </c>
    </row>
    <row r="2427" spans="1:4" x14ac:dyDescent="0.3">
      <c r="A2427" s="114" t="s">
        <v>3940</v>
      </c>
      <c r="B2427" s="114">
        <v>505523</v>
      </c>
      <c r="C2427" s="114" t="s">
        <v>364</v>
      </c>
      <c r="D2427" s="114" t="s">
        <v>386</v>
      </c>
    </row>
    <row r="2428" spans="1:4" x14ac:dyDescent="0.3">
      <c r="A2428" s="114" t="s">
        <v>3941</v>
      </c>
      <c r="B2428" s="114">
        <v>500266</v>
      </c>
      <c r="C2428" s="114" t="s">
        <v>3942</v>
      </c>
      <c r="D2428" s="114" t="s">
        <v>384</v>
      </c>
    </row>
    <row r="2429" spans="1:4" x14ac:dyDescent="0.3">
      <c r="A2429" s="114" t="s">
        <v>3943</v>
      </c>
      <c r="B2429" s="114">
        <v>500265</v>
      </c>
      <c r="C2429" s="114" t="s">
        <v>3944</v>
      </c>
      <c r="D2429" s="114" t="s">
        <v>762</v>
      </c>
    </row>
    <row r="2430" spans="1:4" x14ac:dyDescent="0.3">
      <c r="A2430" s="114" t="s">
        <v>3945</v>
      </c>
      <c r="B2430" s="114">
        <v>526795</v>
      </c>
      <c r="C2430" s="114" t="s">
        <v>364</v>
      </c>
      <c r="D2430" s="114" t="s">
        <v>436</v>
      </c>
    </row>
    <row r="2431" spans="1:4" x14ac:dyDescent="0.3">
      <c r="A2431" s="114" t="s">
        <v>3946</v>
      </c>
      <c r="B2431" s="114">
        <v>512337</v>
      </c>
      <c r="C2431" s="114" t="s">
        <v>364</v>
      </c>
      <c r="D2431" s="114" t="s">
        <v>386</v>
      </c>
    </row>
    <row r="2432" spans="1:4" x14ac:dyDescent="0.3">
      <c r="A2432" s="114" t="s">
        <v>3947</v>
      </c>
      <c r="B2432" s="114">
        <v>539383</v>
      </c>
      <c r="C2432" s="114" t="s">
        <v>364</v>
      </c>
      <c r="D2432" s="114" t="s">
        <v>350</v>
      </c>
    </row>
    <row r="2433" spans="1:4" x14ac:dyDescent="0.3">
      <c r="A2433" s="114" t="s">
        <v>3948</v>
      </c>
      <c r="B2433" s="114">
        <v>531648</v>
      </c>
      <c r="C2433" s="114" t="s">
        <v>364</v>
      </c>
      <c r="D2433" s="114" t="s">
        <v>438</v>
      </c>
    </row>
    <row r="2434" spans="1:4" x14ac:dyDescent="0.3">
      <c r="A2434" s="114" t="s">
        <v>3949</v>
      </c>
      <c r="B2434" s="114">
        <v>542677</v>
      </c>
      <c r="C2434" s="114" t="s">
        <v>3950</v>
      </c>
      <c r="D2434" s="114" t="s">
        <v>450</v>
      </c>
    </row>
    <row r="2435" spans="1:4" x14ac:dyDescent="0.3">
      <c r="A2435" s="114" t="s">
        <v>3951</v>
      </c>
      <c r="B2435" s="114" t="s">
        <v>364</v>
      </c>
      <c r="C2435" s="114" t="s">
        <v>3952</v>
      </c>
      <c r="D2435" s="114" t="s">
        <v>375</v>
      </c>
    </row>
    <row r="2436" spans="1:4" x14ac:dyDescent="0.3">
      <c r="A2436" s="114" t="s">
        <v>3953</v>
      </c>
      <c r="B2436" s="114" t="s">
        <v>364</v>
      </c>
      <c r="C2436" s="114" t="s">
        <v>3954</v>
      </c>
      <c r="D2436" s="114" t="s">
        <v>375</v>
      </c>
    </row>
    <row r="2437" spans="1:4" x14ac:dyDescent="0.3">
      <c r="A2437" s="114" t="s">
        <v>3955</v>
      </c>
      <c r="B2437" s="114">
        <v>532720</v>
      </c>
      <c r="C2437" s="114" t="s">
        <v>3956</v>
      </c>
      <c r="D2437" s="114" t="s">
        <v>381</v>
      </c>
    </row>
    <row r="2438" spans="1:4" x14ac:dyDescent="0.3">
      <c r="A2438" s="114" t="s">
        <v>3957</v>
      </c>
      <c r="B2438" s="114">
        <v>500520</v>
      </c>
      <c r="C2438" s="114" t="s">
        <v>3958</v>
      </c>
      <c r="D2438" s="114" t="s">
        <v>2294</v>
      </c>
    </row>
    <row r="2439" spans="1:4" x14ac:dyDescent="0.3">
      <c r="A2439" s="114" t="s">
        <v>3959</v>
      </c>
      <c r="B2439" s="114">
        <v>532756</v>
      </c>
      <c r="C2439" s="114" t="s">
        <v>3960</v>
      </c>
      <c r="D2439" s="114" t="s">
        <v>1284</v>
      </c>
    </row>
    <row r="2440" spans="1:4" x14ac:dyDescent="0.3">
      <c r="A2440" s="114" t="s">
        <v>3961</v>
      </c>
      <c r="B2440" s="114">
        <v>533088</v>
      </c>
      <c r="C2440" s="114" t="s">
        <v>3962</v>
      </c>
      <c r="D2440" s="114" t="s">
        <v>565</v>
      </c>
    </row>
    <row r="2441" spans="1:4" x14ac:dyDescent="0.3">
      <c r="A2441" s="114" t="s">
        <v>3963</v>
      </c>
      <c r="B2441" s="114">
        <v>533088</v>
      </c>
      <c r="C2441" s="114" t="s">
        <v>3962</v>
      </c>
      <c r="D2441" s="114" t="s">
        <v>565</v>
      </c>
    </row>
    <row r="2442" spans="1:4" x14ac:dyDescent="0.3">
      <c r="A2442" s="114" t="s">
        <v>3964</v>
      </c>
      <c r="B2442" s="114">
        <v>532313</v>
      </c>
      <c r="C2442" s="114" t="s">
        <v>3965</v>
      </c>
      <c r="D2442" s="114" t="s">
        <v>450</v>
      </c>
    </row>
    <row r="2443" spans="1:4" x14ac:dyDescent="0.3">
      <c r="A2443" s="114" t="s">
        <v>3966</v>
      </c>
      <c r="B2443" s="114">
        <v>540768</v>
      </c>
      <c r="C2443" s="114" t="s">
        <v>3967</v>
      </c>
      <c r="D2443" s="114" t="s">
        <v>685</v>
      </c>
    </row>
    <row r="2444" spans="1:4" x14ac:dyDescent="0.3">
      <c r="A2444" s="114" t="s">
        <v>3968</v>
      </c>
      <c r="B2444" s="114">
        <v>542503</v>
      </c>
      <c r="C2444" s="114" t="s">
        <v>3969</v>
      </c>
      <c r="D2444" s="114" t="s">
        <v>2342</v>
      </c>
    </row>
    <row r="2445" spans="1:4" x14ac:dyDescent="0.3">
      <c r="A2445" s="114" t="s">
        <v>3970</v>
      </c>
      <c r="B2445" s="114">
        <v>590078</v>
      </c>
      <c r="C2445" s="114" t="s">
        <v>3971</v>
      </c>
      <c r="D2445" s="114" t="s">
        <v>396</v>
      </c>
    </row>
    <row r="2446" spans="1:4" x14ac:dyDescent="0.3">
      <c r="A2446" s="114" t="s">
        <v>3972</v>
      </c>
      <c r="B2446" s="114">
        <v>513430</v>
      </c>
      <c r="C2446" s="114" t="s">
        <v>364</v>
      </c>
      <c r="D2446" s="114" t="s">
        <v>669</v>
      </c>
    </row>
    <row r="2447" spans="1:4" x14ac:dyDescent="0.3">
      <c r="A2447" s="114" t="s">
        <v>3973</v>
      </c>
      <c r="B2447" s="114">
        <v>539289</v>
      </c>
      <c r="C2447" s="114" t="s">
        <v>3974</v>
      </c>
      <c r="D2447" s="114" t="s">
        <v>350</v>
      </c>
    </row>
    <row r="2448" spans="1:4" x14ac:dyDescent="0.3">
      <c r="A2448" s="114" t="s">
        <v>3975</v>
      </c>
      <c r="B2448" s="114">
        <v>500267</v>
      </c>
      <c r="C2448" s="114" t="s">
        <v>364</v>
      </c>
      <c r="D2448" s="114" t="s">
        <v>1022</v>
      </c>
    </row>
    <row r="2449" spans="1:4" x14ac:dyDescent="0.3">
      <c r="A2449" s="114" t="s">
        <v>3976</v>
      </c>
      <c r="B2449" s="114">
        <v>539229</v>
      </c>
      <c r="C2449" s="114" t="s">
        <v>364</v>
      </c>
      <c r="D2449" s="114" t="s">
        <v>353</v>
      </c>
    </row>
    <row r="2450" spans="1:4" x14ac:dyDescent="0.3">
      <c r="A2450" s="114" t="s">
        <v>3977</v>
      </c>
      <c r="B2450" s="114">
        <v>506919</v>
      </c>
      <c r="C2450" s="114" t="s">
        <v>364</v>
      </c>
      <c r="D2450" s="114" t="s">
        <v>402</v>
      </c>
    </row>
    <row r="2451" spans="1:4" x14ac:dyDescent="0.3">
      <c r="A2451" s="114" t="s">
        <v>3978</v>
      </c>
      <c r="B2451" s="114">
        <v>539400</v>
      </c>
      <c r="C2451" s="114" t="s">
        <v>364</v>
      </c>
      <c r="D2451" s="114" t="s">
        <v>478</v>
      </c>
    </row>
    <row r="2452" spans="1:4" x14ac:dyDescent="0.3">
      <c r="A2452" s="114" t="s">
        <v>3979</v>
      </c>
      <c r="B2452" s="114">
        <v>539400</v>
      </c>
      <c r="C2452" s="114" t="s">
        <v>364</v>
      </c>
      <c r="D2452" s="114" t="s">
        <v>478</v>
      </c>
    </row>
    <row r="2453" spans="1:4" x14ac:dyDescent="0.3">
      <c r="A2453" s="114" t="s">
        <v>3980</v>
      </c>
      <c r="B2453" s="114">
        <v>532728</v>
      </c>
      <c r="C2453" s="114" t="s">
        <v>3981</v>
      </c>
      <c r="D2453" s="114" t="s">
        <v>358</v>
      </c>
    </row>
    <row r="2454" spans="1:4" x14ac:dyDescent="0.3">
      <c r="A2454" s="114" t="s">
        <v>3982</v>
      </c>
      <c r="B2454" s="114">
        <v>513269</v>
      </c>
      <c r="C2454" s="114" t="s">
        <v>3983</v>
      </c>
      <c r="D2454" s="114" t="s">
        <v>762</v>
      </c>
    </row>
    <row r="2455" spans="1:4" x14ac:dyDescent="0.3">
      <c r="A2455" s="114" t="s">
        <v>3984</v>
      </c>
      <c r="B2455" s="114">
        <v>513269</v>
      </c>
      <c r="C2455" s="114" t="s">
        <v>3983</v>
      </c>
      <c r="D2455" s="114" t="s">
        <v>762</v>
      </c>
    </row>
    <row r="2456" spans="1:4" x14ac:dyDescent="0.3">
      <c r="A2456" s="114" t="s">
        <v>3985</v>
      </c>
      <c r="B2456" s="114">
        <v>533169</v>
      </c>
      <c r="C2456" s="114" t="s">
        <v>3986</v>
      </c>
      <c r="D2456" s="114" t="s">
        <v>762</v>
      </c>
    </row>
    <row r="2457" spans="1:4" x14ac:dyDescent="0.3">
      <c r="A2457" s="114" t="s">
        <v>3987</v>
      </c>
      <c r="B2457" s="114">
        <v>539045</v>
      </c>
      <c r="C2457" s="114" t="s">
        <v>3988</v>
      </c>
      <c r="D2457" s="114" t="s">
        <v>669</v>
      </c>
    </row>
    <row r="2458" spans="1:4" x14ac:dyDescent="0.3">
      <c r="A2458" s="114" t="s">
        <v>3989</v>
      </c>
      <c r="B2458" s="114">
        <v>539046</v>
      </c>
      <c r="C2458" s="114" t="s">
        <v>3990</v>
      </c>
      <c r="D2458" s="114" t="s">
        <v>396</v>
      </c>
    </row>
    <row r="2459" spans="1:4" x14ac:dyDescent="0.3">
      <c r="A2459" s="114" t="s">
        <v>3991</v>
      </c>
      <c r="B2459" s="114">
        <v>532932</v>
      </c>
      <c r="C2459" s="114" t="s">
        <v>3992</v>
      </c>
      <c r="D2459" s="114" t="s">
        <v>559</v>
      </c>
    </row>
    <row r="2460" spans="1:4" x14ac:dyDescent="0.3">
      <c r="A2460" s="114" t="s">
        <v>3993</v>
      </c>
      <c r="B2460" s="114">
        <v>539044</v>
      </c>
      <c r="C2460" s="114" t="s">
        <v>3994</v>
      </c>
      <c r="D2460" s="114" t="s">
        <v>396</v>
      </c>
    </row>
    <row r="2461" spans="1:4" x14ac:dyDescent="0.3">
      <c r="A2461" s="114" t="s">
        <v>3995</v>
      </c>
      <c r="B2461" s="114">
        <v>500268</v>
      </c>
      <c r="C2461" s="114" t="s">
        <v>3996</v>
      </c>
      <c r="D2461" s="114" t="s">
        <v>578</v>
      </c>
    </row>
    <row r="2462" spans="1:4" x14ac:dyDescent="0.3">
      <c r="A2462" s="114" t="s">
        <v>3997</v>
      </c>
      <c r="B2462" s="114">
        <v>531213</v>
      </c>
      <c r="C2462" s="114" t="s">
        <v>3998</v>
      </c>
      <c r="D2462" s="114" t="s">
        <v>381</v>
      </c>
    </row>
    <row r="2463" spans="1:4" x14ac:dyDescent="0.3">
      <c r="A2463" s="114" t="s">
        <v>3999</v>
      </c>
      <c r="B2463" s="114">
        <v>540402</v>
      </c>
      <c r="C2463" s="114" t="s">
        <v>364</v>
      </c>
      <c r="D2463" s="114" t="s">
        <v>450</v>
      </c>
    </row>
    <row r="2464" spans="1:4" x14ac:dyDescent="0.3">
      <c r="A2464" s="114" t="s">
        <v>4000</v>
      </c>
      <c r="B2464" s="114" t="s">
        <v>364</v>
      </c>
      <c r="C2464" s="114" t="s">
        <v>4001</v>
      </c>
      <c r="D2464" s="114" t="s">
        <v>375</v>
      </c>
    </row>
    <row r="2465" spans="1:4" x14ac:dyDescent="0.3">
      <c r="A2465" s="114" t="s">
        <v>4002</v>
      </c>
      <c r="B2465" s="114">
        <v>533204</v>
      </c>
      <c r="C2465" s="114" t="s">
        <v>4003</v>
      </c>
      <c r="D2465" s="114" t="s">
        <v>379</v>
      </c>
    </row>
    <row r="2466" spans="1:4" x14ac:dyDescent="0.3">
      <c r="A2466" s="114" t="s">
        <v>4004</v>
      </c>
      <c r="B2466" s="114">
        <v>505850</v>
      </c>
      <c r="C2466" s="114" t="s">
        <v>4005</v>
      </c>
      <c r="D2466" s="114" t="s">
        <v>381</v>
      </c>
    </row>
    <row r="2467" spans="1:4" x14ac:dyDescent="0.3">
      <c r="A2467" s="114" t="s">
        <v>4006</v>
      </c>
      <c r="B2467" s="114">
        <v>502157</v>
      </c>
      <c r="C2467" s="114" t="s">
        <v>4007</v>
      </c>
      <c r="D2467" s="114" t="s">
        <v>377</v>
      </c>
    </row>
    <row r="2468" spans="1:4" x14ac:dyDescent="0.3">
      <c r="A2468" s="114" t="s">
        <v>4008</v>
      </c>
      <c r="B2468" s="114">
        <v>532637</v>
      </c>
      <c r="C2468" s="114" t="s">
        <v>4009</v>
      </c>
      <c r="D2468" s="114" t="s">
        <v>402</v>
      </c>
    </row>
    <row r="2469" spans="1:4" x14ac:dyDescent="0.3">
      <c r="A2469" s="114" t="s">
        <v>4010</v>
      </c>
      <c r="B2469" s="114">
        <v>537800</v>
      </c>
      <c r="C2469" s="114" t="s">
        <v>364</v>
      </c>
      <c r="D2469" s="114" t="s">
        <v>381</v>
      </c>
    </row>
    <row r="2470" spans="1:4" x14ac:dyDescent="0.3">
      <c r="A2470" s="114" t="s">
        <v>4011</v>
      </c>
      <c r="B2470" s="114">
        <v>514418</v>
      </c>
      <c r="C2470" s="114" t="s">
        <v>364</v>
      </c>
      <c r="D2470" s="114" t="s">
        <v>412</v>
      </c>
    </row>
    <row r="2471" spans="1:4" x14ac:dyDescent="0.3">
      <c r="A2471" s="114" t="s">
        <v>4012</v>
      </c>
      <c r="B2471" s="114">
        <v>539275</v>
      </c>
      <c r="C2471" s="114" t="s">
        <v>364</v>
      </c>
      <c r="D2471" s="114" t="s">
        <v>562</v>
      </c>
    </row>
    <row r="2472" spans="1:4" x14ac:dyDescent="0.3">
      <c r="A2472" s="114" t="s">
        <v>4013</v>
      </c>
      <c r="B2472" s="114">
        <v>516007</v>
      </c>
      <c r="C2472" s="114" t="s">
        <v>4014</v>
      </c>
      <c r="D2472" s="114" t="s">
        <v>859</v>
      </c>
    </row>
    <row r="2473" spans="1:4" x14ac:dyDescent="0.3">
      <c r="A2473" s="114" t="s">
        <v>4015</v>
      </c>
      <c r="B2473" s="114">
        <v>530011</v>
      </c>
      <c r="C2473" s="114" t="s">
        <v>4016</v>
      </c>
      <c r="D2473" s="114" t="s">
        <v>872</v>
      </c>
    </row>
    <row r="2474" spans="1:4" x14ac:dyDescent="0.3">
      <c r="A2474" s="114" t="s">
        <v>4017</v>
      </c>
      <c r="B2474" s="114">
        <v>500109</v>
      </c>
      <c r="C2474" s="114" t="s">
        <v>4018</v>
      </c>
      <c r="D2474" s="114" t="s">
        <v>1293</v>
      </c>
    </row>
    <row r="2475" spans="1:4" x14ac:dyDescent="0.3">
      <c r="A2475" s="114" t="s">
        <v>4019</v>
      </c>
      <c r="B2475" s="114">
        <v>530243</v>
      </c>
      <c r="C2475" s="114" t="s">
        <v>364</v>
      </c>
      <c r="D2475" s="114" t="s">
        <v>457</v>
      </c>
    </row>
    <row r="2476" spans="1:4" x14ac:dyDescent="0.3">
      <c r="A2476" s="114" t="s">
        <v>4020</v>
      </c>
      <c r="B2476" s="114">
        <v>507938</v>
      </c>
      <c r="C2476" s="114" t="s">
        <v>364</v>
      </c>
      <c r="D2476" s="114" t="s">
        <v>381</v>
      </c>
    </row>
    <row r="2477" spans="1:4" x14ac:dyDescent="0.3">
      <c r="A2477" s="114" t="s">
        <v>4021</v>
      </c>
      <c r="B2477" s="114">
        <v>533078</v>
      </c>
      <c r="C2477" s="114" t="s">
        <v>364</v>
      </c>
      <c r="D2477" s="114" t="s">
        <v>450</v>
      </c>
    </row>
    <row r="2478" spans="1:4" x14ac:dyDescent="0.3">
      <c r="A2478" s="114" t="s">
        <v>4022</v>
      </c>
      <c r="B2478" s="114">
        <v>540396</v>
      </c>
      <c r="C2478" s="114" t="s">
        <v>364</v>
      </c>
      <c r="D2478" s="114" t="s">
        <v>379</v>
      </c>
    </row>
    <row r="2479" spans="1:4" x14ac:dyDescent="0.3">
      <c r="A2479" s="114" t="s">
        <v>4023</v>
      </c>
      <c r="B2479" s="114">
        <v>540396</v>
      </c>
      <c r="C2479" s="114" t="s">
        <v>364</v>
      </c>
      <c r="D2479" s="114" t="s">
        <v>379</v>
      </c>
    </row>
    <row r="2480" spans="1:4" x14ac:dyDescent="0.3">
      <c r="A2480" s="114" t="s">
        <v>4024</v>
      </c>
      <c r="B2480" s="114">
        <v>541974</v>
      </c>
      <c r="C2480" s="114" t="s">
        <v>364</v>
      </c>
      <c r="D2480" s="114" t="s">
        <v>613</v>
      </c>
    </row>
    <row r="2481" spans="1:4" x14ac:dyDescent="0.3">
      <c r="A2481" s="114" t="s">
        <v>4025</v>
      </c>
      <c r="B2481" s="114">
        <v>539207</v>
      </c>
      <c r="C2481" s="114" t="s">
        <v>4026</v>
      </c>
      <c r="D2481" s="114" t="s">
        <v>799</v>
      </c>
    </row>
    <row r="2482" spans="1:4" x14ac:dyDescent="0.3">
      <c r="A2482" s="114" t="s">
        <v>4027</v>
      </c>
      <c r="B2482" s="114">
        <v>530537</v>
      </c>
      <c r="C2482" s="114" t="s">
        <v>364</v>
      </c>
      <c r="D2482" s="114" t="s">
        <v>422</v>
      </c>
    </row>
    <row r="2483" spans="1:4" x14ac:dyDescent="0.3">
      <c r="A2483" s="114" t="s">
        <v>4028</v>
      </c>
      <c r="B2483" s="114">
        <v>511758</v>
      </c>
      <c r="C2483" s="114" t="s">
        <v>364</v>
      </c>
      <c r="D2483" s="114" t="s">
        <v>381</v>
      </c>
    </row>
    <row r="2484" spans="1:4" x14ac:dyDescent="0.3">
      <c r="A2484" s="114" t="s">
        <v>4029</v>
      </c>
      <c r="B2484" s="114">
        <v>512303</v>
      </c>
      <c r="C2484" s="114" t="s">
        <v>364</v>
      </c>
      <c r="D2484" s="114" t="s">
        <v>785</v>
      </c>
    </row>
    <row r="2485" spans="1:4" x14ac:dyDescent="0.3">
      <c r="A2485" s="114" t="s">
        <v>4030</v>
      </c>
      <c r="B2485" s="114">
        <v>505324</v>
      </c>
      <c r="C2485" s="114" t="s">
        <v>4031</v>
      </c>
      <c r="D2485" s="114" t="s">
        <v>372</v>
      </c>
    </row>
    <row r="2486" spans="1:4" x14ac:dyDescent="0.3">
      <c r="A2486" s="114" t="s">
        <v>4032</v>
      </c>
      <c r="B2486" s="114">
        <v>505324</v>
      </c>
      <c r="C2486" s="114" t="s">
        <v>4031</v>
      </c>
      <c r="D2486" s="114" t="s">
        <v>372</v>
      </c>
    </row>
    <row r="2487" spans="1:4" x14ac:dyDescent="0.3">
      <c r="A2487" s="114" t="s">
        <v>4033</v>
      </c>
      <c r="B2487" s="114">
        <v>538970</v>
      </c>
      <c r="C2487" s="114" t="s">
        <v>364</v>
      </c>
      <c r="D2487" s="114" t="s">
        <v>450</v>
      </c>
    </row>
    <row r="2488" spans="1:4" x14ac:dyDescent="0.3">
      <c r="A2488" s="114" t="s">
        <v>4034</v>
      </c>
      <c r="B2488" s="114">
        <v>521018</v>
      </c>
      <c r="C2488" s="114" t="s">
        <v>4035</v>
      </c>
      <c r="D2488" s="114" t="s">
        <v>379</v>
      </c>
    </row>
    <row r="2489" spans="1:4" x14ac:dyDescent="0.3">
      <c r="A2489" s="114" t="s">
        <v>4036</v>
      </c>
      <c r="B2489" s="114">
        <v>503101</v>
      </c>
      <c r="C2489" s="114" t="s">
        <v>4037</v>
      </c>
      <c r="D2489" s="114" t="s">
        <v>450</v>
      </c>
    </row>
    <row r="2490" spans="1:4" x14ac:dyDescent="0.3">
      <c r="A2490" s="114" t="s">
        <v>4038</v>
      </c>
      <c r="B2490" s="114">
        <v>502250</v>
      </c>
      <c r="C2490" s="114" t="s">
        <v>364</v>
      </c>
      <c r="D2490" s="114" t="s">
        <v>892</v>
      </c>
    </row>
    <row r="2491" spans="1:4" x14ac:dyDescent="0.3">
      <c r="A2491" s="114" t="s">
        <v>4039</v>
      </c>
      <c r="B2491" s="114">
        <v>513544</v>
      </c>
      <c r="C2491" s="114" t="s">
        <v>364</v>
      </c>
      <c r="D2491" s="114" t="s">
        <v>438</v>
      </c>
    </row>
    <row r="2492" spans="1:4" x14ac:dyDescent="0.3">
      <c r="A2492" s="114" t="s">
        <v>4040</v>
      </c>
      <c r="B2492" s="114">
        <v>530543</v>
      </c>
      <c r="C2492" s="114" t="s">
        <v>364</v>
      </c>
      <c r="D2492" s="114" t="s">
        <v>450</v>
      </c>
    </row>
    <row r="2493" spans="1:4" x14ac:dyDescent="0.3">
      <c r="A2493" s="114" t="s">
        <v>4041</v>
      </c>
      <c r="B2493" s="114">
        <v>540254</v>
      </c>
      <c r="C2493" s="114" t="s">
        <v>364</v>
      </c>
      <c r="D2493" s="114" t="s">
        <v>381</v>
      </c>
    </row>
    <row r="2494" spans="1:4" x14ac:dyDescent="0.3">
      <c r="A2494" s="114" t="s">
        <v>4042</v>
      </c>
      <c r="B2494" s="114">
        <v>500206</v>
      </c>
      <c r="C2494" s="114" t="s">
        <v>364</v>
      </c>
      <c r="D2494" s="114" t="s">
        <v>381</v>
      </c>
    </row>
    <row r="2495" spans="1:4" x14ac:dyDescent="0.3">
      <c r="A2495" s="114" t="s">
        <v>4043</v>
      </c>
      <c r="B2495" s="114">
        <v>531642</v>
      </c>
      <c r="C2495" s="114" t="s">
        <v>4044</v>
      </c>
      <c r="D2495" s="114" t="s">
        <v>546</v>
      </c>
    </row>
    <row r="2496" spans="1:4" x14ac:dyDescent="0.3">
      <c r="A2496" s="114" t="s">
        <v>4045</v>
      </c>
      <c r="B2496" s="114" t="s">
        <v>364</v>
      </c>
      <c r="C2496" s="114" t="s">
        <v>4046</v>
      </c>
      <c r="D2496" s="114" t="s">
        <v>375</v>
      </c>
    </row>
    <row r="2497" spans="1:4" x14ac:dyDescent="0.3">
      <c r="A2497" s="114" t="s">
        <v>4047</v>
      </c>
      <c r="B2497" s="114" t="s">
        <v>364</v>
      </c>
      <c r="C2497" s="114" t="s">
        <v>4046</v>
      </c>
      <c r="D2497" s="114" t="s">
        <v>375</v>
      </c>
    </row>
    <row r="2498" spans="1:4" x14ac:dyDescent="0.3">
      <c r="A2498" s="114" t="s">
        <v>4048</v>
      </c>
      <c r="B2498" s="114">
        <v>531503</v>
      </c>
      <c r="C2498" s="114" t="s">
        <v>364</v>
      </c>
      <c r="D2498" s="114" t="s">
        <v>379</v>
      </c>
    </row>
    <row r="2499" spans="1:4" x14ac:dyDescent="0.3">
      <c r="A2499" s="114" t="s">
        <v>4049</v>
      </c>
      <c r="B2499" s="114">
        <v>526891</v>
      </c>
      <c r="C2499" s="114" t="s">
        <v>364</v>
      </c>
      <c r="D2499" s="114" t="s">
        <v>347</v>
      </c>
    </row>
    <row r="2500" spans="1:4" x14ac:dyDescent="0.3">
      <c r="A2500" s="114" t="s">
        <v>4050</v>
      </c>
      <c r="B2500" s="114">
        <v>524404</v>
      </c>
      <c r="C2500" s="114" t="s">
        <v>4051</v>
      </c>
      <c r="D2500" s="114" t="s">
        <v>402</v>
      </c>
    </row>
    <row r="2501" spans="1:4" x14ac:dyDescent="0.3">
      <c r="A2501" s="114" t="s">
        <v>4052</v>
      </c>
      <c r="B2501" s="114" t="s">
        <v>364</v>
      </c>
      <c r="C2501" s="114" t="s">
        <v>4053</v>
      </c>
      <c r="D2501" s="114" t="s">
        <v>375</v>
      </c>
    </row>
    <row r="2502" spans="1:4" x14ac:dyDescent="0.3">
      <c r="A2502" s="114" t="s">
        <v>4054</v>
      </c>
      <c r="B2502" s="114">
        <v>517467</v>
      </c>
      <c r="C2502" s="114" t="s">
        <v>364</v>
      </c>
      <c r="D2502" s="114" t="s">
        <v>662</v>
      </c>
    </row>
    <row r="2503" spans="1:4" x14ac:dyDescent="0.3">
      <c r="A2503" s="114" t="s">
        <v>4055</v>
      </c>
      <c r="B2503" s="114">
        <v>523566</v>
      </c>
      <c r="C2503" s="114" t="s">
        <v>364</v>
      </c>
      <c r="D2503" s="114" t="s">
        <v>450</v>
      </c>
    </row>
    <row r="2504" spans="1:4" x14ac:dyDescent="0.3">
      <c r="A2504" s="114" t="s">
        <v>4056</v>
      </c>
      <c r="B2504" s="114">
        <v>531540</v>
      </c>
      <c r="C2504" s="114" t="s">
        <v>364</v>
      </c>
      <c r="D2504" s="114" t="s">
        <v>762</v>
      </c>
    </row>
    <row r="2505" spans="1:4" x14ac:dyDescent="0.3">
      <c r="A2505" s="114" t="s">
        <v>4057</v>
      </c>
      <c r="B2505" s="114">
        <v>531319</v>
      </c>
      <c r="C2505" s="114" t="s">
        <v>364</v>
      </c>
      <c r="D2505" s="114" t="s">
        <v>381</v>
      </c>
    </row>
    <row r="2506" spans="1:4" x14ac:dyDescent="0.3">
      <c r="A2506" s="114" t="s">
        <v>4058</v>
      </c>
      <c r="B2506" s="114">
        <v>532500</v>
      </c>
      <c r="C2506" s="114" t="s">
        <v>4059</v>
      </c>
      <c r="D2506" s="114" t="s">
        <v>2294</v>
      </c>
    </row>
    <row r="2507" spans="1:4" x14ac:dyDescent="0.3">
      <c r="A2507" s="114" t="s">
        <v>4060</v>
      </c>
      <c r="B2507" s="114">
        <v>532500</v>
      </c>
      <c r="C2507" s="114" t="s">
        <v>4059</v>
      </c>
      <c r="D2507" s="114" t="s">
        <v>2294</v>
      </c>
    </row>
    <row r="2508" spans="1:4" x14ac:dyDescent="0.3">
      <c r="A2508" s="114" t="s">
        <v>4061</v>
      </c>
      <c r="B2508" s="114" t="s">
        <v>364</v>
      </c>
      <c r="C2508" s="114" t="s">
        <v>4062</v>
      </c>
      <c r="D2508" s="114" t="s">
        <v>375</v>
      </c>
    </row>
    <row r="2509" spans="1:4" x14ac:dyDescent="0.3">
      <c r="A2509" s="114" t="s">
        <v>4063</v>
      </c>
      <c r="B2509" s="114">
        <v>540749</v>
      </c>
      <c r="C2509" s="114" t="s">
        <v>4064</v>
      </c>
      <c r="D2509" s="114" t="s">
        <v>381</v>
      </c>
    </row>
    <row r="2510" spans="1:4" x14ac:dyDescent="0.3">
      <c r="A2510" s="114" t="s">
        <v>4065</v>
      </c>
      <c r="B2510" s="114" t="s">
        <v>364</v>
      </c>
      <c r="C2510" s="114" t="s">
        <v>4066</v>
      </c>
      <c r="D2510" s="114" t="s">
        <v>455</v>
      </c>
    </row>
    <row r="2511" spans="1:4" x14ac:dyDescent="0.3">
      <c r="A2511" s="114" t="s">
        <v>4067</v>
      </c>
      <c r="B2511" s="114">
        <v>523704</v>
      </c>
      <c r="C2511" s="114" t="s">
        <v>4068</v>
      </c>
      <c r="D2511" s="114" t="s">
        <v>457</v>
      </c>
    </row>
    <row r="2512" spans="1:4" x14ac:dyDescent="0.3">
      <c r="A2512" s="114" t="s">
        <v>4069</v>
      </c>
      <c r="B2512" s="114">
        <v>506867</v>
      </c>
      <c r="C2512" s="114" t="s">
        <v>364</v>
      </c>
      <c r="D2512" s="114" t="s">
        <v>379</v>
      </c>
    </row>
    <row r="2513" spans="1:4" x14ac:dyDescent="0.3">
      <c r="A2513" s="114" t="s">
        <v>4070</v>
      </c>
      <c r="B2513" s="114">
        <v>511768</v>
      </c>
      <c r="C2513" s="114" t="s">
        <v>364</v>
      </c>
      <c r="D2513" s="114" t="s">
        <v>381</v>
      </c>
    </row>
    <row r="2514" spans="1:4" x14ac:dyDescent="0.3">
      <c r="A2514" s="114" t="s">
        <v>4071</v>
      </c>
      <c r="B2514" s="114">
        <v>511688</v>
      </c>
      <c r="C2514" s="114" t="s">
        <v>364</v>
      </c>
      <c r="D2514" s="114" t="s">
        <v>381</v>
      </c>
    </row>
    <row r="2515" spans="1:4" x14ac:dyDescent="0.3">
      <c r="A2515" s="114" t="s">
        <v>4072</v>
      </c>
      <c r="B2515" s="114">
        <v>540704</v>
      </c>
      <c r="C2515" s="114" t="s">
        <v>4073</v>
      </c>
      <c r="D2515" s="114" t="s">
        <v>370</v>
      </c>
    </row>
    <row r="2516" spans="1:4" x14ac:dyDescent="0.3">
      <c r="A2516" s="114" t="s">
        <v>4074</v>
      </c>
      <c r="B2516" s="114">
        <v>539219</v>
      </c>
      <c r="C2516" s="114" t="s">
        <v>364</v>
      </c>
      <c r="D2516" s="114" t="s">
        <v>1284</v>
      </c>
    </row>
    <row r="2517" spans="1:4" x14ac:dyDescent="0.3">
      <c r="A2517" s="114" t="s">
        <v>4075</v>
      </c>
      <c r="B2517" s="114">
        <v>500248</v>
      </c>
      <c r="C2517" s="114" t="s">
        <v>364</v>
      </c>
      <c r="D2517" s="114" t="s">
        <v>484</v>
      </c>
    </row>
    <row r="2518" spans="1:4" x14ac:dyDescent="0.3">
      <c r="A2518" s="114" t="s">
        <v>4076</v>
      </c>
      <c r="B2518" s="114">
        <v>523371</v>
      </c>
      <c r="C2518" s="114" t="s">
        <v>4077</v>
      </c>
      <c r="D2518" s="114" t="s">
        <v>1063</v>
      </c>
    </row>
    <row r="2519" spans="1:4" x14ac:dyDescent="0.3">
      <c r="A2519" s="114" t="s">
        <v>4078</v>
      </c>
      <c r="B2519" s="114">
        <v>539981</v>
      </c>
      <c r="C2519" s="114" t="s">
        <v>4079</v>
      </c>
      <c r="D2519" s="114" t="s">
        <v>530</v>
      </c>
    </row>
    <row r="2520" spans="1:4" x14ac:dyDescent="0.3">
      <c r="A2520" s="114" t="s">
        <v>4080</v>
      </c>
      <c r="B2520" s="114">
        <v>534563</v>
      </c>
      <c r="C2520" s="114" t="s">
        <v>4081</v>
      </c>
      <c r="D2520" s="114" t="s">
        <v>372</v>
      </c>
    </row>
    <row r="2521" spans="1:4" x14ac:dyDescent="0.3">
      <c r="A2521" s="114" t="s">
        <v>4082</v>
      </c>
      <c r="B2521" s="114">
        <v>500271</v>
      </c>
      <c r="C2521" s="114" t="s">
        <v>4083</v>
      </c>
      <c r="D2521" s="114" t="s">
        <v>2777</v>
      </c>
    </row>
    <row r="2522" spans="1:4" x14ac:dyDescent="0.3">
      <c r="A2522" s="114" t="s">
        <v>4084</v>
      </c>
      <c r="B2522" s="114">
        <v>539981</v>
      </c>
      <c r="C2522" s="114" t="s">
        <v>4085</v>
      </c>
      <c r="D2522" s="114" t="s">
        <v>530</v>
      </c>
    </row>
    <row r="2523" spans="1:4" x14ac:dyDescent="0.3">
      <c r="A2523" s="114" t="s">
        <v>4086</v>
      </c>
      <c r="B2523" s="114">
        <v>539940</v>
      </c>
      <c r="C2523" s="114" t="s">
        <v>4087</v>
      </c>
      <c r="D2523" s="114" t="s">
        <v>530</v>
      </c>
    </row>
    <row r="2524" spans="1:4" x14ac:dyDescent="0.3">
      <c r="A2524" s="114" t="s">
        <v>4088</v>
      </c>
      <c r="B2524" s="114">
        <v>534338</v>
      </c>
      <c r="C2524" s="114" t="s">
        <v>364</v>
      </c>
      <c r="D2524" s="114" t="s">
        <v>450</v>
      </c>
    </row>
    <row r="2525" spans="1:4" x14ac:dyDescent="0.3">
      <c r="A2525" s="114" t="s">
        <v>4089</v>
      </c>
      <c r="B2525" s="114">
        <v>526538</v>
      </c>
      <c r="C2525" s="114" t="s">
        <v>364</v>
      </c>
      <c r="D2525" s="114" t="s">
        <v>402</v>
      </c>
    </row>
    <row r="2526" spans="1:4" x14ac:dyDescent="0.3">
      <c r="A2526" s="114" t="s">
        <v>4090</v>
      </c>
      <c r="B2526" s="114">
        <v>540401</v>
      </c>
      <c r="C2526" s="114" t="s">
        <v>364</v>
      </c>
      <c r="D2526" s="114" t="s">
        <v>386</v>
      </c>
    </row>
    <row r="2527" spans="1:4" x14ac:dyDescent="0.3">
      <c r="A2527" s="114" t="s">
        <v>4091</v>
      </c>
      <c r="B2527" s="114">
        <v>539519</v>
      </c>
      <c r="C2527" s="114" t="s">
        <v>364</v>
      </c>
      <c r="D2527" s="114" t="s">
        <v>398</v>
      </c>
    </row>
    <row r="2528" spans="1:4" x14ac:dyDescent="0.3">
      <c r="A2528" s="114" t="s">
        <v>4092</v>
      </c>
      <c r="B2528" s="114">
        <v>531221</v>
      </c>
      <c r="C2528" s="114" t="s">
        <v>364</v>
      </c>
      <c r="D2528" s="114" t="s">
        <v>892</v>
      </c>
    </row>
    <row r="2529" spans="1:4" x14ac:dyDescent="0.3">
      <c r="A2529" s="114" t="s">
        <v>4093</v>
      </c>
      <c r="B2529" s="114">
        <v>531680</v>
      </c>
      <c r="C2529" s="114" t="s">
        <v>364</v>
      </c>
      <c r="D2529" s="114" t="s">
        <v>478</v>
      </c>
    </row>
    <row r="2530" spans="1:4" x14ac:dyDescent="0.3">
      <c r="A2530" s="114" t="s">
        <v>4094</v>
      </c>
      <c r="B2530" s="114">
        <v>522249</v>
      </c>
      <c r="C2530" s="114" t="s">
        <v>4095</v>
      </c>
      <c r="D2530" s="114" t="s">
        <v>379</v>
      </c>
    </row>
    <row r="2531" spans="1:4" x14ac:dyDescent="0.3">
      <c r="A2531" s="114" t="s">
        <v>4096</v>
      </c>
      <c r="B2531" s="114">
        <v>523792</v>
      </c>
      <c r="C2531" s="114" t="s">
        <v>4097</v>
      </c>
      <c r="D2531" s="114" t="s">
        <v>372</v>
      </c>
    </row>
    <row r="2532" spans="1:4" x14ac:dyDescent="0.3">
      <c r="A2532" s="114" t="s">
        <v>4098</v>
      </c>
      <c r="B2532" s="114">
        <v>533152</v>
      </c>
      <c r="C2532" s="114" t="s">
        <v>4099</v>
      </c>
      <c r="D2532" s="114" t="s">
        <v>762</v>
      </c>
    </row>
    <row r="2533" spans="1:4" x14ac:dyDescent="0.3">
      <c r="A2533" s="114" t="s">
        <v>4100</v>
      </c>
      <c r="B2533" s="114">
        <v>532852</v>
      </c>
      <c r="C2533" s="114" t="s">
        <v>4101</v>
      </c>
      <c r="D2533" s="114" t="s">
        <v>384</v>
      </c>
    </row>
    <row r="2534" spans="1:4" x14ac:dyDescent="0.3">
      <c r="A2534" s="114" t="s">
        <v>4102</v>
      </c>
      <c r="B2534" s="114">
        <v>532654</v>
      </c>
      <c r="C2534" s="114" t="s">
        <v>4103</v>
      </c>
      <c r="D2534" s="114" t="s">
        <v>771</v>
      </c>
    </row>
    <row r="2535" spans="1:4" x14ac:dyDescent="0.3">
      <c r="A2535" s="114" t="s">
        <v>4104</v>
      </c>
      <c r="B2535" s="114">
        <v>532654</v>
      </c>
      <c r="C2535" s="114" t="s">
        <v>4103</v>
      </c>
      <c r="D2535" s="114" t="s">
        <v>771</v>
      </c>
    </row>
    <row r="2536" spans="1:4" x14ac:dyDescent="0.3">
      <c r="A2536" s="114" t="s">
        <v>4105</v>
      </c>
      <c r="B2536" s="114">
        <v>532629</v>
      </c>
      <c r="C2536" s="114" t="s">
        <v>4106</v>
      </c>
      <c r="D2536" s="114" t="s">
        <v>762</v>
      </c>
    </row>
    <row r="2537" spans="1:4" x14ac:dyDescent="0.3">
      <c r="A2537" s="114" t="s">
        <v>4107</v>
      </c>
      <c r="B2537" s="114">
        <v>512267</v>
      </c>
      <c r="C2537" s="114" t="s">
        <v>364</v>
      </c>
      <c r="D2537" s="114" t="s">
        <v>367</v>
      </c>
    </row>
    <row r="2538" spans="1:4" x14ac:dyDescent="0.3">
      <c r="A2538" s="114" t="s">
        <v>4108</v>
      </c>
      <c r="B2538" s="114">
        <v>531146</v>
      </c>
      <c r="C2538" s="114" t="s">
        <v>364</v>
      </c>
      <c r="D2538" s="114" t="s">
        <v>402</v>
      </c>
    </row>
    <row r="2539" spans="1:4" x14ac:dyDescent="0.3">
      <c r="A2539" s="114" t="s">
        <v>4109</v>
      </c>
      <c r="B2539" s="114">
        <v>523144</v>
      </c>
      <c r="C2539" s="114" t="s">
        <v>364</v>
      </c>
      <c r="D2539" s="114" t="s">
        <v>402</v>
      </c>
    </row>
    <row r="2540" spans="1:4" x14ac:dyDescent="0.3">
      <c r="A2540" s="114" t="s">
        <v>4110</v>
      </c>
      <c r="B2540" s="114">
        <v>539938</v>
      </c>
      <c r="C2540" s="114" t="s">
        <v>4111</v>
      </c>
      <c r="D2540" s="114" t="s">
        <v>347</v>
      </c>
    </row>
    <row r="2541" spans="1:4" x14ac:dyDescent="0.3">
      <c r="A2541" s="114" t="s">
        <v>4112</v>
      </c>
      <c r="B2541" s="114">
        <v>540937</v>
      </c>
      <c r="C2541" s="114" t="s">
        <v>364</v>
      </c>
      <c r="D2541" s="114" t="s">
        <v>402</v>
      </c>
    </row>
    <row r="2542" spans="1:4" x14ac:dyDescent="0.3">
      <c r="A2542" s="114" t="s">
        <v>4113</v>
      </c>
      <c r="B2542" s="114">
        <v>526301</v>
      </c>
      <c r="C2542" s="114" t="s">
        <v>364</v>
      </c>
      <c r="D2542" s="114" t="s">
        <v>553</v>
      </c>
    </row>
    <row r="2543" spans="1:4" x14ac:dyDescent="0.3">
      <c r="A2543" s="114" t="s">
        <v>4114</v>
      </c>
      <c r="B2543" s="114">
        <v>538834</v>
      </c>
      <c r="C2543" s="114" t="s">
        <v>364</v>
      </c>
      <c r="D2543" s="114" t="s">
        <v>381</v>
      </c>
    </row>
    <row r="2544" spans="1:4" x14ac:dyDescent="0.3">
      <c r="A2544" s="114" t="s">
        <v>4115</v>
      </c>
      <c r="B2544" s="114">
        <v>512505</v>
      </c>
      <c r="C2544" s="114" t="s">
        <v>364</v>
      </c>
      <c r="D2544" s="114" t="s">
        <v>687</v>
      </c>
    </row>
    <row r="2545" spans="1:4" x14ac:dyDescent="0.3">
      <c r="A2545" s="114" t="s">
        <v>4116</v>
      </c>
      <c r="B2545" s="114">
        <v>540519</v>
      </c>
      <c r="C2545" s="114" t="s">
        <v>364</v>
      </c>
      <c r="D2545" s="114" t="s">
        <v>372</v>
      </c>
    </row>
    <row r="2546" spans="1:4" x14ac:dyDescent="0.3">
      <c r="A2546" s="114" t="s">
        <v>4117</v>
      </c>
      <c r="B2546" s="114">
        <v>511276</v>
      </c>
      <c r="C2546" s="114" t="s">
        <v>364</v>
      </c>
      <c r="D2546" s="114" t="s">
        <v>562</v>
      </c>
    </row>
    <row r="2547" spans="1:4" x14ac:dyDescent="0.3">
      <c r="A2547" s="114" t="s">
        <v>4118</v>
      </c>
      <c r="B2547" s="114">
        <v>531176</v>
      </c>
      <c r="C2547" s="114" t="s">
        <v>364</v>
      </c>
      <c r="D2547" s="114" t="s">
        <v>381</v>
      </c>
    </row>
    <row r="2548" spans="1:4" x14ac:dyDescent="0.3">
      <c r="A2548" s="114" t="s">
        <v>4119</v>
      </c>
      <c r="B2548" s="114">
        <v>531417</v>
      </c>
      <c r="C2548" s="114" t="s">
        <v>364</v>
      </c>
      <c r="D2548" s="114" t="s">
        <v>381</v>
      </c>
    </row>
    <row r="2549" spans="1:4" x14ac:dyDescent="0.3">
      <c r="A2549" s="114" t="s">
        <v>4120</v>
      </c>
      <c r="B2549" s="114">
        <v>532105</v>
      </c>
      <c r="C2549" s="114" t="s">
        <v>364</v>
      </c>
      <c r="D2549" s="114" t="s">
        <v>785</v>
      </c>
    </row>
    <row r="2550" spans="1:4" x14ac:dyDescent="0.3">
      <c r="A2550" s="114" t="s">
        <v>4121</v>
      </c>
      <c r="B2550" s="114">
        <v>532105</v>
      </c>
      <c r="C2550" s="114" t="s">
        <v>364</v>
      </c>
      <c r="D2550" s="114" t="s">
        <v>785</v>
      </c>
    </row>
    <row r="2551" spans="1:4" x14ac:dyDescent="0.3">
      <c r="A2551" s="114" t="s">
        <v>4122</v>
      </c>
      <c r="B2551" s="114">
        <v>539767</v>
      </c>
      <c r="C2551" s="114" t="s">
        <v>364</v>
      </c>
      <c r="D2551" s="114" t="s">
        <v>450</v>
      </c>
    </row>
    <row r="2552" spans="1:4" x14ac:dyDescent="0.3">
      <c r="A2552" s="114" t="s">
        <v>4123</v>
      </c>
      <c r="B2552" s="114">
        <v>532408</v>
      </c>
      <c r="C2552" s="114" t="s">
        <v>4124</v>
      </c>
      <c r="D2552" s="114" t="s">
        <v>457</v>
      </c>
    </row>
    <row r="2553" spans="1:4" x14ac:dyDescent="0.3">
      <c r="A2553" s="114" t="s">
        <v>4125</v>
      </c>
      <c r="B2553" s="114">
        <v>541352</v>
      </c>
      <c r="C2553" s="114" t="s">
        <v>364</v>
      </c>
      <c r="D2553" s="114" t="s">
        <v>444</v>
      </c>
    </row>
    <row r="2554" spans="1:4" x14ac:dyDescent="0.3">
      <c r="A2554" s="114" t="s">
        <v>4126</v>
      </c>
      <c r="B2554" s="114">
        <v>532865</v>
      </c>
      <c r="C2554" s="114" t="s">
        <v>4127</v>
      </c>
      <c r="D2554" s="114" t="s">
        <v>524</v>
      </c>
    </row>
    <row r="2555" spans="1:4" x14ac:dyDescent="0.3">
      <c r="A2555" s="114" t="s">
        <v>4128</v>
      </c>
      <c r="B2555" s="114">
        <v>511367</v>
      </c>
      <c r="C2555" s="114" t="s">
        <v>364</v>
      </c>
      <c r="D2555" s="114" t="s">
        <v>381</v>
      </c>
    </row>
    <row r="2556" spans="1:4" x14ac:dyDescent="0.3">
      <c r="A2556" s="114" t="s">
        <v>4129</v>
      </c>
      <c r="B2556" s="114">
        <v>511367</v>
      </c>
      <c r="C2556" s="114" t="s">
        <v>364</v>
      </c>
      <c r="D2556" s="114" t="s">
        <v>381</v>
      </c>
    </row>
    <row r="2557" spans="1:4" x14ac:dyDescent="0.3">
      <c r="A2557" s="114" t="s">
        <v>4130</v>
      </c>
      <c r="B2557" s="114">
        <v>539012</v>
      </c>
      <c r="C2557" s="114" t="s">
        <v>364</v>
      </c>
      <c r="D2557" s="114" t="s">
        <v>370</v>
      </c>
    </row>
    <row r="2558" spans="1:4" x14ac:dyDescent="0.3">
      <c r="A2558" s="114" t="s">
        <v>4131</v>
      </c>
      <c r="B2558" s="114">
        <v>540730</v>
      </c>
      <c r="C2558" s="114" t="s">
        <v>364</v>
      </c>
      <c r="D2558" s="114" t="s">
        <v>386</v>
      </c>
    </row>
    <row r="2559" spans="1:4" x14ac:dyDescent="0.3">
      <c r="A2559" s="114" t="s">
        <v>4132</v>
      </c>
      <c r="B2559" s="114">
        <v>511740</v>
      </c>
      <c r="C2559" s="114" t="s">
        <v>364</v>
      </c>
      <c r="D2559" s="114" t="s">
        <v>422</v>
      </c>
    </row>
    <row r="2560" spans="1:4" x14ac:dyDescent="0.3">
      <c r="A2560" s="114" t="s">
        <v>4133</v>
      </c>
      <c r="B2560" s="114">
        <v>511377</v>
      </c>
      <c r="C2560" s="114" t="s">
        <v>364</v>
      </c>
      <c r="D2560" s="114" t="s">
        <v>381</v>
      </c>
    </row>
    <row r="2561" spans="1:4" x14ac:dyDescent="0.3">
      <c r="A2561" s="114" t="s">
        <v>4134</v>
      </c>
      <c r="B2561" s="114">
        <v>511738</v>
      </c>
      <c r="C2561" s="114" t="s">
        <v>364</v>
      </c>
      <c r="D2561" s="114" t="s">
        <v>347</v>
      </c>
    </row>
    <row r="2562" spans="1:4" x14ac:dyDescent="0.3">
      <c r="A2562" s="114" t="s">
        <v>4135</v>
      </c>
      <c r="B2562" s="114">
        <v>532307</v>
      </c>
      <c r="C2562" s="114" t="s">
        <v>4136</v>
      </c>
      <c r="D2562" s="114" t="s">
        <v>457</v>
      </c>
    </row>
    <row r="2563" spans="1:4" x14ac:dyDescent="0.3">
      <c r="A2563" s="114" t="s">
        <v>4137</v>
      </c>
      <c r="B2563" s="114">
        <v>531127</v>
      </c>
      <c r="C2563" s="114" t="s">
        <v>364</v>
      </c>
      <c r="D2563" s="114" t="s">
        <v>381</v>
      </c>
    </row>
    <row r="2564" spans="1:4" x14ac:dyDescent="0.3">
      <c r="A2564" s="114" t="s">
        <v>4138</v>
      </c>
      <c r="B2564" s="114">
        <v>523828</v>
      </c>
      <c r="C2564" s="114" t="s">
        <v>4139</v>
      </c>
      <c r="D2564" s="114" t="s">
        <v>719</v>
      </c>
    </row>
    <row r="2565" spans="1:4" x14ac:dyDescent="0.3">
      <c r="A2565" s="114" t="s">
        <v>4140</v>
      </c>
      <c r="B2565" s="114">
        <v>531727</v>
      </c>
      <c r="C2565" s="114" t="s">
        <v>364</v>
      </c>
      <c r="D2565" s="114" t="s">
        <v>719</v>
      </c>
    </row>
    <row r="2566" spans="1:4" x14ac:dyDescent="0.3">
      <c r="A2566" s="114" t="s">
        <v>4141</v>
      </c>
      <c r="B2566" s="114">
        <v>539126</v>
      </c>
      <c r="C2566" s="114" t="s">
        <v>4142</v>
      </c>
      <c r="D2566" s="114" t="s">
        <v>959</v>
      </c>
    </row>
    <row r="2567" spans="1:4" x14ac:dyDescent="0.3">
      <c r="A2567" s="114" t="s">
        <v>4143</v>
      </c>
      <c r="B2567" s="114">
        <v>538942</v>
      </c>
      <c r="C2567" s="114" t="s">
        <v>364</v>
      </c>
      <c r="D2567" s="114" t="s">
        <v>785</v>
      </c>
    </row>
    <row r="2568" spans="1:4" x14ac:dyDescent="0.3">
      <c r="A2568" s="114" t="s">
        <v>4144</v>
      </c>
      <c r="B2568" s="114">
        <v>526235</v>
      </c>
      <c r="C2568" s="114" t="s">
        <v>4145</v>
      </c>
      <c r="D2568" s="114" t="s">
        <v>353</v>
      </c>
    </row>
    <row r="2569" spans="1:4" x14ac:dyDescent="0.3">
      <c r="A2569" s="114" t="s">
        <v>4146</v>
      </c>
      <c r="B2569" s="114">
        <v>500126</v>
      </c>
      <c r="C2569" s="114" t="s">
        <v>4147</v>
      </c>
      <c r="D2569" s="114" t="s">
        <v>402</v>
      </c>
    </row>
    <row r="2570" spans="1:4" x14ac:dyDescent="0.3">
      <c r="A2570" s="114" t="s">
        <v>4148</v>
      </c>
      <c r="B2570" s="114">
        <v>538964</v>
      </c>
      <c r="C2570" s="114" t="s">
        <v>364</v>
      </c>
      <c r="D2570" s="114" t="s">
        <v>402</v>
      </c>
    </row>
    <row r="2571" spans="1:4" x14ac:dyDescent="0.3">
      <c r="A2571" s="114" t="s">
        <v>4149</v>
      </c>
      <c r="B2571" s="114">
        <v>531357</v>
      </c>
      <c r="C2571" s="114" t="s">
        <v>364</v>
      </c>
      <c r="D2571" s="114" t="s">
        <v>386</v>
      </c>
    </row>
    <row r="2572" spans="1:4" x14ac:dyDescent="0.3">
      <c r="A2572" s="114" t="s">
        <v>4150</v>
      </c>
      <c r="B2572" s="114">
        <v>512415</v>
      </c>
      <c r="C2572" s="114" t="s">
        <v>364</v>
      </c>
      <c r="D2572" s="114" t="s">
        <v>785</v>
      </c>
    </row>
    <row r="2573" spans="1:4" x14ac:dyDescent="0.3">
      <c r="A2573" s="114" t="s">
        <v>4151</v>
      </c>
      <c r="B2573" s="114">
        <v>500274</v>
      </c>
      <c r="C2573" s="114" t="s">
        <v>364</v>
      </c>
      <c r="D2573" s="114" t="s">
        <v>402</v>
      </c>
    </row>
    <row r="2574" spans="1:4" x14ac:dyDescent="0.3">
      <c r="A2574" s="114" t="s">
        <v>4152</v>
      </c>
      <c r="B2574" s="114">
        <v>531810</v>
      </c>
      <c r="C2574" s="114" t="s">
        <v>364</v>
      </c>
      <c r="D2574" s="114" t="s">
        <v>687</v>
      </c>
    </row>
    <row r="2575" spans="1:4" x14ac:dyDescent="0.3">
      <c r="A2575" s="114" t="s">
        <v>4153</v>
      </c>
      <c r="B2575" s="114">
        <v>531810</v>
      </c>
      <c r="C2575" s="114" t="s">
        <v>364</v>
      </c>
      <c r="D2575" s="114" t="s">
        <v>687</v>
      </c>
    </row>
    <row r="2576" spans="1:4" x14ac:dyDescent="0.3">
      <c r="A2576" s="114" t="s">
        <v>4154</v>
      </c>
      <c r="B2576" s="114">
        <v>513335</v>
      </c>
      <c r="C2576" s="114" t="s">
        <v>4155</v>
      </c>
      <c r="D2576" s="114" t="s">
        <v>1284</v>
      </c>
    </row>
    <row r="2577" spans="1:4" x14ac:dyDescent="0.3">
      <c r="A2577" s="114" t="s">
        <v>4156</v>
      </c>
      <c r="B2577" s="114">
        <v>532990</v>
      </c>
      <c r="C2577" s="114" t="s">
        <v>4157</v>
      </c>
      <c r="D2577" s="114" t="s">
        <v>396</v>
      </c>
    </row>
    <row r="2578" spans="1:4" x14ac:dyDescent="0.3">
      <c r="A2578" s="114" t="s">
        <v>4158</v>
      </c>
      <c r="B2578" s="114">
        <v>500159</v>
      </c>
      <c r="C2578" s="114" t="s">
        <v>364</v>
      </c>
      <c r="D2578" s="114" t="s">
        <v>358</v>
      </c>
    </row>
    <row r="2579" spans="1:4" x14ac:dyDescent="0.3">
      <c r="A2579" s="114" t="s">
        <v>4159</v>
      </c>
      <c r="B2579" s="114">
        <v>542650</v>
      </c>
      <c r="C2579" s="114" t="s">
        <v>4160</v>
      </c>
      <c r="D2579" s="114" t="s">
        <v>553</v>
      </c>
    </row>
    <row r="2580" spans="1:4" x14ac:dyDescent="0.3">
      <c r="A2580" s="114" t="s">
        <v>4161</v>
      </c>
      <c r="B2580" s="114">
        <v>540150</v>
      </c>
      <c r="C2580" s="114" t="s">
        <v>364</v>
      </c>
      <c r="D2580" s="114" t="s">
        <v>762</v>
      </c>
    </row>
    <row r="2581" spans="1:4" x14ac:dyDescent="0.3">
      <c r="A2581" s="114" t="s">
        <v>4162</v>
      </c>
      <c r="B2581" s="114">
        <v>513496</v>
      </c>
      <c r="C2581" s="114" t="s">
        <v>364</v>
      </c>
      <c r="D2581" s="114" t="s">
        <v>2880</v>
      </c>
    </row>
    <row r="2582" spans="1:4" x14ac:dyDescent="0.3">
      <c r="A2582" s="114" t="s">
        <v>4163</v>
      </c>
      <c r="B2582" s="114">
        <v>531613</v>
      </c>
      <c r="C2582" s="114" t="s">
        <v>4164</v>
      </c>
      <c r="D2582" s="114" t="s">
        <v>920</v>
      </c>
    </row>
    <row r="2583" spans="1:4" x14ac:dyDescent="0.3">
      <c r="A2583" s="114" t="s">
        <v>4165</v>
      </c>
      <c r="B2583" s="114">
        <v>526622</v>
      </c>
      <c r="C2583" s="114" t="s">
        <v>364</v>
      </c>
      <c r="D2583" s="114" t="s">
        <v>685</v>
      </c>
    </row>
    <row r="2584" spans="1:4" x14ac:dyDescent="0.3">
      <c r="A2584" s="114" t="s">
        <v>4166</v>
      </c>
      <c r="B2584" s="114">
        <v>526622</v>
      </c>
      <c r="C2584" s="114" t="s">
        <v>364</v>
      </c>
      <c r="D2584" s="114" t="s">
        <v>685</v>
      </c>
    </row>
    <row r="2585" spans="1:4" x14ac:dyDescent="0.3">
      <c r="A2585" s="114" t="s">
        <v>4167</v>
      </c>
      <c r="B2585" s="114">
        <v>513721</v>
      </c>
      <c r="C2585" s="114" t="s">
        <v>364</v>
      </c>
      <c r="D2585" s="114" t="s">
        <v>396</v>
      </c>
    </row>
    <row r="2586" spans="1:4" x14ac:dyDescent="0.3">
      <c r="A2586" s="114" t="s">
        <v>4168</v>
      </c>
      <c r="B2586" s="114">
        <v>532850</v>
      </c>
      <c r="C2586" s="114" t="s">
        <v>4169</v>
      </c>
      <c r="D2586" s="114" t="s">
        <v>906</v>
      </c>
    </row>
    <row r="2587" spans="1:4" x14ac:dyDescent="0.3">
      <c r="A2587" s="114" t="s">
        <v>4170</v>
      </c>
      <c r="B2587" s="114">
        <v>523343</v>
      </c>
      <c r="C2587" s="114" t="s">
        <v>364</v>
      </c>
      <c r="D2587" s="114" t="s">
        <v>381</v>
      </c>
    </row>
    <row r="2588" spans="1:4" x14ac:dyDescent="0.3">
      <c r="A2588" s="114" t="s">
        <v>4171</v>
      </c>
      <c r="B2588" s="114">
        <v>523343</v>
      </c>
      <c r="C2588" s="114" t="s">
        <v>364</v>
      </c>
      <c r="D2588" s="114" t="s">
        <v>381</v>
      </c>
    </row>
    <row r="2589" spans="1:4" x14ac:dyDescent="0.3">
      <c r="A2589" s="114" t="s">
        <v>4172</v>
      </c>
      <c r="B2589" s="114">
        <v>526251</v>
      </c>
      <c r="C2589" s="114" t="s">
        <v>364</v>
      </c>
      <c r="D2589" s="114" t="s">
        <v>347</v>
      </c>
    </row>
    <row r="2590" spans="1:4" x14ac:dyDescent="0.3">
      <c r="A2590" s="114" t="s">
        <v>4173</v>
      </c>
      <c r="B2590" s="114">
        <v>500277</v>
      </c>
      <c r="C2590" s="114" t="s">
        <v>364</v>
      </c>
      <c r="D2590" s="114" t="s">
        <v>379</v>
      </c>
    </row>
    <row r="2591" spans="1:4" x14ac:dyDescent="0.3">
      <c r="A2591" s="114" t="s">
        <v>4174</v>
      </c>
      <c r="B2591" s="114">
        <v>531192</v>
      </c>
      <c r="C2591" s="114" t="s">
        <v>364</v>
      </c>
      <c r="D2591" s="114" t="s">
        <v>381</v>
      </c>
    </row>
    <row r="2592" spans="1:4" x14ac:dyDescent="0.3">
      <c r="A2592" s="114" t="s">
        <v>4175</v>
      </c>
      <c r="B2592" s="114">
        <v>540744</v>
      </c>
      <c r="C2592" s="114" t="s">
        <v>364</v>
      </c>
      <c r="D2592" s="114" t="s">
        <v>396</v>
      </c>
    </row>
    <row r="2593" spans="1:4" x14ac:dyDescent="0.3">
      <c r="A2593" s="114" t="s">
        <v>4176</v>
      </c>
      <c r="B2593" s="114">
        <v>533310</v>
      </c>
      <c r="C2593" s="114" t="s">
        <v>4177</v>
      </c>
      <c r="D2593" s="114" t="s">
        <v>4178</v>
      </c>
    </row>
    <row r="2594" spans="1:4" x14ac:dyDescent="0.3">
      <c r="A2594" s="114" t="s">
        <v>4179</v>
      </c>
      <c r="B2594" s="114">
        <v>526570</v>
      </c>
      <c r="C2594" s="114" t="s">
        <v>364</v>
      </c>
      <c r="D2594" s="114" t="s">
        <v>892</v>
      </c>
    </row>
    <row r="2595" spans="1:4" x14ac:dyDescent="0.3">
      <c r="A2595" s="114" t="s">
        <v>4180</v>
      </c>
      <c r="B2595" s="114">
        <v>538895</v>
      </c>
      <c r="C2595" s="114" t="s">
        <v>364</v>
      </c>
      <c r="D2595" s="114" t="s">
        <v>386</v>
      </c>
    </row>
    <row r="2596" spans="1:4" x14ac:dyDescent="0.3">
      <c r="A2596" s="114" t="s">
        <v>4181</v>
      </c>
      <c r="B2596" s="114">
        <v>541337</v>
      </c>
      <c r="C2596" s="114" t="s">
        <v>364</v>
      </c>
      <c r="D2596" s="114" t="s">
        <v>641</v>
      </c>
    </row>
    <row r="2597" spans="1:4" x14ac:dyDescent="0.3">
      <c r="A2597" s="114" t="s">
        <v>4182</v>
      </c>
      <c r="B2597" s="114">
        <v>531338</v>
      </c>
      <c r="C2597" s="114" t="s">
        <v>364</v>
      </c>
      <c r="D2597" s="114" t="s">
        <v>892</v>
      </c>
    </row>
    <row r="2598" spans="1:4" x14ac:dyDescent="0.3">
      <c r="A2598" s="114" t="s">
        <v>4183</v>
      </c>
      <c r="B2598" s="114">
        <v>511018</v>
      </c>
      <c r="C2598" s="114" t="s">
        <v>364</v>
      </c>
      <c r="D2598" s="114" t="s">
        <v>785</v>
      </c>
    </row>
    <row r="2599" spans="1:4" x14ac:dyDescent="0.3">
      <c r="A2599" s="114" t="s">
        <v>4184</v>
      </c>
      <c r="B2599" s="114">
        <v>507621</v>
      </c>
      <c r="C2599" s="114" t="s">
        <v>364</v>
      </c>
      <c r="D2599" s="114" t="s">
        <v>424</v>
      </c>
    </row>
    <row r="2600" spans="1:4" x14ac:dyDescent="0.3">
      <c r="A2600" s="114" t="s">
        <v>4185</v>
      </c>
      <c r="B2600" s="114">
        <v>511187</v>
      </c>
      <c r="C2600" s="114" t="s">
        <v>364</v>
      </c>
      <c r="D2600" s="114" t="s">
        <v>785</v>
      </c>
    </row>
    <row r="2601" spans="1:4" x14ac:dyDescent="0.3">
      <c r="A2601" s="114" t="s">
        <v>4186</v>
      </c>
      <c r="B2601" s="114" t="s">
        <v>364</v>
      </c>
      <c r="C2601" s="114" t="s">
        <v>4187</v>
      </c>
      <c r="D2601" s="114" t="s">
        <v>375</v>
      </c>
    </row>
    <row r="2602" spans="1:4" x14ac:dyDescent="0.3">
      <c r="A2602" s="114" t="s">
        <v>4188</v>
      </c>
      <c r="B2602" s="114">
        <v>531456</v>
      </c>
      <c r="C2602" s="114" t="s">
        <v>364</v>
      </c>
      <c r="D2602" s="114" t="s">
        <v>379</v>
      </c>
    </row>
    <row r="2603" spans="1:4" x14ac:dyDescent="0.3">
      <c r="A2603" s="114" t="s">
        <v>4189</v>
      </c>
      <c r="B2603" s="114">
        <v>538962</v>
      </c>
      <c r="C2603" s="114" t="s">
        <v>4190</v>
      </c>
      <c r="D2603" s="114" t="s">
        <v>719</v>
      </c>
    </row>
    <row r="2604" spans="1:4" x14ac:dyDescent="0.3">
      <c r="A2604" s="114" t="s">
        <v>4191</v>
      </c>
      <c r="B2604" s="114">
        <v>539303</v>
      </c>
      <c r="C2604" s="114" t="s">
        <v>364</v>
      </c>
      <c r="D2604" s="114" t="s">
        <v>381</v>
      </c>
    </row>
    <row r="2605" spans="1:4" x14ac:dyDescent="0.3">
      <c r="A2605" s="114" t="s">
        <v>4192</v>
      </c>
      <c r="B2605" s="114">
        <v>532539</v>
      </c>
      <c r="C2605" s="114" t="s">
        <v>4193</v>
      </c>
      <c r="D2605" s="114" t="s">
        <v>719</v>
      </c>
    </row>
    <row r="2606" spans="1:4" x14ac:dyDescent="0.3">
      <c r="A2606" s="114" t="s">
        <v>4194</v>
      </c>
      <c r="B2606" s="114">
        <v>517344</v>
      </c>
      <c r="C2606" s="114" t="s">
        <v>4195</v>
      </c>
      <c r="D2606" s="114" t="s">
        <v>457</v>
      </c>
    </row>
    <row r="2607" spans="1:4" x14ac:dyDescent="0.3">
      <c r="A2607" s="114" t="s">
        <v>4196</v>
      </c>
      <c r="B2607" s="114">
        <v>517344</v>
      </c>
      <c r="C2607" s="114" t="s">
        <v>4195</v>
      </c>
      <c r="D2607" s="114" t="s">
        <v>457</v>
      </c>
    </row>
    <row r="2608" spans="1:4" x14ac:dyDescent="0.3">
      <c r="A2608" s="114" t="s">
        <v>4197</v>
      </c>
      <c r="B2608" s="114">
        <v>532819</v>
      </c>
      <c r="C2608" s="114" t="s">
        <v>4198</v>
      </c>
      <c r="D2608" s="114" t="s">
        <v>350</v>
      </c>
    </row>
    <row r="2609" spans="1:4" x14ac:dyDescent="0.3">
      <c r="A2609" s="114" t="s">
        <v>4199</v>
      </c>
      <c r="B2609" s="114">
        <v>523373</v>
      </c>
      <c r="C2609" s="114" t="s">
        <v>364</v>
      </c>
      <c r="D2609" s="114" t="s">
        <v>478</v>
      </c>
    </row>
    <row r="2610" spans="1:4" x14ac:dyDescent="0.3">
      <c r="A2610" s="114" t="s">
        <v>4200</v>
      </c>
      <c r="B2610" s="114">
        <v>523373</v>
      </c>
      <c r="C2610" s="114" t="s">
        <v>364</v>
      </c>
      <c r="D2610" s="114" t="s">
        <v>478</v>
      </c>
    </row>
    <row r="2611" spans="1:4" x14ac:dyDescent="0.3">
      <c r="A2611" s="114" t="s">
        <v>4201</v>
      </c>
      <c r="B2611" s="114">
        <v>532164</v>
      </c>
      <c r="C2611" s="114" t="s">
        <v>364</v>
      </c>
      <c r="D2611" s="114" t="s">
        <v>381</v>
      </c>
    </row>
    <row r="2612" spans="1:4" x14ac:dyDescent="0.3">
      <c r="A2612" s="114" t="s">
        <v>4202</v>
      </c>
      <c r="B2612" s="114">
        <v>505797</v>
      </c>
      <c r="C2612" s="114" t="s">
        <v>364</v>
      </c>
      <c r="D2612" s="114" t="s">
        <v>549</v>
      </c>
    </row>
    <row r="2613" spans="1:4" x14ac:dyDescent="0.3">
      <c r="A2613" s="114" t="s">
        <v>4203</v>
      </c>
      <c r="B2613" s="114">
        <v>500279</v>
      </c>
      <c r="C2613" s="114" t="s">
        <v>4204</v>
      </c>
      <c r="D2613" s="114" t="s">
        <v>733</v>
      </c>
    </row>
    <row r="2614" spans="1:4" x14ac:dyDescent="0.3">
      <c r="A2614" s="114" t="s">
        <v>4205</v>
      </c>
      <c r="B2614" s="114">
        <v>505336</v>
      </c>
      <c r="C2614" s="114" t="s">
        <v>364</v>
      </c>
      <c r="D2614" s="114" t="s">
        <v>372</v>
      </c>
    </row>
    <row r="2615" spans="1:4" x14ac:dyDescent="0.3">
      <c r="A2615" s="114" t="s">
        <v>4206</v>
      </c>
      <c r="B2615" s="114">
        <v>505336</v>
      </c>
      <c r="C2615" s="114" t="s">
        <v>364</v>
      </c>
      <c r="D2615" s="114" t="s">
        <v>372</v>
      </c>
    </row>
    <row r="2616" spans="1:4" x14ac:dyDescent="0.3">
      <c r="A2616" s="114" t="s">
        <v>4207</v>
      </c>
      <c r="B2616" s="114">
        <v>526642</v>
      </c>
      <c r="C2616" s="114" t="s">
        <v>4208</v>
      </c>
      <c r="D2616" s="114" t="s">
        <v>790</v>
      </c>
    </row>
    <row r="2617" spans="1:4" x14ac:dyDescent="0.3">
      <c r="A2617" s="114" t="s">
        <v>4209</v>
      </c>
      <c r="B2617" s="114">
        <v>539220</v>
      </c>
      <c r="C2617" s="114" t="s">
        <v>364</v>
      </c>
      <c r="D2617" s="114" t="s">
        <v>478</v>
      </c>
    </row>
    <row r="2618" spans="1:4" x14ac:dyDescent="0.3">
      <c r="A2618" s="114" t="s">
        <v>4210</v>
      </c>
      <c r="B2618" s="114">
        <v>541195</v>
      </c>
      <c r="C2618" s="114" t="s">
        <v>4211</v>
      </c>
      <c r="D2618" s="114" t="s">
        <v>687</v>
      </c>
    </row>
    <row r="2619" spans="1:4" x14ac:dyDescent="0.3">
      <c r="A2619" s="114" t="s">
        <v>4212</v>
      </c>
      <c r="B2619" s="114">
        <v>539594</v>
      </c>
      <c r="C2619" s="114" t="s">
        <v>364</v>
      </c>
      <c r="D2619" s="114" t="s">
        <v>562</v>
      </c>
    </row>
    <row r="2620" spans="1:4" x14ac:dyDescent="0.3">
      <c r="A2620" s="114" t="s">
        <v>4213</v>
      </c>
      <c r="B2620" s="114" t="s">
        <v>364</v>
      </c>
      <c r="C2620" s="114" t="s">
        <v>4214</v>
      </c>
      <c r="D2620" s="114" t="s">
        <v>375</v>
      </c>
    </row>
    <row r="2621" spans="1:4" x14ac:dyDescent="0.3">
      <c r="A2621" s="114" t="s">
        <v>4215</v>
      </c>
      <c r="B2621" s="114">
        <v>523782</v>
      </c>
      <c r="C2621" s="114" t="s">
        <v>364</v>
      </c>
      <c r="D2621" s="114" t="s">
        <v>386</v>
      </c>
    </row>
    <row r="2622" spans="1:4" x14ac:dyDescent="0.3">
      <c r="A2622" s="114" t="s">
        <v>4216</v>
      </c>
      <c r="B2622" s="114">
        <v>523782</v>
      </c>
      <c r="C2622" s="114" t="s">
        <v>364</v>
      </c>
      <c r="D2622" s="114" t="s">
        <v>386</v>
      </c>
    </row>
    <row r="2623" spans="1:4" x14ac:dyDescent="0.3">
      <c r="A2623" s="114" t="s">
        <v>4217</v>
      </c>
      <c r="B2623" s="114">
        <v>540078</v>
      </c>
      <c r="C2623" s="114" t="s">
        <v>364</v>
      </c>
      <c r="D2623" s="114" t="s">
        <v>559</v>
      </c>
    </row>
    <row r="2624" spans="1:4" x14ac:dyDescent="0.3">
      <c r="A2624" s="114" t="s">
        <v>4218</v>
      </c>
      <c r="B2624" s="114" t="s">
        <v>364</v>
      </c>
      <c r="C2624" s="114" t="s">
        <v>4219</v>
      </c>
      <c r="D2624" s="114" t="s">
        <v>375</v>
      </c>
    </row>
    <row r="2625" spans="1:4" x14ac:dyDescent="0.3">
      <c r="A2625" s="114" t="s">
        <v>4220</v>
      </c>
      <c r="B2625" s="114">
        <v>522036</v>
      </c>
      <c r="C2625" s="114" t="s">
        <v>4221</v>
      </c>
      <c r="D2625" s="114" t="s">
        <v>549</v>
      </c>
    </row>
    <row r="2626" spans="1:4" x14ac:dyDescent="0.3">
      <c r="A2626" s="114" t="s">
        <v>4222</v>
      </c>
      <c r="B2626" s="114">
        <v>522241</v>
      </c>
      <c r="C2626" s="114" t="s">
        <v>4223</v>
      </c>
      <c r="D2626" s="114" t="s">
        <v>1284</v>
      </c>
    </row>
    <row r="2627" spans="1:4" x14ac:dyDescent="0.3">
      <c r="A2627" s="114" t="s">
        <v>4224</v>
      </c>
      <c r="B2627" s="114">
        <v>509196</v>
      </c>
      <c r="C2627" s="114" t="s">
        <v>4225</v>
      </c>
      <c r="D2627" s="114" t="s">
        <v>4226</v>
      </c>
    </row>
    <row r="2628" spans="1:4" x14ac:dyDescent="0.3">
      <c r="A2628" s="114" t="s">
        <v>4227</v>
      </c>
      <c r="B2628" s="114" t="s">
        <v>364</v>
      </c>
      <c r="C2628" s="114" t="s">
        <v>4228</v>
      </c>
      <c r="D2628" s="114" t="s">
        <v>375</v>
      </c>
    </row>
    <row r="2629" spans="1:4" x14ac:dyDescent="0.3">
      <c r="A2629" s="114" t="s">
        <v>4229</v>
      </c>
      <c r="B2629" s="114">
        <v>513377</v>
      </c>
      <c r="C2629" s="114" t="s">
        <v>4230</v>
      </c>
      <c r="D2629" s="114" t="s">
        <v>386</v>
      </c>
    </row>
    <row r="2630" spans="1:4" x14ac:dyDescent="0.3">
      <c r="A2630" s="114" t="s">
        <v>4231</v>
      </c>
      <c r="B2630" s="114">
        <v>503772</v>
      </c>
      <c r="C2630" s="114" t="s">
        <v>364</v>
      </c>
      <c r="D2630" s="114" t="s">
        <v>386</v>
      </c>
    </row>
    <row r="2631" spans="1:4" x14ac:dyDescent="0.3">
      <c r="A2631" s="114" t="s">
        <v>4232</v>
      </c>
      <c r="B2631" s="114">
        <v>503015</v>
      </c>
      <c r="C2631" s="114" t="s">
        <v>364</v>
      </c>
      <c r="D2631" s="114" t="s">
        <v>386</v>
      </c>
    </row>
    <row r="2632" spans="1:4" x14ac:dyDescent="0.3">
      <c r="A2632" s="114" t="s">
        <v>4233</v>
      </c>
      <c r="B2632" s="114">
        <v>539762</v>
      </c>
      <c r="C2632" s="114" t="s">
        <v>364</v>
      </c>
      <c r="D2632" s="114" t="s">
        <v>562</v>
      </c>
    </row>
    <row r="2633" spans="1:4" x14ac:dyDescent="0.3">
      <c r="A2633" s="114" t="s">
        <v>4234</v>
      </c>
      <c r="B2633" s="114">
        <v>519287</v>
      </c>
      <c r="C2633" s="114" t="s">
        <v>364</v>
      </c>
      <c r="D2633" s="114" t="s">
        <v>424</v>
      </c>
    </row>
    <row r="2634" spans="1:4" x14ac:dyDescent="0.3">
      <c r="A2634" s="114" t="s">
        <v>4235</v>
      </c>
      <c r="B2634" s="114">
        <v>503015</v>
      </c>
      <c r="C2634" s="114" t="s">
        <v>364</v>
      </c>
      <c r="D2634" s="114" t="s">
        <v>386</v>
      </c>
    </row>
    <row r="2635" spans="1:4" x14ac:dyDescent="0.3">
      <c r="A2635" s="114" t="s">
        <v>4236</v>
      </c>
      <c r="B2635" s="114">
        <v>509760</v>
      </c>
      <c r="C2635" s="114" t="s">
        <v>364</v>
      </c>
      <c r="D2635" s="114" t="s">
        <v>347</v>
      </c>
    </row>
    <row r="2636" spans="1:4" x14ac:dyDescent="0.3">
      <c r="A2636" s="114" t="s">
        <v>4237</v>
      </c>
      <c r="B2636" s="114">
        <v>513303</v>
      </c>
      <c r="C2636" s="114" t="s">
        <v>4238</v>
      </c>
      <c r="D2636" s="114" t="s">
        <v>4239</v>
      </c>
    </row>
    <row r="2637" spans="1:4" x14ac:dyDescent="0.3">
      <c r="A2637" s="114" t="s">
        <v>4240</v>
      </c>
      <c r="B2637" s="114">
        <v>537092</v>
      </c>
      <c r="C2637" s="114" t="s">
        <v>364</v>
      </c>
      <c r="D2637" s="114" t="s">
        <v>347</v>
      </c>
    </row>
    <row r="2638" spans="1:4" x14ac:dyDescent="0.3">
      <c r="A2638" s="114" t="s">
        <v>4241</v>
      </c>
      <c r="B2638" s="114">
        <v>519003</v>
      </c>
      <c r="C2638" s="114" t="s">
        <v>364</v>
      </c>
      <c r="D2638" s="114" t="s">
        <v>562</v>
      </c>
    </row>
    <row r="2639" spans="1:4" x14ac:dyDescent="0.3">
      <c r="A2639" s="114" t="s">
        <v>4242</v>
      </c>
      <c r="B2639" s="114">
        <v>500890</v>
      </c>
      <c r="C2639" s="114" t="s">
        <v>4243</v>
      </c>
      <c r="D2639" s="114" t="s">
        <v>844</v>
      </c>
    </row>
    <row r="2640" spans="1:4" x14ac:dyDescent="0.3">
      <c r="A2640" s="114" t="s">
        <v>4244</v>
      </c>
      <c r="B2640" s="114">
        <v>503776</v>
      </c>
      <c r="C2640" s="114" t="s">
        <v>364</v>
      </c>
      <c r="D2640" s="114" t="s">
        <v>508</v>
      </c>
    </row>
    <row r="2641" spans="1:4" x14ac:dyDescent="0.3">
      <c r="A2641" s="114" t="s">
        <v>4245</v>
      </c>
      <c r="B2641" s="114">
        <v>506261</v>
      </c>
      <c r="C2641" s="114" t="s">
        <v>364</v>
      </c>
      <c r="D2641" s="114" t="s">
        <v>662</v>
      </c>
    </row>
    <row r="2642" spans="1:4" x14ac:dyDescent="0.3">
      <c r="A2642" s="114" t="s">
        <v>4246</v>
      </c>
      <c r="B2642" s="114" t="s">
        <v>364</v>
      </c>
      <c r="C2642" s="114" t="s">
        <v>4247</v>
      </c>
      <c r="D2642" s="114" t="s">
        <v>375</v>
      </c>
    </row>
    <row r="2643" spans="1:4" x14ac:dyDescent="0.3">
      <c r="A2643" s="114" t="s">
        <v>4248</v>
      </c>
      <c r="B2643" s="114">
        <v>531453</v>
      </c>
      <c r="C2643" s="114" t="s">
        <v>4249</v>
      </c>
      <c r="D2643" s="114" t="s">
        <v>379</v>
      </c>
    </row>
    <row r="2644" spans="1:4" x14ac:dyDescent="0.3">
      <c r="A2644" s="114" t="s">
        <v>4250</v>
      </c>
      <c r="B2644" s="114">
        <v>530169</v>
      </c>
      <c r="C2644" s="114" t="s">
        <v>364</v>
      </c>
      <c r="D2644" s="114" t="s">
        <v>358</v>
      </c>
    </row>
    <row r="2645" spans="1:4" x14ac:dyDescent="0.3">
      <c r="A2645" s="114" t="s">
        <v>4251</v>
      </c>
      <c r="B2645" s="114">
        <v>532140</v>
      </c>
      <c r="C2645" s="114" t="s">
        <v>364</v>
      </c>
      <c r="D2645" s="114" t="s">
        <v>379</v>
      </c>
    </row>
    <row r="2646" spans="1:4" x14ac:dyDescent="0.3">
      <c r="A2646" s="114" t="s">
        <v>4252</v>
      </c>
      <c r="B2646" s="114">
        <v>530047</v>
      </c>
      <c r="C2646" s="114" t="s">
        <v>4253</v>
      </c>
      <c r="D2646" s="114" t="s">
        <v>379</v>
      </c>
    </row>
    <row r="2647" spans="1:4" x14ac:dyDescent="0.3">
      <c r="A2647" s="114" t="s">
        <v>4254</v>
      </c>
      <c r="B2647" s="114">
        <v>533286</v>
      </c>
      <c r="C2647" s="114" t="s">
        <v>4255</v>
      </c>
      <c r="D2647" s="114" t="s">
        <v>344</v>
      </c>
    </row>
    <row r="2648" spans="1:4" x14ac:dyDescent="0.3">
      <c r="A2648" s="114" t="s">
        <v>4256</v>
      </c>
      <c r="B2648" s="114" t="s">
        <v>364</v>
      </c>
      <c r="C2648" s="114" t="s">
        <v>4257</v>
      </c>
      <c r="D2648" s="114" t="s">
        <v>375</v>
      </c>
    </row>
    <row r="2649" spans="1:4" x14ac:dyDescent="0.3">
      <c r="A2649" s="114" t="s">
        <v>4258</v>
      </c>
      <c r="B2649" s="114">
        <v>533080</v>
      </c>
      <c r="C2649" s="114" t="s">
        <v>4259</v>
      </c>
      <c r="D2649" s="114" t="s">
        <v>559</v>
      </c>
    </row>
    <row r="2650" spans="1:4" x14ac:dyDescent="0.3">
      <c r="A2650" s="114" t="s">
        <v>4260</v>
      </c>
      <c r="B2650" s="114">
        <v>526263</v>
      </c>
      <c r="C2650" s="114" t="s">
        <v>4261</v>
      </c>
      <c r="D2650" s="114" t="s">
        <v>694</v>
      </c>
    </row>
    <row r="2651" spans="1:4" x14ac:dyDescent="0.3">
      <c r="A2651" s="114" t="s">
        <v>4262</v>
      </c>
      <c r="B2651" s="114">
        <v>511551</v>
      </c>
      <c r="C2651" s="114" t="s">
        <v>364</v>
      </c>
      <c r="D2651" s="114" t="s">
        <v>347</v>
      </c>
    </row>
    <row r="2652" spans="1:4" x14ac:dyDescent="0.3">
      <c r="A2652" s="114" t="s">
        <v>4263</v>
      </c>
      <c r="B2652" s="114">
        <v>535910</v>
      </c>
      <c r="C2652" s="114" t="s">
        <v>364</v>
      </c>
      <c r="D2652" s="114" t="s">
        <v>381</v>
      </c>
    </row>
    <row r="2653" spans="1:4" x14ac:dyDescent="0.3">
      <c r="A2653" s="114" t="s">
        <v>4264</v>
      </c>
      <c r="B2653" s="114">
        <v>532078</v>
      </c>
      <c r="C2653" s="114" t="s">
        <v>364</v>
      </c>
      <c r="D2653" s="114" t="s">
        <v>396</v>
      </c>
    </row>
    <row r="2654" spans="1:4" x14ac:dyDescent="0.3">
      <c r="A2654" s="114" t="s">
        <v>4265</v>
      </c>
      <c r="B2654" s="114">
        <v>513446</v>
      </c>
      <c r="C2654" s="114" t="s">
        <v>4266</v>
      </c>
      <c r="D2654" s="114" t="s">
        <v>396</v>
      </c>
    </row>
    <row r="2655" spans="1:4" x14ac:dyDescent="0.3">
      <c r="A2655" s="114" t="s">
        <v>4267</v>
      </c>
      <c r="B2655" s="114">
        <v>532723</v>
      </c>
      <c r="C2655" s="114" t="s">
        <v>364</v>
      </c>
      <c r="D2655" s="114" t="s">
        <v>450</v>
      </c>
    </row>
    <row r="2656" spans="1:4" x14ac:dyDescent="0.3">
      <c r="A2656" s="114" t="s">
        <v>4268</v>
      </c>
      <c r="B2656" s="114">
        <v>505343</v>
      </c>
      <c r="C2656" s="114" t="s">
        <v>364</v>
      </c>
      <c r="D2656" s="114" t="s">
        <v>785</v>
      </c>
    </row>
    <row r="2657" spans="1:4" x14ac:dyDescent="0.3">
      <c r="A2657" s="114" t="s">
        <v>4269</v>
      </c>
      <c r="B2657" s="114">
        <v>505343</v>
      </c>
      <c r="C2657" s="114" t="s">
        <v>364</v>
      </c>
      <c r="D2657" s="114" t="s">
        <v>785</v>
      </c>
    </row>
    <row r="2658" spans="1:4" x14ac:dyDescent="0.3">
      <c r="A2658" s="114" t="s">
        <v>4270</v>
      </c>
      <c r="B2658" s="114">
        <v>524084</v>
      </c>
      <c r="C2658" s="114" t="s">
        <v>4271</v>
      </c>
      <c r="D2658" s="114" t="s">
        <v>508</v>
      </c>
    </row>
    <row r="2659" spans="1:4" x14ac:dyDescent="0.3">
      <c r="A2659" s="114" t="s">
        <v>4272</v>
      </c>
      <c r="B2659" s="114">
        <v>524084</v>
      </c>
      <c r="C2659" s="114" t="s">
        <v>4271</v>
      </c>
      <c r="D2659" s="114" t="s">
        <v>508</v>
      </c>
    </row>
    <row r="2660" spans="1:4" x14ac:dyDescent="0.3">
      <c r="A2660" s="114" t="s">
        <v>4273</v>
      </c>
      <c r="B2660" s="114">
        <v>538836</v>
      </c>
      <c r="C2660" s="114" t="s">
        <v>4274</v>
      </c>
      <c r="D2660" s="114" t="s">
        <v>478</v>
      </c>
    </row>
    <row r="2661" spans="1:4" x14ac:dyDescent="0.3">
      <c r="A2661" s="114" t="s">
        <v>4275</v>
      </c>
      <c r="B2661" s="114">
        <v>530167</v>
      </c>
      <c r="C2661" s="114" t="s">
        <v>364</v>
      </c>
      <c r="D2661" s="114" t="s">
        <v>381</v>
      </c>
    </row>
    <row r="2662" spans="1:4" x14ac:dyDescent="0.3">
      <c r="A2662" s="114" t="s">
        <v>4276</v>
      </c>
      <c r="B2662" s="114">
        <v>539199</v>
      </c>
      <c r="C2662" s="114" t="s">
        <v>364</v>
      </c>
      <c r="D2662" s="114" t="s">
        <v>347</v>
      </c>
    </row>
    <row r="2663" spans="1:4" x14ac:dyDescent="0.3">
      <c r="A2663" s="114" t="s">
        <v>4277</v>
      </c>
      <c r="B2663" s="114">
        <v>532621</v>
      </c>
      <c r="C2663" s="114" t="s">
        <v>4278</v>
      </c>
      <c r="D2663" s="114" t="s">
        <v>379</v>
      </c>
    </row>
    <row r="2664" spans="1:4" x14ac:dyDescent="0.3">
      <c r="A2664" s="114" t="s">
        <v>4279</v>
      </c>
      <c r="B2664" s="114">
        <v>511549</v>
      </c>
      <c r="C2664" s="114" t="s">
        <v>364</v>
      </c>
      <c r="D2664" s="114" t="s">
        <v>381</v>
      </c>
    </row>
    <row r="2665" spans="1:4" x14ac:dyDescent="0.3">
      <c r="A2665" s="114" t="s">
        <v>4280</v>
      </c>
      <c r="B2665" s="114">
        <v>500288</v>
      </c>
      <c r="C2665" s="114" t="s">
        <v>4281</v>
      </c>
      <c r="D2665" s="114" t="s">
        <v>402</v>
      </c>
    </row>
    <row r="2666" spans="1:4" x14ac:dyDescent="0.3">
      <c r="A2666" s="114" t="s">
        <v>4282</v>
      </c>
      <c r="B2666" s="114">
        <v>526237</v>
      </c>
      <c r="C2666" s="114" t="s">
        <v>364</v>
      </c>
      <c r="D2666" s="114" t="s">
        <v>381</v>
      </c>
    </row>
    <row r="2667" spans="1:4" x14ac:dyDescent="0.3">
      <c r="A2667" s="114" t="s">
        <v>4283</v>
      </c>
      <c r="B2667" s="114">
        <v>523160</v>
      </c>
      <c r="C2667" s="114" t="s">
        <v>364</v>
      </c>
      <c r="D2667" s="114" t="s">
        <v>549</v>
      </c>
    </row>
    <row r="2668" spans="1:4" x14ac:dyDescent="0.3">
      <c r="A2668" s="114" t="s">
        <v>4284</v>
      </c>
      <c r="B2668" s="114">
        <v>523160</v>
      </c>
      <c r="C2668" s="114" t="s">
        <v>364</v>
      </c>
      <c r="D2668" s="114" t="s">
        <v>549</v>
      </c>
    </row>
    <row r="2669" spans="1:4" x14ac:dyDescent="0.3">
      <c r="A2669" s="114" t="s">
        <v>4285</v>
      </c>
      <c r="B2669" s="114">
        <v>513305</v>
      </c>
      <c r="C2669" s="114" t="s">
        <v>4286</v>
      </c>
      <c r="D2669" s="114" t="s">
        <v>785</v>
      </c>
    </row>
    <row r="2670" spans="1:4" x14ac:dyDescent="0.3">
      <c r="A2670" s="114" t="s">
        <v>4287</v>
      </c>
      <c r="B2670" s="114">
        <v>532407</v>
      </c>
      <c r="C2670" s="114" t="s">
        <v>364</v>
      </c>
      <c r="D2670" s="114" t="s">
        <v>457</v>
      </c>
    </row>
    <row r="2671" spans="1:4" x14ac:dyDescent="0.3">
      <c r="A2671" s="114" t="s">
        <v>4288</v>
      </c>
      <c r="B2671" s="114" t="s">
        <v>364</v>
      </c>
      <c r="C2671" s="114" t="s">
        <v>4289</v>
      </c>
      <c r="D2671" s="114" t="s">
        <v>455</v>
      </c>
    </row>
    <row r="2672" spans="1:4" x14ac:dyDescent="0.3">
      <c r="A2672" s="114" t="s">
        <v>4290</v>
      </c>
      <c r="B2672" s="114">
        <v>517334</v>
      </c>
      <c r="C2672" s="114" t="s">
        <v>4291</v>
      </c>
      <c r="D2672" s="114" t="s">
        <v>719</v>
      </c>
    </row>
    <row r="2673" spans="1:4" x14ac:dyDescent="0.3">
      <c r="A2673" s="114" t="s">
        <v>4292</v>
      </c>
      <c r="B2673" s="114">
        <v>532892</v>
      </c>
      <c r="C2673" s="114" t="s">
        <v>4293</v>
      </c>
      <c r="D2673" s="114" t="s">
        <v>381</v>
      </c>
    </row>
    <row r="2674" spans="1:4" x14ac:dyDescent="0.3">
      <c r="A2674" s="114" t="s">
        <v>4294</v>
      </c>
      <c r="B2674" s="114">
        <v>590115</v>
      </c>
      <c r="C2674" s="114" t="s">
        <v>4295</v>
      </c>
      <c r="D2674" s="114" t="s">
        <v>347</v>
      </c>
    </row>
    <row r="2675" spans="1:4" x14ac:dyDescent="0.3">
      <c r="A2675" s="114" t="s">
        <v>4296</v>
      </c>
      <c r="B2675" s="114">
        <v>533385</v>
      </c>
      <c r="C2675" s="114" t="s">
        <v>4297</v>
      </c>
      <c r="D2675" s="114" t="s">
        <v>347</v>
      </c>
    </row>
    <row r="2676" spans="1:4" x14ac:dyDescent="0.3">
      <c r="A2676" s="114" t="s">
        <v>4298</v>
      </c>
      <c r="B2676" s="114">
        <v>507522</v>
      </c>
      <c r="C2676" s="114" t="s">
        <v>364</v>
      </c>
      <c r="D2676" s="114" t="s">
        <v>996</v>
      </c>
    </row>
    <row r="2677" spans="1:4" x14ac:dyDescent="0.3">
      <c r="A2677" s="114" t="s">
        <v>4299</v>
      </c>
      <c r="B2677" s="114">
        <v>526299</v>
      </c>
      <c r="C2677" s="114" t="s">
        <v>4300</v>
      </c>
      <c r="D2677" s="114" t="s">
        <v>350</v>
      </c>
    </row>
    <row r="2678" spans="1:4" x14ac:dyDescent="0.3">
      <c r="A2678" s="114" t="s">
        <v>4301</v>
      </c>
      <c r="B2678" s="114">
        <v>500450</v>
      </c>
      <c r="C2678" s="114" t="s">
        <v>364</v>
      </c>
      <c r="D2678" s="114" t="s">
        <v>347</v>
      </c>
    </row>
    <row r="2679" spans="1:4" x14ac:dyDescent="0.3">
      <c r="A2679" s="114" t="s">
        <v>4302</v>
      </c>
      <c r="B2679" s="114">
        <v>526143</v>
      </c>
      <c r="C2679" s="114" t="s">
        <v>364</v>
      </c>
      <c r="D2679" s="114" t="s">
        <v>559</v>
      </c>
    </row>
    <row r="2680" spans="1:4" x14ac:dyDescent="0.3">
      <c r="A2680" s="114" t="s">
        <v>4303</v>
      </c>
      <c r="B2680" s="114">
        <v>532440</v>
      </c>
      <c r="C2680" s="114" t="s">
        <v>4304</v>
      </c>
      <c r="D2680" s="114" t="s">
        <v>2357</v>
      </c>
    </row>
    <row r="2681" spans="1:4" x14ac:dyDescent="0.3">
      <c r="A2681" s="114" t="s">
        <v>4305</v>
      </c>
      <c r="B2681" s="114">
        <v>540809</v>
      </c>
      <c r="C2681" s="114" t="s">
        <v>364</v>
      </c>
      <c r="D2681" s="114" t="s">
        <v>386</v>
      </c>
    </row>
    <row r="2682" spans="1:4" x14ac:dyDescent="0.3">
      <c r="A2682" s="114" t="s">
        <v>4306</v>
      </c>
      <c r="B2682" s="114">
        <v>500290</v>
      </c>
      <c r="C2682" s="114" t="s">
        <v>4307</v>
      </c>
      <c r="D2682" s="114" t="s">
        <v>844</v>
      </c>
    </row>
    <row r="2683" spans="1:4" x14ac:dyDescent="0.3">
      <c r="A2683" s="114" t="s">
        <v>4308</v>
      </c>
      <c r="B2683" s="114">
        <v>532376</v>
      </c>
      <c r="C2683" s="114" t="s">
        <v>4309</v>
      </c>
      <c r="D2683" s="114" t="s">
        <v>510</v>
      </c>
    </row>
    <row r="2684" spans="1:4" x14ac:dyDescent="0.3">
      <c r="A2684" s="114" t="s">
        <v>4310</v>
      </c>
      <c r="B2684" s="114">
        <v>512065</v>
      </c>
      <c r="C2684" s="114" t="s">
        <v>364</v>
      </c>
      <c r="D2684" s="114" t="s">
        <v>381</v>
      </c>
    </row>
    <row r="2685" spans="1:4" x14ac:dyDescent="0.3">
      <c r="A2685" s="114" t="s">
        <v>4311</v>
      </c>
      <c r="B2685" s="114">
        <v>532650</v>
      </c>
      <c r="C2685" s="114" t="s">
        <v>4312</v>
      </c>
      <c r="D2685" s="114" t="s">
        <v>687</v>
      </c>
    </row>
    <row r="2686" spans="1:4" x14ac:dyDescent="0.3">
      <c r="A2686" s="114" t="s">
        <v>4313</v>
      </c>
      <c r="B2686" s="114">
        <v>508922</v>
      </c>
      <c r="C2686" s="114" t="s">
        <v>364</v>
      </c>
      <c r="D2686" s="114" t="s">
        <v>1410</v>
      </c>
    </row>
    <row r="2687" spans="1:4" x14ac:dyDescent="0.3">
      <c r="A2687" s="114" t="s">
        <v>4314</v>
      </c>
      <c r="B2687" s="114">
        <v>508922</v>
      </c>
      <c r="C2687" s="114" t="s">
        <v>364</v>
      </c>
      <c r="D2687" s="114" t="s">
        <v>1410</v>
      </c>
    </row>
    <row r="2688" spans="1:4" x14ac:dyDescent="0.3">
      <c r="A2688" s="114" t="s">
        <v>4315</v>
      </c>
      <c r="B2688" s="114" t="s">
        <v>364</v>
      </c>
      <c r="C2688" s="114" t="s">
        <v>4316</v>
      </c>
      <c r="D2688" s="114" t="s">
        <v>1410</v>
      </c>
    </row>
    <row r="2689" spans="1:4" x14ac:dyDescent="0.3">
      <c r="A2689" s="114" t="s">
        <v>4317</v>
      </c>
      <c r="B2689" s="114">
        <v>542597</v>
      </c>
      <c r="C2689" s="114" t="s">
        <v>4318</v>
      </c>
      <c r="D2689" s="114" t="s">
        <v>730</v>
      </c>
    </row>
    <row r="2690" spans="1:4" x14ac:dyDescent="0.3">
      <c r="A2690" s="114" t="s">
        <v>4319</v>
      </c>
      <c r="B2690" s="114">
        <v>534312</v>
      </c>
      <c r="C2690" s="114" t="s">
        <v>4320</v>
      </c>
      <c r="D2690" s="114" t="s">
        <v>469</v>
      </c>
    </row>
    <row r="2691" spans="1:4" x14ac:dyDescent="0.3">
      <c r="A2691" s="114" t="s">
        <v>4321</v>
      </c>
      <c r="B2691" s="114">
        <v>531919</v>
      </c>
      <c r="C2691" s="114" t="s">
        <v>364</v>
      </c>
      <c r="D2691" s="114" t="s">
        <v>384</v>
      </c>
    </row>
    <row r="2692" spans="1:4" x14ac:dyDescent="0.3">
      <c r="A2692" s="114" t="s">
        <v>4322</v>
      </c>
      <c r="B2692" s="114">
        <v>539819</v>
      </c>
      <c r="C2692" s="114" t="s">
        <v>364</v>
      </c>
      <c r="D2692" s="114" t="s">
        <v>347</v>
      </c>
    </row>
    <row r="2693" spans="1:4" x14ac:dyDescent="0.3">
      <c r="A2693" s="114" t="s">
        <v>4323</v>
      </c>
      <c r="B2693" s="114">
        <v>538743</v>
      </c>
      <c r="C2693" s="114" t="s">
        <v>364</v>
      </c>
      <c r="D2693" s="114" t="s">
        <v>350</v>
      </c>
    </row>
    <row r="2694" spans="1:4" x14ac:dyDescent="0.3">
      <c r="A2694" s="114" t="s">
        <v>4324</v>
      </c>
      <c r="B2694" s="114">
        <v>532097</v>
      </c>
      <c r="C2694" s="114" t="s">
        <v>4325</v>
      </c>
      <c r="D2694" s="114" t="s">
        <v>762</v>
      </c>
    </row>
    <row r="2695" spans="1:4" x14ac:dyDescent="0.3">
      <c r="A2695" s="114" t="s">
        <v>4326</v>
      </c>
      <c r="B2695" s="114">
        <v>500460</v>
      </c>
      <c r="C2695" s="114" t="s">
        <v>4327</v>
      </c>
      <c r="D2695" s="114" t="s">
        <v>396</v>
      </c>
    </row>
    <row r="2696" spans="1:4" x14ac:dyDescent="0.3">
      <c r="A2696" s="114" t="s">
        <v>4328</v>
      </c>
      <c r="B2696" s="114">
        <v>523832</v>
      </c>
      <c r="C2696" s="114" t="s">
        <v>4329</v>
      </c>
      <c r="D2696" s="114" t="s">
        <v>482</v>
      </c>
    </row>
    <row r="2697" spans="1:4" x14ac:dyDescent="0.3">
      <c r="A2697" s="114" t="s">
        <v>4330</v>
      </c>
      <c r="B2697" s="114">
        <v>530341</v>
      </c>
      <c r="C2697" s="114" t="s">
        <v>364</v>
      </c>
      <c r="D2697" s="114" t="s">
        <v>347</v>
      </c>
    </row>
    <row r="2698" spans="1:4" x14ac:dyDescent="0.3">
      <c r="A2698" s="114" t="s">
        <v>4331</v>
      </c>
      <c r="B2698" s="114">
        <v>535204</v>
      </c>
      <c r="C2698" s="114" t="s">
        <v>364</v>
      </c>
      <c r="D2698" s="114" t="s">
        <v>386</v>
      </c>
    </row>
    <row r="2699" spans="1:4" x14ac:dyDescent="0.3">
      <c r="A2699" s="114" t="s">
        <v>4332</v>
      </c>
      <c r="B2699" s="114">
        <v>532357</v>
      </c>
      <c r="C2699" s="114" t="s">
        <v>4333</v>
      </c>
      <c r="D2699" s="114" t="s">
        <v>367</v>
      </c>
    </row>
    <row r="2700" spans="1:4" x14ac:dyDescent="0.3">
      <c r="A2700" s="114" t="s">
        <v>4334</v>
      </c>
      <c r="B2700" s="114">
        <v>501477</v>
      </c>
      <c r="C2700" s="114" t="s">
        <v>364</v>
      </c>
      <c r="D2700" s="114" t="s">
        <v>386</v>
      </c>
    </row>
    <row r="2701" spans="1:4" x14ac:dyDescent="0.3">
      <c r="A2701" s="114" t="s">
        <v>4335</v>
      </c>
      <c r="B2701" s="114">
        <v>501477</v>
      </c>
      <c r="C2701" s="114" t="s">
        <v>364</v>
      </c>
      <c r="D2701" s="114" t="s">
        <v>386</v>
      </c>
    </row>
    <row r="2702" spans="1:4" x14ac:dyDescent="0.3">
      <c r="A2702" s="114" t="s">
        <v>4336</v>
      </c>
      <c r="B2702" s="114">
        <v>534091</v>
      </c>
      <c r="C2702" s="114" t="s">
        <v>4337</v>
      </c>
      <c r="D2702" s="114" t="s">
        <v>384</v>
      </c>
    </row>
    <row r="2703" spans="1:4" x14ac:dyDescent="0.3">
      <c r="A2703" s="114" t="s">
        <v>4338</v>
      </c>
      <c r="B2703" s="114">
        <v>534091</v>
      </c>
      <c r="C2703" s="114" t="s">
        <v>4337</v>
      </c>
      <c r="D2703" s="114" t="s">
        <v>384</v>
      </c>
    </row>
    <row r="2704" spans="1:4" x14ac:dyDescent="0.3">
      <c r="A2704" s="114" t="s">
        <v>4339</v>
      </c>
      <c r="B2704" s="114">
        <v>526169</v>
      </c>
      <c r="C2704" s="114" t="s">
        <v>364</v>
      </c>
      <c r="D2704" s="114" t="s">
        <v>844</v>
      </c>
    </row>
    <row r="2705" spans="1:4" x14ac:dyDescent="0.3">
      <c r="A2705" s="114" t="s">
        <v>4340</v>
      </c>
      <c r="B2705" s="114">
        <v>526169</v>
      </c>
      <c r="C2705" s="114" t="s">
        <v>364</v>
      </c>
      <c r="D2705" s="114" t="s">
        <v>844</v>
      </c>
    </row>
    <row r="2706" spans="1:4" x14ac:dyDescent="0.3">
      <c r="A2706" s="114" t="s">
        <v>4341</v>
      </c>
      <c r="B2706" s="114">
        <v>505594</v>
      </c>
      <c r="C2706" s="114" t="s">
        <v>364</v>
      </c>
      <c r="D2706" s="114" t="s">
        <v>785</v>
      </c>
    </row>
    <row r="2707" spans="1:4" x14ac:dyDescent="0.3">
      <c r="A2707" s="114" t="s">
        <v>4342</v>
      </c>
      <c r="B2707" s="114">
        <v>504356</v>
      </c>
      <c r="C2707" s="114" t="s">
        <v>364</v>
      </c>
      <c r="D2707" s="114" t="s">
        <v>785</v>
      </c>
    </row>
    <row r="2708" spans="1:4" x14ac:dyDescent="0.3">
      <c r="A2708" s="114" t="s">
        <v>4343</v>
      </c>
      <c r="B2708" s="114">
        <v>520059</v>
      </c>
      <c r="C2708" s="114" t="s">
        <v>4344</v>
      </c>
      <c r="D2708" s="114" t="s">
        <v>719</v>
      </c>
    </row>
    <row r="2709" spans="1:4" x14ac:dyDescent="0.3">
      <c r="A2709" s="114" t="s">
        <v>4345</v>
      </c>
      <c r="B2709" s="114">
        <v>520043</v>
      </c>
      <c r="C2709" s="114" t="s">
        <v>4346</v>
      </c>
      <c r="D2709" s="114" t="s">
        <v>719</v>
      </c>
    </row>
    <row r="2710" spans="1:4" x14ac:dyDescent="0.3">
      <c r="A2710" s="114" t="s">
        <v>4347</v>
      </c>
      <c r="B2710" s="114">
        <v>511200</v>
      </c>
      <c r="C2710" s="114" t="s">
        <v>364</v>
      </c>
      <c r="D2710" s="114" t="s">
        <v>785</v>
      </c>
    </row>
    <row r="2711" spans="1:4" x14ac:dyDescent="0.3">
      <c r="A2711" s="114" t="s">
        <v>4348</v>
      </c>
      <c r="B2711" s="114">
        <v>511401</v>
      </c>
      <c r="C2711" s="114" t="s">
        <v>4349</v>
      </c>
      <c r="D2711" s="114" t="s">
        <v>347</v>
      </c>
    </row>
    <row r="2712" spans="1:4" x14ac:dyDescent="0.3">
      <c r="A2712" s="114" t="s">
        <v>4350</v>
      </c>
      <c r="B2712" s="114">
        <v>531821</v>
      </c>
      <c r="C2712" s="114" t="s">
        <v>364</v>
      </c>
      <c r="D2712" s="114" t="s">
        <v>347</v>
      </c>
    </row>
    <row r="2713" spans="1:4" x14ac:dyDescent="0.3">
      <c r="A2713" s="114" t="s">
        <v>4351</v>
      </c>
      <c r="B2713" s="114">
        <v>515037</v>
      </c>
      <c r="C2713" s="114" t="s">
        <v>4352</v>
      </c>
      <c r="D2713" s="114" t="s">
        <v>641</v>
      </c>
    </row>
    <row r="2714" spans="1:4" x14ac:dyDescent="0.3">
      <c r="A2714" s="114" t="s">
        <v>4353</v>
      </c>
      <c r="B2714" s="114">
        <v>540366</v>
      </c>
      <c r="C2714" s="114" t="s">
        <v>4354</v>
      </c>
      <c r="D2714" s="114" t="s">
        <v>1103</v>
      </c>
    </row>
    <row r="2715" spans="1:4" x14ac:dyDescent="0.3">
      <c r="A2715" s="114" t="s">
        <v>4355</v>
      </c>
      <c r="B2715" s="114">
        <v>511766</v>
      </c>
      <c r="C2715" s="114" t="s">
        <v>4356</v>
      </c>
      <c r="D2715" s="114" t="s">
        <v>381</v>
      </c>
    </row>
    <row r="2716" spans="1:4" x14ac:dyDescent="0.3">
      <c r="A2716" s="114" t="s">
        <v>4357</v>
      </c>
      <c r="B2716" s="114">
        <v>533398</v>
      </c>
      <c r="C2716" s="114" t="s">
        <v>4358</v>
      </c>
      <c r="D2716" s="114" t="s">
        <v>381</v>
      </c>
    </row>
    <row r="2717" spans="1:4" x14ac:dyDescent="0.3">
      <c r="A2717" s="114" t="s">
        <v>4359</v>
      </c>
      <c r="B2717" s="114">
        <v>532991</v>
      </c>
      <c r="C2717" s="114" t="s">
        <v>4360</v>
      </c>
      <c r="D2717" s="114" t="s">
        <v>450</v>
      </c>
    </row>
    <row r="2718" spans="1:4" x14ac:dyDescent="0.3">
      <c r="A2718" s="114" t="s">
        <v>4361</v>
      </c>
      <c r="B2718" s="114">
        <v>538862</v>
      </c>
      <c r="C2718" s="114" t="s">
        <v>364</v>
      </c>
      <c r="D2718" s="114" t="s">
        <v>347</v>
      </c>
    </row>
    <row r="2719" spans="1:4" x14ac:dyDescent="0.3">
      <c r="A2719" s="114" t="s">
        <v>4362</v>
      </c>
      <c r="B2719" s="114">
        <v>506734</v>
      </c>
      <c r="C2719" s="114" t="s">
        <v>364</v>
      </c>
      <c r="D2719" s="114" t="s">
        <v>412</v>
      </c>
    </row>
    <row r="2720" spans="1:4" x14ac:dyDescent="0.3">
      <c r="A2720" s="114" t="s">
        <v>4363</v>
      </c>
      <c r="B2720" s="114">
        <v>535205</v>
      </c>
      <c r="C2720" s="114" t="s">
        <v>364</v>
      </c>
      <c r="D2720" s="114" t="s">
        <v>386</v>
      </c>
    </row>
    <row r="2721" spans="1:4" x14ac:dyDescent="0.3">
      <c r="A2721" s="114" t="s">
        <v>4364</v>
      </c>
      <c r="B2721" s="114" t="s">
        <v>364</v>
      </c>
      <c r="C2721" s="114" t="s">
        <v>4365</v>
      </c>
      <c r="D2721" s="114" t="s">
        <v>455</v>
      </c>
    </row>
    <row r="2722" spans="1:4" x14ac:dyDescent="0.3">
      <c r="A2722" s="114" t="s">
        <v>4366</v>
      </c>
      <c r="B2722" s="114">
        <v>512024</v>
      </c>
      <c r="C2722" s="114" t="s">
        <v>364</v>
      </c>
      <c r="D2722" s="114" t="s">
        <v>438</v>
      </c>
    </row>
    <row r="2723" spans="1:4" x14ac:dyDescent="0.3">
      <c r="A2723" s="114" t="s">
        <v>4367</v>
      </c>
      <c r="B2723" s="114">
        <v>530897</v>
      </c>
      <c r="C2723" s="114" t="s">
        <v>364</v>
      </c>
      <c r="D2723" s="114" t="s">
        <v>553</v>
      </c>
    </row>
    <row r="2724" spans="1:4" x14ac:dyDescent="0.3">
      <c r="A2724" s="114" t="s">
        <v>4368</v>
      </c>
      <c r="B2724" s="114">
        <v>516082</v>
      </c>
      <c r="C2724" s="114" t="s">
        <v>4369</v>
      </c>
      <c r="D2724" s="114" t="s">
        <v>358</v>
      </c>
    </row>
    <row r="2725" spans="1:4" x14ac:dyDescent="0.3">
      <c r="A2725" s="114" t="s">
        <v>4370</v>
      </c>
      <c r="B2725" s="114">
        <v>532623</v>
      </c>
      <c r="C2725" s="114" t="s">
        <v>364</v>
      </c>
      <c r="D2725" s="114" t="s">
        <v>386</v>
      </c>
    </row>
    <row r="2726" spans="1:4" x14ac:dyDescent="0.3">
      <c r="A2726" s="114" t="s">
        <v>4371</v>
      </c>
      <c r="B2726" s="114">
        <v>512279</v>
      </c>
      <c r="C2726" s="114" t="s">
        <v>364</v>
      </c>
      <c r="D2726" s="114" t="s">
        <v>785</v>
      </c>
    </row>
    <row r="2727" spans="1:4" x14ac:dyDescent="0.3">
      <c r="A2727" s="114" t="s">
        <v>4372</v>
      </c>
      <c r="B2727" s="114">
        <v>524709</v>
      </c>
      <c r="C2727" s="114" t="s">
        <v>4373</v>
      </c>
      <c r="D2727" s="114" t="s">
        <v>508</v>
      </c>
    </row>
    <row r="2728" spans="1:4" x14ac:dyDescent="0.3">
      <c r="A2728" s="114" t="s">
        <v>4374</v>
      </c>
      <c r="B2728" s="114" t="s">
        <v>364</v>
      </c>
      <c r="C2728" s="114" t="s">
        <v>4375</v>
      </c>
      <c r="D2728" s="114" t="s">
        <v>455</v>
      </c>
    </row>
    <row r="2729" spans="1:4" x14ac:dyDescent="0.3">
      <c r="A2729" s="114" t="s">
        <v>4376</v>
      </c>
      <c r="B2729" s="114">
        <v>531832</v>
      </c>
      <c r="C2729" s="114" t="s">
        <v>364</v>
      </c>
      <c r="D2729" s="114" t="s">
        <v>562</v>
      </c>
    </row>
    <row r="2730" spans="1:4" x14ac:dyDescent="0.3">
      <c r="A2730" s="114" t="s">
        <v>4377</v>
      </c>
      <c r="B2730" s="114">
        <v>539917</v>
      </c>
      <c r="C2730" s="114" t="s">
        <v>4378</v>
      </c>
      <c r="D2730" s="114" t="s">
        <v>872</v>
      </c>
    </row>
    <row r="2731" spans="1:4" x14ac:dyDescent="0.3">
      <c r="A2731" s="114" t="s">
        <v>4379</v>
      </c>
      <c r="B2731" s="114">
        <v>534184</v>
      </c>
      <c r="C2731" s="114" t="s">
        <v>4380</v>
      </c>
      <c r="D2731" s="114" t="s">
        <v>427</v>
      </c>
    </row>
    <row r="2732" spans="1:4" x14ac:dyDescent="0.3">
      <c r="A2732" s="114" t="s">
        <v>4381</v>
      </c>
      <c r="B2732" s="114">
        <v>532362</v>
      </c>
      <c r="C2732" s="114" t="s">
        <v>364</v>
      </c>
      <c r="D2732" s="114" t="s">
        <v>396</v>
      </c>
    </row>
    <row r="2733" spans="1:4" x14ac:dyDescent="0.3">
      <c r="A2733" s="114" t="s">
        <v>4382</v>
      </c>
      <c r="B2733" s="114">
        <v>532895</v>
      </c>
      <c r="C2733" s="114" t="s">
        <v>4383</v>
      </c>
      <c r="D2733" s="114" t="s">
        <v>384</v>
      </c>
    </row>
    <row r="2734" spans="1:4" x14ac:dyDescent="0.3">
      <c r="A2734" s="114" t="s">
        <v>4384</v>
      </c>
      <c r="B2734" s="114">
        <v>521109</v>
      </c>
      <c r="C2734" s="114" t="s">
        <v>4385</v>
      </c>
      <c r="D2734" s="114" t="s">
        <v>379</v>
      </c>
    </row>
    <row r="2735" spans="1:4" x14ac:dyDescent="0.3">
      <c r="A2735" s="114" t="s">
        <v>4386</v>
      </c>
      <c r="B2735" s="114">
        <v>532952</v>
      </c>
      <c r="C2735" s="114" t="s">
        <v>4387</v>
      </c>
      <c r="D2735" s="114" t="s">
        <v>384</v>
      </c>
    </row>
    <row r="2736" spans="1:4" x14ac:dyDescent="0.3">
      <c r="A2736" s="114" t="s">
        <v>4388</v>
      </c>
      <c r="B2736" s="114">
        <v>519136</v>
      </c>
      <c r="C2736" s="114" t="s">
        <v>4389</v>
      </c>
      <c r="D2736" s="114" t="s">
        <v>379</v>
      </c>
    </row>
    <row r="2737" spans="1:4" x14ac:dyDescent="0.3">
      <c r="A2737" s="114" t="s">
        <v>4390</v>
      </c>
      <c r="B2737" s="114">
        <v>523391</v>
      </c>
      <c r="C2737" s="114" t="s">
        <v>4391</v>
      </c>
      <c r="D2737" s="114" t="s">
        <v>379</v>
      </c>
    </row>
    <row r="2738" spans="1:4" x14ac:dyDescent="0.3">
      <c r="A2738" s="114" t="s">
        <v>4392</v>
      </c>
      <c r="B2738" s="114">
        <v>500296</v>
      </c>
      <c r="C2738" s="114" t="s">
        <v>4393</v>
      </c>
      <c r="D2738" s="114" t="s">
        <v>379</v>
      </c>
    </row>
    <row r="2739" spans="1:4" x14ac:dyDescent="0.3">
      <c r="A2739" s="114" t="s">
        <v>4394</v>
      </c>
      <c r="B2739" s="114">
        <v>541418</v>
      </c>
      <c r="C2739" s="114" t="s">
        <v>364</v>
      </c>
      <c r="D2739" s="114" t="s">
        <v>424</v>
      </c>
    </row>
    <row r="2740" spans="1:4" x14ac:dyDescent="0.3">
      <c r="A2740" s="114" t="s">
        <v>4395</v>
      </c>
      <c r="B2740" s="114">
        <v>531212</v>
      </c>
      <c r="C2740" s="114" t="s">
        <v>364</v>
      </c>
      <c r="D2740" s="114" t="s">
        <v>381</v>
      </c>
    </row>
    <row r="2741" spans="1:4" x14ac:dyDescent="0.3">
      <c r="A2741" s="114" t="s">
        <v>4396</v>
      </c>
      <c r="B2741" s="114">
        <v>532256</v>
      </c>
      <c r="C2741" s="114" t="s">
        <v>4397</v>
      </c>
      <c r="D2741" s="114" t="s">
        <v>381</v>
      </c>
    </row>
    <row r="2742" spans="1:4" x14ac:dyDescent="0.3">
      <c r="A2742" s="114" t="s">
        <v>4398</v>
      </c>
      <c r="B2742" s="114">
        <v>538395</v>
      </c>
      <c r="C2742" s="114" t="s">
        <v>364</v>
      </c>
      <c r="D2742" s="114" t="s">
        <v>347</v>
      </c>
    </row>
    <row r="2743" spans="1:4" x14ac:dyDescent="0.3">
      <c r="A2743" s="114" t="s">
        <v>4399</v>
      </c>
      <c r="B2743" s="114">
        <v>532641</v>
      </c>
      <c r="C2743" s="114" t="s">
        <v>4400</v>
      </c>
      <c r="D2743" s="114" t="s">
        <v>379</v>
      </c>
    </row>
    <row r="2744" spans="1:4" x14ac:dyDescent="0.3">
      <c r="A2744" s="114" t="s">
        <v>4401</v>
      </c>
      <c r="B2744" s="114" t="s">
        <v>364</v>
      </c>
      <c r="C2744" s="114" t="s">
        <v>4402</v>
      </c>
      <c r="D2744" s="114" t="s">
        <v>375</v>
      </c>
    </row>
    <row r="2745" spans="1:4" x14ac:dyDescent="0.3">
      <c r="A2745" s="114" t="s">
        <v>4403</v>
      </c>
      <c r="B2745" s="114">
        <v>539551</v>
      </c>
      <c r="C2745" s="114" t="s">
        <v>4404</v>
      </c>
      <c r="D2745" s="114" t="s">
        <v>834</v>
      </c>
    </row>
    <row r="2746" spans="1:4" x14ac:dyDescent="0.3">
      <c r="A2746" s="114" t="s">
        <v>4405</v>
      </c>
      <c r="B2746" s="114">
        <v>540080</v>
      </c>
      <c r="C2746" s="114" t="s">
        <v>364</v>
      </c>
      <c r="D2746" s="114" t="s">
        <v>396</v>
      </c>
    </row>
    <row r="2747" spans="1:4" x14ac:dyDescent="0.3">
      <c r="A2747" s="114" t="s">
        <v>4406</v>
      </c>
      <c r="B2747" s="114">
        <v>519455</v>
      </c>
      <c r="C2747" s="114" t="s">
        <v>364</v>
      </c>
      <c r="D2747" s="114" t="s">
        <v>478</v>
      </c>
    </row>
    <row r="2748" spans="1:4" x14ac:dyDescent="0.3">
      <c r="A2748" s="114" t="s">
        <v>4407</v>
      </c>
      <c r="B2748" s="114">
        <v>540204</v>
      </c>
      <c r="C2748" s="114" t="s">
        <v>4408</v>
      </c>
      <c r="D2748" s="114" t="s">
        <v>448</v>
      </c>
    </row>
    <row r="2749" spans="1:4" x14ac:dyDescent="0.3">
      <c r="A2749" s="114" t="s">
        <v>4409</v>
      </c>
      <c r="B2749" s="114">
        <v>531416</v>
      </c>
      <c r="C2749" s="114" t="s">
        <v>364</v>
      </c>
      <c r="D2749" s="114" t="s">
        <v>450</v>
      </c>
    </row>
    <row r="2750" spans="1:4" x14ac:dyDescent="0.3">
      <c r="A2750" s="114" t="s">
        <v>4410</v>
      </c>
      <c r="B2750" s="114" t="s">
        <v>364</v>
      </c>
      <c r="C2750" s="114" t="s">
        <v>4411</v>
      </c>
      <c r="D2750" s="114" t="s">
        <v>375</v>
      </c>
    </row>
    <row r="2751" spans="1:4" x14ac:dyDescent="0.3">
      <c r="A2751" s="114" t="s">
        <v>4412</v>
      </c>
      <c r="B2751" s="114">
        <v>526739</v>
      </c>
      <c r="C2751" s="114" t="s">
        <v>364</v>
      </c>
      <c r="D2751" s="114" t="s">
        <v>524</v>
      </c>
    </row>
    <row r="2752" spans="1:4" x14ac:dyDescent="0.3">
      <c r="A2752" s="114" t="s">
        <v>4413</v>
      </c>
      <c r="B2752" s="114">
        <v>517431</v>
      </c>
      <c r="C2752" s="114" t="s">
        <v>4414</v>
      </c>
      <c r="D2752" s="114" t="s">
        <v>484</v>
      </c>
    </row>
    <row r="2753" spans="1:4" x14ac:dyDescent="0.3">
      <c r="A2753" s="114" t="s">
        <v>4415</v>
      </c>
      <c r="B2753" s="114">
        <v>539595</v>
      </c>
      <c r="C2753" s="114" t="s">
        <v>364</v>
      </c>
      <c r="D2753" s="114" t="s">
        <v>347</v>
      </c>
    </row>
    <row r="2754" spans="1:4" x14ac:dyDescent="0.3">
      <c r="A2754" s="114" t="s">
        <v>4416</v>
      </c>
      <c r="B2754" s="114">
        <v>524816</v>
      </c>
      <c r="C2754" s="114" t="s">
        <v>4417</v>
      </c>
      <c r="D2754" s="114" t="s">
        <v>402</v>
      </c>
    </row>
    <row r="2755" spans="1:4" x14ac:dyDescent="0.3">
      <c r="A2755" s="114" t="s">
        <v>4418</v>
      </c>
      <c r="B2755" s="114">
        <v>537291</v>
      </c>
      <c r="C2755" s="114" t="s">
        <v>4419</v>
      </c>
      <c r="D2755" s="114" t="s">
        <v>562</v>
      </c>
    </row>
    <row r="2756" spans="1:4" x14ac:dyDescent="0.3">
      <c r="A2756" s="114" t="s">
        <v>4420</v>
      </c>
      <c r="B2756" s="114">
        <v>537291</v>
      </c>
      <c r="C2756" s="114" t="s">
        <v>4419</v>
      </c>
      <c r="D2756" s="114" t="s">
        <v>562</v>
      </c>
    </row>
    <row r="2757" spans="1:4" x14ac:dyDescent="0.3">
      <c r="A2757" s="114" t="s">
        <v>4421</v>
      </c>
      <c r="B2757" s="114">
        <v>502407</v>
      </c>
      <c r="C2757" s="114" t="s">
        <v>364</v>
      </c>
      <c r="D2757" s="114" t="s">
        <v>358</v>
      </c>
    </row>
    <row r="2758" spans="1:4" x14ac:dyDescent="0.3">
      <c r="A2758" s="114" t="s">
        <v>4422</v>
      </c>
      <c r="B2758" s="114">
        <v>532234</v>
      </c>
      <c r="C2758" s="114" t="s">
        <v>4423</v>
      </c>
      <c r="D2758" s="114" t="s">
        <v>669</v>
      </c>
    </row>
    <row r="2759" spans="1:4" x14ac:dyDescent="0.3">
      <c r="A2759" s="114" t="s">
        <v>4424</v>
      </c>
      <c r="B2759" s="114">
        <v>523630</v>
      </c>
      <c r="C2759" s="114" t="s">
        <v>4425</v>
      </c>
      <c r="D2759" s="114" t="s">
        <v>872</v>
      </c>
    </row>
    <row r="2760" spans="1:4" x14ac:dyDescent="0.3">
      <c r="A2760" s="114" t="s">
        <v>4426</v>
      </c>
      <c r="B2760" s="114">
        <v>531289</v>
      </c>
      <c r="C2760" s="114" t="s">
        <v>364</v>
      </c>
      <c r="D2760" s="114" t="s">
        <v>687</v>
      </c>
    </row>
    <row r="2761" spans="1:4" x14ac:dyDescent="0.3">
      <c r="A2761" s="114" t="s">
        <v>4427</v>
      </c>
      <c r="B2761" s="114">
        <v>531651</v>
      </c>
      <c r="C2761" s="114" t="s">
        <v>364</v>
      </c>
      <c r="D2761" s="114" t="s">
        <v>396</v>
      </c>
    </row>
    <row r="2762" spans="1:4" x14ac:dyDescent="0.3">
      <c r="A2762" s="114" t="s">
        <v>4428</v>
      </c>
      <c r="B2762" s="114">
        <v>507813</v>
      </c>
      <c r="C2762" s="114" t="s">
        <v>364</v>
      </c>
      <c r="D2762" s="114" t="s">
        <v>1400</v>
      </c>
    </row>
    <row r="2763" spans="1:4" x14ac:dyDescent="0.3">
      <c r="A2763" s="114" t="s">
        <v>4429</v>
      </c>
      <c r="B2763" s="114">
        <v>500298</v>
      </c>
      <c r="C2763" s="114" t="s">
        <v>364</v>
      </c>
      <c r="D2763" s="114" t="s">
        <v>412</v>
      </c>
    </row>
    <row r="2764" spans="1:4" x14ac:dyDescent="0.3">
      <c r="A2764" s="114" t="s">
        <v>4430</v>
      </c>
      <c r="B2764" s="114">
        <v>526616</v>
      </c>
      <c r="C2764" s="114" t="s">
        <v>364</v>
      </c>
      <c r="D2764" s="114" t="s">
        <v>484</v>
      </c>
    </row>
    <row r="2765" spans="1:4" x14ac:dyDescent="0.3">
      <c r="A2765" s="114" t="s">
        <v>4431</v>
      </c>
      <c r="B2765" s="114">
        <v>531287</v>
      </c>
      <c r="C2765" s="114" t="s">
        <v>364</v>
      </c>
      <c r="D2765" s="114" t="s">
        <v>484</v>
      </c>
    </row>
    <row r="2766" spans="1:4" x14ac:dyDescent="0.3">
      <c r="A2766" s="114" t="s">
        <v>4432</v>
      </c>
      <c r="B2766" s="114">
        <v>516062</v>
      </c>
      <c r="C2766" s="114" t="s">
        <v>364</v>
      </c>
      <c r="D2766" s="114" t="s">
        <v>859</v>
      </c>
    </row>
    <row r="2767" spans="1:4" x14ac:dyDescent="0.3">
      <c r="A2767" s="114" t="s">
        <v>4433</v>
      </c>
      <c r="B2767" s="114">
        <v>504882</v>
      </c>
      <c r="C2767" s="114" t="s">
        <v>364</v>
      </c>
      <c r="D2767" s="114" t="s">
        <v>450</v>
      </c>
    </row>
    <row r="2768" spans="1:4" x14ac:dyDescent="0.3">
      <c r="A2768" s="114" t="s">
        <v>4434</v>
      </c>
      <c r="B2768" s="114">
        <v>504882</v>
      </c>
      <c r="C2768" s="114" t="s">
        <v>364</v>
      </c>
      <c r="D2768" s="114" t="s">
        <v>450</v>
      </c>
    </row>
    <row r="2769" spans="1:4" x14ac:dyDescent="0.3">
      <c r="A2769" s="114" t="s">
        <v>4435</v>
      </c>
      <c r="B2769" s="114">
        <v>513179</v>
      </c>
      <c r="C2769" s="114" t="s">
        <v>4436</v>
      </c>
      <c r="D2769" s="114" t="s">
        <v>396</v>
      </c>
    </row>
    <row r="2770" spans="1:4" x14ac:dyDescent="0.3">
      <c r="A2770" s="114" t="s">
        <v>4437</v>
      </c>
      <c r="B2770" s="114">
        <v>530119</v>
      </c>
      <c r="C2770" s="114" t="s">
        <v>364</v>
      </c>
      <c r="D2770" s="114" t="s">
        <v>613</v>
      </c>
    </row>
    <row r="2771" spans="1:4" x14ac:dyDescent="0.3">
      <c r="A2771" s="114" t="s">
        <v>4438</v>
      </c>
      <c r="B2771" s="114">
        <v>531834</v>
      </c>
      <c r="C2771" s="114" t="s">
        <v>364</v>
      </c>
      <c r="D2771" s="114" t="s">
        <v>562</v>
      </c>
    </row>
    <row r="2772" spans="1:4" x14ac:dyDescent="0.3">
      <c r="A2772" s="114" t="s">
        <v>4439</v>
      </c>
      <c r="B2772" s="114">
        <v>524654</v>
      </c>
      <c r="C2772" s="114" t="s">
        <v>364</v>
      </c>
      <c r="D2772" s="114" t="s">
        <v>402</v>
      </c>
    </row>
    <row r="2773" spans="1:4" x14ac:dyDescent="0.3">
      <c r="A2773" s="114" t="s">
        <v>4440</v>
      </c>
      <c r="B2773" s="114">
        <v>538926</v>
      </c>
      <c r="C2773" s="114" t="s">
        <v>364</v>
      </c>
      <c r="D2773" s="114" t="s">
        <v>562</v>
      </c>
    </row>
    <row r="2774" spans="1:4" x14ac:dyDescent="0.3">
      <c r="A2774" s="114" t="s">
        <v>4441</v>
      </c>
      <c r="B2774" s="114">
        <v>513023</v>
      </c>
      <c r="C2774" s="114" t="s">
        <v>4442</v>
      </c>
      <c r="D2774" s="114" t="s">
        <v>503</v>
      </c>
    </row>
    <row r="2775" spans="1:4" x14ac:dyDescent="0.3">
      <c r="A2775" s="114" t="s">
        <v>4443</v>
      </c>
      <c r="B2775" s="114">
        <v>539521</v>
      </c>
      <c r="C2775" s="114" t="s">
        <v>364</v>
      </c>
      <c r="D2775" s="114" t="s">
        <v>347</v>
      </c>
    </row>
    <row r="2776" spans="1:4" x14ac:dyDescent="0.3">
      <c r="A2776" s="114" t="s">
        <v>4444</v>
      </c>
      <c r="B2776" s="114">
        <v>532504</v>
      </c>
      <c r="C2776" s="114" t="s">
        <v>4445</v>
      </c>
      <c r="D2776" s="114" t="s">
        <v>412</v>
      </c>
    </row>
    <row r="2777" spans="1:4" x14ac:dyDescent="0.3">
      <c r="A2777" s="114" t="s">
        <v>4446</v>
      </c>
      <c r="B2777" s="114">
        <v>531494</v>
      </c>
      <c r="C2777" s="114" t="s">
        <v>364</v>
      </c>
      <c r="D2777" s="114" t="s">
        <v>450</v>
      </c>
    </row>
    <row r="2778" spans="1:4" x14ac:dyDescent="0.3">
      <c r="A2778" s="114" t="s">
        <v>4447</v>
      </c>
      <c r="B2778" s="114">
        <v>539332</v>
      </c>
      <c r="C2778" s="114" t="s">
        <v>4448</v>
      </c>
      <c r="D2778" s="114" t="s">
        <v>487</v>
      </c>
    </row>
    <row r="2779" spans="1:4" x14ac:dyDescent="0.3">
      <c r="A2779" s="114" t="s">
        <v>4449</v>
      </c>
      <c r="B2779" s="114">
        <v>539525</v>
      </c>
      <c r="C2779" s="114" t="s">
        <v>364</v>
      </c>
      <c r="D2779" s="114" t="s">
        <v>398</v>
      </c>
    </row>
    <row r="2780" spans="1:4" x14ac:dyDescent="0.3">
      <c r="A2780" s="114" t="s">
        <v>4450</v>
      </c>
      <c r="B2780" s="114">
        <v>508989</v>
      </c>
      <c r="C2780" s="114" t="s">
        <v>4451</v>
      </c>
      <c r="D2780" s="114" t="s">
        <v>888</v>
      </c>
    </row>
    <row r="2781" spans="1:4" x14ac:dyDescent="0.3">
      <c r="A2781" s="114" t="s">
        <v>4452</v>
      </c>
      <c r="B2781" s="114">
        <v>538668</v>
      </c>
      <c r="C2781" s="114" t="s">
        <v>364</v>
      </c>
      <c r="D2781" s="114" t="s">
        <v>381</v>
      </c>
    </row>
    <row r="2782" spans="1:4" x14ac:dyDescent="0.3">
      <c r="A2782" s="114" t="s">
        <v>4453</v>
      </c>
      <c r="B2782" s="114">
        <v>523242</v>
      </c>
      <c r="C2782" s="114" t="s">
        <v>364</v>
      </c>
      <c r="D2782" s="114" t="s">
        <v>790</v>
      </c>
    </row>
    <row r="2783" spans="1:4" x14ac:dyDescent="0.3">
      <c r="A2783" s="114" t="s">
        <v>4454</v>
      </c>
      <c r="B2783" s="114">
        <v>534309</v>
      </c>
      <c r="C2783" s="114" t="s">
        <v>4455</v>
      </c>
      <c r="D2783" s="114" t="s">
        <v>762</v>
      </c>
    </row>
    <row r="2784" spans="1:4" x14ac:dyDescent="0.3">
      <c r="A2784" s="114" t="s">
        <v>4456</v>
      </c>
      <c r="B2784" s="114">
        <v>534309</v>
      </c>
      <c r="C2784" s="114" t="s">
        <v>4455</v>
      </c>
      <c r="D2784" s="114" t="s">
        <v>762</v>
      </c>
    </row>
    <row r="2785" spans="1:4" x14ac:dyDescent="0.3">
      <c r="A2785" s="114" t="s">
        <v>4457</v>
      </c>
      <c r="B2785" s="114">
        <v>519506</v>
      </c>
      <c r="C2785" s="114" t="s">
        <v>364</v>
      </c>
      <c r="D2785" s="114" t="s">
        <v>424</v>
      </c>
    </row>
    <row r="2786" spans="1:4" x14ac:dyDescent="0.3">
      <c r="A2786" s="114" t="s">
        <v>4458</v>
      </c>
      <c r="B2786" s="114">
        <v>531452</v>
      </c>
      <c r="C2786" s="114" t="s">
        <v>364</v>
      </c>
      <c r="D2786" s="114" t="s">
        <v>381</v>
      </c>
    </row>
    <row r="2787" spans="1:4" x14ac:dyDescent="0.3">
      <c r="A2787" s="114" t="s">
        <v>4459</v>
      </c>
      <c r="B2787" s="114">
        <v>500294</v>
      </c>
      <c r="C2787" s="114" t="s">
        <v>4460</v>
      </c>
      <c r="D2787" s="114" t="s">
        <v>762</v>
      </c>
    </row>
    <row r="2788" spans="1:4" x14ac:dyDescent="0.3">
      <c r="A2788" s="114" t="s">
        <v>4461</v>
      </c>
      <c r="B2788" s="114">
        <v>502168</v>
      </c>
      <c r="C2788" s="114" t="s">
        <v>4462</v>
      </c>
      <c r="D2788" s="114" t="s">
        <v>377</v>
      </c>
    </row>
    <row r="2789" spans="1:4" x14ac:dyDescent="0.3">
      <c r="A2789" s="114" t="s">
        <v>4463</v>
      </c>
      <c r="B2789" s="114">
        <v>530557</v>
      </c>
      <c r="C2789" s="114" t="s">
        <v>364</v>
      </c>
      <c r="D2789" s="114" t="s">
        <v>347</v>
      </c>
    </row>
    <row r="2790" spans="1:4" x14ac:dyDescent="0.3">
      <c r="A2790" s="114" t="s">
        <v>4464</v>
      </c>
      <c r="B2790" s="114">
        <v>511535</v>
      </c>
      <c r="C2790" s="114" t="s">
        <v>364</v>
      </c>
      <c r="D2790" s="114" t="s">
        <v>347</v>
      </c>
    </row>
    <row r="2791" spans="1:4" x14ac:dyDescent="0.3">
      <c r="A2791" s="114" t="s">
        <v>4465</v>
      </c>
      <c r="B2791" s="114">
        <v>532649</v>
      </c>
      <c r="C2791" s="114" t="s">
        <v>4466</v>
      </c>
      <c r="D2791" s="114" t="s">
        <v>402</v>
      </c>
    </row>
    <row r="2792" spans="1:4" x14ac:dyDescent="0.3">
      <c r="A2792" s="114" t="s">
        <v>4467</v>
      </c>
      <c r="B2792" s="114">
        <v>508670</v>
      </c>
      <c r="C2792" s="114" t="s">
        <v>364</v>
      </c>
      <c r="D2792" s="114" t="s">
        <v>771</v>
      </c>
    </row>
    <row r="2793" spans="1:4" x14ac:dyDescent="0.3">
      <c r="A2793" s="114" t="s">
        <v>4468</v>
      </c>
      <c r="B2793" s="114">
        <v>531049</v>
      </c>
      <c r="C2793" s="114" t="s">
        <v>364</v>
      </c>
      <c r="D2793" s="114" t="s">
        <v>892</v>
      </c>
    </row>
    <row r="2794" spans="1:4" x14ac:dyDescent="0.3">
      <c r="A2794" s="114" t="s">
        <v>4469</v>
      </c>
      <c r="B2794" s="114">
        <v>539409</v>
      </c>
      <c r="C2794" s="114" t="s">
        <v>364</v>
      </c>
      <c r="D2794" s="114" t="s">
        <v>386</v>
      </c>
    </row>
    <row r="2795" spans="1:4" x14ac:dyDescent="0.3">
      <c r="A2795" s="114" t="s">
        <v>4470</v>
      </c>
      <c r="B2795" s="114">
        <v>537838</v>
      </c>
      <c r="C2795" s="114" t="s">
        <v>364</v>
      </c>
      <c r="D2795" s="114" t="s">
        <v>386</v>
      </c>
    </row>
    <row r="2796" spans="1:4" x14ac:dyDescent="0.3">
      <c r="A2796" s="114" t="s">
        <v>4471</v>
      </c>
      <c r="B2796" s="114">
        <v>519560</v>
      </c>
      <c r="C2796" s="114" t="s">
        <v>364</v>
      </c>
      <c r="D2796" s="114" t="s">
        <v>562</v>
      </c>
    </row>
    <row r="2797" spans="1:4" x14ac:dyDescent="0.3">
      <c r="A2797" s="114" t="s">
        <v>4472</v>
      </c>
      <c r="B2797" s="114">
        <v>539016</v>
      </c>
      <c r="C2797" s="114" t="s">
        <v>364</v>
      </c>
      <c r="D2797" s="114" t="s">
        <v>381</v>
      </c>
    </row>
    <row r="2798" spans="1:4" x14ac:dyDescent="0.3">
      <c r="A2798" s="114" t="s">
        <v>4473</v>
      </c>
      <c r="B2798" s="114">
        <v>532864</v>
      </c>
      <c r="C2798" s="114" t="s">
        <v>4474</v>
      </c>
      <c r="D2798" s="114" t="s">
        <v>1284</v>
      </c>
    </row>
    <row r="2799" spans="1:4" x14ac:dyDescent="0.3">
      <c r="A2799" s="114" t="s">
        <v>4475</v>
      </c>
      <c r="B2799" s="114">
        <v>504112</v>
      </c>
      <c r="C2799" s="114" t="s">
        <v>4476</v>
      </c>
      <c r="D2799" s="114" t="s">
        <v>1991</v>
      </c>
    </row>
    <row r="2800" spans="1:4" x14ac:dyDescent="0.3">
      <c r="A2800" s="114" t="s">
        <v>4477</v>
      </c>
      <c r="B2800" s="114">
        <v>514332</v>
      </c>
      <c r="C2800" s="114" t="s">
        <v>364</v>
      </c>
      <c r="D2800" s="114" t="s">
        <v>450</v>
      </c>
    </row>
    <row r="2801" spans="1:4" x14ac:dyDescent="0.3">
      <c r="A2801" s="114" t="s">
        <v>4478</v>
      </c>
      <c r="B2801" s="114">
        <v>526195</v>
      </c>
      <c r="C2801" s="114" t="s">
        <v>364</v>
      </c>
      <c r="D2801" s="114" t="s">
        <v>478</v>
      </c>
    </row>
    <row r="2802" spans="1:4" x14ac:dyDescent="0.3">
      <c r="A2802" s="114" t="s">
        <v>4479</v>
      </c>
      <c r="B2802" s="114">
        <v>526195</v>
      </c>
      <c r="C2802" s="114" t="s">
        <v>364</v>
      </c>
      <c r="D2802" s="114" t="s">
        <v>478</v>
      </c>
    </row>
    <row r="2803" spans="1:4" x14ac:dyDescent="0.3">
      <c r="A2803" s="114" t="s">
        <v>4480</v>
      </c>
      <c r="B2803" s="114">
        <v>542665</v>
      </c>
      <c r="C2803" s="114" t="s">
        <v>4481</v>
      </c>
      <c r="D2803" s="114" t="s">
        <v>524</v>
      </c>
    </row>
    <row r="2804" spans="1:4" x14ac:dyDescent="0.3">
      <c r="A2804" s="114" t="s">
        <v>4482</v>
      </c>
      <c r="B2804" s="114">
        <v>512522</v>
      </c>
      <c r="C2804" s="114" t="s">
        <v>364</v>
      </c>
      <c r="D2804" s="114" t="s">
        <v>386</v>
      </c>
    </row>
    <row r="2805" spans="1:4" x14ac:dyDescent="0.3">
      <c r="A2805" s="114" t="s">
        <v>4483</v>
      </c>
      <c r="B2805" s="114">
        <v>505355</v>
      </c>
      <c r="C2805" s="114" t="s">
        <v>4484</v>
      </c>
      <c r="D2805" s="114" t="s">
        <v>785</v>
      </c>
    </row>
    <row r="2806" spans="1:4" x14ac:dyDescent="0.3">
      <c r="A2806" s="114" t="s">
        <v>4485</v>
      </c>
      <c r="B2806" s="114">
        <v>500790</v>
      </c>
      <c r="C2806" s="114" t="s">
        <v>4486</v>
      </c>
      <c r="D2806" s="114" t="s">
        <v>424</v>
      </c>
    </row>
    <row r="2807" spans="1:4" x14ac:dyDescent="0.3">
      <c r="A2807" s="114" t="s">
        <v>4487</v>
      </c>
      <c r="B2807" s="114">
        <v>500790</v>
      </c>
      <c r="C2807" s="114" t="s">
        <v>4486</v>
      </c>
      <c r="D2807" s="114" t="s">
        <v>424</v>
      </c>
    </row>
    <row r="2808" spans="1:4" x14ac:dyDescent="0.3">
      <c r="A2808" s="114" t="s">
        <v>4488</v>
      </c>
      <c r="B2808" s="114">
        <v>509040</v>
      </c>
      <c r="C2808" s="114" t="s">
        <v>364</v>
      </c>
      <c r="D2808" s="114" t="s">
        <v>457</v>
      </c>
    </row>
    <row r="2809" spans="1:4" x14ac:dyDescent="0.3">
      <c r="A2809" s="114" t="s">
        <v>4489</v>
      </c>
      <c r="B2809" s="114">
        <v>509040</v>
      </c>
      <c r="C2809" s="114" t="s">
        <v>364</v>
      </c>
      <c r="D2809" s="114" t="s">
        <v>457</v>
      </c>
    </row>
    <row r="2810" spans="1:4" x14ac:dyDescent="0.3">
      <c r="A2810" s="114" t="s">
        <v>4490</v>
      </c>
      <c r="B2810" s="114">
        <v>542117</v>
      </c>
      <c r="C2810" s="114" t="s">
        <v>364</v>
      </c>
      <c r="D2810" s="114" t="s">
        <v>455</v>
      </c>
    </row>
    <row r="2811" spans="1:4" x14ac:dyDescent="0.3">
      <c r="A2811" s="114" t="s">
        <v>4491</v>
      </c>
      <c r="B2811" s="114">
        <v>511658</v>
      </c>
      <c r="C2811" s="114" t="s">
        <v>364</v>
      </c>
      <c r="D2811" s="114" t="s">
        <v>457</v>
      </c>
    </row>
    <row r="2812" spans="1:4" x14ac:dyDescent="0.3">
      <c r="A2812" s="114" t="s">
        <v>4492</v>
      </c>
      <c r="B2812" s="114">
        <v>523558</v>
      </c>
      <c r="C2812" s="114" t="s">
        <v>364</v>
      </c>
      <c r="D2812" s="114" t="s">
        <v>906</v>
      </c>
    </row>
    <row r="2813" spans="1:4" x14ac:dyDescent="0.3">
      <c r="A2813" s="114" t="s">
        <v>4493</v>
      </c>
      <c r="B2813" s="114">
        <v>532798</v>
      </c>
      <c r="C2813" s="114" t="s">
        <v>4494</v>
      </c>
      <c r="D2813" s="114" t="s">
        <v>530</v>
      </c>
    </row>
    <row r="2814" spans="1:4" x14ac:dyDescent="0.3">
      <c r="A2814" s="114" t="s">
        <v>4495</v>
      </c>
      <c r="B2814" s="114">
        <v>532887</v>
      </c>
      <c r="C2814" s="114" t="s">
        <v>4496</v>
      </c>
      <c r="D2814" s="114" t="s">
        <v>407</v>
      </c>
    </row>
    <row r="2815" spans="1:4" x14ac:dyDescent="0.3">
      <c r="A2815" s="114" t="s">
        <v>4497</v>
      </c>
      <c r="B2815" s="114">
        <v>524558</v>
      </c>
      <c r="C2815" s="114" t="s">
        <v>4498</v>
      </c>
      <c r="D2815" s="114" t="s">
        <v>402</v>
      </c>
    </row>
    <row r="2816" spans="1:4" x14ac:dyDescent="0.3">
      <c r="A2816" s="114" t="s">
        <v>4499</v>
      </c>
      <c r="B2816" s="114">
        <v>532529</v>
      </c>
      <c r="C2816" s="114" t="s">
        <v>4500</v>
      </c>
      <c r="D2816" s="114" t="s">
        <v>1103</v>
      </c>
    </row>
    <row r="2817" spans="1:4" x14ac:dyDescent="0.3">
      <c r="A2817" s="114" t="s">
        <v>4501</v>
      </c>
      <c r="B2817" s="114">
        <v>540243</v>
      </c>
      <c r="C2817" s="114" t="s">
        <v>364</v>
      </c>
      <c r="D2817" s="114" t="s">
        <v>386</v>
      </c>
    </row>
    <row r="2818" spans="1:4" x14ac:dyDescent="0.3">
      <c r="A2818" s="114" t="s">
        <v>4502</v>
      </c>
      <c r="B2818" s="114">
        <v>508867</v>
      </c>
      <c r="C2818" s="114" t="s">
        <v>364</v>
      </c>
      <c r="D2818" s="114" t="s">
        <v>457</v>
      </c>
    </row>
    <row r="2819" spans="1:4" x14ac:dyDescent="0.3">
      <c r="A2819" s="114" t="s">
        <v>4503</v>
      </c>
      <c r="B2819" s="114">
        <v>501479</v>
      </c>
      <c r="C2819" s="114" t="s">
        <v>364</v>
      </c>
      <c r="D2819" s="114" t="s">
        <v>386</v>
      </c>
    </row>
    <row r="2820" spans="1:4" x14ac:dyDescent="0.3">
      <c r="A2820" s="114" t="s">
        <v>4504</v>
      </c>
      <c r="B2820" s="114">
        <v>536644</v>
      </c>
      <c r="C2820" s="114" t="s">
        <v>364</v>
      </c>
      <c r="D2820" s="114" t="s">
        <v>386</v>
      </c>
    </row>
    <row r="2821" spans="1:4" x14ac:dyDescent="0.3">
      <c r="A2821" s="114" t="s">
        <v>4505</v>
      </c>
      <c r="B2821" s="114">
        <v>540900</v>
      </c>
      <c r="C2821" s="114" t="s">
        <v>4506</v>
      </c>
      <c r="D2821" s="114" t="s">
        <v>350</v>
      </c>
    </row>
    <row r="2822" spans="1:4" x14ac:dyDescent="0.3">
      <c r="A2822" s="114" t="s">
        <v>4507</v>
      </c>
      <c r="B2822" s="114">
        <v>532416</v>
      </c>
      <c r="C2822" s="114" t="s">
        <v>4508</v>
      </c>
      <c r="D2822" s="114" t="s">
        <v>888</v>
      </c>
    </row>
    <row r="2823" spans="1:4" x14ac:dyDescent="0.3">
      <c r="A2823" s="114" t="s">
        <v>4509</v>
      </c>
      <c r="B2823" s="114">
        <v>538874</v>
      </c>
      <c r="C2823" s="114" t="s">
        <v>364</v>
      </c>
      <c r="D2823" s="114" t="s">
        <v>347</v>
      </c>
    </row>
    <row r="2824" spans="1:4" x14ac:dyDescent="0.3">
      <c r="A2824" s="114" t="s">
        <v>4510</v>
      </c>
      <c r="B2824" s="114">
        <v>524774</v>
      </c>
      <c r="C2824" s="114" t="s">
        <v>364</v>
      </c>
      <c r="D2824" s="114" t="s">
        <v>402</v>
      </c>
    </row>
    <row r="2825" spans="1:4" x14ac:dyDescent="0.3">
      <c r="A2825" s="114" t="s">
        <v>4511</v>
      </c>
      <c r="B2825" s="114">
        <v>517554</v>
      </c>
      <c r="C2825" s="114" t="s">
        <v>364</v>
      </c>
      <c r="D2825" s="114" t="s">
        <v>444</v>
      </c>
    </row>
    <row r="2826" spans="1:4" x14ac:dyDescent="0.3">
      <c r="A2826" s="114" t="s">
        <v>4512</v>
      </c>
      <c r="B2826" s="114">
        <v>533098</v>
      </c>
      <c r="C2826" s="114" t="s">
        <v>4513</v>
      </c>
      <c r="D2826" s="114" t="s">
        <v>503</v>
      </c>
    </row>
    <row r="2827" spans="1:4" x14ac:dyDescent="0.3">
      <c r="A2827" s="114" t="s">
        <v>4514</v>
      </c>
      <c r="B2827" s="114">
        <v>526721</v>
      </c>
      <c r="C2827" s="114" t="s">
        <v>364</v>
      </c>
      <c r="D2827" s="114" t="s">
        <v>542</v>
      </c>
    </row>
    <row r="2828" spans="1:4" x14ac:dyDescent="0.3">
      <c r="A2828" s="114" t="s">
        <v>4515</v>
      </c>
      <c r="B2828" s="114">
        <v>523209</v>
      </c>
      <c r="C2828" s="114" t="s">
        <v>364</v>
      </c>
      <c r="D2828" s="114" t="s">
        <v>381</v>
      </c>
    </row>
    <row r="2829" spans="1:4" x14ac:dyDescent="0.3">
      <c r="A2829" s="114" t="s">
        <v>4516</v>
      </c>
      <c r="B2829" s="114">
        <v>512103</v>
      </c>
      <c r="C2829" s="114" t="s">
        <v>364</v>
      </c>
      <c r="D2829" s="114" t="s">
        <v>892</v>
      </c>
    </row>
    <row r="2830" spans="1:4" x14ac:dyDescent="0.3">
      <c r="A2830" s="114" t="s">
        <v>4517</v>
      </c>
      <c r="B2830" s="114">
        <v>531083</v>
      </c>
      <c r="C2830" s="114" t="s">
        <v>364</v>
      </c>
      <c r="D2830" s="114" t="s">
        <v>457</v>
      </c>
    </row>
    <row r="2831" spans="1:4" x14ac:dyDescent="0.3">
      <c r="A2831" s="114" t="s">
        <v>4518</v>
      </c>
      <c r="B2831" s="114">
        <v>500304</v>
      </c>
      <c r="C2831" s="114" t="s">
        <v>4519</v>
      </c>
      <c r="D2831" s="114" t="s">
        <v>849</v>
      </c>
    </row>
    <row r="2832" spans="1:4" x14ac:dyDescent="0.3">
      <c r="A2832" s="114" t="s">
        <v>4520</v>
      </c>
      <c r="B2832" s="114">
        <v>532541</v>
      </c>
      <c r="C2832" s="114" t="s">
        <v>4521</v>
      </c>
      <c r="D2832" s="114" t="s">
        <v>350</v>
      </c>
    </row>
    <row r="2833" spans="1:4" x14ac:dyDescent="0.3">
      <c r="A2833" s="114" t="s">
        <v>4522</v>
      </c>
      <c r="B2833" s="114">
        <v>526159</v>
      </c>
      <c r="C2833" s="114" t="s">
        <v>364</v>
      </c>
      <c r="D2833" s="114" t="s">
        <v>386</v>
      </c>
    </row>
    <row r="2834" spans="1:4" x14ac:dyDescent="0.3">
      <c r="A2834" s="114" t="s">
        <v>4523</v>
      </c>
      <c r="B2834" s="114">
        <v>531272</v>
      </c>
      <c r="C2834" s="114" t="s">
        <v>364</v>
      </c>
      <c r="D2834" s="114" t="s">
        <v>381</v>
      </c>
    </row>
    <row r="2835" spans="1:4" x14ac:dyDescent="0.3">
      <c r="A2835" s="114" t="s">
        <v>4524</v>
      </c>
      <c r="B2835" s="114">
        <v>530377</v>
      </c>
      <c r="C2835" s="114" t="s">
        <v>4525</v>
      </c>
      <c r="D2835" s="114" t="s">
        <v>450</v>
      </c>
    </row>
    <row r="2836" spans="1:4" x14ac:dyDescent="0.3">
      <c r="A2836" s="114" t="s">
        <v>4526</v>
      </c>
      <c r="B2836" s="114">
        <v>542231</v>
      </c>
      <c r="C2836" s="114" t="s">
        <v>4527</v>
      </c>
      <c r="D2836" s="114" t="s">
        <v>450</v>
      </c>
    </row>
    <row r="2837" spans="1:4" x14ac:dyDescent="0.3">
      <c r="A2837" s="114" t="s">
        <v>4528</v>
      </c>
      <c r="B2837" s="114">
        <v>502294</v>
      </c>
      <c r="C2837" s="114" t="s">
        <v>364</v>
      </c>
      <c r="D2837" s="114" t="s">
        <v>892</v>
      </c>
    </row>
    <row r="2838" spans="1:4" x14ac:dyDescent="0.3">
      <c r="A2838" s="114" t="s">
        <v>4529</v>
      </c>
      <c r="B2838" s="114">
        <v>530129</v>
      </c>
      <c r="C2838" s="114" t="s">
        <v>364</v>
      </c>
      <c r="D2838" s="114" t="s">
        <v>687</v>
      </c>
    </row>
    <row r="2839" spans="1:4" x14ac:dyDescent="0.3">
      <c r="A2839" s="114" t="s">
        <v>4530</v>
      </c>
      <c r="B2839" s="114">
        <v>523385</v>
      </c>
      <c r="C2839" s="114" t="s">
        <v>4531</v>
      </c>
      <c r="D2839" s="114" t="s">
        <v>484</v>
      </c>
    </row>
    <row r="2840" spans="1:4" x14ac:dyDescent="0.3">
      <c r="A2840" s="114" t="s">
        <v>4532</v>
      </c>
      <c r="B2840" s="114">
        <v>512004</v>
      </c>
      <c r="C2840" s="114" t="s">
        <v>364</v>
      </c>
      <c r="D2840" s="114" t="s">
        <v>785</v>
      </c>
    </row>
    <row r="2841" spans="1:4" x14ac:dyDescent="0.3">
      <c r="A2841" s="114" t="s">
        <v>4533</v>
      </c>
      <c r="B2841" s="114">
        <v>531598</v>
      </c>
      <c r="C2841" s="114" t="s">
        <v>364</v>
      </c>
      <c r="D2841" s="114" t="s">
        <v>424</v>
      </c>
    </row>
    <row r="2842" spans="1:4" x14ac:dyDescent="0.3">
      <c r="A2842" s="114" t="s">
        <v>4534</v>
      </c>
      <c r="B2842" s="114">
        <v>530971</v>
      </c>
      <c r="C2842" s="114" t="s">
        <v>364</v>
      </c>
      <c r="D2842" s="114" t="s">
        <v>386</v>
      </c>
    </row>
    <row r="2843" spans="1:4" x14ac:dyDescent="0.3">
      <c r="A2843" s="114" t="s">
        <v>4535</v>
      </c>
      <c r="B2843" s="114">
        <v>511714</v>
      </c>
      <c r="C2843" s="114" t="s">
        <v>364</v>
      </c>
      <c r="D2843" s="114" t="s">
        <v>450</v>
      </c>
    </row>
    <row r="2844" spans="1:4" x14ac:dyDescent="0.3">
      <c r="A2844" s="114" t="s">
        <v>4536</v>
      </c>
      <c r="B2844" s="114">
        <v>539843</v>
      </c>
      <c r="C2844" s="114" t="s">
        <v>364</v>
      </c>
      <c r="D2844" s="114" t="s">
        <v>350</v>
      </c>
    </row>
    <row r="2845" spans="1:4" x14ac:dyDescent="0.3">
      <c r="A2845" s="114" t="s">
        <v>4537</v>
      </c>
      <c r="B2845" s="114">
        <v>532986</v>
      </c>
      <c r="C2845" s="114" t="s">
        <v>364</v>
      </c>
      <c r="D2845" s="114" t="s">
        <v>762</v>
      </c>
    </row>
    <row r="2846" spans="1:4" x14ac:dyDescent="0.3">
      <c r="A2846" s="114" t="s">
        <v>4538</v>
      </c>
      <c r="B2846" s="114" t="s">
        <v>364</v>
      </c>
      <c r="C2846" s="114" t="s">
        <v>4539</v>
      </c>
      <c r="D2846" s="114" t="s">
        <v>455</v>
      </c>
    </row>
    <row r="2847" spans="1:4" x14ac:dyDescent="0.3">
      <c r="A2847" s="114" t="s">
        <v>4540</v>
      </c>
      <c r="B2847" s="114">
        <v>512425</v>
      </c>
      <c r="C2847" s="114" t="s">
        <v>364</v>
      </c>
      <c r="D2847" s="114" t="s">
        <v>386</v>
      </c>
    </row>
    <row r="2848" spans="1:4" x14ac:dyDescent="0.3">
      <c r="A2848" s="114" t="s">
        <v>4541</v>
      </c>
      <c r="B2848" s="114">
        <v>500307</v>
      </c>
      <c r="C2848" s="114" t="s">
        <v>364</v>
      </c>
      <c r="D2848" s="114" t="s">
        <v>785</v>
      </c>
    </row>
    <row r="2849" spans="1:4" x14ac:dyDescent="0.3">
      <c r="A2849" s="114" t="s">
        <v>4542</v>
      </c>
      <c r="B2849" s="114">
        <v>539311</v>
      </c>
      <c r="C2849" s="114" t="s">
        <v>364</v>
      </c>
      <c r="D2849" s="114" t="s">
        <v>347</v>
      </c>
    </row>
    <row r="2850" spans="1:4" x14ac:dyDescent="0.3">
      <c r="A2850" s="114" t="s">
        <v>4543</v>
      </c>
      <c r="B2850" s="114">
        <v>539311</v>
      </c>
      <c r="C2850" s="114" t="s">
        <v>364</v>
      </c>
      <c r="D2850" s="114" t="s">
        <v>347</v>
      </c>
    </row>
    <row r="2851" spans="1:4" x14ac:dyDescent="0.3">
      <c r="A2851" s="114" t="s">
        <v>4544</v>
      </c>
      <c r="B2851" s="114">
        <v>532722</v>
      </c>
      <c r="C2851" s="114" t="s">
        <v>4545</v>
      </c>
      <c r="D2851" s="114" t="s">
        <v>641</v>
      </c>
    </row>
    <row r="2852" spans="1:4" x14ac:dyDescent="0.3">
      <c r="A2852" s="114" t="s">
        <v>4546</v>
      </c>
      <c r="B2852" s="114">
        <v>533202</v>
      </c>
      <c r="C2852" s="114" t="s">
        <v>4547</v>
      </c>
      <c r="D2852" s="114" t="s">
        <v>450</v>
      </c>
    </row>
    <row r="2853" spans="1:4" x14ac:dyDescent="0.3">
      <c r="A2853" s="114" t="s">
        <v>4548</v>
      </c>
      <c r="B2853" s="114">
        <v>508875</v>
      </c>
      <c r="C2853" s="114" t="s">
        <v>364</v>
      </c>
      <c r="D2853" s="114" t="s">
        <v>785</v>
      </c>
    </row>
    <row r="2854" spans="1:4" x14ac:dyDescent="0.3">
      <c r="A2854" s="114" t="s">
        <v>4549</v>
      </c>
      <c r="B2854" s="114">
        <v>532854</v>
      </c>
      <c r="C2854" s="114" t="s">
        <v>4550</v>
      </c>
      <c r="D2854" s="114" t="s">
        <v>372</v>
      </c>
    </row>
    <row r="2855" spans="1:4" x14ac:dyDescent="0.3">
      <c r="A2855" s="114" t="s">
        <v>4551</v>
      </c>
      <c r="B2855" s="114">
        <v>532698</v>
      </c>
      <c r="C2855" s="114" t="s">
        <v>4552</v>
      </c>
      <c r="D2855" s="114" t="s">
        <v>379</v>
      </c>
    </row>
    <row r="2856" spans="1:4" x14ac:dyDescent="0.3">
      <c r="A2856" s="114" t="s">
        <v>4553</v>
      </c>
      <c r="B2856" s="114" t="s">
        <v>364</v>
      </c>
      <c r="C2856" s="114" t="s">
        <v>4554</v>
      </c>
      <c r="D2856" s="114" t="s">
        <v>375</v>
      </c>
    </row>
    <row r="2857" spans="1:4" x14ac:dyDescent="0.3">
      <c r="A2857" s="114" t="s">
        <v>4555</v>
      </c>
      <c r="B2857" s="114">
        <v>506532</v>
      </c>
      <c r="C2857" s="114" t="s">
        <v>364</v>
      </c>
      <c r="D2857" s="114" t="s">
        <v>524</v>
      </c>
    </row>
    <row r="2858" spans="1:4" x14ac:dyDescent="0.3">
      <c r="A2858" s="114" t="s">
        <v>4556</v>
      </c>
      <c r="B2858" s="114">
        <v>506532</v>
      </c>
      <c r="C2858" s="114" t="s">
        <v>364</v>
      </c>
      <c r="D2858" s="114" t="s">
        <v>524</v>
      </c>
    </row>
    <row r="2859" spans="1:4" x14ac:dyDescent="0.3">
      <c r="A2859" s="114" t="s">
        <v>4557</v>
      </c>
      <c r="B2859" s="114">
        <v>512381</v>
      </c>
      <c r="C2859" s="114" t="s">
        <v>364</v>
      </c>
      <c r="D2859" s="114" t="s">
        <v>386</v>
      </c>
    </row>
    <row r="2860" spans="1:4" x14ac:dyDescent="0.3">
      <c r="A2860" s="114" t="s">
        <v>4558</v>
      </c>
      <c r="B2860" s="114">
        <v>512245</v>
      </c>
      <c r="C2860" s="114" t="s">
        <v>364</v>
      </c>
      <c r="D2860" s="114" t="s">
        <v>785</v>
      </c>
    </row>
    <row r="2861" spans="1:4" x14ac:dyDescent="0.3">
      <c r="A2861" s="114" t="s">
        <v>4559</v>
      </c>
      <c r="B2861" s="114">
        <v>538772</v>
      </c>
      <c r="C2861" s="114" t="s">
        <v>364</v>
      </c>
      <c r="D2861" s="114" t="s">
        <v>381</v>
      </c>
    </row>
    <row r="2862" spans="1:4" x14ac:dyDescent="0.3">
      <c r="A2862" s="114" t="s">
        <v>4560</v>
      </c>
      <c r="B2862" s="114">
        <v>519494</v>
      </c>
      <c r="C2862" s="114" t="s">
        <v>4561</v>
      </c>
      <c r="D2862" s="114" t="s">
        <v>613</v>
      </c>
    </row>
    <row r="2863" spans="1:4" x14ac:dyDescent="0.3">
      <c r="A2863" s="114" t="s">
        <v>4562</v>
      </c>
      <c r="B2863" s="114">
        <v>513683</v>
      </c>
      <c r="C2863" s="114" t="s">
        <v>4563</v>
      </c>
      <c r="D2863" s="114" t="s">
        <v>503</v>
      </c>
    </row>
    <row r="2864" spans="1:4" x14ac:dyDescent="0.3">
      <c r="A2864" s="114" t="s">
        <v>4564</v>
      </c>
      <c r="B2864" s="114">
        <v>513683</v>
      </c>
      <c r="C2864" s="114" t="s">
        <v>4565</v>
      </c>
      <c r="D2864" s="114" t="s">
        <v>503</v>
      </c>
    </row>
    <row r="2865" spans="1:4" x14ac:dyDescent="0.3">
      <c r="A2865" s="114" t="s">
        <v>4566</v>
      </c>
      <c r="B2865" s="114">
        <v>526371</v>
      </c>
      <c r="C2865" s="114" t="s">
        <v>4567</v>
      </c>
      <c r="D2865" s="114" t="s">
        <v>344</v>
      </c>
    </row>
    <row r="2866" spans="1:4" x14ac:dyDescent="0.3">
      <c r="A2866" s="114" t="s">
        <v>4568</v>
      </c>
      <c r="B2866" s="114">
        <v>500730</v>
      </c>
      <c r="C2866" s="114" t="s">
        <v>4569</v>
      </c>
      <c r="D2866" s="114" t="s">
        <v>524</v>
      </c>
    </row>
    <row r="2867" spans="1:4" x14ac:dyDescent="0.3">
      <c r="A2867" s="114" t="s">
        <v>4570</v>
      </c>
      <c r="B2867" s="114">
        <v>532481</v>
      </c>
      <c r="C2867" s="114" t="s">
        <v>4571</v>
      </c>
      <c r="D2867" s="114" t="s">
        <v>959</v>
      </c>
    </row>
    <row r="2868" spans="1:4" x14ac:dyDescent="0.3">
      <c r="A2868" s="114" t="s">
        <v>4572</v>
      </c>
      <c r="B2868" s="114" t="s">
        <v>364</v>
      </c>
      <c r="C2868" s="114" t="s">
        <v>4573</v>
      </c>
      <c r="D2868" s="114" t="s">
        <v>455</v>
      </c>
    </row>
    <row r="2869" spans="1:4" x14ac:dyDescent="0.3">
      <c r="A2869" s="114" t="s">
        <v>4574</v>
      </c>
      <c r="B2869" s="114">
        <v>524414</v>
      </c>
      <c r="C2869" s="114" t="s">
        <v>364</v>
      </c>
      <c r="D2869" s="114" t="s">
        <v>386</v>
      </c>
    </row>
    <row r="2870" spans="1:4" x14ac:dyDescent="0.3">
      <c r="A2870" s="114" t="s">
        <v>4575</v>
      </c>
      <c r="B2870" s="114">
        <v>534615</v>
      </c>
      <c r="C2870" s="114" t="s">
        <v>4576</v>
      </c>
      <c r="D2870" s="114" t="s">
        <v>685</v>
      </c>
    </row>
    <row r="2871" spans="1:4" x14ac:dyDescent="0.3">
      <c r="A2871" s="114" t="s">
        <v>4577</v>
      </c>
      <c r="B2871" s="114">
        <v>542628</v>
      </c>
      <c r="C2871" s="114" t="s">
        <v>4578</v>
      </c>
      <c r="D2871" s="114" t="s">
        <v>730</v>
      </c>
    </row>
    <row r="2872" spans="1:4" x14ac:dyDescent="0.3">
      <c r="A2872" s="114" t="s">
        <v>4579</v>
      </c>
      <c r="B2872" s="114">
        <v>539110</v>
      </c>
      <c r="C2872" s="114" t="s">
        <v>364</v>
      </c>
      <c r="D2872" s="114" t="s">
        <v>381</v>
      </c>
    </row>
    <row r="2873" spans="1:4" x14ac:dyDescent="0.3">
      <c r="A2873" s="114" t="s">
        <v>4580</v>
      </c>
      <c r="B2873" s="114">
        <v>540698</v>
      </c>
      <c r="C2873" s="114" t="s">
        <v>364</v>
      </c>
      <c r="D2873" s="114" t="s">
        <v>386</v>
      </c>
    </row>
    <row r="2874" spans="1:4" x14ac:dyDescent="0.3">
      <c r="A2874" s="114" t="s">
        <v>4581</v>
      </c>
      <c r="B2874" s="114">
        <v>531465</v>
      </c>
      <c r="C2874" s="114" t="s">
        <v>364</v>
      </c>
      <c r="D2874" s="114" t="s">
        <v>386</v>
      </c>
    </row>
    <row r="2875" spans="1:4" x14ac:dyDescent="0.3">
      <c r="A2875" s="114" t="s">
        <v>4582</v>
      </c>
      <c r="B2875" s="114">
        <v>513566</v>
      </c>
      <c r="C2875" s="114" t="s">
        <v>364</v>
      </c>
      <c r="D2875" s="114" t="s">
        <v>396</v>
      </c>
    </row>
    <row r="2876" spans="1:4" x14ac:dyDescent="0.3">
      <c r="A2876" s="114" t="s">
        <v>4583</v>
      </c>
      <c r="B2876" s="114">
        <v>530733</v>
      </c>
      <c r="C2876" s="114" t="s">
        <v>364</v>
      </c>
      <c r="D2876" s="114" t="s">
        <v>888</v>
      </c>
    </row>
    <row r="2877" spans="1:4" x14ac:dyDescent="0.3">
      <c r="A2877" s="114" t="s">
        <v>4584</v>
      </c>
      <c r="B2877" s="114">
        <v>530733</v>
      </c>
      <c r="C2877" s="114" t="s">
        <v>364</v>
      </c>
      <c r="D2877" s="114" t="s">
        <v>888</v>
      </c>
    </row>
    <row r="2878" spans="1:4" x14ac:dyDescent="0.3">
      <c r="A2878" s="114" t="s">
        <v>4585</v>
      </c>
      <c r="B2878" s="114">
        <v>500672</v>
      </c>
      <c r="C2878" s="114" t="s">
        <v>364</v>
      </c>
      <c r="D2878" s="114" t="s">
        <v>402</v>
      </c>
    </row>
    <row r="2879" spans="1:4" x14ac:dyDescent="0.3">
      <c r="A2879" s="114" t="s">
        <v>4586</v>
      </c>
      <c r="B2879" s="114">
        <v>500672</v>
      </c>
      <c r="C2879" s="114" t="s">
        <v>364</v>
      </c>
      <c r="D2879" s="114" t="s">
        <v>402</v>
      </c>
    </row>
    <row r="2880" spans="1:4" x14ac:dyDescent="0.3">
      <c r="A2880" s="114" t="s">
        <v>4587</v>
      </c>
      <c r="B2880" s="114">
        <v>530127</v>
      </c>
      <c r="C2880" s="114" t="s">
        <v>364</v>
      </c>
      <c r="D2880" s="114" t="s">
        <v>347</v>
      </c>
    </row>
    <row r="2881" spans="1:4" x14ac:dyDescent="0.3">
      <c r="A2881" s="114" t="s">
        <v>4588</v>
      </c>
      <c r="B2881" s="114">
        <v>530367</v>
      </c>
      <c r="C2881" s="114" t="s">
        <v>4589</v>
      </c>
      <c r="D2881" s="114" t="s">
        <v>372</v>
      </c>
    </row>
    <row r="2882" spans="1:4" x14ac:dyDescent="0.3">
      <c r="A2882" s="114" t="s">
        <v>4590</v>
      </c>
      <c r="B2882" s="114">
        <v>535458</v>
      </c>
      <c r="C2882" s="114" t="s">
        <v>4591</v>
      </c>
      <c r="D2882" s="114" t="s">
        <v>549</v>
      </c>
    </row>
    <row r="2883" spans="1:4" x14ac:dyDescent="0.3">
      <c r="A2883" s="114" t="s">
        <v>4592</v>
      </c>
      <c r="B2883" s="114">
        <v>526723</v>
      </c>
      <c r="C2883" s="114" t="s">
        <v>364</v>
      </c>
      <c r="D2883" s="114" t="s">
        <v>2535</v>
      </c>
    </row>
    <row r="2884" spans="1:4" x14ac:dyDescent="0.3">
      <c r="A2884" s="114" t="s">
        <v>4593</v>
      </c>
      <c r="B2884" s="114">
        <v>532555</v>
      </c>
      <c r="C2884" s="114" t="s">
        <v>4594</v>
      </c>
      <c r="D2884" s="114" t="s">
        <v>503</v>
      </c>
    </row>
    <row r="2885" spans="1:4" x14ac:dyDescent="0.3">
      <c r="A2885" s="114" t="s">
        <v>4595</v>
      </c>
      <c r="B2885" s="114">
        <v>533015</v>
      </c>
      <c r="C2885" s="114" t="s">
        <v>4596</v>
      </c>
      <c r="D2885" s="114" t="s">
        <v>1311</v>
      </c>
    </row>
    <row r="2886" spans="1:4" x14ac:dyDescent="0.3">
      <c r="A2886" s="114" t="s">
        <v>4597</v>
      </c>
      <c r="B2886" s="114">
        <v>533015</v>
      </c>
      <c r="C2886" s="114" t="s">
        <v>4596</v>
      </c>
      <c r="D2886" s="114" t="s">
        <v>1311</v>
      </c>
    </row>
    <row r="2887" spans="1:4" x14ac:dyDescent="0.3">
      <c r="A2887" s="114" t="s">
        <v>4598</v>
      </c>
      <c r="B2887" s="114">
        <v>531209</v>
      </c>
      <c r="C2887" s="114" t="s">
        <v>4599</v>
      </c>
      <c r="D2887" s="114" t="s">
        <v>457</v>
      </c>
    </row>
    <row r="2888" spans="1:4" x14ac:dyDescent="0.3">
      <c r="A2888" s="114" t="s">
        <v>4600</v>
      </c>
      <c r="B2888" s="114">
        <v>531304</v>
      </c>
      <c r="C2888" s="114" t="s">
        <v>364</v>
      </c>
      <c r="D2888" s="114" t="s">
        <v>379</v>
      </c>
    </row>
    <row r="2889" spans="1:4" x14ac:dyDescent="0.3">
      <c r="A2889" s="114" t="s">
        <v>4601</v>
      </c>
      <c r="B2889" s="114">
        <v>524764</v>
      </c>
      <c r="C2889" s="114" t="s">
        <v>364</v>
      </c>
      <c r="D2889" s="114" t="s">
        <v>412</v>
      </c>
    </row>
    <row r="2890" spans="1:4" x14ac:dyDescent="0.3">
      <c r="A2890" s="114" t="s">
        <v>4602</v>
      </c>
      <c r="B2890" s="114">
        <v>524764</v>
      </c>
      <c r="C2890" s="114" t="s">
        <v>364</v>
      </c>
      <c r="D2890" s="114" t="s">
        <v>412</v>
      </c>
    </row>
    <row r="2891" spans="1:4" x14ac:dyDescent="0.3">
      <c r="A2891" s="114" t="s">
        <v>4603</v>
      </c>
      <c r="B2891" s="114">
        <v>530219</v>
      </c>
      <c r="C2891" s="114" t="s">
        <v>364</v>
      </c>
      <c r="D2891" s="114" t="s">
        <v>478</v>
      </c>
    </row>
    <row r="2892" spans="1:4" x14ac:dyDescent="0.3">
      <c r="A2892" s="114" t="s">
        <v>4604</v>
      </c>
      <c r="B2892" s="114">
        <v>531819</v>
      </c>
      <c r="C2892" s="114" t="s">
        <v>364</v>
      </c>
      <c r="D2892" s="114" t="s">
        <v>386</v>
      </c>
    </row>
    <row r="2893" spans="1:4" x14ac:dyDescent="0.3">
      <c r="A2893" s="114" t="s">
        <v>4605</v>
      </c>
      <c r="B2893" s="114">
        <v>531819</v>
      </c>
      <c r="C2893" s="114" t="s">
        <v>364</v>
      </c>
      <c r="D2893" s="114" t="s">
        <v>386</v>
      </c>
    </row>
    <row r="2894" spans="1:4" x14ac:dyDescent="0.3">
      <c r="A2894" s="114" t="s">
        <v>4606</v>
      </c>
      <c r="B2894" s="114">
        <v>504378</v>
      </c>
      <c r="C2894" s="114" t="s">
        <v>364</v>
      </c>
      <c r="D2894" s="114" t="s">
        <v>386</v>
      </c>
    </row>
    <row r="2895" spans="1:4" x14ac:dyDescent="0.3">
      <c r="A2895" s="114" t="s">
        <v>4607</v>
      </c>
      <c r="B2895" s="114">
        <v>539116</v>
      </c>
      <c r="C2895" s="114" t="s">
        <v>364</v>
      </c>
      <c r="D2895" s="114" t="s">
        <v>386</v>
      </c>
    </row>
    <row r="2896" spans="1:4" x14ac:dyDescent="0.3">
      <c r="A2896" s="114" t="s">
        <v>4608</v>
      </c>
      <c r="B2896" s="114">
        <v>512489</v>
      </c>
      <c r="C2896" s="114" t="s">
        <v>364</v>
      </c>
      <c r="D2896" s="114" t="s">
        <v>381</v>
      </c>
    </row>
    <row r="2897" spans="1:4" x14ac:dyDescent="0.3">
      <c r="A2897" s="114" t="s">
        <v>4609</v>
      </c>
      <c r="B2897" s="114">
        <v>538547</v>
      </c>
      <c r="C2897" s="114" t="s">
        <v>364</v>
      </c>
      <c r="D2897" s="114" t="s">
        <v>613</v>
      </c>
    </row>
    <row r="2898" spans="1:4" x14ac:dyDescent="0.3">
      <c r="A2898" s="114" t="s">
        <v>4610</v>
      </c>
      <c r="B2898" s="114">
        <v>533273</v>
      </c>
      <c r="C2898" s="114" t="s">
        <v>4611</v>
      </c>
      <c r="D2898" s="114" t="s">
        <v>450</v>
      </c>
    </row>
    <row r="2899" spans="1:4" x14ac:dyDescent="0.3">
      <c r="A2899" s="114" t="s">
        <v>4612</v>
      </c>
      <c r="B2899" s="114">
        <v>535657</v>
      </c>
      <c r="C2899" s="114" t="s">
        <v>364</v>
      </c>
      <c r="D2899" s="114" t="s">
        <v>350</v>
      </c>
    </row>
    <row r="2900" spans="1:4" x14ac:dyDescent="0.3">
      <c r="A2900" s="114" t="s">
        <v>4613</v>
      </c>
      <c r="B2900" s="114">
        <v>519491</v>
      </c>
      <c r="C2900" s="114" t="s">
        <v>364</v>
      </c>
      <c r="D2900" s="114" t="s">
        <v>559</v>
      </c>
    </row>
    <row r="2901" spans="1:4" x14ac:dyDescent="0.3">
      <c r="A2901" s="114" t="s">
        <v>4614</v>
      </c>
      <c r="B2901" s="114">
        <v>519491</v>
      </c>
      <c r="C2901" s="114" t="s">
        <v>364</v>
      </c>
      <c r="D2901" s="114" t="s">
        <v>559</v>
      </c>
    </row>
    <row r="2902" spans="1:4" x14ac:dyDescent="0.3">
      <c r="A2902" s="114" t="s">
        <v>4615</v>
      </c>
      <c r="B2902" s="114">
        <v>538019</v>
      </c>
      <c r="C2902" s="114" t="s">
        <v>364</v>
      </c>
      <c r="D2902" s="114" t="s">
        <v>444</v>
      </c>
    </row>
    <row r="2903" spans="1:4" x14ac:dyDescent="0.3">
      <c r="A2903" s="114" t="s">
        <v>4616</v>
      </c>
      <c r="B2903" s="114">
        <v>540405</v>
      </c>
      <c r="C2903" s="114" t="s">
        <v>364</v>
      </c>
      <c r="D2903" s="114" t="s">
        <v>444</v>
      </c>
    </row>
    <row r="2904" spans="1:4" x14ac:dyDescent="0.3">
      <c r="A2904" s="114" t="s">
        <v>4617</v>
      </c>
      <c r="B2904" s="114">
        <v>533008</v>
      </c>
      <c r="C2904" s="114" t="s">
        <v>4618</v>
      </c>
      <c r="D2904" s="114" t="s">
        <v>396</v>
      </c>
    </row>
    <row r="2905" spans="1:4" x14ac:dyDescent="0.3">
      <c r="A2905" s="114" t="s">
        <v>4619</v>
      </c>
      <c r="B2905" s="114">
        <v>538894</v>
      </c>
      <c r="C2905" s="114" t="s">
        <v>364</v>
      </c>
      <c r="D2905" s="114" t="s">
        <v>347</v>
      </c>
    </row>
    <row r="2906" spans="1:4" x14ac:dyDescent="0.3">
      <c r="A2906" s="114" t="s">
        <v>4620</v>
      </c>
      <c r="B2906" s="114">
        <v>540416</v>
      </c>
      <c r="C2906" s="114" t="s">
        <v>364</v>
      </c>
      <c r="D2906" s="114" t="s">
        <v>370</v>
      </c>
    </row>
    <row r="2907" spans="1:4" x14ac:dyDescent="0.3">
      <c r="A2907" s="114" t="s">
        <v>4621</v>
      </c>
      <c r="B2907" s="114">
        <v>531996</v>
      </c>
      <c r="C2907" s="114" t="s">
        <v>364</v>
      </c>
      <c r="D2907" s="114" t="s">
        <v>381</v>
      </c>
    </row>
    <row r="2908" spans="1:4" x14ac:dyDescent="0.3">
      <c r="A2908" s="114" t="s">
        <v>4622</v>
      </c>
      <c r="B2908" s="114">
        <v>530175</v>
      </c>
      <c r="C2908" s="114" t="s">
        <v>364</v>
      </c>
      <c r="D2908" s="114" t="s">
        <v>457</v>
      </c>
    </row>
    <row r="2909" spans="1:4" x14ac:dyDescent="0.3">
      <c r="A2909" s="114" t="s">
        <v>4623</v>
      </c>
      <c r="B2909" s="114">
        <v>539570</v>
      </c>
      <c r="C2909" s="114" t="s">
        <v>364</v>
      </c>
      <c r="D2909" s="114" t="s">
        <v>350</v>
      </c>
    </row>
    <row r="2910" spans="1:4" x14ac:dyDescent="0.3">
      <c r="A2910" s="114" t="s">
        <v>4624</v>
      </c>
      <c r="B2910" s="114">
        <v>500312</v>
      </c>
      <c r="C2910" s="114" t="s">
        <v>4625</v>
      </c>
      <c r="D2910" s="114" t="s">
        <v>427</v>
      </c>
    </row>
    <row r="2911" spans="1:4" x14ac:dyDescent="0.3">
      <c r="A2911" s="114" t="s">
        <v>4626</v>
      </c>
      <c r="B2911" s="114">
        <v>533106</v>
      </c>
      <c r="C2911" s="114" t="s">
        <v>4627</v>
      </c>
      <c r="D2911" s="114" t="s">
        <v>427</v>
      </c>
    </row>
    <row r="2912" spans="1:4" x14ac:dyDescent="0.3">
      <c r="A2912" s="114" t="s">
        <v>4628</v>
      </c>
      <c r="B2912" s="114">
        <v>500313</v>
      </c>
      <c r="C2912" s="114" t="s">
        <v>4629</v>
      </c>
      <c r="D2912" s="114" t="s">
        <v>705</v>
      </c>
    </row>
    <row r="2913" spans="1:4" x14ac:dyDescent="0.3">
      <c r="A2913" s="114" t="s">
        <v>4630</v>
      </c>
      <c r="B2913" s="114">
        <v>533106</v>
      </c>
      <c r="C2913" s="114" t="s">
        <v>4627</v>
      </c>
      <c r="D2913" s="114" t="s">
        <v>427</v>
      </c>
    </row>
    <row r="2914" spans="1:4" x14ac:dyDescent="0.3">
      <c r="A2914" s="114" t="s">
        <v>4631</v>
      </c>
      <c r="B2914" s="114">
        <v>526415</v>
      </c>
      <c r="C2914" s="114" t="s">
        <v>364</v>
      </c>
      <c r="D2914" s="114" t="s">
        <v>862</v>
      </c>
    </row>
    <row r="2915" spans="1:4" x14ac:dyDescent="0.3">
      <c r="A2915" s="114" t="s">
        <v>4632</v>
      </c>
      <c r="B2915" s="114">
        <v>526415</v>
      </c>
      <c r="C2915" s="114" t="s">
        <v>364</v>
      </c>
      <c r="D2915" s="114" t="s">
        <v>862</v>
      </c>
    </row>
    <row r="2916" spans="1:4" x14ac:dyDescent="0.3">
      <c r="A2916" s="114" t="s">
        <v>4633</v>
      </c>
      <c r="B2916" s="114">
        <v>532439</v>
      </c>
      <c r="C2916" s="114" t="s">
        <v>4634</v>
      </c>
      <c r="D2916" s="114" t="s">
        <v>372</v>
      </c>
    </row>
    <row r="2917" spans="1:4" x14ac:dyDescent="0.3">
      <c r="A2917" s="114" t="s">
        <v>4635</v>
      </c>
      <c r="B2917" s="114">
        <v>521105</v>
      </c>
      <c r="C2917" s="114" t="s">
        <v>364</v>
      </c>
      <c r="D2917" s="114" t="s">
        <v>3124</v>
      </c>
    </row>
    <row r="2918" spans="1:4" x14ac:dyDescent="0.3">
      <c r="A2918" s="114" t="s">
        <v>4636</v>
      </c>
      <c r="B2918" s="114">
        <v>534190</v>
      </c>
      <c r="C2918" s="114" t="s">
        <v>364</v>
      </c>
      <c r="D2918" s="114" t="s">
        <v>862</v>
      </c>
    </row>
    <row r="2919" spans="1:4" x14ac:dyDescent="0.3">
      <c r="A2919" s="114" t="s">
        <v>4637</v>
      </c>
      <c r="B2919" s="114">
        <v>507609</v>
      </c>
      <c r="C2919" s="114" t="s">
        <v>364</v>
      </c>
      <c r="D2919" s="114" t="s">
        <v>562</v>
      </c>
    </row>
    <row r="2920" spans="1:4" x14ac:dyDescent="0.3">
      <c r="A2920" s="114" t="s">
        <v>4638</v>
      </c>
      <c r="B2920" s="114">
        <v>531092</v>
      </c>
      <c r="C2920" s="114" t="s">
        <v>4639</v>
      </c>
      <c r="D2920" s="114" t="s">
        <v>762</v>
      </c>
    </row>
    <row r="2921" spans="1:4" x14ac:dyDescent="0.3">
      <c r="A2921" s="114" t="s">
        <v>4640</v>
      </c>
      <c r="B2921" s="114">
        <v>538537</v>
      </c>
      <c r="C2921" s="114" t="s">
        <v>364</v>
      </c>
      <c r="D2921" s="114" t="s">
        <v>386</v>
      </c>
    </row>
    <row r="2922" spans="1:4" x14ac:dyDescent="0.3">
      <c r="A2922" s="114" t="s">
        <v>4641</v>
      </c>
      <c r="B2922" s="114">
        <v>520021</v>
      </c>
      <c r="C2922" s="114" t="s">
        <v>4642</v>
      </c>
      <c r="D2922" s="114" t="s">
        <v>719</v>
      </c>
    </row>
    <row r="2923" spans="1:4" x14ac:dyDescent="0.3">
      <c r="A2923" s="114" t="s">
        <v>4643</v>
      </c>
      <c r="B2923" s="114">
        <v>532880</v>
      </c>
      <c r="C2923" s="114" t="s">
        <v>4644</v>
      </c>
      <c r="D2923" s="114" t="s">
        <v>450</v>
      </c>
    </row>
    <row r="2924" spans="1:4" x14ac:dyDescent="0.3">
      <c r="A2924" s="114" t="s">
        <v>4645</v>
      </c>
      <c r="B2924" s="114" t="s">
        <v>364</v>
      </c>
      <c r="C2924" s="114" t="s">
        <v>4646</v>
      </c>
      <c r="D2924" s="114" t="s">
        <v>375</v>
      </c>
    </row>
    <row r="2925" spans="1:4" x14ac:dyDescent="0.3">
      <c r="A2925" s="114" t="s">
        <v>4647</v>
      </c>
      <c r="B2925" s="114" t="s">
        <v>364</v>
      </c>
      <c r="C2925" s="114" t="s">
        <v>4646</v>
      </c>
      <c r="D2925" s="114" t="s">
        <v>375</v>
      </c>
    </row>
    <row r="2926" spans="1:4" x14ac:dyDescent="0.3">
      <c r="A2926" s="114" t="s">
        <v>4648</v>
      </c>
      <c r="B2926" s="114">
        <v>531496</v>
      </c>
      <c r="C2926" s="114" t="s">
        <v>364</v>
      </c>
      <c r="D2926" s="114" t="s">
        <v>379</v>
      </c>
    </row>
    <row r="2927" spans="1:4" x14ac:dyDescent="0.3">
      <c r="A2927" s="114" t="s">
        <v>4649</v>
      </c>
      <c r="B2927" s="114">
        <v>532167</v>
      </c>
      <c r="C2927" s="114" t="s">
        <v>364</v>
      </c>
      <c r="D2927" s="114" t="s">
        <v>412</v>
      </c>
    </row>
    <row r="2928" spans="1:4" x14ac:dyDescent="0.3">
      <c r="A2928" s="114" t="s">
        <v>4650</v>
      </c>
      <c r="B2928" s="114">
        <v>533317</v>
      </c>
      <c r="C2928" s="114" t="s">
        <v>4651</v>
      </c>
      <c r="D2928" s="114" t="s">
        <v>524</v>
      </c>
    </row>
    <row r="2929" spans="1:4" x14ac:dyDescent="0.3">
      <c r="A2929" s="114" t="s">
        <v>4652</v>
      </c>
      <c r="B2929" s="114">
        <v>532340</v>
      </c>
      <c r="C2929" s="114" t="s">
        <v>364</v>
      </c>
      <c r="D2929" s="114" t="s">
        <v>457</v>
      </c>
    </row>
    <row r="2930" spans="1:4" x14ac:dyDescent="0.3">
      <c r="A2930" s="114" t="s">
        <v>4653</v>
      </c>
      <c r="B2930" s="114">
        <v>514324</v>
      </c>
      <c r="C2930" s="114" t="s">
        <v>364</v>
      </c>
      <c r="D2930" s="114" t="s">
        <v>379</v>
      </c>
    </row>
    <row r="2931" spans="1:4" x14ac:dyDescent="0.3">
      <c r="A2931" s="114" t="s">
        <v>4654</v>
      </c>
      <c r="B2931" s="114">
        <v>514324</v>
      </c>
      <c r="C2931" s="114" t="s">
        <v>364</v>
      </c>
      <c r="D2931" s="114" t="s">
        <v>379</v>
      </c>
    </row>
    <row r="2932" spans="1:4" x14ac:dyDescent="0.3">
      <c r="A2932" s="114" t="s">
        <v>4655</v>
      </c>
      <c r="B2932" s="114" t="s">
        <v>364</v>
      </c>
      <c r="C2932" s="114" t="s">
        <v>4656</v>
      </c>
      <c r="D2932" s="114" t="s">
        <v>375</v>
      </c>
    </row>
    <row r="2933" spans="1:4" x14ac:dyDescent="0.3">
      <c r="A2933" s="114" t="s">
        <v>4657</v>
      </c>
      <c r="B2933" s="114">
        <v>533632</v>
      </c>
      <c r="C2933" s="114" t="s">
        <v>4658</v>
      </c>
      <c r="D2933" s="114" t="s">
        <v>384</v>
      </c>
    </row>
    <row r="2934" spans="1:4" x14ac:dyDescent="0.3">
      <c r="A2934" s="114" t="s">
        <v>4659</v>
      </c>
      <c r="B2934" s="114">
        <v>530805</v>
      </c>
      <c r="C2934" s="114" t="s">
        <v>364</v>
      </c>
      <c r="D2934" s="114" t="s">
        <v>448</v>
      </c>
    </row>
    <row r="2935" spans="1:4" x14ac:dyDescent="0.3">
      <c r="A2935" s="114" t="s">
        <v>4660</v>
      </c>
      <c r="B2935" s="114">
        <v>535647</v>
      </c>
      <c r="C2935" s="114" t="s">
        <v>364</v>
      </c>
      <c r="D2935" s="114" t="s">
        <v>367</v>
      </c>
    </row>
    <row r="2936" spans="1:4" x14ac:dyDescent="0.3">
      <c r="A2936" s="114" t="s">
        <v>4661</v>
      </c>
      <c r="B2936" s="114">
        <v>532944</v>
      </c>
      <c r="C2936" s="114" t="s">
        <v>4662</v>
      </c>
      <c r="D2936" s="114" t="s">
        <v>1311</v>
      </c>
    </row>
    <row r="2937" spans="1:4" x14ac:dyDescent="0.3">
      <c r="A2937" s="114" t="s">
        <v>4663</v>
      </c>
      <c r="B2937" s="114">
        <v>540386</v>
      </c>
      <c r="C2937" s="114" t="s">
        <v>364</v>
      </c>
      <c r="D2937" s="114" t="s">
        <v>347</v>
      </c>
    </row>
    <row r="2938" spans="1:4" x14ac:dyDescent="0.3">
      <c r="A2938" s="114" t="s">
        <v>4664</v>
      </c>
      <c r="B2938" s="114">
        <v>517536</v>
      </c>
      <c r="C2938" s="114" t="s">
        <v>4665</v>
      </c>
      <c r="D2938" s="114" t="s">
        <v>350</v>
      </c>
    </row>
    <row r="2939" spans="1:4" x14ac:dyDescent="0.3">
      <c r="A2939" s="114" t="s">
        <v>4666</v>
      </c>
      <c r="B2939" s="114" t="s">
        <v>364</v>
      </c>
      <c r="C2939" s="114" t="s">
        <v>4667</v>
      </c>
      <c r="D2939" s="114" t="s">
        <v>375</v>
      </c>
    </row>
    <row r="2940" spans="1:4" x14ac:dyDescent="0.3">
      <c r="A2940" s="114" t="s">
        <v>4668</v>
      </c>
      <c r="B2940" s="114">
        <v>530135</v>
      </c>
      <c r="C2940" s="114" t="s">
        <v>4669</v>
      </c>
      <c r="D2940" s="114" t="s">
        <v>398</v>
      </c>
    </row>
    <row r="2941" spans="1:4" x14ac:dyDescent="0.3">
      <c r="A2941" s="114" t="s">
        <v>4670</v>
      </c>
      <c r="B2941" s="114">
        <v>531254</v>
      </c>
      <c r="C2941" s="114" t="s">
        <v>364</v>
      </c>
      <c r="D2941" s="114" t="s">
        <v>381</v>
      </c>
    </row>
    <row r="2942" spans="1:4" x14ac:dyDescent="0.3">
      <c r="A2942" s="114" t="s">
        <v>4671</v>
      </c>
      <c r="B2942" s="114">
        <v>532391</v>
      </c>
      <c r="C2942" s="114" t="s">
        <v>4672</v>
      </c>
      <c r="D2942" s="114" t="s">
        <v>1531</v>
      </c>
    </row>
    <row r="2943" spans="1:4" x14ac:dyDescent="0.3">
      <c r="A2943" s="114" t="s">
        <v>4673</v>
      </c>
      <c r="B2943" s="114">
        <v>532391</v>
      </c>
      <c r="C2943" s="114" t="s">
        <v>4672</v>
      </c>
      <c r="D2943" s="114" t="s">
        <v>1531</v>
      </c>
    </row>
    <row r="2944" spans="1:4" x14ac:dyDescent="0.3">
      <c r="A2944" s="114" t="s">
        <v>4674</v>
      </c>
      <c r="B2944" s="114">
        <v>539598</v>
      </c>
      <c r="C2944" s="114" t="s">
        <v>364</v>
      </c>
      <c r="D2944" s="114" t="s">
        <v>381</v>
      </c>
    </row>
    <row r="2945" spans="1:4" x14ac:dyDescent="0.3">
      <c r="A2945" s="114" t="s">
        <v>4675</v>
      </c>
      <c r="B2945" s="114">
        <v>532466</v>
      </c>
      <c r="C2945" s="114" t="s">
        <v>4676</v>
      </c>
      <c r="D2945" s="114" t="s">
        <v>350</v>
      </c>
    </row>
    <row r="2946" spans="1:4" x14ac:dyDescent="0.3">
      <c r="A2946" s="114" t="s">
        <v>4677</v>
      </c>
      <c r="B2946" s="114">
        <v>512626</v>
      </c>
      <c r="C2946" s="114" t="s">
        <v>4678</v>
      </c>
      <c r="D2946" s="114" t="s">
        <v>379</v>
      </c>
    </row>
    <row r="2947" spans="1:4" x14ac:dyDescent="0.3">
      <c r="A2947" s="114" t="s">
        <v>4679</v>
      </c>
      <c r="B2947" s="114">
        <v>524372</v>
      </c>
      <c r="C2947" s="114" t="s">
        <v>4680</v>
      </c>
      <c r="D2947" s="114" t="s">
        <v>402</v>
      </c>
    </row>
    <row r="2948" spans="1:4" x14ac:dyDescent="0.3">
      <c r="A2948" s="114" t="s">
        <v>4681</v>
      </c>
      <c r="B2948" s="114">
        <v>531157</v>
      </c>
      <c r="C2948" s="114" t="s">
        <v>364</v>
      </c>
      <c r="D2948" s="114" t="s">
        <v>524</v>
      </c>
    </row>
    <row r="2949" spans="1:4" x14ac:dyDescent="0.3">
      <c r="A2949" s="114" t="s">
        <v>4682</v>
      </c>
      <c r="B2949" s="114">
        <v>513121</v>
      </c>
      <c r="C2949" s="114" t="s">
        <v>4683</v>
      </c>
      <c r="D2949" s="114" t="s">
        <v>524</v>
      </c>
    </row>
    <row r="2950" spans="1:4" x14ac:dyDescent="0.3">
      <c r="A2950" s="114" t="s">
        <v>4684</v>
      </c>
      <c r="B2950" s="114">
        <v>504879</v>
      </c>
      <c r="C2950" s="114" t="s">
        <v>4685</v>
      </c>
      <c r="D2950" s="114" t="s">
        <v>1284</v>
      </c>
    </row>
    <row r="2951" spans="1:4" x14ac:dyDescent="0.3">
      <c r="A2951" s="114" t="s">
        <v>4686</v>
      </c>
      <c r="B2951" s="114">
        <v>530365</v>
      </c>
      <c r="C2951" s="114" t="s">
        <v>4687</v>
      </c>
      <c r="D2951" s="114" t="s">
        <v>641</v>
      </c>
    </row>
    <row r="2952" spans="1:4" x14ac:dyDescent="0.3">
      <c r="A2952" s="114" t="s">
        <v>4688</v>
      </c>
      <c r="B2952" s="114">
        <v>507690</v>
      </c>
      <c r="C2952" s="114" t="s">
        <v>364</v>
      </c>
      <c r="D2952" s="114" t="s">
        <v>799</v>
      </c>
    </row>
    <row r="2953" spans="1:4" x14ac:dyDescent="0.3">
      <c r="A2953" s="114" t="s">
        <v>4689</v>
      </c>
      <c r="B2953" s="114">
        <v>535754</v>
      </c>
      <c r="C2953" s="114" t="s">
        <v>4690</v>
      </c>
      <c r="D2953" s="114" t="s">
        <v>377</v>
      </c>
    </row>
    <row r="2954" spans="1:4" x14ac:dyDescent="0.3">
      <c r="A2954" s="114" t="s">
        <v>4691</v>
      </c>
      <c r="B2954" s="114">
        <v>541301</v>
      </c>
      <c r="C2954" s="114" t="s">
        <v>4692</v>
      </c>
      <c r="D2954" s="114" t="s">
        <v>733</v>
      </c>
    </row>
    <row r="2955" spans="1:4" x14ac:dyDescent="0.3">
      <c r="A2955" s="114" t="s">
        <v>4693</v>
      </c>
      <c r="B2955" s="114">
        <v>533263</v>
      </c>
      <c r="C2955" s="114" t="s">
        <v>4694</v>
      </c>
      <c r="D2955" s="114" t="s">
        <v>503</v>
      </c>
    </row>
    <row r="2956" spans="1:4" x14ac:dyDescent="0.3">
      <c r="A2956" s="114" t="s">
        <v>4695</v>
      </c>
      <c r="B2956" s="114">
        <v>502420</v>
      </c>
      <c r="C2956" s="114" t="s">
        <v>4696</v>
      </c>
      <c r="D2956" s="114" t="s">
        <v>358</v>
      </c>
    </row>
    <row r="2957" spans="1:4" x14ac:dyDescent="0.3">
      <c r="A2957" s="114" t="s">
        <v>4697</v>
      </c>
      <c r="B2957" s="114">
        <v>526325</v>
      </c>
      <c r="C2957" s="114" t="s">
        <v>4698</v>
      </c>
      <c r="D2957" s="114" t="s">
        <v>559</v>
      </c>
    </row>
    <row r="2958" spans="1:4" x14ac:dyDescent="0.3">
      <c r="A2958" s="114" t="s">
        <v>4699</v>
      </c>
      <c r="B2958" s="114">
        <v>534076</v>
      </c>
      <c r="C2958" s="114" t="s">
        <v>4700</v>
      </c>
      <c r="D2958" s="114" t="s">
        <v>549</v>
      </c>
    </row>
    <row r="2959" spans="1:4" x14ac:dyDescent="0.3">
      <c r="A2959" s="114" t="s">
        <v>4701</v>
      </c>
      <c r="B2959" s="114">
        <v>531512</v>
      </c>
      <c r="C2959" s="114" t="s">
        <v>364</v>
      </c>
      <c r="D2959" s="114" t="s">
        <v>367</v>
      </c>
    </row>
    <row r="2960" spans="1:4" x14ac:dyDescent="0.3">
      <c r="A2960" s="114" t="s">
        <v>4702</v>
      </c>
      <c r="B2960" s="114">
        <v>500078</v>
      </c>
      <c r="C2960" s="114" t="s">
        <v>364</v>
      </c>
      <c r="D2960" s="114" t="s">
        <v>412</v>
      </c>
    </row>
    <row r="2961" spans="1:4" x14ac:dyDescent="0.3">
      <c r="A2961" s="114" t="s">
        <v>4703</v>
      </c>
      <c r="B2961" s="114">
        <v>500315</v>
      </c>
      <c r="C2961" s="114" t="s">
        <v>4704</v>
      </c>
      <c r="D2961" s="114" t="s">
        <v>682</v>
      </c>
    </row>
    <row r="2962" spans="1:4" x14ac:dyDescent="0.3">
      <c r="A2962" s="114" t="s">
        <v>4705</v>
      </c>
      <c r="B2962" s="114">
        <v>506579</v>
      </c>
      <c r="C2962" s="114" t="s">
        <v>4706</v>
      </c>
      <c r="D2962" s="114" t="s">
        <v>412</v>
      </c>
    </row>
    <row r="2963" spans="1:4" x14ac:dyDescent="0.3">
      <c r="A2963" s="114" t="s">
        <v>4707</v>
      </c>
      <c r="B2963" s="114">
        <v>500314</v>
      </c>
      <c r="C2963" s="114" t="s">
        <v>4708</v>
      </c>
      <c r="D2963" s="114" t="s">
        <v>565</v>
      </c>
    </row>
    <row r="2964" spans="1:4" x14ac:dyDescent="0.3">
      <c r="A2964" s="114" t="s">
        <v>4709</v>
      </c>
      <c r="B2964" s="114">
        <v>532817</v>
      </c>
      <c r="C2964" s="114" t="s">
        <v>4710</v>
      </c>
      <c r="D2964" s="114" t="s">
        <v>892</v>
      </c>
    </row>
    <row r="2965" spans="1:4" x14ac:dyDescent="0.3">
      <c r="A2965" s="114" t="s">
        <v>4711</v>
      </c>
      <c r="B2965" s="114">
        <v>531859</v>
      </c>
      <c r="C2965" s="114" t="s">
        <v>364</v>
      </c>
      <c r="D2965" s="114" t="s">
        <v>1284</v>
      </c>
    </row>
    <row r="2966" spans="1:4" x14ac:dyDescent="0.3">
      <c r="A2966" s="114" t="s">
        <v>4712</v>
      </c>
      <c r="B2966" s="114">
        <v>541206</v>
      </c>
      <c r="C2966" s="114" t="s">
        <v>364</v>
      </c>
      <c r="D2966" s="114" t="s">
        <v>685</v>
      </c>
    </row>
    <row r="2967" spans="1:4" x14ac:dyDescent="0.3">
      <c r="A2967" s="114" t="s">
        <v>4713</v>
      </c>
      <c r="B2967" s="114">
        <v>531626</v>
      </c>
      <c r="C2967" s="114" t="s">
        <v>364</v>
      </c>
      <c r="D2967" s="114" t="s">
        <v>478</v>
      </c>
    </row>
    <row r="2968" spans="1:4" x14ac:dyDescent="0.3">
      <c r="A2968" s="114" t="s">
        <v>4714</v>
      </c>
      <c r="B2968" s="114">
        <v>531626</v>
      </c>
      <c r="C2968" s="114" t="s">
        <v>364</v>
      </c>
      <c r="D2968" s="114" t="s">
        <v>478</v>
      </c>
    </row>
    <row r="2969" spans="1:4" x14ac:dyDescent="0.3">
      <c r="A2969" s="114" t="s">
        <v>4715</v>
      </c>
      <c r="B2969" s="114">
        <v>539015</v>
      </c>
      <c r="C2969" s="114" t="s">
        <v>4716</v>
      </c>
      <c r="D2969" s="114" t="s">
        <v>1103</v>
      </c>
    </row>
    <row r="2970" spans="1:4" x14ac:dyDescent="0.3">
      <c r="A2970" s="114" t="s">
        <v>4717</v>
      </c>
      <c r="B2970" s="114">
        <v>539287</v>
      </c>
      <c r="C2970" s="114" t="s">
        <v>4718</v>
      </c>
      <c r="D2970" s="114" t="s">
        <v>402</v>
      </c>
    </row>
    <row r="2971" spans="1:4" x14ac:dyDescent="0.3">
      <c r="A2971" s="114" t="s">
        <v>4719</v>
      </c>
      <c r="B2971" s="114">
        <v>530173</v>
      </c>
      <c r="C2971" s="114" t="s">
        <v>364</v>
      </c>
      <c r="D2971" s="114" t="s">
        <v>478</v>
      </c>
    </row>
    <row r="2972" spans="1:4" x14ac:dyDescent="0.3">
      <c r="A2972" s="114" t="s">
        <v>4720</v>
      </c>
      <c r="B2972" s="114">
        <v>501179</v>
      </c>
      <c r="C2972" s="114" t="s">
        <v>364</v>
      </c>
      <c r="D2972" s="114" t="s">
        <v>384</v>
      </c>
    </row>
    <row r="2973" spans="1:4" x14ac:dyDescent="0.3">
      <c r="A2973" s="114" t="s">
        <v>4721</v>
      </c>
      <c r="B2973" s="114">
        <v>509782</v>
      </c>
      <c r="C2973" s="114" t="s">
        <v>364</v>
      </c>
      <c r="D2973" s="114" t="s">
        <v>785</v>
      </c>
    </row>
    <row r="2974" spans="1:4" x14ac:dyDescent="0.3">
      <c r="A2974" s="114" t="s">
        <v>4722</v>
      </c>
      <c r="B2974" s="114">
        <v>540198</v>
      </c>
      <c r="C2974" s="114" t="s">
        <v>364</v>
      </c>
      <c r="D2974" s="114" t="s">
        <v>379</v>
      </c>
    </row>
    <row r="2975" spans="1:4" x14ac:dyDescent="0.3">
      <c r="A2975" s="114" t="s">
        <v>4723</v>
      </c>
      <c r="B2975" s="114">
        <v>500317</v>
      </c>
      <c r="C2975" s="114" t="s">
        <v>4724</v>
      </c>
      <c r="D2975" s="114" t="s">
        <v>384</v>
      </c>
    </row>
    <row r="2976" spans="1:4" x14ac:dyDescent="0.3">
      <c r="A2976" s="114" t="s">
        <v>4725</v>
      </c>
      <c r="B2976" s="114">
        <v>539290</v>
      </c>
      <c r="C2976" s="114" t="s">
        <v>4726</v>
      </c>
      <c r="D2976" s="114" t="s">
        <v>384</v>
      </c>
    </row>
    <row r="2977" spans="1:4" x14ac:dyDescent="0.3">
      <c r="A2977" s="114" t="s">
        <v>4727</v>
      </c>
      <c r="B2977" s="114">
        <v>509099</v>
      </c>
      <c r="C2977" s="114" t="s">
        <v>364</v>
      </c>
      <c r="D2977" s="114" t="s">
        <v>785</v>
      </c>
    </row>
    <row r="2978" spans="1:4" x14ac:dyDescent="0.3">
      <c r="A2978" s="114" t="s">
        <v>4728</v>
      </c>
      <c r="B2978" s="114">
        <v>531065</v>
      </c>
      <c r="C2978" s="114" t="s">
        <v>364</v>
      </c>
      <c r="D2978" s="114" t="s">
        <v>1063</v>
      </c>
    </row>
    <row r="2979" spans="1:4" x14ac:dyDescent="0.3">
      <c r="A2979" s="114" t="s">
        <v>4729</v>
      </c>
      <c r="B2979" s="114">
        <v>514460</v>
      </c>
      <c r="C2979" s="114" t="s">
        <v>364</v>
      </c>
      <c r="D2979" s="114" t="s">
        <v>386</v>
      </c>
    </row>
    <row r="2980" spans="1:4" x14ac:dyDescent="0.3">
      <c r="A2980" s="114" t="s">
        <v>4730</v>
      </c>
      <c r="B2980" s="114">
        <v>523151</v>
      </c>
      <c r="C2980" s="114" t="s">
        <v>364</v>
      </c>
      <c r="D2980" s="114" t="s">
        <v>448</v>
      </c>
    </row>
    <row r="2981" spans="1:4" x14ac:dyDescent="0.3">
      <c r="A2981" s="114" t="s">
        <v>4731</v>
      </c>
      <c r="B2981" s="114">
        <v>514330</v>
      </c>
      <c r="C2981" s="114" t="s">
        <v>364</v>
      </c>
      <c r="D2981" s="114" t="s">
        <v>379</v>
      </c>
    </row>
    <row r="2982" spans="1:4" x14ac:dyDescent="0.3">
      <c r="A2982" s="114" t="s">
        <v>4732</v>
      </c>
      <c r="B2982" s="114">
        <v>530741</v>
      </c>
      <c r="C2982" s="114" t="s">
        <v>364</v>
      </c>
      <c r="D2982" s="114" t="s">
        <v>444</v>
      </c>
    </row>
    <row r="2983" spans="1:4" x14ac:dyDescent="0.3">
      <c r="A2983" s="114" t="s">
        <v>4733</v>
      </c>
      <c r="B2983" s="114">
        <v>539291</v>
      </c>
      <c r="C2983" s="114" t="s">
        <v>364</v>
      </c>
      <c r="D2983" s="114" t="s">
        <v>562</v>
      </c>
    </row>
    <row r="2984" spans="1:4" x14ac:dyDescent="0.3">
      <c r="A2984" s="114" t="s">
        <v>4734</v>
      </c>
      <c r="B2984" s="114">
        <v>539352</v>
      </c>
      <c r="C2984" s="114" t="s">
        <v>364</v>
      </c>
      <c r="D2984" s="114" t="s">
        <v>367</v>
      </c>
    </row>
    <row r="2985" spans="1:4" x14ac:dyDescent="0.3">
      <c r="A2985" s="114" t="s">
        <v>4735</v>
      </c>
      <c r="B2985" s="114">
        <v>513403</v>
      </c>
      <c r="C2985" s="114" t="s">
        <v>364</v>
      </c>
      <c r="D2985" s="114" t="s">
        <v>396</v>
      </c>
    </row>
    <row r="2986" spans="1:4" x14ac:dyDescent="0.3">
      <c r="A2986" s="114" t="s">
        <v>4736</v>
      </c>
      <c r="B2986" s="114">
        <v>523862</v>
      </c>
      <c r="C2986" s="114" t="s">
        <v>364</v>
      </c>
      <c r="D2986" s="114" t="s">
        <v>381</v>
      </c>
    </row>
    <row r="2987" spans="1:4" x14ac:dyDescent="0.3">
      <c r="A2987" s="114" t="s">
        <v>4737</v>
      </c>
      <c r="B2987" s="114">
        <v>523483</v>
      </c>
      <c r="C2987" s="114" t="s">
        <v>364</v>
      </c>
      <c r="D2987" s="114" t="s">
        <v>892</v>
      </c>
    </row>
    <row r="2988" spans="1:4" x14ac:dyDescent="0.3">
      <c r="A2988" s="114" t="s">
        <v>4738</v>
      </c>
      <c r="B2988" s="114">
        <v>538963</v>
      </c>
      <c r="C2988" s="114" t="s">
        <v>364</v>
      </c>
      <c r="D2988" s="114" t="s">
        <v>687</v>
      </c>
    </row>
    <row r="2989" spans="1:4" x14ac:dyDescent="0.3">
      <c r="A2989" s="114" t="s">
        <v>4739</v>
      </c>
      <c r="B2989" s="114">
        <v>531395</v>
      </c>
      <c r="C2989" s="114" t="s">
        <v>364</v>
      </c>
      <c r="D2989" s="114" t="s">
        <v>379</v>
      </c>
    </row>
    <row r="2990" spans="1:4" x14ac:dyDescent="0.3">
      <c r="A2990" s="114" t="s">
        <v>4740</v>
      </c>
      <c r="B2990" s="114">
        <v>532350</v>
      </c>
      <c r="C2990" s="114" t="s">
        <v>364</v>
      </c>
      <c r="D2990" s="114" t="s">
        <v>367</v>
      </c>
    </row>
    <row r="2991" spans="1:4" x14ac:dyDescent="0.3">
      <c r="A2991" s="114" t="s">
        <v>4741</v>
      </c>
      <c r="B2991" s="114">
        <v>526905</v>
      </c>
      <c r="C2991" s="114" t="s">
        <v>364</v>
      </c>
      <c r="D2991" s="114" t="s">
        <v>412</v>
      </c>
    </row>
    <row r="2992" spans="1:4" x14ac:dyDescent="0.3">
      <c r="A2992" s="114" t="s">
        <v>4742</v>
      </c>
      <c r="B2992" s="114">
        <v>517230</v>
      </c>
      <c r="C2992" s="114" t="s">
        <v>4743</v>
      </c>
      <c r="D2992" s="114" t="s">
        <v>386</v>
      </c>
    </row>
    <row r="2993" spans="1:4" x14ac:dyDescent="0.3">
      <c r="A2993" s="114" t="s">
        <v>4744</v>
      </c>
      <c r="B2993" s="114">
        <v>532827</v>
      </c>
      <c r="C2993" s="114" t="s">
        <v>4745</v>
      </c>
      <c r="D2993" s="114" t="s">
        <v>478</v>
      </c>
    </row>
    <row r="2994" spans="1:4" x14ac:dyDescent="0.3">
      <c r="A2994" s="114" t="s">
        <v>4746</v>
      </c>
      <c r="B2994" s="114">
        <v>532900</v>
      </c>
      <c r="C2994" s="114" t="s">
        <v>4747</v>
      </c>
      <c r="D2994" s="114" t="s">
        <v>381</v>
      </c>
    </row>
    <row r="2995" spans="1:4" x14ac:dyDescent="0.3">
      <c r="A2995" s="114" t="s">
        <v>4748</v>
      </c>
      <c r="B2995" s="114">
        <v>540648</v>
      </c>
      <c r="C2995" s="114" t="s">
        <v>4749</v>
      </c>
      <c r="D2995" s="114" t="s">
        <v>384</v>
      </c>
    </row>
    <row r="2996" spans="1:4" x14ac:dyDescent="0.3">
      <c r="A2996" s="114" t="s">
        <v>4750</v>
      </c>
      <c r="B2996" s="114">
        <v>539121</v>
      </c>
      <c r="C2996" s="114" t="s">
        <v>364</v>
      </c>
      <c r="D2996" s="114" t="s">
        <v>669</v>
      </c>
    </row>
    <row r="2997" spans="1:4" x14ac:dyDescent="0.3">
      <c r="A2997" s="114" t="s">
        <v>4751</v>
      </c>
      <c r="B2997" s="114">
        <v>541444</v>
      </c>
      <c r="C2997" s="114" t="s">
        <v>364</v>
      </c>
      <c r="D2997" s="114" t="s">
        <v>478</v>
      </c>
    </row>
    <row r="2998" spans="1:4" x14ac:dyDescent="0.3">
      <c r="A2998" s="114" t="s">
        <v>4752</v>
      </c>
      <c r="B2998" s="114">
        <v>532521</v>
      </c>
      <c r="C2998" s="114" t="s">
        <v>4753</v>
      </c>
      <c r="D2998" s="114" t="s">
        <v>457</v>
      </c>
    </row>
    <row r="2999" spans="1:4" x14ac:dyDescent="0.3">
      <c r="A2999" s="114" t="s">
        <v>4754</v>
      </c>
      <c r="B2999" s="114">
        <v>511597</v>
      </c>
      <c r="C2999" s="114" t="s">
        <v>364</v>
      </c>
      <c r="D2999" s="114" t="s">
        <v>381</v>
      </c>
    </row>
    <row r="3000" spans="1:4" x14ac:dyDescent="0.3">
      <c r="A3000" s="114" t="s">
        <v>4755</v>
      </c>
      <c r="B3000" s="114">
        <v>517397</v>
      </c>
      <c r="C3000" s="114" t="s">
        <v>364</v>
      </c>
      <c r="D3000" s="114" t="s">
        <v>906</v>
      </c>
    </row>
    <row r="3001" spans="1:4" x14ac:dyDescent="0.3">
      <c r="A3001" s="114" t="s">
        <v>4756</v>
      </c>
      <c r="B3001" s="114">
        <v>517397</v>
      </c>
      <c r="C3001" s="114" t="s">
        <v>364</v>
      </c>
      <c r="D3001" s="114" t="s">
        <v>906</v>
      </c>
    </row>
    <row r="3002" spans="1:4" x14ac:dyDescent="0.3">
      <c r="A3002" s="114" t="s">
        <v>4757</v>
      </c>
      <c r="B3002" s="114">
        <v>511525</v>
      </c>
      <c r="C3002" s="114" t="s">
        <v>364</v>
      </c>
      <c r="D3002" s="114" t="s">
        <v>457</v>
      </c>
    </row>
    <row r="3003" spans="1:4" x14ac:dyDescent="0.3">
      <c r="A3003" s="114" t="s">
        <v>4758</v>
      </c>
      <c r="B3003" s="114">
        <v>531349</v>
      </c>
      <c r="C3003" s="114" t="s">
        <v>4759</v>
      </c>
      <c r="D3003" s="114" t="s">
        <v>702</v>
      </c>
    </row>
    <row r="3004" spans="1:4" x14ac:dyDescent="0.3">
      <c r="A3004" s="114" t="s">
        <v>4760</v>
      </c>
      <c r="B3004" s="114" t="s">
        <v>364</v>
      </c>
      <c r="C3004" s="114" t="s">
        <v>4761</v>
      </c>
      <c r="D3004" s="114" t="s">
        <v>375</v>
      </c>
    </row>
    <row r="3005" spans="1:4" x14ac:dyDescent="0.3">
      <c r="A3005" s="114" t="s">
        <v>4762</v>
      </c>
      <c r="B3005" s="114">
        <v>538742</v>
      </c>
      <c r="C3005" s="114" t="s">
        <v>364</v>
      </c>
      <c r="D3005" s="114" t="s">
        <v>386</v>
      </c>
    </row>
    <row r="3006" spans="1:4" x14ac:dyDescent="0.3">
      <c r="A3006" s="114" t="s">
        <v>4763</v>
      </c>
      <c r="B3006" s="114">
        <v>538860</v>
      </c>
      <c r="C3006" s="114" t="s">
        <v>364</v>
      </c>
      <c r="D3006" s="114" t="s">
        <v>381</v>
      </c>
    </row>
    <row r="3007" spans="1:4" x14ac:dyDescent="0.3">
      <c r="A3007" s="114" t="s">
        <v>4764</v>
      </c>
      <c r="B3007" s="114">
        <v>524820</v>
      </c>
      <c r="C3007" s="114" t="s">
        <v>4765</v>
      </c>
      <c r="D3007" s="114" t="s">
        <v>574</v>
      </c>
    </row>
    <row r="3008" spans="1:4" x14ac:dyDescent="0.3">
      <c r="A3008" s="114" t="s">
        <v>4766</v>
      </c>
      <c r="B3008" s="114">
        <v>508941</v>
      </c>
      <c r="C3008" s="114" t="s">
        <v>364</v>
      </c>
      <c r="D3008" s="114" t="s">
        <v>549</v>
      </c>
    </row>
    <row r="3009" spans="1:4" x14ac:dyDescent="0.3">
      <c r="A3009" s="114" t="s">
        <v>4767</v>
      </c>
      <c r="B3009" s="114">
        <v>504093</v>
      </c>
      <c r="C3009" s="114" t="s">
        <v>364</v>
      </c>
      <c r="D3009" s="114" t="s">
        <v>910</v>
      </c>
    </row>
    <row r="3010" spans="1:4" x14ac:dyDescent="0.3">
      <c r="A3010" s="114" t="s">
        <v>4768</v>
      </c>
      <c r="B3010" s="114">
        <v>513511</v>
      </c>
      <c r="C3010" s="114" t="s">
        <v>364</v>
      </c>
      <c r="D3010" s="114" t="s">
        <v>396</v>
      </c>
    </row>
    <row r="3011" spans="1:4" x14ac:dyDescent="0.3">
      <c r="A3011" s="114" t="s">
        <v>4769</v>
      </c>
      <c r="B3011" s="114">
        <v>531726</v>
      </c>
      <c r="C3011" s="114" t="s">
        <v>364</v>
      </c>
      <c r="D3011" s="114" t="s">
        <v>402</v>
      </c>
    </row>
    <row r="3012" spans="1:4" x14ac:dyDescent="0.3">
      <c r="A3012" s="114" t="s">
        <v>4770</v>
      </c>
      <c r="B3012" s="114">
        <v>506122</v>
      </c>
      <c r="C3012" s="114" t="s">
        <v>364</v>
      </c>
      <c r="D3012" s="114" t="s">
        <v>719</v>
      </c>
    </row>
    <row r="3013" spans="1:4" x14ac:dyDescent="0.3">
      <c r="A3013" s="114" t="s">
        <v>4771</v>
      </c>
      <c r="B3013" s="114">
        <v>531280</v>
      </c>
      <c r="C3013" s="114" t="s">
        <v>364</v>
      </c>
      <c r="D3013" s="114" t="s">
        <v>559</v>
      </c>
    </row>
    <row r="3014" spans="1:4" x14ac:dyDescent="0.3">
      <c r="A3014" s="114" t="s">
        <v>4772</v>
      </c>
      <c r="B3014" s="114">
        <v>534796</v>
      </c>
      <c r="C3014" s="114" t="s">
        <v>364</v>
      </c>
      <c r="D3014" s="114" t="s">
        <v>484</v>
      </c>
    </row>
    <row r="3015" spans="1:4" x14ac:dyDescent="0.3">
      <c r="A3015" s="114" t="s">
        <v>4773</v>
      </c>
      <c r="B3015" s="114" t="s">
        <v>364</v>
      </c>
      <c r="C3015" s="114" t="s">
        <v>4774</v>
      </c>
      <c r="D3015" s="114" t="s">
        <v>375</v>
      </c>
    </row>
    <row r="3016" spans="1:4" x14ac:dyDescent="0.3">
      <c r="A3016" s="114" t="s">
        <v>4775</v>
      </c>
      <c r="B3016" s="114">
        <v>539143</v>
      </c>
      <c r="C3016" s="114" t="s">
        <v>364</v>
      </c>
      <c r="D3016" s="114" t="s">
        <v>353</v>
      </c>
    </row>
    <row r="3017" spans="1:4" x14ac:dyDescent="0.3">
      <c r="A3017" s="114" t="s">
        <v>4776</v>
      </c>
      <c r="B3017" s="114">
        <v>500322</v>
      </c>
      <c r="C3017" s="114" t="s">
        <v>364</v>
      </c>
      <c r="D3017" s="114" t="s">
        <v>377</v>
      </c>
    </row>
    <row r="3018" spans="1:4" x14ac:dyDescent="0.3">
      <c r="A3018" s="114" t="s">
        <v>4777</v>
      </c>
      <c r="B3018" s="114">
        <v>513359</v>
      </c>
      <c r="C3018" s="114" t="s">
        <v>4778</v>
      </c>
      <c r="D3018" s="114" t="s">
        <v>641</v>
      </c>
    </row>
    <row r="3019" spans="1:4" x14ac:dyDescent="0.3">
      <c r="A3019" s="114" t="s">
        <v>4779</v>
      </c>
      <c r="B3019" s="114">
        <v>533211</v>
      </c>
      <c r="C3019" s="114" t="s">
        <v>4780</v>
      </c>
      <c r="D3019" s="114" t="s">
        <v>402</v>
      </c>
    </row>
    <row r="3020" spans="1:4" x14ac:dyDescent="0.3">
      <c r="A3020" s="114" t="s">
        <v>4781</v>
      </c>
      <c r="B3020" s="114">
        <v>539889</v>
      </c>
      <c r="C3020" s="114" t="s">
        <v>4782</v>
      </c>
      <c r="D3020" s="114" t="s">
        <v>424</v>
      </c>
    </row>
    <row r="3021" spans="1:4" x14ac:dyDescent="0.3">
      <c r="A3021" s="114" t="s">
        <v>4783</v>
      </c>
      <c r="B3021" s="114">
        <v>531255</v>
      </c>
      <c r="C3021" s="114" t="s">
        <v>364</v>
      </c>
      <c r="D3021" s="114" t="s">
        <v>381</v>
      </c>
    </row>
    <row r="3022" spans="1:4" x14ac:dyDescent="0.3">
      <c r="A3022" s="114" t="s">
        <v>4784</v>
      </c>
      <c r="B3022" s="114">
        <v>530555</v>
      </c>
      <c r="C3022" s="114" t="s">
        <v>4785</v>
      </c>
      <c r="D3022" s="114" t="s">
        <v>662</v>
      </c>
    </row>
    <row r="3023" spans="1:4" x14ac:dyDescent="0.3">
      <c r="A3023" s="114" t="s">
        <v>4786</v>
      </c>
      <c r="B3023" s="114">
        <v>507970</v>
      </c>
      <c r="C3023" s="114" t="s">
        <v>364</v>
      </c>
      <c r="D3023" s="114" t="s">
        <v>546</v>
      </c>
    </row>
    <row r="3024" spans="1:4" x14ac:dyDescent="0.3">
      <c r="A3024" s="114" t="s">
        <v>4787</v>
      </c>
      <c r="B3024" s="114">
        <v>507970</v>
      </c>
      <c r="C3024" s="114" t="s">
        <v>364</v>
      </c>
      <c r="D3024" s="114" t="s">
        <v>546</v>
      </c>
    </row>
    <row r="3025" spans="1:4" x14ac:dyDescent="0.3">
      <c r="A3025" s="114" t="s">
        <v>4788</v>
      </c>
      <c r="B3025" s="114">
        <v>524689</v>
      </c>
      <c r="C3025" s="114" t="s">
        <v>4789</v>
      </c>
      <c r="D3025" s="114" t="s">
        <v>402</v>
      </c>
    </row>
    <row r="3026" spans="1:4" x14ac:dyDescent="0.3">
      <c r="A3026" s="114" t="s">
        <v>4790</v>
      </c>
      <c r="B3026" s="114">
        <v>524689</v>
      </c>
      <c r="C3026" s="114" t="s">
        <v>4789</v>
      </c>
      <c r="D3026" s="114" t="s">
        <v>402</v>
      </c>
    </row>
    <row r="3027" spans="1:4" x14ac:dyDescent="0.3">
      <c r="A3027" s="114" t="s">
        <v>4791</v>
      </c>
      <c r="B3027" s="114">
        <v>539481</v>
      </c>
      <c r="C3027" s="114" t="s">
        <v>364</v>
      </c>
      <c r="D3027" s="114" t="s">
        <v>381</v>
      </c>
    </row>
    <row r="3028" spans="1:4" x14ac:dyDescent="0.3">
      <c r="A3028" s="114" t="s">
        <v>4792</v>
      </c>
      <c r="B3028" s="114" t="s">
        <v>364</v>
      </c>
      <c r="C3028" s="114" t="s">
        <v>4793</v>
      </c>
      <c r="D3028" s="114" t="s">
        <v>375</v>
      </c>
    </row>
    <row r="3029" spans="1:4" x14ac:dyDescent="0.3">
      <c r="A3029" s="114" t="s">
        <v>4794</v>
      </c>
      <c r="B3029" s="114">
        <v>524628</v>
      </c>
      <c r="C3029" s="114" t="s">
        <v>364</v>
      </c>
      <c r="D3029" s="114" t="s">
        <v>386</v>
      </c>
    </row>
    <row r="3030" spans="1:4" x14ac:dyDescent="0.3">
      <c r="A3030" s="114" t="s">
        <v>4795</v>
      </c>
      <c r="B3030" s="114">
        <v>532911</v>
      </c>
      <c r="C3030" s="114" t="s">
        <v>364</v>
      </c>
      <c r="D3030" s="114" t="s">
        <v>450</v>
      </c>
    </row>
    <row r="3031" spans="1:4" x14ac:dyDescent="0.3">
      <c r="A3031" s="114" t="s">
        <v>4796</v>
      </c>
      <c r="B3031" s="114">
        <v>540359</v>
      </c>
      <c r="C3031" s="114" t="s">
        <v>364</v>
      </c>
      <c r="D3031" s="114" t="s">
        <v>402</v>
      </c>
    </row>
    <row r="3032" spans="1:4" x14ac:dyDescent="0.3">
      <c r="A3032" s="114" t="s">
        <v>4797</v>
      </c>
      <c r="B3032" s="114">
        <v>540467</v>
      </c>
      <c r="C3032" s="114" t="s">
        <v>364</v>
      </c>
      <c r="D3032" s="114" t="s">
        <v>478</v>
      </c>
    </row>
    <row r="3033" spans="1:4" x14ac:dyDescent="0.3">
      <c r="A3033" s="114" t="s">
        <v>4798</v>
      </c>
      <c r="B3033" s="114">
        <v>780017</v>
      </c>
      <c r="C3033" s="114" t="s">
        <v>364</v>
      </c>
      <c r="D3033" s="114" t="s">
        <v>455</v>
      </c>
    </row>
    <row r="3034" spans="1:4" x14ac:dyDescent="0.3">
      <c r="A3034" s="114" t="s">
        <v>4799</v>
      </c>
      <c r="B3034" s="114">
        <v>506128</v>
      </c>
      <c r="C3034" s="114" t="s">
        <v>364</v>
      </c>
      <c r="D3034" s="114" t="s">
        <v>402</v>
      </c>
    </row>
    <row r="3035" spans="1:4" x14ac:dyDescent="0.3">
      <c r="A3035" s="114" t="s">
        <v>4800</v>
      </c>
      <c r="B3035" s="114">
        <v>511702</v>
      </c>
      <c r="C3035" s="114" t="s">
        <v>364</v>
      </c>
      <c r="D3035" s="114" t="s">
        <v>381</v>
      </c>
    </row>
    <row r="3036" spans="1:4" x14ac:dyDescent="0.3">
      <c r="A3036" s="114" t="s">
        <v>4801</v>
      </c>
      <c r="B3036" s="114">
        <v>511176</v>
      </c>
      <c r="C3036" s="114" t="s">
        <v>364</v>
      </c>
      <c r="D3036" s="114" t="s">
        <v>450</v>
      </c>
    </row>
    <row r="3037" spans="1:4" x14ac:dyDescent="0.3">
      <c r="A3037" s="114" t="s">
        <v>4802</v>
      </c>
      <c r="B3037" s="114">
        <v>532780</v>
      </c>
      <c r="C3037" s="114" t="s">
        <v>4803</v>
      </c>
      <c r="D3037" s="114" t="s">
        <v>450</v>
      </c>
    </row>
    <row r="3038" spans="1:4" x14ac:dyDescent="0.3">
      <c r="A3038" s="114" t="s">
        <v>4804</v>
      </c>
      <c r="B3038" s="114">
        <v>526349</v>
      </c>
      <c r="C3038" s="114" t="s">
        <v>364</v>
      </c>
      <c r="D3038" s="114" t="s">
        <v>719</v>
      </c>
    </row>
    <row r="3039" spans="1:4" x14ac:dyDescent="0.3">
      <c r="A3039" s="114" t="s">
        <v>4805</v>
      </c>
      <c r="B3039" s="114">
        <v>541347</v>
      </c>
      <c r="C3039" s="114" t="s">
        <v>364</v>
      </c>
      <c r="D3039" s="114" t="s">
        <v>1063</v>
      </c>
    </row>
    <row r="3040" spans="1:4" x14ac:dyDescent="0.3">
      <c r="A3040" s="114" t="s">
        <v>4806</v>
      </c>
      <c r="B3040" s="114">
        <v>521080</v>
      </c>
      <c r="C3040" s="114" t="s">
        <v>364</v>
      </c>
      <c r="D3040" s="114" t="s">
        <v>379</v>
      </c>
    </row>
    <row r="3041" spans="1:4" x14ac:dyDescent="0.3">
      <c r="A3041" s="114" t="s">
        <v>4807</v>
      </c>
      <c r="B3041" s="114" t="s">
        <v>364</v>
      </c>
      <c r="C3041" s="114" t="s">
        <v>4808</v>
      </c>
      <c r="D3041" s="114" t="s">
        <v>375</v>
      </c>
    </row>
    <row r="3042" spans="1:4" x14ac:dyDescent="0.3">
      <c r="A3042" s="114" t="s">
        <v>4809</v>
      </c>
      <c r="B3042" s="114">
        <v>500456</v>
      </c>
      <c r="C3042" s="114" t="s">
        <v>364</v>
      </c>
      <c r="D3042" s="114" t="s">
        <v>741</v>
      </c>
    </row>
    <row r="3043" spans="1:4" x14ac:dyDescent="0.3">
      <c r="A3043" s="114" t="s">
        <v>4810</v>
      </c>
      <c r="B3043" s="114">
        <v>511734</v>
      </c>
      <c r="C3043" s="114" t="s">
        <v>364</v>
      </c>
      <c r="D3043" s="114" t="s">
        <v>381</v>
      </c>
    </row>
    <row r="3044" spans="1:4" x14ac:dyDescent="0.3">
      <c r="A3044" s="114" t="s">
        <v>4811</v>
      </c>
      <c r="B3044" s="114">
        <v>503092</v>
      </c>
      <c r="C3044" s="114" t="s">
        <v>364</v>
      </c>
      <c r="D3044" s="114" t="s">
        <v>379</v>
      </c>
    </row>
    <row r="3045" spans="1:4" x14ac:dyDescent="0.3">
      <c r="A3045" s="114" t="s">
        <v>4812</v>
      </c>
      <c r="B3045" s="114">
        <v>539401</v>
      </c>
      <c r="C3045" s="114" t="s">
        <v>364</v>
      </c>
      <c r="D3045" s="114" t="s">
        <v>478</v>
      </c>
    </row>
    <row r="3046" spans="1:4" x14ac:dyDescent="0.3">
      <c r="A3046" s="114" t="s">
        <v>4813</v>
      </c>
      <c r="B3046" s="114">
        <v>531120</v>
      </c>
      <c r="C3046" s="114" t="s">
        <v>4814</v>
      </c>
      <c r="D3046" s="114" t="s">
        <v>762</v>
      </c>
    </row>
    <row r="3047" spans="1:4" x14ac:dyDescent="0.3">
      <c r="A3047" s="114" t="s">
        <v>4815</v>
      </c>
      <c r="B3047" s="114">
        <v>526381</v>
      </c>
      <c r="C3047" s="114" t="s">
        <v>4816</v>
      </c>
      <c r="D3047" s="114" t="s">
        <v>436</v>
      </c>
    </row>
    <row r="3048" spans="1:4" x14ac:dyDescent="0.3">
      <c r="A3048" s="114" t="s">
        <v>4817</v>
      </c>
      <c r="B3048" s="114">
        <v>517417</v>
      </c>
      <c r="C3048" s="114" t="s">
        <v>364</v>
      </c>
      <c r="D3048" s="114" t="s">
        <v>372</v>
      </c>
    </row>
    <row r="3049" spans="1:4" x14ac:dyDescent="0.3">
      <c r="A3049" s="114" t="s">
        <v>4818</v>
      </c>
      <c r="B3049" s="114">
        <v>517417</v>
      </c>
      <c r="C3049" s="114" t="s">
        <v>364</v>
      </c>
      <c r="D3049" s="114" t="s">
        <v>372</v>
      </c>
    </row>
    <row r="3050" spans="1:4" x14ac:dyDescent="0.3">
      <c r="A3050" s="114" t="s">
        <v>4819</v>
      </c>
      <c r="B3050" s="114">
        <v>524031</v>
      </c>
      <c r="C3050" s="114" t="s">
        <v>364</v>
      </c>
      <c r="D3050" s="114" t="s">
        <v>450</v>
      </c>
    </row>
    <row r="3051" spans="1:4" x14ac:dyDescent="0.3">
      <c r="A3051" s="114" t="s">
        <v>4820</v>
      </c>
      <c r="B3051" s="114">
        <v>514326</v>
      </c>
      <c r="C3051" s="114" t="s">
        <v>4821</v>
      </c>
      <c r="D3051" s="114" t="s">
        <v>379</v>
      </c>
    </row>
    <row r="3052" spans="1:4" x14ac:dyDescent="0.3">
      <c r="A3052" s="114" t="s">
        <v>4822</v>
      </c>
      <c r="B3052" s="114">
        <v>514326</v>
      </c>
      <c r="C3052" s="114" t="s">
        <v>4821</v>
      </c>
      <c r="D3052" s="114" t="s">
        <v>379</v>
      </c>
    </row>
    <row r="3053" spans="1:4" x14ac:dyDescent="0.3">
      <c r="A3053" s="114" t="s">
        <v>4823</v>
      </c>
      <c r="B3053" s="114">
        <v>539113</v>
      </c>
      <c r="C3053" s="114" t="s">
        <v>364</v>
      </c>
      <c r="D3053" s="114" t="s">
        <v>381</v>
      </c>
    </row>
    <row r="3054" spans="1:4" x14ac:dyDescent="0.3">
      <c r="A3054" s="114" t="s">
        <v>4824</v>
      </c>
      <c r="B3054" s="114">
        <v>532742</v>
      </c>
      <c r="C3054" s="114" t="s">
        <v>364</v>
      </c>
      <c r="D3054" s="114" t="s">
        <v>524</v>
      </c>
    </row>
    <row r="3055" spans="1:4" x14ac:dyDescent="0.3">
      <c r="A3055" s="114" t="s">
        <v>4825</v>
      </c>
      <c r="B3055" s="114">
        <v>535658</v>
      </c>
      <c r="C3055" s="114" t="s">
        <v>364</v>
      </c>
      <c r="D3055" s="114" t="s">
        <v>381</v>
      </c>
    </row>
    <row r="3056" spans="1:4" x14ac:dyDescent="0.3">
      <c r="A3056" s="114" t="s">
        <v>4826</v>
      </c>
      <c r="B3056" s="114">
        <v>532676</v>
      </c>
      <c r="C3056" s="114" t="s">
        <v>4827</v>
      </c>
      <c r="D3056" s="114" t="s">
        <v>762</v>
      </c>
    </row>
    <row r="3057" spans="1:4" x14ac:dyDescent="0.3">
      <c r="A3057" s="114" t="s">
        <v>4828</v>
      </c>
      <c r="B3057" s="114">
        <v>514087</v>
      </c>
      <c r="C3057" s="114" t="s">
        <v>364</v>
      </c>
      <c r="D3057" s="114" t="s">
        <v>379</v>
      </c>
    </row>
    <row r="3058" spans="1:4" x14ac:dyDescent="0.3">
      <c r="A3058" s="114" t="s">
        <v>4829</v>
      </c>
      <c r="B3058" s="114">
        <v>534809</v>
      </c>
      <c r="C3058" s="114" t="s">
        <v>4830</v>
      </c>
      <c r="D3058" s="114" t="s">
        <v>478</v>
      </c>
    </row>
    <row r="3059" spans="1:4" x14ac:dyDescent="0.3">
      <c r="A3059" s="114" t="s">
        <v>4831</v>
      </c>
      <c r="B3059" s="114">
        <v>517119</v>
      </c>
      <c r="C3059" s="114" t="s">
        <v>364</v>
      </c>
      <c r="D3059" s="114" t="s">
        <v>689</v>
      </c>
    </row>
    <row r="3060" spans="1:4" x14ac:dyDescent="0.3">
      <c r="A3060" s="114" t="s">
        <v>4832</v>
      </c>
      <c r="B3060" s="114">
        <v>538730</v>
      </c>
      <c r="C3060" s="114" t="s">
        <v>4833</v>
      </c>
      <c r="D3060" s="114" t="s">
        <v>386</v>
      </c>
    </row>
    <row r="3061" spans="1:4" x14ac:dyDescent="0.3">
      <c r="A3061" s="114" t="s">
        <v>4834</v>
      </c>
      <c r="B3061" s="114">
        <v>532808</v>
      </c>
      <c r="C3061" s="114" t="s">
        <v>4835</v>
      </c>
      <c r="D3061" s="114" t="s">
        <v>478</v>
      </c>
    </row>
    <row r="3062" spans="1:4" x14ac:dyDescent="0.3">
      <c r="A3062" s="114" t="s">
        <v>4836</v>
      </c>
      <c r="B3062" s="114">
        <v>523260</v>
      </c>
      <c r="C3062" s="114" t="s">
        <v>4837</v>
      </c>
      <c r="D3062" s="114" t="s">
        <v>559</v>
      </c>
    </row>
    <row r="3063" spans="1:4" x14ac:dyDescent="0.3">
      <c r="A3063" s="114" t="s">
        <v>4838</v>
      </c>
      <c r="B3063" s="114">
        <v>539273</v>
      </c>
      <c r="C3063" s="114" t="s">
        <v>364</v>
      </c>
      <c r="D3063" s="114" t="s">
        <v>853</v>
      </c>
    </row>
    <row r="3064" spans="1:4" x14ac:dyDescent="0.3">
      <c r="A3064" s="114" t="s">
        <v>4839</v>
      </c>
      <c r="B3064" s="114">
        <v>524136</v>
      </c>
      <c r="C3064" s="114" t="s">
        <v>364</v>
      </c>
      <c r="D3064" s="114" t="s">
        <v>2183</v>
      </c>
    </row>
    <row r="3065" spans="1:4" x14ac:dyDescent="0.3">
      <c r="A3065" s="114" t="s">
        <v>4840</v>
      </c>
      <c r="B3065" s="114">
        <v>531352</v>
      </c>
      <c r="C3065" s="114" t="s">
        <v>364</v>
      </c>
      <c r="D3065" s="114" t="s">
        <v>379</v>
      </c>
    </row>
    <row r="3066" spans="1:4" x14ac:dyDescent="0.3">
      <c r="A3066" s="114" t="s">
        <v>4841</v>
      </c>
      <c r="B3066" s="114">
        <v>503031</v>
      </c>
      <c r="C3066" s="114" t="s">
        <v>4842</v>
      </c>
      <c r="D3066" s="114" t="s">
        <v>450</v>
      </c>
    </row>
    <row r="3067" spans="1:4" x14ac:dyDescent="0.3">
      <c r="A3067" s="114" t="s">
        <v>4843</v>
      </c>
      <c r="B3067" s="114">
        <v>539333</v>
      </c>
      <c r="C3067" s="114" t="s">
        <v>4844</v>
      </c>
      <c r="D3067" s="114" t="s">
        <v>450</v>
      </c>
    </row>
    <row r="3068" spans="1:4" x14ac:dyDescent="0.3">
      <c r="A3068" s="114" t="s">
        <v>4845</v>
      </c>
      <c r="B3068" s="114">
        <v>513228</v>
      </c>
      <c r="C3068" s="114" t="s">
        <v>4846</v>
      </c>
      <c r="D3068" s="114" t="s">
        <v>396</v>
      </c>
    </row>
    <row r="3069" spans="1:4" x14ac:dyDescent="0.3">
      <c r="A3069" s="114" t="s">
        <v>4847</v>
      </c>
      <c r="B3069" s="114" t="s">
        <v>364</v>
      </c>
      <c r="C3069" s="114" t="s">
        <v>4848</v>
      </c>
      <c r="D3069" s="114" t="s">
        <v>375</v>
      </c>
    </row>
    <row r="3070" spans="1:4" x14ac:dyDescent="0.3">
      <c r="A3070" s="114" t="s">
        <v>4849</v>
      </c>
      <c r="B3070" s="114">
        <v>500329</v>
      </c>
      <c r="C3070" s="114" t="s">
        <v>364</v>
      </c>
      <c r="D3070" s="114" t="s">
        <v>367</v>
      </c>
    </row>
    <row r="3071" spans="1:4" x14ac:dyDescent="0.3">
      <c r="A3071" s="114" t="s">
        <v>4850</v>
      </c>
      <c r="B3071" s="114">
        <v>524210</v>
      </c>
      <c r="C3071" s="114" t="s">
        <v>364</v>
      </c>
      <c r="D3071" s="114" t="s">
        <v>412</v>
      </c>
    </row>
    <row r="3072" spans="1:4" x14ac:dyDescent="0.3">
      <c r="A3072" s="114" t="s">
        <v>4851</v>
      </c>
      <c r="B3072" s="114">
        <v>524210</v>
      </c>
      <c r="C3072" s="114" t="s">
        <v>364</v>
      </c>
      <c r="D3072" s="114" t="s">
        <v>412</v>
      </c>
    </row>
    <row r="3073" spans="1:4" x14ac:dyDescent="0.3">
      <c r="A3073" s="114" t="s">
        <v>4852</v>
      </c>
      <c r="B3073" s="114">
        <v>501144</v>
      </c>
      <c r="C3073" s="114" t="s">
        <v>364</v>
      </c>
      <c r="D3073" s="114" t="s">
        <v>785</v>
      </c>
    </row>
    <row r="3074" spans="1:4" x14ac:dyDescent="0.3">
      <c r="A3074" s="114" t="s">
        <v>4853</v>
      </c>
      <c r="B3074" s="114" t="s">
        <v>364</v>
      </c>
      <c r="C3074" s="114" t="s">
        <v>4854</v>
      </c>
      <c r="D3074" s="114" t="s">
        <v>375</v>
      </c>
    </row>
    <row r="3075" spans="1:4" x14ac:dyDescent="0.3">
      <c r="A3075" s="114" t="s">
        <v>4855</v>
      </c>
      <c r="B3075" s="114">
        <v>521062</v>
      </c>
      <c r="C3075" s="114" t="s">
        <v>364</v>
      </c>
      <c r="D3075" s="114" t="s">
        <v>1103</v>
      </c>
    </row>
    <row r="3076" spans="1:4" x14ac:dyDescent="0.3">
      <c r="A3076" s="114" t="s">
        <v>4856</v>
      </c>
      <c r="B3076" s="114">
        <v>526435</v>
      </c>
      <c r="C3076" s="114" t="s">
        <v>364</v>
      </c>
      <c r="D3076" s="114" t="s">
        <v>358</v>
      </c>
    </row>
    <row r="3077" spans="1:4" x14ac:dyDescent="0.3">
      <c r="A3077" s="114" t="s">
        <v>4857</v>
      </c>
      <c r="B3077" s="114">
        <v>504132</v>
      </c>
      <c r="C3077" s="114" t="s">
        <v>364</v>
      </c>
      <c r="D3077" s="114" t="s">
        <v>549</v>
      </c>
    </row>
    <row r="3078" spans="1:4" x14ac:dyDescent="0.3">
      <c r="A3078" s="114" t="s">
        <v>4858</v>
      </c>
      <c r="B3078" s="114">
        <v>533179</v>
      </c>
      <c r="C3078" s="114" t="s">
        <v>4859</v>
      </c>
      <c r="D3078" s="114" t="s">
        <v>350</v>
      </c>
    </row>
    <row r="3079" spans="1:4" x14ac:dyDescent="0.3">
      <c r="A3079" s="114" t="s">
        <v>4860</v>
      </c>
      <c r="B3079" s="114">
        <v>517172</v>
      </c>
      <c r="C3079" s="114" t="s">
        <v>364</v>
      </c>
      <c r="D3079" s="114" t="s">
        <v>906</v>
      </c>
    </row>
    <row r="3080" spans="1:4" x14ac:dyDescent="0.3">
      <c r="A3080" s="114" t="s">
        <v>4861</v>
      </c>
      <c r="B3080" s="114">
        <v>530381</v>
      </c>
      <c r="C3080" s="114" t="s">
        <v>4862</v>
      </c>
      <c r="D3080" s="114" t="s">
        <v>762</v>
      </c>
    </row>
    <row r="3081" spans="1:4" x14ac:dyDescent="0.3">
      <c r="A3081" s="114" t="s">
        <v>4863</v>
      </c>
      <c r="B3081" s="114">
        <v>532522</v>
      </c>
      <c r="C3081" s="114" t="s">
        <v>4864</v>
      </c>
      <c r="D3081" s="114" t="s">
        <v>574</v>
      </c>
    </row>
    <row r="3082" spans="1:4" x14ac:dyDescent="0.3">
      <c r="A3082" s="114" t="s">
        <v>4865</v>
      </c>
      <c r="B3082" s="114">
        <v>500680</v>
      </c>
      <c r="C3082" s="114" t="s">
        <v>4866</v>
      </c>
      <c r="D3082" s="114" t="s">
        <v>402</v>
      </c>
    </row>
    <row r="3083" spans="1:4" x14ac:dyDescent="0.3">
      <c r="A3083" s="114" t="s">
        <v>4867</v>
      </c>
      <c r="B3083" s="114">
        <v>531769</v>
      </c>
      <c r="C3083" s="114" t="s">
        <v>364</v>
      </c>
      <c r="D3083" s="114" t="s">
        <v>457</v>
      </c>
    </row>
    <row r="3084" spans="1:4" x14ac:dyDescent="0.3">
      <c r="A3084" s="114" t="s">
        <v>4868</v>
      </c>
      <c r="B3084" s="114">
        <v>533581</v>
      </c>
      <c r="C3084" s="114" t="s">
        <v>4869</v>
      </c>
      <c r="D3084" s="114" t="s">
        <v>733</v>
      </c>
    </row>
    <row r="3085" spans="1:4" x14ac:dyDescent="0.3">
      <c r="A3085" s="114" t="s">
        <v>4870</v>
      </c>
      <c r="B3085" s="114">
        <v>526747</v>
      </c>
      <c r="C3085" s="114" t="s">
        <v>364</v>
      </c>
      <c r="D3085" s="114" t="s">
        <v>669</v>
      </c>
    </row>
    <row r="3086" spans="1:4" x14ac:dyDescent="0.3">
      <c r="A3086" s="114" t="s">
        <v>4871</v>
      </c>
      <c r="B3086" s="114">
        <v>531281</v>
      </c>
      <c r="C3086" s="114" t="s">
        <v>364</v>
      </c>
      <c r="D3086" s="114" t="s">
        <v>892</v>
      </c>
    </row>
    <row r="3087" spans="1:4" x14ac:dyDescent="0.3">
      <c r="A3087" s="114" t="s">
        <v>4872</v>
      </c>
      <c r="B3087" s="114">
        <v>500143</v>
      </c>
      <c r="C3087" s="114" t="s">
        <v>364</v>
      </c>
      <c r="D3087" s="114" t="s">
        <v>386</v>
      </c>
    </row>
    <row r="3088" spans="1:4" x14ac:dyDescent="0.3">
      <c r="A3088" s="114" t="s">
        <v>4873</v>
      </c>
      <c r="B3088" s="114">
        <v>512026</v>
      </c>
      <c r="C3088" s="114" t="s">
        <v>364</v>
      </c>
      <c r="D3088" s="114" t="s">
        <v>386</v>
      </c>
    </row>
    <row r="3089" spans="1:4" x14ac:dyDescent="0.3">
      <c r="A3089" s="114" t="s">
        <v>4874</v>
      </c>
      <c r="B3089" s="114">
        <v>523620</v>
      </c>
      <c r="C3089" s="114" t="s">
        <v>364</v>
      </c>
      <c r="D3089" s="114" t="s">
        <v>402</v>
      </c>
    </row>
    <row r="3090" spans="1:4" x14ac:dyDescent="0.3">
      <c r="A3090" s="114" t="s">
        <v>4875</v>
      </c>
      <c r="B3090" s="114">
        <v>506590</v>
      </c>
      <c r="C3090" s="114" t="s">
        <v>4876</v>
      </c>
      <c r="D3090" s="114" t="s">
        <v>4877</v>
      </c>
    </row>
    <row r="3091" spans="1:4" x14ac:dyDescent="0.3">
      <c r="A3091" s="114" t="s">
        <v>4878</v>
      </c>
      <c r="B3091" s="114">
        <v>526481</v>
      </c>
      <c r="C3091" s="114" t="s">
        <v>364</v>
      </c>
      <c r="D3091" s="114" t="s">
        <v>478</v>
      </c>
    </row>
    <row r="3092" spans="1:4" x14ac:dyDescent="0.3">
      <c r="A3092" s="114" t="s">
        <v>4879</v>
      </c>
      <c r="B3092" s="114">
        <v>537839</v>
      </c>
      <c r="C3092" s="114" t="s">
        <v>364</v>
      </c>
      <c r="D3092" s="114" t="s">
        <v>565</v>
      </c>
    </row>
    <row r="3093" spans="1:4" x14ac:dyDescent="0.3">
      <c r="A3093" s="114" t="s">
        <v>4880</v>
      </c>
      <c r="B3093" s="114">
        <v>509084</v>
      </c>
      <c r="C3093" s="114" t="s">
        <v>364</v>
      </c>
      <c r="D3093" s="114" t="s">
        <v>785</v>
      </c>
    </row>
    <row r="3094" spans="1:4" x14ac:dyDescent="0.3">
      <c r="A3094" s="114" t="s">
        <v>4881</v>
      </c>
      <c r="B3094" s="114">
        <v>526588</v>
      </c>
      <c r="C3094" s="114" t="s">
        <v>364</v>
      </c>
      <c r="D3094" s="114" t="s">
        <v>1603</v>
      </c>
    </row>
    <row r="3095" spans="1:4" x14ac:dyDescent="0.3">
      <c r="A3095" s="114" t="s">
        <v>4882</v>
      </c>
      <c r="B3095" s="114">
        <v>526588</v>
      </c>
      <c r="C3095" s="114" t="s">
        <v>364</v>
      </c>
      <c r="D3095" s="114" t="s">
        <v>1603</v>
      </c>
    </row>
    <row r="3096" spans="1:4" x14ac:dyDescent="0.3">
      <c r="A3096" s="114" t="s">
        <v>4883</v>
      </c>
      <c r="B3096" s="114">
        <v>524808</v>
      </c>
      <c r="C3096" s="114" t="s">
        <v>364</v>
      </c>
      <c r="D3096" s="114" t="s">
        <v>508</v>
      </c>
    </row>
    <row r="3097" spans="1:4" x14ac:dyDescent="0.3">
      <c r="A3097" s="114" t="s">
        <v>4884</v>
      </c>
      <c r="B3097" s="114">
        <v>524808</v>
      </c>
      <c r="C3097" s="114" t="s">
        <v>364</v>
      </c>
      <c r="D3097" s="114" t="s">
        <v>508</v>
      </c>
    </row>
    <row r="3098" spans="1:4" x14ac:dyDescent="0.3">
      <c r="A3098" s="114" t="s">
        <v>4885</v>
      </c>
      <c r="B3098" s="114">
        <v>523642</v>
      </c>
      <c r="C3098" s="114" t="s">
        <v>4886</v>
      </c>
      <c r="D3098" s="114" t="s">
        <v>508</v>
      </c>
    </row>
    <row r="3099" spans="1:4" x14ac:dyDescent="0.3">
      <c r="A3099" s="114" t="s">
        <v>4887</v>
      </c>
      <c r="B3099" s="114">
        <v>530305</v>
      </c>
      <c r="C3099" s="114" t="s">
        <v>364</v>
      </c>
      <c r="D3099" s="114" t="s">
        <v>1063</v>
      </c>
    </row>
    <row r="3100" spans="1:4" x14ac:dyDescent="0.3">
      <c r="A3100" s="114" t="s">
        <v>4888</v>
      </c>
      <c r="B3100" s="114">
        <v>507498</v>
      </c>
      <c r="C3100" s="114" t="s">
        <v>364</v>
      </c>
      <c r="D3100" s="114" t="s">
        <v>1063</v>
      </c>
    </row>
    <row r="3101" spans="1:4" x14ac:dyDescent="0.3">
      <c r="A3101" s="114" t="s">
        <v>4889</v>
      </c>
      <c r="B3101" s="114">
        <v>532355</v>
      </c>
      <c r="C3101" s="114" t="s">
        <v>364</v>
      </c>
      <c r="D3101" s="114" t="s">
        <v>367</v>
      </c>
    </row>
    <row r="3102" spans="1:4" x14ac:dyDescent="0.3">
      <c r="A3102" s="114" t="s">
        <v>4890</v>
      </c>
      <c r="B3102" s="114">
        <v>500331</v>
      </c>
      <c r="C3102" s="114" t="s">
        <v>4891</v>
      </c>
      <c r="D3102" s="114" t="s">
        <v>524</v>
      </c>
    </row>
    <row r="3103" spans="1:4" x14ac:dyDescent="0.3">
      <c r="A3103" s="114" t="s">
        <v>4892</v>
      </c>
      <c r="B3103" s="114">
        <v>500327</v>
      </c>
      <c r="C3103" s="114" t="s">
        <v>4893</v>
      </c>
      <c r="D3103" s="114" t="s">
        <v>484</v>
      </c>
    </row>
    <row r="3104" spans="1:4" x14ac:dyDescent="0.3">
      <c r="A3104" s="114" t="s">
        <v>4894</v>
      </c>
      <c r="B3104" s="114">
        <v>539883</v>
      </c>
      <c r="C3104" s="114" t="s">
        <v>4895</v>
      </c>
      <c r="D3104" s="114" t="s">
        <v>530</v>
      </c>
    </row>
    <row r="3105" spans="1:4" x14ac:dyDescent="0.3">
      <c r="A3105" s="114" t="s">
        <v>4896</v>
      </c>
      <c r="B3105" s="114">
        <v>519439</v>
      </c>
      <c r="C3105" s="114" t="s">
        <v>364</v>
      </c>
      <c r="D3105" s="114" t="s">
        <v>613</v>
      </c>
    </row>
    <row r="3106" spans="1:4" x14ac:dyDescent="0.3">
      <c r="A3106" s="114" t="s">
        <v>4897</v>
      </c>
      <c r="B3106" s="114">
        <v>531879</v>
      </c>
      <c r="C3106" s="114" t="s">
        <v>4898</v>
      </c>
      <c r="D3106" s="114" t="s">
        <v>996</v>
      </c>
    </row>
    <row r="3107" spans="1:4" x14ac:dyDescent="0.3">
      <c r="A3107" s="114" t="s">
        <v>4899</v>
      </c>
      <c r="B3107" s="114">
        <v>514300</v>
      </c>
      <c r="C3107" s="114" t="s">
        <v>4900</v>
      </c>
      <c r="D3107" s="114" t="s">
        <v>379</v>
      </c>
    </row>
    <row r="3108" spans="1:4" x14ac:dyDescent="0.3">
      <c r="A3108" s="114" t="s">
        <v>4901</v>
      </c>
      <c r="B3108" s="114">
        <v>507864</v>
      </c>
      <c r="C3108" s="114" t="s">
        <v>364</v>
      </c>
      <c r="D3108" s="114" t="s">
        <v>347</v>
      </c>
    </row>
    <row r="3109" spans="1:4" x14ac:dyDescent="0.3">
      <c r="A3109" s="114" t="s">
        <v>4902</v>
      </c>
      <c r="B3109" s="114">
        <v>500302</v>
      </c>
      <c r="C3109" s="114" t="s">
        <v>4903</v>
      </c>
      <c r="D3109" s="114" t="s">
        <v>402</v>
      </c>
    </row>
    <row r="3110" spans="1:4" x14ac:dyDescent="0.3">
      <c r="A3110" s="114" t="s">
        <v>4904</v>
      </c>
      <c r="B3110" s="114">
        <v>532979</v>
      </c>
      <c r="C3110" s="114" t="s">
        <v>4905</v>
      </c>
      <c r="D3110" s="114" t="s">
        <v>402</v>
      </c>
    </row>
    <row r="3111" spans="1:4" x14ac:dyDescent="0.3">
      <c r="A3111" s="114" t="s">
        <v>4906</v>
      </c>
      <c r="B3111" s="114">
        <v>530683</v>
      </c>
      <c r="C3111" s="114" t="s">
        <v>364</v>
      </c>
      <c r="D3111" s="114" t="s">
        <v>559</v>
      </c>
    </row>
    <row r="3112" spans="1:4" x14ac:dyDescent="0.3">
      <c r="A3112" s="114" t="s">
        <v>4907</v>
      </c>
      <c r="B3112" s="114">
        <v>513519</v>
      </c>
      <c r="C3112" s="114" t="s">
        <v>4908</v>
      </c>
      <c r="D3112" s="114" t="s">
        <v>662</v>
      </c>
    </row>
    <row r="3113" spans="1:4" x14ac:dyDescent="0.3">
      <c r="A3113" s="114" t="s">
        <v>4909</v>
      </c>
      <c r="B3113" s="114">
        <v>500333</v>
      </c>
      <c r="C3113" s="114" t="s">
        <v>364</v>
      </c>
      <c r="D3113" s="114" t="s">
        <v>844</v>
      </c>
    </row>
    <row r="3114" spans="1:4" x14ac:dyDescent="0.3">
      <c r="A3114" s="114" t="s">
        <v>4910</v>
      </c>
      <c r="B3114" s="114">
        <v>523105</v>
      </c>
      <c r="C3114" s="114" t="s">
        <v>364</v>
      </c>
      <c r="D3114" s="114" t="s">
        <v>559</v>
      </c>
    </row>
    <row r="3115" spans="1:4" x14ac:dyDescent="0.3">
      <c r="A3115" s="114" t="s">
        <v>4911</v>
      </c>
      <c r="B3115" s="114">
        <v>523648</v>
      </c>
      <c r="C3115" s="114" t="s">
        <v>4912</v>
      </c>
      <c r="D3115" s="114" t="s">
        <v>524</v>
      </c>
    </row>
    <row r="3116" spans="1:4" x14ac:dyDescent="0.3">
      <c r="A3116" s="114" t="s">
        <v>4913</v>
      </c>
      <c r="B3116" s="114">
        <v>523648</v>
      </c>
      <c r="C3116" s="114" t="s">
        <v>4912</v>
      </c>
      <c r="D3116" s="114" t="s">
        <v>524</v>
      </c>
    </row>
    <row r="3117" spans="1:4" x14ac:dyDescent="0.3">
      <c r="A3117" s="114" t="s">
        <v>4914</v>
      </c>
      <c r="B3117" s="114">
        <v>534060</v>
      </c>
      <c r="C3117" s="114" t="s">
        <v>364</v>
      </c>
      <c r="D3117" s="114" t="s">
        <v>381</v>
      </c>
    </row>
    <row r="3118" spans="1:4" x14ac:dyDescent="0.3">
      <c r="A3118" s="114" t="s">
        <v>4915</v>
      </c>
      <c r="B3118" s="114">
        <v>532366</v>
      </c>
      <c r="C3118" s="114" t="s">
        <v>4916</v>
      </c>
      <c r="D3118" s="114" t="s">
        <v>381</v>
      </c>
    </row>
    <row r="3119" spans="1:4" x14ac:dyDescent="0.3">
      <c r="A3119" s="114" t="s">
        <v>4917</v>
      </c>
      <c r="B3119" s="114">
        <v>540173</v>
      </c>
      <c r="C3119" s="114" t="s">
        <v>4918</v>
      </c>
      <c r="D3119" s="114" t="s">
        <v>422</v>
      </c>
    </row>
    <row r="3120" spans="1:4" x14ac:dyDescent="0.3">
      <c r="A3120" s="114" t="s">
        <v>4919</v>
      </c>
      <c r="B3120" s="114">
        <v>539150</v>
      </c>
      <c r="C3120" s="114" t="s">
        <v>4920</v>
      </c>
      <c r="D3120" s="114" t="s">
        <v>959</v>
      </c>
    </row>
    <row r="3121" spans="1:4" x14ac:dyDescent="0.3">
      <c r="A3121" s="114" t="s">
        <v>4921</v>
      </c>
      <c r="B3121" s="114">
        <v>532803</v>
      </c>
      <c r="C3121" s="114" t="s">
        <v>4922</v>
      </c>
      <c r="D3121" s="114" t="s">
        <v>562</v>
      </c>
    </row>
    <row r="3122" spans="1:4" x14ac:dyDescent="0.3">
      <c r="A3122" s="114" t="s">
        <v>4923</v>
      </c>
      <c r="B3122" s="114">
        <v>539195</v>
      </c>
      <c r="C3122" s="114" t="s">
        <v>364</v>
      </c>
      <c r="D3122" s="114" t="s">
        <v>412</v>
      </c>
    </row>
    <row r="3123" spans="1:4" x14ac:dyDescent="0.3">
      <c r="A3123" s="114" t="s">
        <v>4924</v>
      </c>
      <c r="B3123" s="114">
        <v>523628</v>
      </c>
      <c r="C3123" s="114" t="s">
        <v>4925</v>
      </c>
      <c r="D3123" s="114" t="s">
        <v>450</v>
      </c>
    </row>
    <row r="3124" spans="1:4" x14ac:dyDescent="0.3">
      <c r="A3124" s="114" t="s">
        <v>4926</v>
      </c>
      <c r="B3124" s="114">
        <v>524570</v>
      </c>
      <c r="C3124" s="114" t="s">
        <v>4927</v>
      </c>
      <c r="D3124" s="114" t="s">
        <v>524</v>
      </c>
    </row>
    <row r="3125" spans="1:4" x14ac:dyDescent="0.3">
      <c r="A3125" s="114" t="s">
        <v>4928</v>
      </c>
      <c r="B3125" s="114">
        <v>532486</v>
      </c>
      <c r="C3125" s="114" t="s">
        <v>4929</v>
      </c>
      <c r="D3125" s="114" t="s">
        <v>892</v>
      </c>
    </row>
    <row r="3126" spans="1:4" x14ac:dyDescent="0.3">
      <c r="A3126" s="114" t="s">
        <v>4930</v>
      </c>
      <c r="B3126" s="114">
        <v>526687</v>
      </c>
      <c r="C3126" s="114" t="s">
        <v>364</v>
      </c>
      <c r="D3126" s="114" t="s">
        <v>565</v>
      </c>
    </row>
    <row r="3127" spans="1:4" x14ac:dyDescent="0.3">
      <c r="A3127" s="114" t="s">
        <v>4931</v>
      </c>
      <c r="B3127" s="114">
        <v>540717</v>
      </c>
      <c r="C3127" s="114" t="s">
        <v>364</v>
      </c>
      <c r="D3127" s="114" t="s">
        <v>386</v>
      </c>
    </row>
    <row r="3128" spans="1:4" x14ac:dyDescent="0.3">
      <c r="A3128" s="114" t="s">
        <v>4932</v>
      </c>
      <c r="B3128" s="114">
        <v>507645</v>
      </c>
      <c r="C3128" s="114" t="s">
        <v>364</v>
      </c>
      <c r="D3128" s="114" t="s">
        <v>524</v>
      </c>
    </row>
    <row r="3129" spans="1:4" x14ac:dyDescent="0.3">
      <c r="A3129" s="114" t="s">
        <v>4933</v>
      </c>
      <c r="B3129" s="114">
        <v>531768</v>
      </c>
      <c r="C3129" s="114" t="s">
        <v>4934</v>
      </c>
      <c r="D3129" s="114" t="s">
        <v>1531</v>
      </c>
    </row>
    <row r="3130" spans="1:4" x14ac:dyDescent="0.3">
      <c r="A3130" s="114" t="s">
        <v>4935</v>
      </c>
      <c r="B3130" s="114">
        <v>542652</v>
      </c>
      <c r="C3130" s="114" t="s">
        <v>4936</v>
      </c>
      <c r="D3130" s="114" t="s">
        <v>662</v>
      </c>
    </row>
    <row r="3131" spans="1:4" x14ac:dyDescent="0.3">
      <c r="A3131" s="114" t="s">
        <v>4937</v>
      </c>
      <c r="B3131" s="114">
        <v>506605</v>
      </c>
      <c r="C3131" s="114" t="s">
        <v>364</v>
      </c>
      <c r="D3131" s="114" t="s">
        <v>412</v>
      </c>
    </row>
    <row r="3132" spans="1:4" x14ac:dyDescent="0.3">
      <c r="A3132" s="114" t="s">
        <v>4938</v>
      </c>
      <c r="B3132" s="114">
        <v>531397</v>
      </c>
      <c r="C3132" s="114" t="s">
        <v>364</v>
      </c>
      <c r="D3132" s="114" t="s">
        <v>559</v>
      </c>
    </row>
    <row r="3133" spans="1:4" x14ac:dyDescent="0.3">
      <c r="A3133" s="114" t="s">
        <v>4939</v>
      </c>
      <c r="B3133" s="114">
        <v>514486</v>
      </c>
      <c r="C3133" s="114" t="s">
        <v>364</v>
      </c>
      <c r="D3133" s="114" t="s">
        <v>379</v>
      </c>
    </row>
    <row r="3134" spans="1:4" x14ac:dyDescent="0.3">
      <c r="A3134" s="114" t="s">
        <v>4940</v>
      </c>
      <c r="B3134" s="114">
        <v>531454</v>
      </c>
      <c r="C3134" s="114" t="s">
        <v>364</v>
      </c>
      <c r="D3134" s="114" t="s">
        <v>741</v>
      </c>
    </row>
    <row r="3135" spans="1:4" x14ac:dyDescent="0.3">
      <c r="A3135" s="114" t="s">
        <v>4941</v>
      </c>
      <c r="B3135" s="114">
        <v>531454</v>
      </c>
      <c r="C3135" s="114" t="s">
        <v>364</v>
      </c>
      <c r="D3135" s="114" t="s">
        <v>741</v>
      </c>
    </row>
    <row r="3136" spans="1:4" x14ac:dyDescent="0.3">
      <c r="A3136" s="114" t="s">
        <v>4942</v>
      </c>
      <c r="B3136" s="114">
        <v>537573</v>
      </c>
      <c r="C3136" s="114" t="s">
        <v>364</v>
      </c>
      <c r="D3136" s="114" t="s">
        <v>484</v>
      </c>
    </row>
    <row r="3137" spans="1:4" x14ac:dyDescent="0.3">
      <c r="A3137" s="114" t="s">
        <v>4943</v>
      </c>
      <c r="B3137" s="114">
        <v>526043</v>
      </c>
      <c r="C3137" s="114" t="s">
        <v>364</v>
      </c>
      <c r="D3137" s="114" t="s">
        <v>372</v>
      </c>
    </row>
    <row r="3138" spans="1:4" x14ac:dyDescent="0.3">
      <c r="A3138" s="114" t="s">
        <v>4944</v>
      </c>
      <c r="B3138" s="114">
        <v>524051</v>
      </c>
      <c r="C3138" s="114" t="s">
        <v>4945</v>
      </c>
      <c r="D3138" s="114" t="s">
        <v>412</v>
      </c>
    </row>
    <row r="3139" spans="1:4" x14ac:dyDescent="0.3">
      <c r="A3139" s="114" t="s">
        <v>4946</v>
      </c>
      <c r="B3139" s="114">
        <v>539354</v>
      </c>
      <c r="C3139" s="114" t="s">
        <v>364</v>
      </c>
      <c r="D3139" s="114" t="s">
        <v>559</v>
      </c>
    </row>
    <row r="3140" spans="1:4" x14ac:dyDescent="0.3">
      <c r="A3140" s="114" t="s">
        <v>4947</v>
      </c>
      <c r="B3140" s="114">
        <v>512481</v>
      </c>
      <c r="C3140" s="114" t="s">
        <v>364</v>
      </c>
      <c r="D3140" s="114" t="s">
        <v>381</v>
      </c>
    </row>
    <row r="3141" spans="1:4" x14ac:dyDescent="0.3">
      <c r="A3141" s="114" t="s">
        <v>4948</v>
      </c>
      <c r="B3141" s="114">
        <v>512481</v>
      </c>
      <c r="C3141" s="114" t="s">
        <v>364</v>
      </c>
      <c r="D3141" s="114" t="s">
        <v>381</v>
      </c>
    </row>
    <row r="3142" spans="1:4" x14ac:dyDescent="0.3">
      <c r="A3142" s="114" t="s">
        <v>4949</v>
      </c>
      <c r="B3142" s="114">
        <v>532626</v>
      </c>
      <c r="C3142" s="114" t="s">
        <v>364</v>
      </c>
      <c r="D3142" s="114" t="s">
        <v>2612</v>
      </c>
    </row>
    <row r="3143" spans="1:4" x14ac:dyDescent="0.3">
      <c r="A3143" s="114" t="s">
        <v>4950</v>
      </c>
      <c r="B3143" s="114">
        <v>532460</v>
      </c>
      <c r="C3143" s="114" t="s">
        <v>4951</v>
      </c>
      <c r="D3143" s="114" t="s">
        <v>1063</v>
      </c>
    </row>
    <row r="3144" spans="1:4" x14ac:dyDescent="0.3">
      <c r="A3144" s="114" t="s">
        <v>4952</v>
      </c>
      <c r="B3144" s="114">
        <v>532011</v>
      </c>
      <c r="C3144" s="114" t="s">
        <v>364</v>
      </c>
      <c r="D3144" s="114" t="s">
        <v>367</v>
      </c>
    </row>
    <row r="3145" spans="1:4" x14ac:dyDescent="0.3">
      <c r="A3145" s="114" t="s">
        <v>4953</v>
      </c>
      <c r="B3145" s="114">
        <v>540727</v>
      </c>
      <c r="C3145" s="114" t="s">
        <v>364</v>
      </c>
      <c r="D3145" s="114" t="s">
        <v>1284</v>
      </c>
    </row>
    <row r="3146" spans="1:4" x14ac:dyDescent="0.3">
      <c r="A3146" s="114" t="s">
        <v>4954</v>
      </c>
      <c r="B3146" s="114">
        <v>519359</v>
      </c>
      <c r="C3146" s="114" t="s">
        <v>364</v>
      </c>
      <c r="D3146" s="114" t="s">
        <v>613</v>
      </c>
    </row>
    <row r="3147" spans="1:4" x14ac:dyDescent="0.3">
      <c r="A3147" s="114" t="s">
        <v>4955</v>
      </c>
      <c r="B3147" s="114">
        <v>531870</v>
      </c>
      <c r="C3147" s="114" t="s">
        <v>364</v>
      </c>
      <c r="D3147" s="114" t="s">
        <v>762</v>
      </c>
    </row>
    <row r="3148" spans="1:4" x14ac:dyDescent="0.3">
      <c r="A3148" s="114" t="s">
        <v>4956</v>
      </c>
      <c r="B3148" s="114">
        <v>532933</v>
      </c>
      <c r="C3148" s="114" t="s">
        <v>364</v>
      </c>
      <c r="D3148" s="114" t="s">
        <v>719</v>
      </c>
    </row>
    <row r="3149" spans="1:4" x14ac:dyDescent="0.3">
      <c r="A3149" s="114" t="s">
        <v>4957</v>
      </c>
      <c r="B3149" s="114" t="s">
        <v>364</v>
      </c>
      <c r="C3149" s="114" t="s">
        <v>4958</v>
      </c>
      <c r="D3149" s="114" t="s">
        <v>375</v>
      </c>
    </row>
    <row r="3150" spans="1:4" x14ac:dyDescent="0.3">
      <c r="A3150" s="114" t="s">
        <v>4959</v>
      </c>
      <c r="B3150" s="114">
        <v>532810</v>
      </c>
      <c r="C3150" s="114" t="s">
        <v>4960</v>
      </c>
      <c r="D3150" s="114" t="s">
        <v>381</v>
      </c>
    </row>
    <row r="3151" spans="1:4" x14ac:dyDescent="0.3">
      <c r="A3151" s="114" t="s">
        <v>4961</v>
      </c>
      <c r="B3151" s="114">
        <v>532898</v>
      </c>
      <c r="C3151" s="114" t="s">
        <v>4962</v>
      </c>
      <c r="D3151" s="114" t="s">
        <v>503</v>
      </c>
    </row>
    <row r="3152" spans="1:4" x14ac:dyDescent="0.3">
      <c r="A3152" s="114" t="s">
        <v>4963</v>
      </c>
      <c r="B3152" s="114">
        <v>532898</v>
      </c>
      <c r="C3152" s="114" t="s">
        <v>4962</v>
      </c>
      <c r="D3152" s="114" t="s">
        <v>503</v>
      </c>
    </row>
    <row r="3153" spans="1:4" x14ac:dyDescent="0.3">
      <c r="A3153" s="114" t="s">
        <v>4964</v>
      </c>
      <c r="B3153" s="114">
        <v>539302</v>
      </c>
      <c r="C3153" s="114" t="s">
        <v>4965</v>
      </c>
      <c r="D3153" s="114" t="s">
        <v>762</v>
      </c>
    </row>
    <row r="3154" spans="1:4" x14ac:dyDescent="0.3">
      <c r="A3154" s="114" t="s">
        <v>4966</v>
      </c>
      <c r="B3154" s="114" t="s">
        <v>364</v>
      </c>
      <c r="C3154" s="114" t="s">
        <v>4967</v>
      </c>
      <c r="D3154" s="114" t="s">
        <v>375</v>
      </c>
    </row>
    <row r="3155" spans="1:4" x14ac:dyDescent="0.3">
      <c r="A3155" s="114" t="s">
        <v>4968</v>
      </c>
      <c r="B3155" s="114">
        <v>538731</v>
      </c>
      <c r="C3155" s="114" t="s">
        <v>364</v>
      </c>
      <c r="D3155" s="114" t="s">
        <v>542</v>
      </c>
    </row>
    <row r="3156" spans="1:4" x14ac:dyDescent="0.3">
      <c r="A3156" s="114" t="s">
        <v>4969</v>
      </c>
      <c r="B3156" s="114">
        <v>532934</v>
      </c>
      <c r="C3156" s="114" t="s">
        <v>4970</v>
      </c>
      <c r="D3156" s="114" t="s">
        <v>719</v>
      </c>
    </row>
    <row r="3157" spans="1:4" x14ac:dyDescent="0.3">
      <c r="A3157" s="114" t="s">
        <v>4971</v>
      </c>
      <c r="B3157" s="114">
        <v>539351</v>
      </c>
      <c r="C3157" s="114" t="s">
        <v>4972</v>
      </c>
      <c r="D3157" s="114" t="s">
        <v>424</v>
      </c>
    </row>
    <row r="3158" spans="1:4" x14ac:dyDescent="0.3">
      <c r="A3158" s="114" t="s">
        <v>4973</v>
      </c>
      <c r="B3158" s="114">
        <v>540027</v>
      </c>
      <c r="C3158" s="114" t="s">
        <v>364</v>
      </c>
      <c r="D3158" s="114" t="s">
        <v>365</v>
      </c>
    </row>
    <row r="3159" spans="1:4" x14ac:dyDescent="0.3">
      <c r="A3159" s="114" t="s">
        <v>4974</v>
      </c>
      <c r="B3159" s="114">
        <v>540027</v>
      </c>
      <c r="C3159" s="114" t="s">
        <v>364</v>
      </c>
      <c r="D3159" s="114" t="s">
        <v>365</v>
      </c>
    </row>
    <row r="3160" spans="1:4" x14ac:dyDescent="0.3">
      <c r="A3160" s="114" t="s">
        <v>4975</v>
      </c>
      <c r="B3160" s="114">
        <v>531855</v>
      </c>
      <c r="C3160" s="114" t="s">
        <v>364</v>
      </c>
      <c r="D3160" s="114" t="s">
        <v>396</v>
      </c>
    </row>
    <row r="3161" spans="1:4" x14ac:dyDescent="0.3">
      <c r="A3161" s="114" t="s">
        <v>4976</v>
      </c>
      <c r="B3161" s="114">
        <v>506042</v>
      </c>
      <c r="C3161" s="114" t="s">
        <v>364</v>
      </c>
      <c r="D3161" s="114" t="s">
        <v>396</v>
      </c>
    </row>
    <row r="3162" spans="1:4" x14ac:dyDescent="0.3">
      <c r="A3162" s="114" t="s">
        <v>4977</v>
      </c>
      <c r="B3162" s="114">
        <v>513532</v>
      </c>
      <c r="C3162" s="114" t="s">
        <v>364</v>
      </c>
      <c r="D3162" s="114" t="s">
        <v>719</v>
      </c>
    </row>
    <row r="3163" spans="1:4" x14ac:dyDescent="0.3">
      <c r="A3163" s="114" t="s">
        <v>4978</v>
      </c>
      <c r="B3163" s="114">
        <v>530095</v>
      </c>
      <c r="C3163" s="114" t="s">
        <v>364</v>
      </c>
      <c r="D3163" s="114" t="s">
        <v>396</v>
      </c>
    </row>
    <row r="3164" spans="1:4" x14ac:dyDescent="0.3">
      <c r="A3164" s="114" t="s">
        <v>4979</v>
      </c>
      <c r="B3164" s="114">
        <v>533178</v>
      </c>
      <c r="C3164" s="114" t="s">
        <v>4980</v>
      </c>
      <c r="D3164" s="114" t="s">
        <v>379</v>
      </c>
    </row>
    <row r="3165" spans="1:4" x14ac:dyDescent="0.3">
      <c r="A3165" s="114" t="s">
        <v>4981</v>
      </c>
      <c r="B3165" s="114">
        <v>500192</v>
      </c>
      <c r="C3165" s="114" t="s">
        <v>364</v>
      </c>
      <c r="D3165" s="114" t="s">
        <v>379</v>
      </c>
    </row>
    <row r="3166" spans="1:4" x14ac:dyDescent="0.3">
      <c r="A3166" s="114" t="s">
        <v>4982</v>
      </c>
      <c r="B3166" s="114">
        <v>522205</v>
      </c>
      <c r="C3166" s="114" t="s">
        <v>4983</v>
      </c>
      <c r="D3166" s="114" t="s">
        <v>762</v>
      </c>
    </row>
    <row r="3167" spans="1:4" x14ac:dyDescent="0.3">
      <c r="A3167" s="114" t="s">
        <v>4984</v>
      </c>
      <c r="B3167" s="114">
        <v>531746</v>
      </c>
      <c r="C3167" s="114" t="s">
        <v>4985</v>
      </c>
      <c r="D3167" s="114" t="s">
        <v>450</v>
      </c>
    </row>
    <row r="3168" spans="1:4" x14ac:dyDescent="0.3">
      <c r="A3168" s="114" t="s">
        <v>4986</v>
      </c>
      <c r="B3168" s="114">
        <v>533605</v>
      </c>
      <c r="C3168" s="114" t="s">
        <v>4987</v>
      </c>
      <c r="D3168" s="114" t="s">
        <v>762</v>
      </c>
    </row>
    <row r="3169" spans="1:4" x14ac:dyDescent="0.3">
      <c r="A3169" s="114" t="s">
        <v>4988</v>
      </c>
      <c r="B3169" s="114">
        <v>506022</v>
      </c>
      <c r="C3169" s="114" t="s">
        <v>4989</v>
      </c>
      <c r="D3169" s="114" t="s">
        <v>396</v>
      </c>
    </row>
    <row r="3170" spans="1:4" x14ac:dyDescent="0.3">
      <c r="A3170" s="114" t="s">
        <v>4990</v>
      </c>
      <c r="B3170" s="114">
        <v>542684</v>
      </c>
      <c r="C3170" s="114" t="s">
        <v>4991</v>
      </c>
      <c r="D3170" s="114" t="s">
        <v>484</v>
      </c>
    </row>
    <row r="3171" spans="1:4" x14ac:dyDescent="0.3">
      <c r="A3171" s="114" t="s">
        <v>4992</v>
      </c>
      <c r="B3171" s="114">
        <v>533239</v>
      </c>
      <c r="C3171" s="114" t="s">
        <v>4993</v>
      </c>
      <c r="D3171" s="114" t="s">
        <v>762</v>
      </c>
    </row>
    <row r="3172" spans="1:4" x14ac:dyDescent="0.3">
      <c r="A3172" s="114" t="s">
        <v>4994</v>
      </c>
      <c r="B3172" s="114">
        <v>531437</v>
      </c>
      <c r="C3172" s="114" t="s">
        <v>364</v>
      </c>
      <c r="D3172" s="114" t="s">
        <v>379</v>
      </c>
    </row>
    <row r="3173" spans="1:4" x14ac:dyDescent="0.3">
      <c r="A3173" s="114" t="s">
        <v>4995</v>
      </c>
      <c r="B3173" s="114">
        <v>531172</v>
      </c>
      <c r="C3173" s="114" t="s">
        <v>364</v>
      </c>
      <c r="D3173" s="114" t="s">
        <v>379</v>
      </c>
    </row>
    <row r="3174" spans="1:4" x14ac:dyDescent="0.3">
      <c r="A3174" s="114" t="s">
        <v>4996</v>
      </c>
      <c r="B3174" s="114">
        <v>519014</v>
      </c>
      <c r="C3174" s="114" t="s">
        <v>364</v>
      </c>
      <c r="D3174" s="114" t="s">
        <v>379</v>
      </c>
    </row>
    <row r="3175" spans="1:4" x14ac:dyDescent="0.3">
      <c r="A3175" s="114" t="s">
        <v>4997</v>
      </c>
      <c r="B3175" s="114">
        <v>519014</v>
      </c>
      <c r="C3175" s="114" t="s">
        <v>364</v>
      </c>
      <c r="D3175" s="114" t="s">
        <v>379</v>
      </c>
    </row>
    <row r="3176" spans="1:4" x14ac:dyDescent="0.3">
      <c r="A3176" s="114" t="s">
        <v>4998</v>
      </c>
      <c r="B3176" s="114">
        <v>540724</v>
      </c>
      <c r="C3176" s="114" t="s">
        <v>4999</v>
      </c>
      <c r="D3176" s="114" t="s">
        <v>424</v>
      </c>
    </row>
    <row r="3177" spans="1:4" x14ac:dyDescent="0.3">
      <c r="A3177" s="114" t="s">
        <v>5000</v>
      </c>
      <c r="B3177" s="114">
        <v>526490</v>
      </c>
      <c r="C3177" s="114" t="s">
        <v>364</v>
      </c>
      <c r="D3177" s="114" t="s">
        <v>859</v>
      </c>
    </row>
    <row r="3178" spans="1:4" x14ac:dyDescent="0.3">
      <c r="A3178" s="114" t="s">
        <v>5001</v>
      </c>
      <c r="B3178" s="114">
        <v>531257</v>
      </c>
      <c r="C3178" s="114" t="s">
        <v>364</v>
      </c>
      <c r="D3178" s="114" t="s">
        <v>524</v>
      </c>
    </row>
    <row r="3179" spans="1:4" x14ac:dyDescent="0.3">
      <c r="A3179" s="114" t="s">
        <v>5002</v>
      </c>
      <c r="B3179" s="114">
        <v>540901</v>
      </c>
      <c r="C3179" s="114" t="s">
        <v>5003</v>
      </c>
      <c r="D3179" s="114" t="s">
        <v>365</v>
      </c>
    </row>
    <row r="3180" spans="1:4" x14ac:dyDescent="0.3">
      <c r="A3180" s="114" t="s">
        <v>5004</v>
      </c>
      <c r="B3180" s="114">
        <v>506107</v>
      </c>
      <c r="C3180" s="114" t="s">
        <v>364</v>
      </c>
      <c r="D3180" s="114" t="s">
        <v>785</v>
      </c>
    </row>
    <row r="3181" spans="1:4" x14ac:dyDescent="0.3">
      <c r="A3181" s="114" t="s">
        <v>5005</v>
      </c>
      <c r="B3181" s="114">
        <v>539636</v>
      </c>
      <c r="C3181" s="114" t="s">
        <v>5006</v>
      </c>
      <c r="D3181" s="114" t="s">
        <v>719</v>
      </c>
    </row>
    <row r="3182" spans="1:4" x14ac:dyDescent="0.3">
      <c r="A3182" s="114" t="s">
        <v>5007</v>
      </c>
      <c r="B3182" s="114">
        <v>523874</v>
      </c>
      <c r="C3182" s="114" t="s">
        <v>364</v>
      </c>
      <c r="D3182" s="114" t="s">
        <v>386</v>
      </c>
    </row>
    <row r="3183" spans="1:4" x14ac:dyDescent="0.3">
      <c r="A3183" s="114" t="s">
        <v>5008</v>
      </c>
      <c r="B3183" s="114">
        <v>517258</v>
      </c>
      <c r="C3183" s="114" t="s">
        <v>364</v>
      </c>
      <c r="D3183" s="114" t="s">
        <v>906</v>
      </c>
    </row>
    <row r="3184" spans="1:4" x14ac:dyDescent="0.3">
      <c r="A3184" s="114" t="s">
        <v>5009</v>
      </c>
      <c r="B3184" s="114">
        <v>523539</v>
      </c>
      <c r="C3184" s="114" t="s">
        <v>5010</v>
      </c>
      <c r="D3184" s="114" t="s">
        <v>1284</v>
      </c>
    </row>
    <row r="3185" spans="1:4" x14ac:dyDescent="0.3">
      <c r="A3185" s="114" t="s">
        <v>5011</v>
      </c>
      <c r="B3185" s="114">
        <v>523539</v>
      </c>
      <c r="C3185" s="114" t="s">
        <v>5010</v>
      </c>
      <c r="D3185" s="114" t="s">
        <v>1284</v>
      </c>
    </row>
    <row r="3186" spans="1:4" x14ac:dyDescent="0.3">
      <c r="A3186" s="114" t="s">
        <v>5012</v>
      </c>
      <c r="B3186" s="114" t="s">
        <v>364</v>
      </c>
      <c r="C3186" s="114" t="s">
        <v>5013</v>
      </c>
      <c r="D3186" s="114" t="s">
        <v>455</v>
      </c>
    </row>
    <row r="3187" spans="1:4" x14ac:dyDescent="0.3">
      <c r="A3187" s="114" t="s">
        <v>5014</v>
      </c>
      <c r="B3187" s="114">
        <v>530669</v>
      </c>
      <c r="C3187" s="114" t="s">
        <v>364</v>
      </c>
      <c r="D3187" s="114" t="s">
        <v>347</v>
      </c>
    </row>
    <row r="3188" spans="1:4" x14ac:dyDescent="0.3">
      <c r="A3188" s="114" t="s">
        <v>5015</v>
      </c>
      <c r="B3188" s="114">
        <v>530331</v>
      </c>
      <c r="C3188" s="114" t="s">
        <v>364</v>
      </c>
      <c r="D3188" s="114" t="s">
        <v>379</v>
      </c>
    </row>
    <row r="3189" spans="1:4" x14ac:dyDescent="0.3">
      <c r="A3189" s="114" t="s">
        <v>5016</v>
      </c>
      <c r="B3189" s="114">
        <v>780007</v>
      </c>
      <c r="C3189" s="114" t="s">
        <v>364</v>
      </c>
      <c r="D3189" s="114" t="s">
        <v>455</v>
      </c>
    </row>
    <row r="3190" spans="1:4" x14ac:dyDescent="0.3">
      <c r="A3190" s="114" t="s">
        <v>5017</v>
      </c>
      <c r="B3190" s="114">
        <v>526247</v>
      </c>
      <c r="C3190" s="114" t="s">
        <v>5018</v>
      </c>
      <c r="D3190" s="114" t="s">
        <v>524</v>
      </c>
    </row>
    <row r="3191" spans="1:4" x14ac:dyDescent="0.3">
      <c r="A3191" s="114" t="s">
        <v>5019</v>
      </c>
      <c r="B3191" s="114">
        <v>500540</v>
      </c>
      <c r="C3191" s="114" t="s">
        <v>5020</v>
      </c>
      <c r="D3191" s="114" t="s">
        <v>372</v>
      </c>
    </row>
    <row r="3192" spans="1:4" x14ac:dyDescent="0.3">
      <c r="A3192" s="114" t="s">
        <v>5021</v>
      </c>
      <c r="B3192" s="114">
        <v>513291</v>
      </c>
      <c r="C3192" s="114" t="s">
        <v>364</v>
      </c>
      <c r="D3192" s="114" t="s">
        <v>687</v>
      </c>
    </row>
    <row r="3193" spans="1:4" x14ac:dyDescent="0.3">
      <c r="A3193" s="114" t="s">
        <v>5022</v>
      </c>
      <c r="B3193" s="114">
        <v>514354</v>
      </c>
      <c r="C3193" s="114" t="s">
        <v>5023</v>
      </c>
      <c r="D3193" s="114" t="s">
        <v>412</v>
      </c>
    </row>
    <row r="3194" spans="1:4" x14ac:dyDescent="0.3">
      <c r="A3194" s="114" t="s">
        <v>5024</v>
      </c>
      <c r="B3194" s="114">
        <v>509835</v>
      </c>
      <c r="C3194" s="114" t="s">
        <v>364</v>
      </c>
      <c r="D3194" s="114" t="s">
        <v>379</v>
      </c>
    </row>
    <row r="3195" spans="1:4" x14ac:dyDescent="0.3">
      <c r="A3195" s="114" t="s">
        <v>5025</v>
      </c>
      <c r="B3195" s="114">
        <v>531802</v>
      </c>
      <c r="C3195" s="114" t="s">
        <v>364</v>
      </c>
      <c r="D3195" s="114" t="s">
        <v>450</v>
      </c>
    </row>
    <row r="3196" spans="1:4" x14ac:dyDescent="0.3">
      <c r="A3196" s="114" t="s">
        <v>5026</v>
      </c>
      <c r="B3196" s="114">
        <v>509077</v>
      </c>
      <c r="C3196" s="114" t="s">
        <v>5027</v>
      </c>
      <c r="D3196" s="114" t="s">
        <v>1967</v>
      </c>
    </row>
    <row r="3197" spans="1:4" x14ac:dyDescent="0.3">
      <c r="A3197" s="114" t="s">
        <v>5028</v>
      </c>
      <c r="B3197" s="114">
        <v>533274</v>
      </c>
      <c r="C3197" s="114" t="s">
        <v>5029</v>
      </c>
      <c r="D3197" s="114" t="s">
        <v>450</v>
      </c>
    </row>
    <row r="3198" spans="1:4" x14ac:dyDescent="0.3">
      <c r="A3198" s="114" t="s">
        <v>5030</v>
      </c>
      <c r="B3198" s="114">
        <v>540293</v>
      </c>
      <c r="C3198" s="114" t="s">
        <v>5031</v>
      </c>
      <c r="D3198" s="114" t="s">
        <v>719</v>
      </c>
    </row>
    <row r="3199" spans="1:4" x14ac:dyDescent="0.3">
      <c r="A3199" s="114" t="s">
        <v>5032</v>
      </c>
      <c r="B3199" s="114">
        <v>519262</v>
      </c>
      <c r="C3199" s="114" t="s">
        <v>364</v>
      </c>
      <c r="D3199" s="114" t="s">
        <v>562</v>
      </c>
    </row>
    <row r="3200" spans="1:4" x14ac:dyDescent="0.3">
      <c r="A3200" s="114" t="s">
        <v>5033</v>
      </c>
      <c r="B3200" s="114">
        <v>531246</v>
      </c>
      <c r="C3200" s="114" t="s">
        <v>364</v>
      </c>
      <c r="D3200" s="114" t="s">
        <v>613</v>
      </c>
    </row>
    <row r="3201" spans="1:4" x14ac:dyDescent="0.3">
      <c r="A3201" s="114" t="s">
        <v>5034</v>
      </c>
      <c r="B3201" s="114">
        <v>530589</v>
      </c>
      <c r="C3201" s="114" t="s">
        <v>364</v>
      </c>
      <c r="D3201" s="114" t="s">
        <v>484</v>
      </c>
    </row>
    <row r="3202" spans="1:4" x14ac:dyDescent="0.3">
      <c r="A3202" s="114" t="s">
        <v>5035</v>
      </c>
      <c r="B3202" s="114">
        <v>535514</v>
      </c>
      <c r="C3202" s="114" t="s">
        <v>364</v>
      </c>
      <c r="D3202" s="114" t="s">
        <v>381</v>
      </c>
    </row>
    <row r="3203" spans="1:4" x14ac:dyDescent="0.3">
      <c r="A3203" s="114" t="s">
        <v>5036</v>
      </c>
      <c r="B3203" s="114">
        <v>540404</v>
      </c>
      <c r="C3203" s="114" t="s">
        <v>364</v>
      </c>
      <c r="D3203" s="114" t="s">
        <v>562</v>
      </c>
    </row>
    <row r="3204" spans="1:4" x14ac:dyDescent="0.3">
      <c r="A3204" s="114" t="s">
        <v>5037</v>
      </c>
      <c r="B3204" s="114">
        <v>532748</v>
      </c>
      <c r="C3204" s="114" t="s">
        <v>5038</v>
      </c>
      <c r="D3204" s="114" t="s">
        <v>367</v>
      </c>
    </row>
    <row r="3205" spans="1:4" x14ac:dyDescent="0.3">
      <c r="A3205" s="114" t="s">
        <v>5039</v>
      </c>
      <c r="B3205" s="114">
        <v>519299</v>
      </c>
      <c r="C3205" s="114" t="s">
        <v>364</v>
      </c>
      <c r="D3205" s="114" t="s">
        <v>613</v>
      </c>
    </row>
    <row r="3206" spans="1:4" x14ac:dyDescent="0.3">
      <c r="A3206" s="114" t="s">
        <v>5040</v>
      </c>
      <c r="B3206" s="114">
        <v>530695</v>
      </c>
      <c r="C3206" s="114" t="s">
        <v>364</v>
      </c>
      <c r="D3206" s="114" t="s">
        <v>450</v>
      </c>
    </row>
    <row r="3207" spans="1:4" x14ac:dyDescent="0.3">
      <c r="A3207" s="114" t="s">
        <v>5041</v>
      </c>
      <c r="B3207" s="114">
        <v>500337</v>
      </c>
      <c r="C3207" s="114" t="s">
        <v>5042</v>
      </c>
      <c r="D3207" s="114" t="s">
        <v>347</v>
      </c>
    </row>
    <row r="3208" spans="1:4" x14ac:dyDescent="0.3">
      <c r="A3208" s="114" t="s">
        <v>5043</v>
      </c>
      <c r="B3208" s="114">
        <v>521149</v>
      </c>
      <c r="C3208" s="114" t="s">
        <v>364</v>
      </c>
      <c r="D3208" s="114" t="s">
        <v>450</v>
      </c>
    </row>
    <row r="3209" spans="1:4" x14ac:dyDescent="0.3">
      <c r="A3209" s="114" t="s">
        <v>5044</v>
      </c>
      <c r="B3209" s="114">
        <v>521149</v>
      </c>
      <c r="C3209" s="114" t="s">
        <v>364</v>
      </c>
      <c r="D3209" s="114" t="s">
        <v>450</v>
      </c>
    </row>
    <row r="3210" spans="1:4" x14ac:dyDescent="0.3">
      <c r="A3210" s="114" t="s">
        <v>5045</v>
      </c>
      <c r="B3210" s="114">
        <v>531735</v>
      </c>
      <c r="C3210" s="114" t="s">
        <v>364</v>
      </c>
      <c r="D3210" s="114" t="s">
        <v>381</v>
      </c>
    </row>
    <row r="3211" spans="1:4" x14ac:dyDescent="0.3">
      <c r="A3211" s="114" t="s">
        <v>5046</v>
      </c>
      <c r="B3211" s="114">
        <v>500338</v>
      </c>
      <c r="C3211" s="114" t="s">
        <v>5047</v>
      </c>
      <c r="D3211" s="114" t="s">
        <v>377</v>
      </c>
    </row>
    <row r="3212" spans="1:4" x14ac:dyDescent="0.3">
      <c r="A3212" s="114" t="s">
        <v>5048</v>
      </c>
      <c r="B3212" s="114">
        <v>512217</v>
      </c>
      <c r="C3212" s="114" t="s">
        <v>364</v>
      </c>
      <c r="D3212" s="114" t="s">
        <v>381</v>
      </c>
    </row>
    <row r="3213" spans="1:4" x14ac:dyDescent="0.3">
      <c r="A3213" s="114" t="s">
        <v>5049</v>
      </c>
      <c r="B3213" s="114">
        <v>531688</v>
      </c>
      <c r="C3213" s="114" t="s">
        <v>364</v>
      </c>
      <c r="D3213" s="114" t="s">
        <v>457</v>
      </c>
    </row>
    <row r="3214" spans="1:4" x14ac:dyDescent="0.3">
      <c r="A3214" s="114" t="s">
        <v>5050</v>
      </c>
      <c r="B3214" s="114">
        <v>531688</v>
      </c>
      <c r="C3214" s="114" t="s">
        <v>364</v>
      </c>
      <c r="D3214" s="114" t="s">
        <v>457</v>
      </c>
    </row>
    <row r="3215" spans="1:4" x14ac:dyDescent="0.3">
      <c r="A3215" s="114" t="s">
        <v>5051</v>
      </c>
      <c r="B3215" s="114" t="s">
        <v>364</v>
      </c>
      <c r="C3215" s="114" t="s">
        <v>5052</v>
      </c>
      <c r="D3215" s="114" t="s">
        <v>375</v>
      </c>
    </row>
    <row r="3216" spans="1:4" x14ac:dyDescent="0.3">
      <c r="A3216" s="114" t="s">
        <v>5053</v>
      </c>
      <c r="B3216" s="114">
        <v>539359</v>
      </c>
      <c r="C3216" s="114" t="s">
        <v>364</v>
      </c>
      <c r="D3216" s="114" t="s">
        <v>1284</v>
      </c>
    </row>
    <row r="3217" spans="1:4" x14ac:dyDescent="0.3">
      <c r="A3217" s="114" t="s">
        <v>5054</v>
      </c>
      <c r="B3217" s="114">
        <v>532387</v>
      </c>
      <c r="C3217" s="114" t="s">
        <v>5055</v>
      </c>
      <c r="D3217" s="114" t="s">
        <v>367</v>
      </c>
    </row>
    <row r="3218" spans="1:4" x14ac:dyDescent="0.3">
      <c r="A3218" s="114" t="s">
        <v>5056</v>
      </c>
      <c r="B3218" s="114">
        <v>524580</v>
      </c>
      <c r="C3218" s="114" t="s">
        <v>364</v>
      </c>
      <c r="D3218" s="114" t="s">
        <v>386</v>
      </c>
    </row>
    <row r="3219" spans="1:4" x14ac:dyDescent="0.3">
      <c r="A3219" s="114" t="s">
        <v>5057</v>
      </c>
      <c r="B3219" s="114">
        <v>511557</v>
      </c>
      <c r="C3219" s="114" t="s">
        <v>364</v>
      </c>
      <c r="D3219" s="114" t="s">
        <v>785</v>
      </c>
    </row>
    <row r="3220" spans="1:4" x14ac:dyDescent="0.3">
      <c r="A3220" s="114" t="s">
        <v>5058</v>
      </c>
      <c r="B3220" s="114">
        <v>512105</v>
      </c>
      <c r="C3220" s="114" t="s">
        <v>364</v>
      </c>
      <c r="D3220" s="114" t="s">
        <v>785</v>
      </c>
    </row>
    <row r="3221" spans="1:4" x14ac:dyDescent="0.3">
      <c r="A3221" s="114" t="s">
        <v>5059</v>
      </c>
      <c r="B3221" s="114">
        <v>526009</v>
      </c>
      <c r="C3221" s="114" t="s">
        <v>364</v>
      </c>
      <c r="D3221" s="114" t="s">
        <v>386</v>
      </c>
    </row>
    <row r="3222" spans="1:4" x14ac:dyDescent="0.3">
      <c r="A3222" s="114" t="s">
        <v>5060</v>
      </c>
      <c r="B3222" s="114">
        <v>526009</v>
      </c>
      <c r="C3222" s="114" t="s">
        <v>364</v>
      </c>
      <c r="D3222" s="114" t="s">
        <v>386</v>
      </c>
    </row>
    <row r="3223" spans="1:4" x14ac:dyDescent="0.3">
      <c r="A3223" s="114" t="s">
        <v>5061</v>
      </c>
      <c r="B3223" s="114" t="s">
        <v>364</v>
      </c>
      <c r="C3223" s="114" t="s">
        <v>5062</v>
      </c>
      <c r="D3223" s="114" t="s">
        <v>386</v>
      </c>
    </row>
    <row r="3224" spans="1:4" x14ac:dyDescent="0.3">
      <c r="A3224" s="114" t="s">
        <v>5063</v>
      </c>
      <c r="B3224" s="114">
        <v>500459</v>
      </c>
      <c r="C3224" s="114" t="s">
        <v>5064</v>
      </c>
      <c r="D3224" s="114" t="s">
        <v>546</v>
      </c>
    </row>
    <row r="3225" spans="1:4" x14ac:dyDescent="0.3">
      <c r="A3225" s="114" t="s">
        <v>5065</v>
      </c>
      <c r="B3225" s="114">
        <v>531265</v>
      </c>
      <c r="C3225" s="114" t="s">
        <v>364</v>
      </c>
      <c r="D3225" s="114" t="s">
        <v>444</v>
      </c>
    </row>
    <row r="3226" spans="1:4" x14ac:dyDescent="0.3">
      <c r="A3226" s="114" t="s">
        <v>5066</v>
      </c>
      <c r="B3226" s="114" t="s">
        <v>364</v>
      </c>
      <c r="C3226" s="114" t="s">
        <v>5067</v>
      </c>
      <c r="D3226" s="114" t="s">
        <v>375</v>
      </c>
    </row>
    <row r="3227" spans="1:4" x14ac:dyDescent="0.3">
      <c r="A3227" s="114" t="s">
        <v>5068</v>
      </c>
      <c r="B3227" s="114">
        <v>526494</v>
      </c>
      <c r="C3227" s="114" t="s">
        <v>364</v>
      </c>
      <c r="D3227" s="114" t="s">
        <v>559</v>
      </c>
    </row>
    <row r="3228" spans="1:4" x14ac:dyDescent="0.3">
      <c r="A3228" s="114" t="s">
        <v>5069</v>
      </c>
      <c r="B3228" s="114">
        <v>590057</v>
      </c>
      <c r="C3228" s="114" t="s">
        <v>5070</v>
      </c>
      <c r="D3228" s="114" t="s">
        <v>457</v>
      </c>
    </row>
    <row r="3229" spans="1:4" x14ac:dyDescent="0.3">
      <c r="A3229" s="114" t="s">
        <v>5071</v>
      </c>
      <c r="B3229" s="114">
        <v>590057</v>
      </c>
      <c r="C3229" s="114" t="s">
        <v>5070</v>
      </c>
      <c r="D3229" s="114" t="s">
        <v>457</v>
      </c>
    </row>
    <row r="3230" spans="1:4" x14ac:dyDescent="0.3">
      <c r="A3230" s="114" t="s">
        <v>5072</v>
      </c>
      <c r="B3230" s="114">
        <v>540703</v>
      </c>
      <c r="C3230" s="114" t="s">
        <v>364</v>
      </c>
      <c r="D3230" s="114" t="s">
        <v>448</v>
      </c>
    </row>
    <row r="3231" spans="1:4" x14ac:dyDescent="0.3">
      <c r="A3231" s="114" t="s">
        <v>5073</v>
      </c>
      <c r="B3231" s="114">
        <v>532647</v>
      </c>
      <c r="C3231" s="114" t="s">
        <v>5074</v>
      </c>
      <c r="D3231" s="114" t="s">
        <v>478</v>
      </c>
    </row>
    <row r="3232" spans="1:4" x14ac:dyDescent="0.3">
      <c r="A3232" s="114" t="s">
        <v>5075</v>
      </c>
      <c r="B3232" s="114">
        <v>532647</v>
      </c>
      <c r="C3232" s="114" t="s">
        <v>5074</v>
      </c>
      <c r="D3232" s="114" t="s">
        <v>478</v>
      </c>
    </row>
    <row r="3233" spans="1:4" x14ac:dyDescent="0.3">
      <c r="A3233" s="114" t="s">
        <v>5076</v>
      </c>
      <c r="B3233" s="114">
        <v>534675</v>
      </c>
      <c r="C3233" s="114" t="s">
        <v>5077</v>
      </c>
      <c r="D3233" s="114" t="s">
        <v>450</v>
      </c>
    </row>
    <row r="3234" spans="1:4" x14ac:dyDescent="0.3">
      <c r="A3234" s="114" t="s">
        <v>5078</v>
      </c>
      <c r="B3234" s="114">
        <v>505502</v>
      </c>
      <c r="C3234" s="114" t="s">
        <v>364</v>
      </c>
      <c r="D3234" s="114" t="s">
        <v>347</v>
      </c>
    </row>
    <row r="3235" spans="1:4" x14ac:dyDescent="0.3">
      <c r="A3235" s="114" t="s">
        <v>5079</v>
      </c>
      <c r="B3235" s="114">
        <v>526801</v>
      </c>
      <c r="C3235" s="114" t="s">
        <v>5080</v>
      </c>
      <c r="D3235" s="114" t="s">
        <v>762</v>
      </c>
    </row>
    <row r="3236" spans="1:4" x14ac:dyDescent="0.3">
      <c r="A3236" s="114" t="s">
        <v>5081</v>
      </c>
      <c r="B3236" s="114">
        <v>540544</v>
      </c>
      <c r="C3236" s="114" t="s">
        <v>5082</v>
      </c>
      <c r="D3236" s="114" t="s">
        <v>762</v>
      </c>
    </row>
    <row r="3237" spans="1:4" x14ac:dyDescent="0.3">
      <c r="A3237" s="114" t="s">
        <v>5083</v>
      </c>
      <c r="B3237" s="114">
        <v>532524</v>
      </c>
      <c r="C3237" s="114" t="s">
        <v>5084</v>
      </c>
      <c r="D3237" s="114" t="s">
        <v>503</v>
      </c>
    </row>
    <row r="3238" spans="1:4" x14ac:dyDescent="0.3">
      <c r="A3238" s="114" t="s">
        <v>5085</v>
      </c>
      <c r="B3238" s="114">
        <v>533344</v>
      </c>
      <c r="C3238" s="114" t="s">
        <v>5086</v>
      </c>
      <c r="D3238" s="114" t="s">
        <v>381</v>
      </c>
    </row>
    <row r="3239" spans="1:4" x14ac:dyDescent="0.3">
      <c r="A3239" s="114" t="s">
        <v>5087</v>
      </c>
      <c r="B3239" s="114">
        <v>532524</v>
      </c>
      <c r="C3239" s="114" t="s">
        <v>5084</v>
      </c>
      <c r="D3239" s="114" t="s">
        <v>503</v>
      </c>
    </row>
    <row r="3240" spans="1:4" x14ac:dyDescent="0.3">
      <c r="A3240" s="114" t="s">
        <v>5088</v>
      </c>
      <c r="B3240" s="114">
        <v>539006</v>
      </c>
      <c r="C3240" s="114" t="s">
        <v>364</v>
      </c>
      <c r="D3240" s="114" t="s">
        <v>1284</v>
      </c>
    </row>
    <row r="3241" spans="1:4" x14ac:dyDescent="0.3">
      <c r="A3241" s="114" t="s">
        <v>5089</v>
      </c>
      <c r="B3241" s="114">
        <v>509220</v>
      </c>
      <c r="C3241" s="114" t="s">
        <v>5090</v>
      </c>
      <c r="D3241" s="114" t="s">
        <v>386</v>
      </c>
    </row>
    <row r="3242" spans="1:4" x14ac:dyDescent="0.3">
      <c r="A3242" s="114" t="s">
        <v>5091</v>
      </c>
      <c r="B3242" s="114">
        <v>539785</v>
      </c>
      <c r="C3242" s="114" t="s">
        <v>5092</v>
      </c>
      <c r="D3242" s="114" t="s">
        <v>358</v>
      </c>
    </row>
    <row r="3243" spans="1:4" x14ac:dyDescent="0.3">
      <c r="A3243" s="114" t="s">
        <v>5093</v>
      </c>
      <c r="B3243" s="114">
        <v>512591</v>
      </c>
      <c r="C3243" s="114" t="s">
        <v>364</v>
      </c>
      <c r="D3243" s="114" t="s">
        <v>386</v>
      </c>
    </row>
    <row r="3244" spans="1:4" x14ac:dyDescent="0.3">
      <c r="A3244" s="114" t="s">
        <v>5094</v>
      </c>
      <c r="B3244" s="114" t="s">
        <v>364</v>
      </c>
      <c r="C3244" s="114" t="s">
        <v>5095</v>
      </c>
      <c r="D3244" s="114" t="s">
        <v>375</v>
      </c>
    </row>
    <row r="3245" spans="1:4" x14ac:dyDescent="0.3">
      <c r="A3245" s="114" t="s">
        <v>5096</v>
      </c>
      <c r="B3245" s="114">
        <v>512461</v>
      </c>
      <c r="C3245" s="114" t="s">
        <v>364</v>
      </c>
      <c r="D3245" s="114" t="s">
        <v>386</v>
      </c>
    </row>
    <row r="3246" spans="1:4" x14ac:dyDescent="0.3">
      <c r="A3246" s="114" t="s">
        <v>5097</v>
      </c>
      <c r="B3246" s="114">
        <v>512099</v>
      </c>
      <c r="C3246" s="114" t="s">
        <v>364</v>
      </c>
      <c r="D3246" s="114" t="s">
        <v>478</v>
      </c>
    </row>
    <row r="3247" spans="1:4" x14ac:dyDescent="0.3">
      <c r="A3247" s="114" t="s">
        <v>5098</v>
      </c>
      <c r="B3247" s="114">
        <v>532693</v>
      </c>
      <c r="C3247" s="114" t="s">
        <v>5099</v>
      </c>
      <c r="D3247" s="114" t="s">
        <v>762</v>
      </c>
    </row>
    <row r="3248" spans="1:4" x14ac:dyDescent="0.3">
      <c r="A3248" s="114" t="s">
        <v>5100</v>
      </c>
      <c r="B3248" s="114">
        <v>533295</v>
      </c>
      <c r="C3248" s="114" t="s">
        <v>5101</v>
      </c>
      <c r="D3248" s="114" t="s">
        <v>682</v>
      </c>
    </row>
    <row r="3249" spans="1:4" x14ac:dyDescent="0.3">
      <c r="A3249" s="114" t="s">
        <v>5102</v>
      </c>
      <c r="B3249" s="114">
        <v>506852</v>
      </c>
      <c r="C3249" s="114" t="s">
        <v>364</v>
      </c>
      <c r="D3249" s="114" t="s">
        <v>412</v>
      </c>
    </row>
    <row r="3250" spans="1:4" x14ac:dyDescent="0.3">
      <c r="A3250" s="114" t="s">
        <v>5103</v>
      </c>
      <c r="B3250" s="114">
        <v>506618</v>
      </c>
      <c r="C3250" s="114" t="s">
        <v>5104</v>
      </c>
      <c r="D3250" s="114" t="s">
        <v>508</v>
      </c>
    </row>
    <row r="3251" spans="1:4" x14ac:dyDescent="0.3">
      <c r="A3251" s="114" t="s">
        <v>5105</v>
      </c>
      <c r="B3251" s="114">
        <v>500346</v>
      </c>
      <c r="C3251" s="114" t="s">
        <v>364</v>
      </c>
      <c r="D3251" s="114" t="s">
        <v>510</v>
      </c>
    </row>
    <row r="3252" spans="1:4" x14ac:dyDescent="0.3">
      <c r="A3252" s="114" t="s">
        <v>5106</v>
      </c>
      <c r="B3252" s="114">
        <v>532461</v>
      </c>
      <c r="C3252" s="114" t="s">
        <v>5107</v>
      </c>
      <c r="D3252" s="114" t="s">
        <v>682</v>
      </c>
    </row>
    <row r="3253" spans="1:4" x14ac:dyDescent="0.3">
      <c r="A3253" s="114" t="s">
        <v>5108</v>
      </c>
      <c r="B3253" s="114">
        <v>532891</v>
      </c>
      <c r="C3253" s="114" t="s">
        <v>5109</v>
      </c>
      <c r="D3253" s="114" t="s">
        <v>450</v>
      </c>
    </row>
    <row r="3254" spans="1:4" x14ac:dyDescent="0.3">
      <c r="A3254" s="114" t="s">
        <v>5110</v>
      </c>
      <c r="B3254" s="114">
        <v>540492</v>
      </c>
      <c r="C3254" s="114" t="s">
        <v>364</v>
      </c>
      <c r="D3254" s="114" t="s">
        <v>386</v>
      </c>
    </row>
    <row r="3255" spans="1:4" x14ac:dyDescent="0.3">
      <c r="A3255" s="114" t="s">
        <v>5111</v>
      </c>
      <c r="B3255" s="114">
        <v>523315</v>
      </c>
      <c r="C3255" s="114" t="s">
        <v>364</v>
      </c>
      <c r="D3255" s="114" t="s">
        <v>358</v>
      </c>
    </row>
    <row r="3256" spans="1:4" x14ac:dyDescent="0.3">
      <c r="A3256" s="114" t="s">
        <v>5112</v>
      </c>
      <c r="B3256" s="114">
        <v>538993</v>
      </c>
      <c r="C3256" s="114" t="s">
        <v>364</v>
      </c>
      <c r="D3256" s="114" t="s">
        <v>450</v>
      </c>
    </row>
    <row r="3257" spans="1:4" x14ac:dyDescent="0.3">
      <c r="A3257" s="114" t="s">
        <v>5113</v>
      </c>
      <c r="B3257" s="114">
        <v>540159</v>
      </c>
      <c r="C3257" s="114" t="s">
        <v>364</v>
      </c>
      <c r="D3257" s="114" t="s">
        <v>367</v>
      </c>
    </row>
    <row r="3258" spans="1:4" x14ac:dyDescent="0.3">
      <c r="A3258" s="114" t="s">
        <v>5114</v>
      </c>
      <c r="B3258" s="114">
        <v>538647</v>
      </c>
      <c r="C3258" s="114" t="s">
        <v>364</v>
      </c>
      <c r="D3258" s="114" t="s">
        <v>381</v>
      </c>
    </row>
    <row r="3259" spans="1:4" x14ac:dyDescent="0.3">
      <c r="A3259" s="114" t="s">
        <v>5115</v>
      </c>
      <c r="B3259" s="114" t="s">
        <v>364</v>
      </c>
      <c r="C3259" s="114" t="s">
        <v>5116</v>
      </c>
      <c r="D3259" s="114" t="s">
        <v>375</v>
      </c>
    </row>
    <row r="3260" spans="1:4" x14ac:dyDescent="0.3">
      <c r="A3260" s="114" t="s">
        <v>5117</v>
      </c>
      <c r="B3260" s="114">
        <v>531562</v>
      </c>
      <c r="C3260" s="114" t="s">
        <v>364</v>
      </c>
      <c r="D3260" s="114" t="s">
        <v>379</v>
      </c>
    </row>
    <row r="3261" spans="1:4" x14ac:dyDescent="0.3">
      <c r="A3261" s="114" t="s">
        <v>5118</v>
      </c>
      <c r="B3261" s="114">
        <v>517556</v>
      </c>
      <c r="C3261" s="114" t="s">
        <v>5119</v>
      </c>
      <c r="D3261" s="114" t="s">
        <v>450</v>
      </c>
    </row>
    <row r="3262" spans="1:4" x14ac:dyDescent="0.3">
      <c r="A3262" s="114" t="s">
        <v>5120</v>
      </c>
      <c r="B3262" s="114">
        <v>532689</v>
      </c>
      <c r="C3262" s="114" t="s">
        <v>5121</v>
      </c>
      <c r="D3262" s="114" t="s">
        <v>365</v>
      </c>
    </row>
    <row r="3263" spans="1:4" x14ac:dyDescent="0.3">
      <c r="A3263" s="114" t="s">
        <v>5122</v>
      </c>
      <c r="B3263" s="114">
        <v>536659</v>
      </c>
      <c r="C3263" s="114" t="s">
        <v>364</v>
      </c>
      <c r="D3263" s="114" t="s">
        <v>762</v>
      </c>
    </row>
    <row r="3264" spans="1:4" x14ac:dyDescent="0.3">
      <c r="A3264" s="114" t="s">
        <v>5123</v>
      </c>
      <c r="B3264" s="114">
        <v>534109</v>
      </c>
      <c r="C3264" s="114" t="s">
        <v>364</v>
      </c>
      <c r="D3264" s="114" t="s">
        <v>381</v>
      </c>
    </row>
    <row r="3265" spans="1:4" x14ac:dyDescent="0.3">
      <c r="A3265" s="114" t="s">
        <v>5124</v>
      </c>
      <c r="B3265" s="114">
        <v>511116</v>
      </c>
      <c r="C3265" s="114" t="s">
        <v>364</v>
      </c>
      <c r="D3265" s="114" t="s">
        <v>1308</v>
      </c>
    </row>
    <row r="3266" spans="1:4" x14ac:dyDescent="0.3">
      <c r="A3266" s="114" t="s">
        <v>5125</v>
      </c>
      <c r="B3266" s="114">
        <v>538596</v>
      </c>
      <c r="C3266" s="114" t="s">
        <v>364</v>
      </c>
      <c r="D3266" s="114" t="s">
        <v>450</v>
      </c>
    </row>
    <row r="3267" spans="1:4" x14ac:dyDescent="0.3">
      <c r="A3267" s="114" t="s">
        <v>5126</v>
      </c>
      <c r="B3267" s="114">
        <v>530281</v>
      </c>
      <c r="C3267" s="114" t="s">
        <v>364</v>
      </c>
      <c r="D3267" s="114" t="s">
        <v>559</v>
      </c>
    </row>
    <row r="3268" spans="1:4" x14ac:dyDescent="0.3">
      <c r="A3268" s="114" t="s">
        <v>5127</v>
      </c>
      <c r="B3268" s="114">
        <v>530281</v>
      </c>
      <c r="C3268" s="114" t="s">
        <v>364</v>
      </c>
      <c r="D3268" s="114" t="s">
        <v>559</v>
      </c>
    </row>
    <row r="3269" spans="1:4" x14ac:dyDescent="0.3">
      <c r="A3269" s="114" t="s">
        <v>5128</v>
      </c>
      <c r="B3269" s="114">
        <v>590099</v>
      </c>
      <c r="C3269" s="114" t="s">
        <v>5129</v>
      </c>
      <c r="D3269" s="114" t="s">
        <v>347</v>
      </c>
    </row>
    <row r="3270" spans="1:4" x14ac:dyDescent="0.3">
      <c r="A3270" s="114" t="s">
        <v>5130</v>
      </c>
      <c r="B3270" s="114">
        <v>590110</v>
      </c>
      <c r="C3270" s="114" t="s">
        <v>5131</v>
      </c>
      <c r="D3270" s="114" t="s">
        <v>347</v>
      </c>
    </row>
    <row r="3271" spans="1:4" x14ac:dyDescent="0.3">
      <c r="A3271" s="114" t="s">
        <v>5132</v>
      </c>
      <c r="B3271" s="114">
        <v>539978</v>
      </c>
      <c r="C3271" s="114" t="s">
        <v>5133</v>
      </c>
      <c r="D3271" s="114" t="s">
        <v>353</v>
      </c>
    </row>
    <row r="3272" spans="1:4" x14ac:dyDescent="0.3">
      <c r="A3272" s="114" t="s">
        <v>5134</v>
      </c>
      <c r="B3272" s="114">
        <v>539962</v>
      </c>
      <c r="C3272" s="114" t="s">
        <v>364</v>
      </c>
      <c r="D3272" s="114" t="s">
        <v>381</v>
      </c>
    </row>
    <row r="3273" spans="1:4" x14ac:dyDescent="0.3">
      <c r="A3273" s="114" t="s">
        <v>5135</v>
      </c>
      <c r="B3273" s="114">
        <v>535719</v>
      </c>
      <c r="C3273" s="114" t="s">
        <v>364</v>
      </c>
      <c r="D3273" s="114" t="s">
        <v>350</v>
      </c>
    </row>
    <row r="3274" spans="1:4" x14ac:dyDescent="0.3">
      <c r="A3274" s="114" t="s">
        <v>5136</v>
      </c>
      <c r="B3274" s="114">
        <v>535719</v>
      </c>
      <c r="C3274" s="114" t="s">
        <v>364</v>
      </c>
      <c r="D3274" s="114" t="s">
        <v>350</v>
      </c>
    </row>
    <row r="3275" spans="1:4" x14ac:dyDescent="0.3">
      <c r="A3275" s="114" t="s">
        <v>5137</v>
      </c>
      <c r="B3275" s="114">
        <v>539678</v>
      </c>
      <c r="C3275" s="114" t="s">
        <v>5138</v>
      </c>
      <c r="D3275" s="114" t="s">
        <v>457</v>
      </c>
    </row>
    <row r="3276" spans="1:4" x14ac:dyDescent="0.3">
      <c r="A3276" s="114" t="s">
        <v>5139</v>
      </c>
      <c r="B3276" s="114">
        <v>532866</v>
      </c>
      <c r="C3276" s="114" t="s">
        <v>5140</v>
      </c>
      <c r="D3276" s="114" t="s">
        <v>350</v>
      </c>
    </row>
    <row r="3277" spans="1:4" x14ac:dyDescent="0.3">
      <c r="A3277" s="114" t="s">
        <v>5141</v>
      </c>
      <c r="B3277" s="114">
        <v>532024</v>
      </c>
      <c r="C3277" s="114" t="s">
        <v>364</v>
      </c>
      <c r="D3277" s="114" t="s">
        <v>347</v>
      </c>
    </row>
    <row r="3278" spans="1:4" x14ac:dyDescent="0.3">
      <c r="A3278" s="114" t="s">
        <v>5142</v>
      </c>
      <c r="B3278" s="114">
        <v>536456</v>
      </c>
      <c r="C3278" s="114" t="s">
        <v>364</v>
      </c>
      <c r="D3278" s="114" t="s">
        <v>562</v>
      </c>
    </row>
    <row r="3279" spans="1:4" x14ac:dyDescent="0.3">
      <c r="A3279" s="114" t="s">
        <v>5143</v>
      </c>
      <c r="B3279" s="114">
        <v>509845</v>
      </c>
      <c r="C3279" s="114" t="s">
        <v>364</v>
      </c>
      <c r="D3279" s="114" t="s">
        <v>450</v>
      </c>
    </row>
    <row r="3280" spans="1:4" x14ac:dyDescent="0.3">
      <c r="A3280" s="114" t="s">
        <v>5144</v>
      </c>
      <c r="B3280" s="114" t="s">
        <v>364</v>
      </c>
      <c r="C3280" s="114" t="s">
        <v>5145</v>
      </c>
      <c r="D3280" s="114" t="s">
        <v>375</v>
      </c>
    </row>
    <row r="3281" spans="1:4" x14ac:dyDescent="0.3">
      <c r="A3281" s="114" t="s">
        <v>5146</v>
      </c>
      <c r="B3281" s="114">
        <v>533284</v>
      </c>
      <c r="C3281" s="114" t="s">
        <v>5147</v>
      </c>
      <c r="D3281" s="114" t="s">
        <v>762</v>
      </c>
    </row>
    <row r="3282" spans="1:4" x14ac:dyDescent="0.3">
      <c r="A3282" s="114" t="s">
        <v>5148</v>
      </c>
      <c r="B3282" s="114">
        <v>530917</v>
      </c>
      <c r="C3282" s="114" t="s">
        <v>364</v>
      </c>
      <c r="D3282" s="114" t="s">
        <v>785</v>
      </c>
    </row>
    <row r="3283" spans="1:4" x14ac:dyDescent="0.3">
      <c r="A3283" s="114" t="s">
        <v>5149</v>
      </c>
      <c r="B3283" s="114">
        <v>517447</v>
      </c>
      <c r="C3283" s="114" t="s">
        <v>5150</v>
      </c>
      <c r="D3283" s="114" t="s">
        <v>457</v>
      </c>
    </row>
    <row r="3284" spans="1:4" x14ac:dyDescent="0.3">
      <c r="A3284" s="114" t="s">
        <v>5151</v>
      </c>
      <c r="B3284" s="114">
        <v>517447</v>
      </c>
      <c r="C3284" s="114" t="s">
        <v>5150</v>
      </c>
      <c r="D3284" s="114" t="s">
        <v>457</v>
      </c>
    </row>
    <row r="3285" spans="1:4" x14ac:dyDescent="0.3">
      <c r="A3285" s="114" t="s">
        <v>5152</v>
      </c>
      <c r="B3285" s="114">
        <v>532735</v>
      </c>
      <c r="C3285" s="114" t="s">
        <v>5153</v>
      </c>
      <c r="D3285" s="114" t="s">
        <v>350</v>
      </c>
    </row>
    <row r="3286" spans="1:4" x14ac:dyDescent="0.3">
      <c r="A3286" s="114" t="s">
        <v>5154</v>
      </c>
      <c r="B3286" s="114">
        <v>512565</v>
      </c>
      <c r="C3286" s="114" t="s">
        <v>364</v>
      </c>
      <c r="D3286" s="114" t="s">
        <v>562</v>
      </c>
    </row>
    <row r="3287" spans="1:4" x14ac:dyDescent="0.3">
      <c r="A3287" s="114" t="s">
        <v>5155</v>
      </c>
      <c r="B3287" s="114">
        <v>538119</v>
      </c>
      <c r="C3287" s="114" t="s">
        <v>364</v>
      </c>
      <c r="D3287" s="114" t="s">
        <v>379</v>
      </c>
    </row>
    <row r="3288" spans="1:4" x14ac:dyDescent="0.3">
      <c r="A3288" s="114" t="s">
        <v>5156</v>
      </c>
      <c r="B3288" s="114">
        <v>524502</v>
      </c>
      <c r="C3288" s="114" t="s">
        <v>364</v>
      </c>
      <c r="D3288" s="114" t="s">
        <v>1531</v>
      </c>
    </row>
    <row r="3289" spans="1:4" x14ac:dyDescent="0.3">
      <c r="A3289" s="114" t="s">
        <v>5157</v>
      </c>
      <c r="B3289" s="114">
        <v>524502</v>
      </c>
      <c r="C3289" s="114" t="s">
        <v>364</v>
      </c>
      <c r="D3289" s="114" t="s">
        <v>1531</v>
      </c>
    </row>
    <row r="3290" spans="1:4" x14ac:dyDescent="0.3">
      <c r="A3290" s="114" t="s">
        <v>5158</v>
      </c>
      <c r="B3290" s="114">
        <v>502271</v>
      </c>
      <c r="C3290" s="114" t="s">
        <v>364</v>
      </c>
      <c r="D3290" s="114" t="s">
        <v>549</v>
      </c>
    </row>
    <row r="3291" spans="1:4" x14ac:dyDescent="0.3">
      <c r="A3291" s="114" t="s">
        <v>5159</v>
      </c>
      <c r="B3291" s="114">
        <v>520073</v>
      </c>
      <c r="C3291" s="114" t="s">
        <v>364</v>
      </c>
      <c r="D3291" s="114" t="s">
        <v>719</v>
      </c>
    </row>
    <row r="3292" spans="1:4" x14ac:dyDescent="0.3">
      <c r="A3292" s="114" t="s">
        <v>5160</v>
      </c>
      <c r="B3292" s="114">
        <v>590070</v>
      </c>
      <c r="C3292" s="114" t="s">
        <v>5161</v>
      </c>
      <c r="D3292" s="114" t="s">
        <v>367</v>
      </c>
    </row>
    <row r="3293" spans="1:4" x14ac:dyDescent="0.3">
      <c r="A3293" s="114" t="s">
        <v>5162</v>
      </c>
      <c r="B3293" s="114">
        <v>590070</v>
      </c>
      <c r="C3293" s="114" t="s">
        <v>5161</v>
      </c>
      <c r="D3293" s="114" t="s">
        <v>367</v>
      </c>
    </row>
    <row r="3294" spans="1:4" x14ac:dyDescent="0.3">
      <c r="A3294" s="114" t="s">
        <v>5163</v>
      </c>
      <c r="B3294" s="114">
        <v>532692</v>
      </c>
      <c r="C3294" s="114" t="s">
        <v>5164</v>
      </c>
      <c r="D3294" s="114" t="s">
        <v>559</v>
      </c>
    </row>
    <row r="3295" spans="1:4" x14ac:dyDescent="0.3">
      <c r="A3295" s="114" t="s">
        <v>5165</v>
      </c>
      <c r="B3295" s="114">
        <v>539673</v>
      </c>
      <c r="C3295" s="114" t="s">
        <v>364</v>
      </c>
      <c r="D3295" s="114" t="s">
        <v>398</v>
      </c>
    </row>
    <row r="3296" spans="1:4" x14ac:dyDescent="0.3">
      <c r="A3296" s="114" t="s">
        <v>5166</v>
      </c>
      <c r="B3296" s="114">
        <v>531273</v>
      </c>
      <c r="C3296" s="114" t="s">
        <v>364</v>
      </c>
      <c r="D3296" s="114" t="s">
        <v>450</v>
      </c>
    </row>
    <row r="3297" spans="1:4" x14ac:dyDescent="0.3">
      <c r="A3297" s="114" t="s">
        <v>5167</v>
      </c>
      <c r="B3297" s="114">
        <v>531273</v>
      </c>
      <c r="C3297" s="114" t="s">
        <v>364</v>
      </c>
      <c r="D3297" s="114" t="s">
        <v>450</v>
      </c>
    </row>
    <row r="3298" spans="1:4" x14ac:dyDescent="0.3">
      <c r="A3298" s="114" t="s">
        <v>5168</v>
      </c>
      <c r="B3298" s="114">
        <v>539814</v>
      </c>
      <c r="C3298" s="114" t="s">
        <v>364</v>
      </c>
      <c r="D3298" s="114" t="s">
        <v>386</v>
      </c>
    </row>
    <row r="3299" spans="1:4" x14ac:dyDescent="0.3">
      <c r="A3299" s="114" t="s">
        <v>5169</v>
      </c>
      <c r="B3299" s="114">
        <v>540125</v>
      </c>
      <c r="C3299" s="114" t="s">
        <v>364</v>
      </c>
      <c r="D3299" s="114" t="s">
        <v>478</v>
      </c>
    </row>
    <row r="3300" spans="1:4" x14ac:dyDescent="0.3">
      <c r="A3300" s="114" t="s">
        <v>5170</v>
      </c>
      <c r="B3300" s="114">
        <v>532497</v>
      </c>
      <c r="C3300" s="114" t="s">
        <v>5171</v>
      </c>
      <c r="D3300" s="114" t="s">
        <v>996</v>
      </c>
    </row>
    <row r="3301" spans="1:4" x14ac:dyDescent="0.3">
      <c r="A3301" s="114" t="s">
        <v>5172</v>
      </c>
      <c r="B3301" s="114">
        <v>531412</v>
      </c>
      <c r="C3301" s="114" t="s">
        <v>364</v>
      </c>
      <c r="D3301" s="114" t="s">
        <v>546</v>
      </c>
    </row>
    <row r="3302" spans="1:4" x14ac:dyDescent="0.3">
      <c r="A3302" s="114" t="s">
        <v>5173</v>
      </c>
      <c r="B3302" s="114">
        <v>531412</v>
      </c>
      <c r="C3302" s="114" t="s">
        <v>364</v>
      </c>
      <c r="D3302" s="114" t="s">
        <v>546</v>
      </c>
    </row>
    <row r="3303" spans="1:4" x14ac:dyDescent="0.3">
      <c r="A3303" s="114" t="s">
        <v>5174</v>
      </c>
      <c r="B3303" s="114">
        <v>539837</v>
      </c>
      <c r="C3303" s="114" t="s">
        <v>364</v>
      </c>
      <c r="D3303" s="114" t="s">
        <v>549</v>
      </c>
    </row>
    <row r="3304" spans="1:4" x14ac:dyDescent="0.3">
      <c r="A3304" s="114" t="s">
        <v>5175</v>
      </c>
      <c r="B3304" s="114">
        <v>526813</v>
      </c>
      <c r="C3304" s="114" t="s">
        <v>364</v>
      </c>
      <c r="D3304" s="114" t="s">
        <v>2535</v>
      </c>
    </row>
    <row r="3305" spans="1:4" x14ac:dyDescent="0.3">
      <c r="A3305" s="114" t="s">
        <v>5176</v>
      </c>
      <c r="B3305" s="114">
        <v>531552</v>
      </c>
      <c r="C3305" s="114" t="s">
        <v>364</v>
      </c>
      <c r="D3305" s="114" t="s">
        <v>450</v>
      </c>
    </row>
    <row r="3306" spans="1:4" x14ac:dyDescent="0.3">
      <c r="A3306" s="114" t="s">
        <v>5177</v>
      </c>
      <c r="B3306" s="114">
        <v>538921</v>
      </c>
      <c r="C3306" s="114" t="s">
        <v>364</v>
      </c>
      <c r="D3306" s="114" t="s">
        <v>562</v>
      </c>
    </row>
    <row r="3307" spans="1:4" x14ac:dyDescent="0.3">
      <c r="A3307" s="114" t="s">
        <v>5178</v>
      </c>
      <c r="B3307" s="114">
        <v>514316</v>
      </c>
      <c r="C3307" s="114" t="s">
        <v>364</v>
      </c>
      <c r="D3307" s="114" t="s">
        <v>379</v>
      </c>
    </row>
    <row r="3308" spans="1:4" x14ac:dyDescent="0.3">
      <c r="A3308" s="114" t="s">
        <v>5179</v>
      </c>
      <c r="B3308" s="114">
        <v>531887</v>
      </c>
      <c r="C3308" s="114" t="s">
        <v>364</v>
      </c>
      <c r="D3308" s="114" t="s">
        <v>478</v>
      </c>
    </row>
    <row r="3309" spans="1:4" x14ac:dyDescent="0.3">
      <c r="A3309" s="114" t="s">
        <v>5180</v>
      </c>
      <c r="B3309" s="114">
        <v>540270</v>
      </c>
      <c r="C3309" s="114" t="s">
        <v>364</v>
      </c>
      <c r="D3309" s="114" t="s">
        <v>386</v>
      </c>
    </row>
    <row r="3310" spans="1:4" x14ac:dyDescent="0.3">
      <c r="A3310" s="114" t="s">
        <v>5181</v>
      </c>
      <c r="B3310" s="114">
        <v>542649</v>
      </c>
      <c r="C3310" s="114" t="s">
        <v>5182</v>
      </c>
      <c r="D3310" s="114" t="s">
        <v>5183</v>
      </c>
    </row>
    <row r="3311" spans="1:4" x14ac:dyDescent="0.3">
      <c r="A3311" s="114" t="s">
        <v>5184</v>
      </c>
      <c r="B3311" s="114">
        <v>500339</v>
      </c>
      <c r="C3311" s="114" t="s">
        <v>5185</v>
      </c>
      <c r="D3311" s="114" t="s">
        <v>578</v>
      </c>
    </row>
    <row r="3312" spans="1:4" x14ac:dyDescent="0.3">
      <c r="A3312" s="114" t="s">
        <v>5186</v>
      </c>
      <c r="B3312" s="114">
        <v>532441</v>
      </c>
      <c r="C3312" s="114" t="s">
        <v>364</v>
      </c>
      <c r="D3312" s="114" t="s">
        <v>379</v>
      </c>
    </row>
    <row r="3313" spans="1:4" x14ac:dyDescent="0.3">
      <c r="A3313" s="114" t="s">
        <v>5187</v>
      </c>
      <c r="B3313" s="114">
        <v>531694</v>
      </c>
      <c r="C3313" s="114" t="s">
        <v>364</v>
      </c>
      <c r="D3313" s="114" t="s">
        <v>450</v>
      </c>
    </row>
    <row r="3314" spans="1:4" x14ac:dyDescent="0.3">
      <c r="A3314" s="114" t="s">
        <v>5188</v>
      </c>
      <c r="B3314" s="114">
        <v>523523</v>
      </c>
      <c r="C3314" s="114" t="s">
        <v>5189</v>
      </c>
      <c r="D3314" s="114" t="s">
        <v>358</v>
      </c>
    </row>
    <row r="3315" spans="1:4" x14ac:dyDescent="0.3">
      <c r="A3315" s="114" t="s">
        <v>5190</v>
      </c>
      <c r="B3315" s="114">
        <v>530111</v>
      </c>
      <c r="C3315" s="114" t="s">
        <v>364</v>
      </c>
      <c r="D3315" s="114" t="s">
        <v>559</v>
      </c>
    </row>
    <row r="3316" spans="1:4" x14ac:dyDescent="0.3">
      <c r="A3316" s="114" t="s">
        <v>5191</v>
      </c>
      <c r="B3316" s="114">
        <v>530699</v>
      </c>
      <c r="C3316" s="114" t="s">
        <v>5192</v>
      </c>
      <c r="D3316" s="114" t="s">
        <v>379</v>
      </c>
    </row>
    <row r="3317" spans="1:4" x14ac:dyDescent="0.3">
      <c r="A3317" s="114" t="s">
        <v>5193</v>
      </c>
      <c r="B3317" s="114">
        <v>532826</v>
      </c>
      <c r="C3317" s="114" t="s">
        <v>5194</v>
      </c>
      <c r="D3317" s="114" t="s">
        <v>1103</v>
      </c>
    </row>
    <row r="3318" spans="1:4" x14ac:dyDescent="0.3">
      <c r="A3318" s="114" t="s">
        <v>5195</v>
      </c>
      <c r="B3318" s="114">
        <v>503127</v>
      </c>
      <c r="C3318" s="114" t="s">
        <v>364</v>
      </c>
      <c r="D3318" s="114" t="s">
        <v>353</v>
      </c>
    </row>
    <row r="3319" spans="1:4" x14ac:dyDescent="0.3">
      <c r="A3319" s="114" t="s">
        <v>5196</v>
      </c>
      <c r="B3319" s="114">
        <v>532503</v>
      </c>
      <c r="C3319" s="114" t="s">
        <v>364</v>
      </c>
      <c r="D3319" s="114" t="s">
        <v>379</v>
      </c>
    </row>
    <row r="3320" spans="1:4" x14ac:dyDescent="0.3">
      <c r="A3320" s="114" t="s">
        <v>5197</v>
      </c>
      <c r="B3320" s="114">
        <v>538707</v>
      </c>
      <c r="C3320" s="114" t="s">
        <v>364</v>
      </c>
      <c r="D3320" s="114" t="s">
        <v>559</v>
      </c>
    </row>
    <row r="3321" spans="1:4" x14ac:dyDescent="0.3">
      <c r="A3321" s="114" t="s">
        <v>5198</v>
      </c>
      <c r="B3321" s="114">
        <v>526873</v>
      </c>
      <c r="C3321" s="114" t="s">
        <v>364</v>
      </c>
      <c r="D3321" s="114" t="s">
        <v>574</v>
      </c>
    </row>
    <row r="3322" spans="1:4" x14ac:dyDescent="0.3">
      <c r="A3322" s="114" t="s">
        <v>5199</v>
      </c>
      <c r="B3322" s="114">
        <v>530253</v>
      </c>
      <c r="C3322" s="114" t="s">
        <v>364</v>
      </c>
      <c r="D3322" s="114" t="s">
        <v>687</v>
      </c>
    </row>
    <row r="3323" spans="1:4" x14ac:dyDescent="0.3">
      <c r="A3323" s="114" t="s">
        <v>5200</v>
      </c>
      <c r="B3323" s="114">
        <v>507962</v>
      </c>
      <c r="C3323" s="114" t="s">
        <v>364</v>
      </c>
      <c r="D3323" s="114" t="s">
        <v>381</v>
      </c>
    </row>
    <row r="3324" spans="1:4" x14ac:dyDescent="0.3">
      <c r="A3324" s="114" t="s">
        <v>5201</v>
      </c>
      <c r="B3324" s="114">
        <v>526662</v>
      </c>
      <c r="C3324" s="114" t="s">
        <v>5202</v>
      </c>
      <c r="D3324" s="114" t="s">
        <v>762</v>
      </c>
    </row>
    <row r="3325" spans="1:4" x14ac:dyDescent="0.3">
      <c r="A3325" s="114" t="s">
        <v>5203</v>
      </c>
      <c r="B3325" s="114">
        <v>531500</v>
      </c>
      <c r="C3325" s="114" t="s">
        <v>5204</v>
      </c>
      <c r="D3325" s="114" t="s">
        <v>478</v>
      </c>
    </row>
    <row r="3326" spans="1:4" x14ac:dyDescent="0.3">
      <c r="A3326" s="114" t="s">
        <v>5205</v>
      </c>
      <c r="B3326" s="114">
        <v>526823</v>
      </c>
      <c r="C3326" s="114" t="s">
        <v>364</v>
      </c>
      <c r="D3326" s="114" t="s">
        <v>450</v>
      </c>
    </row>
    <row r="3327" spans="1:4" x14ac:dyDescent="0.3">
      <c r="A3327" s="114" t="s">
        <v>5206</v>
      </c>
      <c r="B3327" s="114">
        <v>514028</v>
      </c>
      <c r="C3327" s="114" t="s">
        <v>364</v>
      </c>
      <c r="D3327" s="114" t="s">
        <v>379</v>
      </c>
    </row>
    <row r="3328" spans="1:4" x14ac:dyDescent="0.3">
      <c r="A3328" s="114" t="s">
        <v>5207</v>
      </c>
      <c r="B3328" s="114">
        <v>539495</v>
      </c>
      <c r="C3328" s="114" t="s">
        <v>364</v>
      </c>
      <c r="D3328" s="114" t="s">
        <v>381</v>
      </c>
    </row>
    <row r="3329" spans="1:4" x14ac:dyDescent="0.3">
      <c r="A3329" s="114" t="s">
        <v>5208</v>
      </c>
      <c r="B3329" s="114">
        <v>513369</v>
      </c>
      <c r="C3329" s="114" t="s">
        <v>364</v>
      </c>
      <c r="D3329" s="114" t="s">
        <v>1284</v>
      </c>
    </row>
    <row r="3330" spans="1:4" x14ac:dyDescent="0.3">
      <c r="A3330" s="114" t="s">
        <v>5209</v>
      </c>
      <c r="B3330" s="114" t="s">
        <v>364</v>
      </c>
      <c r="C3330" s="114" t="s">
        <v>5210</v>
      </c>
      <c r="D3330" s="114" t="s">
        <v>375</v>
      </c>
    </row>
    <row r="3331" spans="1:4" x14ac:dyDescent="0.3">
      <c r="A3331" s="114" t="s">
        <v>5211</v>
      </c>
      <c r="B3331" s="114">
        <v>541601</v>
      </c>
      <c r="C3331" s="114" t="s">
        <v>364</v>
      </c>
      <c r="D3331" s="114" t="s">
        <v>402</v>
      </c>
    </row>
    <row r="3332" spans="1:4" x14ac:dyDescent="0.3">
      <c r="A3332" s="114" t="s">
        <v>5212</v>
      </c>
      <c r="B3332" s="114">
        <v>522257</v>
      </c>
      <c r="C3332" s="114" t="s">
        <v>364</v>
      </c>
      <c r="D3332" s="114" t="s">
        <v>372</v>
      </c>
    </row>
    <row r="3333" spans="1:4" x14ac:dyDescent="0.3">
      <c r="A3333" s="114" t="s">
        <v>5213</v>
      </c>
      <c r="B3333" s="114">
        <v>517522</v>
      </c>
      <c r="C3333" s="114" t="s">
        <v>364</v>
      </c>
      <c r="D3333" s="114" t="s">
        <v>719</v>
      </c>
    </row>
    <row r="3334" spans="1:4" x14ac:dyDescent="0.3">
      <c r="A3334" s="114" t="s">
        <v>5214</v>
      </c>
      <c r="B3334" s="114">
        <v>512409</v>
      </c>
      <c r="C3334" s="114" t="s">
        <v>364</v>
      </c>
      <c r="D3334" s="114" t="s">
        <v>381</v>
      </c>
    </row>
    <row r="3335" spans="1:4" x14ac:dyDescent="0.3">
      <c r="A3335" s="114" t="s">
        <v>5215</v>
      </c>
      <c r="B3335" s="114" t="s">
        <v>364</v>
      </c>
      <c r="C3335" s="114" t="s">
        <v>5216</v>
      </c>
      <c r="D3335" s="114" t="s">
        <v>375</v>
      </c>
    </row>
    <row r="3336" spans="1:4" x14ac:dyDescent="0.3">
      <c r="A3336" s="114" t="s">
        <v>5217</v>
      </c>
      <c r="B3336" s="114">
        <v>500354</v>
      </c>
      <c r="C3336" s="114" t="s">
        <v>5218</v>
      </c>
      <c r="D3336" s="114" t="s">
        <v>1063</v>
      </c>
    </row>
    <row r="3337" spans="1:4" x14ac:dyDescent="0.3">
      <c r="A3337" s="114" t="s">
        <v>5219</v>
      </c>
      <c r="B3337" s="114">
        <v>532665</v>
      </c>
      <c r="C3337" s="114" t="s">
        <v>5220</v>
      </c>
      <c r="D3337" s="114" t="s">
        <v>379</v>
      </c>
    </row>
    <row r="3338" spans="1:4" x14ac:dyDescent="0.3">
      <c r="A3338" s="114" t="s">
        <v>5221</v>
      </c>
      <c r="B3338" s="114">
        <v>500355</v>
      </c>
      <c r="C3338" s="114" t="s">
        <v>5222</v>
      </c>
      <c r="D3338" s="114" t="s">
        <v>508</v>
      </c>
    </row>
    <row r="3339" spans="1:4" x14ac:dyDescent="0.3">
      <c r="A3339" s="114" t="s">
        <v>5223</v>
      </c>
      <c r="B3339" s="114">
        <v>500355</v>
      </c>
      <c r="C3339" s="114" t="s">
        <v>5222</v>
      </c>
      <c r="D3339" s="114" t="s">
        <v>508</v>
      </c>
    </row>
    <row r="3340" spans="1:4" x14ac:dyDescent="0.3">
      <c r="A3340" s="114" t="s">
        <v>5224</v>
      </c>
      <c r="B3340" s="114">
        <v>534734</v>
      </c>
      <c r="C3340" s="114" t="s">
        <v>364</v>
      </c>
      <c r="D3340" s="114" t="s">
        <v>524</v>
      </c>
    </row>
    <row r="3341" spans="1:4" x14ac:dyDescent="0.3">
      <c r="A3341" s="114" t="s">
        <v>5225</v>
      </c>
      <c r="B3341" s="114">
        <v>522281</v>
      </c>
      <c r="C3341" s="114" t="s">
        <v>364</v>
      </c>
      <c r="D3341" s="114" t="s">
        <v>662</v>
      </c>
    </row>
    <row r="3342" spans="1:4" x14ac:dyDescent="0.3">
      <c r="A3342" s="114" t="s">
        <v>5226</v>
      </c>
      <c r="B3342" s="114">
        <v>500357</v>
      </c>
      <c r="C3342" s="114" t="s">
        <v>364</v>
      </c>
      <c r="D3342" s="114" t="s">
        <v>358</v>
      </c>
    </row>
    <row r="3343" spans="1:4" x14ac:dyDescent="0.3">
      <c r="A3343" s="114" t="s">
        <v>5227</v>
      </c>
      <c r="B3343" s="114">
        <v>500358</v>
      </c>
      <c r="C3343" s="114" t="s">
        <v>364</v>
      </c>
      <c r="D3343" s="114" t="s">
        <v>381</v>
      </c>
    </row>
    <row r="3344" spans="1:4" x14ac:dyDescent="0.3">
      <c r="A3344" s="114" t="s">
        <v>5228</v>
      </c>
      <c r="B3344" s="114">
        <v>524037</v>
      </c>
      <c r="C3344" s="114" t="s">
        <v>364</v>
      </c>
      <c r="D3344" s="114" t="s">
        <v>872</v>
      </c>
    </row>
    <row r="3345" spans="1:4" x14ac:dyDescent="0.3">
      <c r="A3345" s="114" t="s">
        <v>5229</v>
      </c>
      <c r="B3345" s="114">
        <v>502587</v>
      </c>
      <c r="C3345" s="114" t="s">
        <v>364</v>
      </c>
      <c r="D3345" s="114" t="s">
        <v>358</v>
      </c>
    </row>
    <row r="3346" spans="1:4" x14ac:dyDescent="0.3">
      <c r="A3346" s="114" t="s">
        <v>5230</v>
      </c>
      <c r="B3346" s="114">
        <v>539309</v>
      </c>
      <c r="C3346" s="114" t="s">
        <v>5231</v>
      </c>
      <c r="D3346" s="114" t="s">
        <v>687</v>
      </c>
    </row>
    <row r="3347" spans="1:4" x14ac:dyDescent="0.3">
      <c r="A3347" s="114" t="s">
        <v>5232</v>
      </c>
      <c r="B3347" s="114">
        <v>523289</v>
      </c>
      <c r="C3347" s="114" t="s">
        <v>364</v>
      </c>
      <c r="D3347" s="114" t="s">
        <v>386</v>
      </c>
    </row>
    <row r="3348" spans="1:4" x14ac:dyDescent="0.3">
      <c r="A3348" s="114" t="s">
        <v>5233</v>
      </c>
      <c r="B3348" s="114">
        <v>515127</v>
      </c>
      <c r="C3348" s="114" t="s">
        <v>364</v>
      </c>
      <c r="D3348" s="114" t="s">
        <v>386</v>
      </c>
    </row>
    <row r="3349" spans="1:4" x14ac:dyDescent="0.3">
      <c r="A3349" s="114" t="s">
        <v>5234</v>
      </c>
      <c r="B3349" s="114">
        <v>538540</v>
      </c>
      <c r="C3349" s="114" t="s">
        <v>364</v>
      </c>
      <c r="D3349" s="114" t="s">
        <v>381</v>
      </c>
    </row>
    <row r="3350" spans="1:4" x14ac:dyDescent="0.3">
      <c r="A3350" s="114" t="s">
        <v>5235</v>
      </c>
      <c r="B3350" s="114">
        <v>532369</v>
      </c>
      <c r="C3350" s="114" t="s">
        <v>5236</v>
      </c>
      <c r="D3350" s="114" t="s">
        <v>892</v>
      </c>
    </row>
    <row r="3351" spans="1:4" x14ac:dyDescent="0.3">
      <c r="A3351" s="114" t="s">
        <v>5237</v>
      </c>
      <c r="B3351" s="114">
        <v>532370</v>
      </c>
      <c r="C3351" s="114" t="s">
        <v>5238</v>
      </c>
      <c r="D3351" s="114" t="s">
        <v>350</v>
      </c>
    </row>
    <row r="3352" spans="1:4" x14ac:dyDescent="0.3">
      <c r="A3352" s="114" t="s">
        <v>5239</v>
      </c>
      <c r="B3352" s="114">
        <v>514223</v>
      </c>
      <c r="C3352" s="114" t="s">
        <v>5240</v>
      </c>
      <c r="D3352" s="114" t="s">
        <v>386</v>
      </c>
    </row>
    <row r="3353" spans="1:4" x14ac:dyDescent="0.3">
      <c r="A3353" s="114" t="s">
        <v>5241</v>
      </c>
      <c r="B3353" s="114">
        <v>530951</v>
      </c>
      <c r="C3353" s="114" t="s">
        <v>364</v>
      </c>
      <c r="D3353" s="114" t="s">
        <v>457</v>
      </c>
    </row>
    <row r="3354" spans="1:4" x14ac:dyDescent="0.3">
      <c r="A3354" s="114" t="s">
        <v>5242</v>
      </c>
      <c r="B3354" s="114">
        <v>532527</v>
      </c>
      <c r="C3354" s="114" t="s">
        <v>5243</v>
      </c>
      <c r="D3354" s="114" t="s">
        <v>1284</v>
      </c>
    </row>
    <row r="3355" spans="1:4" x14ac:dyDescent="0.3">
      <c r="A3355" s="114" t="s">
        <v>5244</v>
      </c>
      <c r="B3355" s="114">
        <v>533262</v>
      </c>
      <c r="C3355" s="114" t="s">
        <v>5245</v>
      </c>
      <c r="D3355" s="114" t="s">
        <v>762</v>
      </c>
    </row>
    <row r="3356" spans="1:4" x14ac:dyDescent="0.3">
      <c r="A3356" s="114" t="s">
        <v>5246</v>
      </c>
      <c r="B3356" s="114">
        <v>532690</v>
      </c>
      <c r="C3356" s="114" t="s">
        <v>5247</v>
      </c>
      <c r="D3356" s="114" t="s">
        <v>396</v>
      </c>
    </row>
    <row r="3357" spans="1:4" x14ac:dyDescent="0.3">
      <c r="A3357" s="114" t="s">
        <v>5248</v>
      </c>
      <c r="B3357" s="114">
        <v>530925</v>
      </c>
      <c r="C3357" s="114" t="s">
        <v>364</v>
      </c>
      <c r="D3357" s="114" t="s">
        <v>381</v>
      </c>
    </row>
    <row r="3358" spans="1:4" x14ac:dyDescent="0.3">
      <c r="A3358" s="114" t="s">
        <v>5249</v>
      </c>
      <c r="B3358" s="114">
        <v>507490</v>
      </c>
      <c r="C3358" s="114" t="s">
        <v>5250</v>
      </c>
      <c r="D3358" s="114" t="s">
        <v>1063</v>
      </c>
    </row>
    <row r="3359" spans="1:4" x14ac:dyDescent="0.3">
      <c r="A3359" s="114" t="s">
        <v>5251</v>
      </c>
      <c r="B3359" s="114">
        <v>531228</v>
      </c>
      <c r="C3359" s="114" t="s">
        <v>364</v>
      </c>
      <c r="D3359" s="114" t="s">
        <v>381</v>
      </c>
    </row>
    <row r="3360" spans="1:4" x14ac:dyDescent="0.3">
      <c r="A3360" s="114" t="s">
        <v>5252</v>
      </c>
      <c r="B3360" s="114">
        <v>532987</v>
      </c>
      <c r="C3360" s="114" t="s">
        <v>5253</v>
      </c>
      <c r="D3360" s="114" t="s">
        <v>719</v>
      </c>
    </row>
    <row r="3361" spans="1:4" x14ac:dyDescent="0.3">
      <c r="A3361" s="114" t="s">
        <v>5254</v>
      </c>
      <c r="B3361" s="114">
        <v>532988</v>
      </c>
      <c r="C3361" s="114" t="s">
        <v>5255</v>
      </c>
      <c r="D3361" s="114" t="s">
        <v>719</v>
      </c>
    </row>
    <row r="3362" spans="1:4" x14ac:dyDescent="0.3">
      <c r="A3362" s="114" t="s">
        <v>5256</v>
      </c>
      <c r="B3362" s="114">
        <v>505800</v>
      </c>
      <c r="C3362" s="114" t="s">
        <v>5257</v>
      </c>
      <c r="D3362" s="114" t="s">
        <v>719</v>
      </c>
    </row>
    <row r="3363" spans="1:4" x14ac:dyDescent="0.3">
      <c r="A3363" s="114" t="s">
        <v>5258</v>
      </c>
      <c r="B3363" s="114">
        <v>532661</v>
      </c>
      <c r="C3363" s="114" t="s">
        <v>5259</v>
      </c>
      <c r="D3363" s="114" t="s">
        <v>719</v>
      </c>
    </row>
    <row r="3364" spans="1:4" x14ac:dyDescent="0.3">
      <c r="A3364" s="114" t="s">
        <v>5260</v>
      </c>
      <c r="B3364" s="114">
        <v>541945</v>
      </c>
      <c r="C3364" s="114" t="s">
        <v>364</v>
      </c>
      <c r="D3364" s="114" t="s">
        <v>762</v>
      </c>
    </row>
    <row r="3365" spans="1:4" x14ac:dyDescent="0.3">
      <c r="A3365" s="114" t="s">
        <v>5261</v>
      </c>
      <c r="B3365" s="114">
        <v>531583</v>
      </c>
      <c r="C3365" s="114" t="s">
        <v>364</v>
      </c>
      <c r="D3365" s="114" t="s">
        <v>381</v>
      </c>
    </row>
    <row r="3366" spans="1:4" x14ac:dyDescent="0.3">
      <c r="A3366" s="114" t="s">
        <v>5262</v>
      </c>
      <c r="B3366" s="114">
        <v>500360</v>
      </c>
      <c r="C3366" s="114" t="s">
        <v>364</v>
      </c>
      <c r="D3366" s="114" t="s">
        <v>372</v>
      </c>
    </row>
    <row r="3367" spans="1:4" x14ac:dyDescent="0.3">
      <c r="A3367" s="114" t="s">
        <v>5263</v>
      </c>
      <c r="B3367" s="114">
        <v>501351</v>
      </c>
      <c r="C3367" s="114" t="s">
        <v>364</v>
      </c>
      <c r="D3367" s="114" t="s">
        <v>785</v>
      </c>
    </row>
    <row r="3368" spans="1:4" x14ac:dyDescent="0.3">
      <c r="A3368" s="114" t="s">
        <v>5264</v>
      </c>
      <c r="B3368" s="114">
        <v>507966</v>
      </c>
      <c r="C3368" s="114" t="s">
        <v>364</v>
      </c>
      <c r="D3368" s="114" t="s">
        <v>565</v>
      </c>
    </row>
    <row r="3369" spans="1:4" x14ac:dyDescent="0.3">
      <c r="A3369" s="114" t="s">
        <v>5265</v>
      </c>
      <c r="B3369" s="114">
        <v>522207</v>
      </c>
      <c r="C3369" s="114" t="s">
        <v>364</v>
      </c>
      <c r="D3369" s="114" t="s">
        <v>719</v>
      </c>
    </row>
    <row r="3370" spans="1:4" x14ac:dyDescent="0.3">
      <c r="A3370" s="114" t="s">
        <v>5266</v>
      </c>
      <c r="B3370" s="114">
        <v>522207</v>
      </c>
      <c r="C3370" s="114" t="s">
        <v>364</v>
      </c>
      <c r="D3370" s="114" t="s">
        <v>719</v>
      </c>
    </row>
    <row r="3371" spans="1:4" x14ac:dyDescent="0.3">
      <c r="A3371" s="114" t="s">
        <v>5267</v>
      </c>
      <c r="B3371" s="114">
        <v>524230</v>
      </c>
      <c r="C3371" s="114" t="s">
        <v>5268</v>
      </c>
      <c r="D3371" s="114" t="s">
        <v>872</v>
      </c>
    </row>
    <row r="3372" spans="1:4" x14ac:dyDescent="0.3">
      <c r="A3372" s="114" t="s">
        <v>5269</v>
      </c>
      <c r="B3372" s="114">
        <v>531233</v>
      </c>
      <c r="C3372" s="114" t="s">
        <v>364</v>
      </c>
      <c r="D3372" s="114" t="s">
        <v>549</v>
      </c>
    </row>
    <row r="3373" spans="1:4" x14ac:dyDescent="0.3">
      <c r="A3373" s="114" t="s">
        <v>5270</v>
      </c>
      <c r="B3373" s="114">
        <v>507649</v>
      </c>
      <c r="C3373" s="114" t="s">
        <v>364</v>
      </c>
      <c r="D3373" s="114" t="s">
        <v>613</v>
      </c>
    </row>
    <row r="3374" spans="1:4" x14ac:dyDescent="0.3">
      <c r="A3374" s="114" t="s">
        <v>5271</v>
      </c>
      <c r="B3374" s="114">
        <v>532918</v>
      </c>
      <c r="C3374" s="114" t="s">
        <v>364</v>
      </c>
      <c r="D3374" s="114" t="s">
        <v>687</v>
      </c>
    </row>
    <row r="3375" spans="1:4" x14ac:dyDescent="0.3">
      <c r="A3375" s="114" t="s">
        <v>5272</v>
      </c>
      <c r="B3375" s="114">
        <v>524610</v>
      </c>
      <c r="C3375" s="114" t="s">
        <v>364</v>
      </c>
      <c r="D3375" s="114" t="s">
        <v>524</v>
      </c>
    </row>
    <row r="3376" spans="1:4" x14ac:dyDescent="0.3">
      <c r="A3376" s="114" t="s">
        <v>5273</v>
      </c>
      <c r="B3376" s="114">
        <v>540796</v>
      </c>
      <c r="C3376" s="114" t="s">
        <v>364</v>
      </c>
      <c r="D3376" s="114" t="s">
        <v>450</v>
      </c>
    </row>
    <row r="3377" spans="1:4" x14ac:dyDescent="0.3">
      <c r="A3377" s="114" t="s">
        <v>5274</v>
      </c>
      <c r="B3377" s="114">
        <v>520111</v>
      </c>
      <c r="C3377" s="114" t="s">
        <v>5275</v>
      </c>
      <c r="D3377" s="114" t="s">
        <v>762</v>
      </c>
    </row>
    <row r="3378" spans="1:4" x14ac:dyDescent="0.3">
      <c r="A3378" s="114" t="s">
        <v>5276</v>
      </c>
      <c r="B3378" s="114">
        <v>534597</v>
      </c>
      <c r="C3378" s="114" t="s">
        <v>5277</v>
      </c>
      <c r="D3378" s="114" t="s">
        <v>503</v>
      </c>
    </row>
    <row r="3379" spans="1:4" x14ac:dyDescent="0.3">
      <c r="A3379" s="114" t="s">
        <v>5278</v>
      </c>
      <c r="B3379" s="114">
        <v>533122</v>
      </c>
      <c r="C3379" s="114" t="s">
        <v>5279</v>
      </c>
      <c r="D3379" s="114" t="s">
        <v>503</v>
      </c>
    </row>
    <row r="3380" spans="1:4" x14ac:dyDescent="0.3">
      <c r="A3380" s="114" t="s">
        <v>5280</v>
      </c>
      <c r="B3380" s="114">
        <v>537840</v>
      </c>
      <c r="C3380" s="114" t="s">
        <v>364</v>
      </c>
      <c r="D3380" s="114" t="s">
        <v>762</v>
      </c>
    </row>
    <row r="3381" spans="1:4" x14ac:dyDescent="0.3">
      <c r="A3381" s="114" t="s">
        <v>5281</v>
      </c>
      <c r="B3381" s="114">
        <v>507300</v>
      </c>
      <c r="C3381" s="114" t="s">
        <v>364</v>
      </c>
      <c r="D3381" s="114" t="s">
        <v>1063</v>
      </c>
    </row>
    <row r="3382" spans="1:4" x14ac:dyDescent="0.3">
      <c r="A3382" s="114" t="s">
        <v>5282</v>
      </c>
      <c r="B3382" s="114">
        <v>533294</v>
      </c>
      <c r="C3382" s="114" t="s">
        <v>5283</v>
      </c>
      <c r="D3382" s="114" t="s">
        <v>996</v>
      </c>
    </row>
    <row r="3383" spans="1:4" x14ac:dyDescent="0.3">
      <c r="A3383" s="114" t="s">
        <v>5284</v>
      </c>
      <c r="B3383" s="114">
        <v>526095</v>
      </c>
      <c r="C3383" s="114" t="s">
        <v>364</v>
      </c>
      <c r="D3383" s="114" t="s">
        <v>892</v>
      </c>
    </row>
    <row r="3384" spans="1:4" x14ac:dyDescent="0.3">
      <c r="A3384" s="114" t="s">
        <v>5285</v>
      </c>
      <c r="B3384" s="114">
        <v>504341</v>
      </c>
      <c r="C3384" s="114" t="s">
        <v>364</v>
      </c>
      <c r="D3384" s="114" t="s">
        <v>347</v>
      </c>
    </row>
    <row r="3385" spans="1:4" x14ac:dyDescent="0.3">
      <c r="A3385" s="114" t="s">
        <v>5286</v>
      </c>
      <c r="B3385" s="114">
        <v>541634</v>
      </c>
      <c r="C3385" s="114" t="s">
        <v>364</v>
      </c>
      <c r="D3385" s="114" t="s">
        <v>892</v>
      </c>
    </row>
    <row r="3386" spans="1:4" x14ac:dyDescent="0.3">
      <c r="A3386" s="114" t="s">
        <v>5287</v>
      </c>
      <c r="B3386" s="114">
        <v>531207</v>
      </c>
      <c r="C3386" s="114" t="s">
        <v>364</v>
      </c>
      <c r="D3386" s="114" t="s">
        <v>402</v>
      </c>
    </row>
    <row r="3387" spans="1:4" x14ac:dyDescent="0.3">
      <c r="A3387" s="114" t="s">
        <v>5288</v>
      </c>
      <c r="B3387" s="114">
        <v>500330</v>
      </c>
      <c r="C3387" s="114" t="s">
        <v>5289</v>
      </c>
      <c r="D3387" s="114" t="s">
        <v>379</v>
      </c>
    </row>
    <row r="3388" spans="1:4" x14ac:dyDescent="0.3">
      <c r="A3388" s="114" t="s">
        <v>5290</v>
      </c>
      <c r="B3388" s="114">
        <v>540065</v>
      </c>
      <c r="C3388" s="114" t="s">
        <v>5291</v>
      </c>
      <c r="D3388" s="114" t="s">
        <v>682</v>
      </c>
    </row>
    <row r="3389" spans="1:4" x14ac:dyDescent="0.3">
      <c r="A3389" s="114" t="s">
        <v>5292</v>
      </c>
      <c r="B3389" s="114">
        <v>531825</v>
      </c>
      <c r="C3389" s="114" t="s">
        <v>364</v>
      </c>
      <c r="D3389" s="114" t="s">
        <v>350</v>
      </c>
    </row>
    <row r="3390" spans="1:4" x14ac:dyDescent="0.3">
      <c r="A3390" s="114" t="s">
        <v>5293</v>
      </c>
      <c r="B3390" s="114">
        <v>537254</v>
      </c>
      <c r="C3390" s="114" t="s">
        <v>364</v>
      </c>
      <c r="D3390" s="114" t="s">
        <v>386</v>
      </c>
    </row>
    <row r="3391" spans="1:4" x14ac:dyDescent="0.3">
      <c r="A3391" s="114" t="s">
        <v>5294</v>
      </c>
      <c r="B3391" s="114">
        <v>534708</v>
      </c>
      <c r="C3391" s="114" t="s">
        <v>364</v>
      </c>
      <c r="D3391" s="114" t="s">
        <v>533</v>
      </c>
    </row>
    <row r="3392" spans="1:4" x14ac:dyDescent="0.3">
      <c r="A3392" s="114" t="s">
        <v>5295</v>
      </c>
      <c r="B3392" s="114">
        <v>533608</v>
      </c>
      <c r="C3392" s="114" t="s">
        <v>364</v>
      </c>
      <c r="D3392" s="114" t="s">
        <v>484</v>
      </c>
    </row>
    <row r="3393" spans="1:4" x14ac:dyDescent="0.3">
      <c r="A3393" s="114" t="s">
        <v>5296</v>
      </c>
      <c r="B3393" s="114">
        <v>533285</v>
      </c>
      <c r="C3393" s="114" t="s">
        <v>364</v>
      </c>
      <c r="D3393" s="114" t="s">
        <v>450</v>
      </c>
    </row>
    <row r="3394" spans="1:4" x14ac:dyDescent="0.3">
      <c r="A3394" s="114" t="s">
        <v>5297</v>
      </c>
      <c r="B3394" s="114">
        <v>539691</v>
      </c>
      <c r="C3394" s="114" t="s">
        <v>364</v>
      </c>
      <c r="D3394" s="114" t="s">
        <v>386</v>
      </c>
    </row>
    <row r="3395" spans="1:4" x14ac:dyDescent="0.3">
      <c r="A3395" s="114" t="s">
        <v>5298</v>
      </c>
      <c r="B3395" s="114">
        <v>530053</v>
      </c>
      <c r="C3395" s="114" t="s">
        <v>364</v>
      </c>
      <c r="D3395" s="114" t="s">
        <v>450</v>
      </c>
    </row>
    <row r="3396" spans="1:4" x14ac:dyDescent="0.3">
      <c r="A3396" s="114" t="s">
        <v>5299</v>
      </c>
      <c r="B3396" s="114">
        <v>513558</v>
      </c>
      <c r="C3396" s="114" t="s">
        <v>364</v>
      </c>
      <c r="D3396" s="114" t="s">
        <v>396</v>
      </c>
    </row>
    <row r="3397" spans="1:4" x14ac:dyDescent="0.3">
      <c r="A3397" s="114" t="s">
        <v>5300</v>
      </c>
      <c r="B3397" s="114">
        <v>538611</v>
      </c>
      <c r="C3397" s="114" t="s">
        <v>364</v>
      </c>
      <c r="D3397" s="114" t="s">
        <v>347</v>
      </c>
    </row>
    <row r="3398" spans="1:4" x14ac:dyDescent="0.3">
      <c r="A3398" s="114" t="s">
        <v>5301</v>
      </c>
      <c r="B3398" s="114">
        <v>532955</v>
      </c>
      <c r="C3398" s="114" t="s">
        <v>5302</v>
      </c>
      <c r="D3398" s="114" t="s">
        <v>381</v>
      </c>
    </row>
    <row r="3399" spans="1:4" x14ac:dyDescent="0.3">
      <c r="A3399" s="114" t="s">
        <v>5303</v>
      </c>
      <c r="B3399" s="114">
        <v>523650</v>
      </c>
      <c r="C3399" s="114" t="s">
        <v>364</v>
      </c>
      <c r="D3399" s="114" t="s">
        <v>372</v>
      </c>
    </row>
    <row r="3400" spans="1:4" x14ac:dyDescent="0.3">
      <c r="A3400" s="114" t="s">
        <v>5304</v>
      </c>
      <c r="B3400" s="114">
        <v>532805</v>
      </c>
      <c r="C3400" s="114" t="s">
        <v>5305</v>
      </c>
      <c r="D3400" s="114" t="s">
        <v>386</v>
      </c>
    </row>
    <row r="3401" spans="1:4" x14ac:dyDescent="0.3">
      <c r="A3401" s="114" t="s">
        <v>5306</v>
      </c>
      <c r="B3401" s="114">
        <v>532805</v>
      </c>
      <c r="C3401" s="114" t="s">
        <v>5305</v>
      </c>
      <c r="D3401" s="114" t="s">
        <v>386</v>
      </c>
    </row>
    <row r="3402" spans="1:4" x14ac:dyDescent="0.3">
      <c r="A3402" s="114" t="s">
        <v>5307</v>
      </c>
      <c r="B3402" s="114">
        <v>532884</v>
      </c>
      <c r="C3402" s="114" t="s">
        <v>5308</v>
      </c>
      <c r="D3402" s="114" t="s">
        <v>1400</v>
      </c>
    </row>
    <row r="3403" spans="1:4" x14ac:dyDescent="0.3">
      <c r="A3403" s="114" t="s">
        <v>5309</v>
      </c>
      <c r="B3403" s="114">
        <v>530815</v>
      </c>
      <c r="C3403" s="114" t="s">
        <v>364</v>
      </c>
      <c r="D3403" s="114" t="s">
        <v>412</v>
      </c>
    </row>
    <row r="3404" spans="1:4" x14ac:dyDescent="0.3">
      <c r="A3404" s="114" t="s">
        <v>5310</v>
      </c>
      <c r="B3404" s="114">
        <v>531033</v>
      </c>
      <c r="C3404" s="114" t="s">
        <v>364</v>
      </c>
      <c r="D3404" s="114" t="s">
        <v>381</v>
      </c>
    </row>
    <row r="3405" spans="1:4" x14ac:dyDescent="0.3">
      <c r="A3405" s="114" t="s">
        <v>5311</v>
      </c>
      <c r="B3405" s="114">
        <v>530807</v>
      </c>
      <c r="C3405" s="114" t="s">
        <v>364</v>
      </c>
      <c r="D3405" s="114" t="s">
        <v>450</v>
      </c>
    </row>
    <row r="3406" spans="1:4" x14ac:dyDescent="0.3">
      <c r="A3406" s="114" t="s">
        <v>5312</v>
      </c>
      <c r="B3406" s="114">
        <v>515018</v>
      </c>
      <c r="C3406" s="114" t="s">
        <v>5313</v>
      </c>
      <c r="D3406" s="114" t="s">
        <v>641</v>
      </c>
    </row>
    <row r="3407" spans="1:4" x14ac:dyDescent="0.3">
      <c r="A3407" s="114" t="s">
        <v>5314</v>
      </c>
      <c r="B3407" s="114">
        <v>540175</v>
      </c>
      <c r="C3407" s="114" t="s">
        <v>364</v>
      </c>
      <c r="D3407" s="114" t="s">
        <v>347</v>
      </c>
    </row>
    <row r="3408" spans="1:4" x14ac:dyDescent="0.3">
      <c r="A3408" s="114" t="s">
        <v>5315</v>
      </c>
      <c r="B3408" s="114">
        <v>511585</v>
      </c>
      <c r="C3408" s="114" t="s">
        <v>364</v>
      </c>
      <c r="D3408" s="114" t="s">
        <v>381</v>
      </c>
    </row>
    <row r="3409" spans="1:4" x14ac:dyDescent="0.3">
      <c r="A3409" s="114" t="s">
        <v>5316</v>
      </c>
      <c r="B3409" s="114">
        <v>512624</v>
      </c>
      <c r="C3409" s="114" t="s">
        <v>364</v>
      </c>
      <c r="D3409" s="114" t="s">
        <v>386</v>
      </c>
    </row>
    <row r="3410" spans="1:4" x14ac:dyDescent="0.3">
      <c r="A3410" s="114" t="s">
        <v>5317</v>
      </c>
      <c r="B3410" s="114">
        <v>505817</v>
      </c>
      <c r="C3410" s="114" t="s">
        <v>364</v>
      </c>
      <c r="D3410" s="114" t="s">
        <v>719</v>
      </c>
    </row>
    <row r="3411" spans="1:4" x14ac:dyDescent="0.3">
      <c r="A3411" s="114" t="s">
        <v>5318</v>
      </c>
      <c r="B3411" s="114">
        <v>505817</v>
      </c>
      <c r="C3411" s="114" t="s">
        <v>364</v>
      </c>
      <c r="D3411" s="114" t="s">
        <v>719</v>
      </c>
    </row>
    <row r="3412" spans="1:4" x14ac:dyDescent="0.3">
      <c r="A3412" s="114" t="s">
        <v>5319</v>
      </c>
      <c r="B3412" s="114">
        <v>526075</v>
      </c>
      <c r="C3412" s="114" t="s">
        <v>364</v>
      </c>
      <c r="D3412" s="114" t="s">
        <v>402</v>
      </c>
    </row>
    <row r="3413" spans="1:4" x14ac:dyDescent="0.3">
      <c r="A3413" s="114" t="s">
        <v>5320</v>
      </c>
      <c r="B3413" s="114">
        <v>530517</v>
      </c>
      <c r="C3413" s="114" t="s">
        <v>5321</v>
      </c>
      <c r="D3413" s="114" t="s">
        <v>790</v>
      </c>
    </row>
    <row r="3414" spans="1:4" x14ac:dyDescent="0.3">
      <c r="A3414" s="114" t="s">
        <v>5322</v>
      </c>
      <c r="B3414" s="114" t="s">
        <v>364</v>
      </c>
      <c r="C3414" s="114" t="s">
        <v>5323</v>
      </c>
      <c r="D3414" s="114" t="s">
        <v>375</v>
      </c>
    </row>
    <row r="3415" spans="1:4" x14ac:dyDescent="0.3">
      <c r="A3415" s="114" t="s">
        <v>5324</v>
      </c>
      <c r="B3415" s="114">
        <v>532124</v>
      </c>
      <c r="C3415" s="114" t="s">
        <v>364</v>
      </c>
      <c r="D3415" s="114" t="s">
        <v>565</v>
      </c>
    </row>
    <row r="3416" spans="1:4" x14ac:dyDescent="0.3">
      <c r="A3416" s="114" t="s">
        <v>5325</v>
      </c>
      <c r="B3416" s="114">
        <v>532124</v>
      </c>
      <c r="C3416" s="114" t="s">
        <v>364</v>
      </c>
      <c r="D3416" s="114" t="s">
        <v>565</v>
      </c>
    </row>
    <row r="3417" spans="1:4" x14ac:dyDescent="0.3">
      <c r="A3417" s="114" t="s">
        <v>5326</v>
      </c>
      <c r="B3417" s="114">
        <v>500111</v>
      </c>
      <c r="C3417" s="114" t="s">
        <v>5327</v>
      </c>
      <c r="D3417" s="114" t="s">
        <v>381</v>
      </c>
    </row>
    <row r="3418" spans="1:4" x14ac:dyDescent="0.3">
      <c r="A3418" s="114" t="s">
        <v>5328</v>
      </c>
      <c r="B3418" s="114">
        <v>503162</v>
      </c>
      <c r="C3418" s="114" t="s">
        <v>364</v>
      </c>
      <c r="D3418" s="114" t="s">
        <v>379</v>
      </c>
    </row>
    <row r="3419" spans="1:4" x14ac:dyDescent="0.3">
      <c r="A3419" s="114" t="s">
        <v>5329</v>
      </c>
      <c r="B3419" s="114">
        <v>532712</v>
      </c>
      <c r="C3419" s="114" t="s">
        <v>5330</v>
      </c>
      <c r="D3419" s="114" t="s">
        <v>1308</v>
      </c>
    </row>
    <row r="3420" spans="1:4" x14ac:dyDescent="0.3">
      <c r="A3420" s="114" t="s">
        <v>5331</v>
      </c>
      <c r="B3420" s="114">
        <v>590106</v>
      </c>
      <c r="C3420" s="114" t="s">
        <v>5332</v>
      </c>
      <c r="D3420" s="114" t="s">
        <v>347</v>
      </c>
    </row>
    <row r="3421" spans="1:4" x14ac:dyDescent="0.3">
      <c r="A3421" s="114" t="s">
        <v>5333</v>
      </c>
      <c r="B3421" s="114">
        <v>590095</v>
      </c>
      <c r="C3421" s="114" t="s">
        <v>5334</v>
      </c>
      <c r="D3421" s="114" t="s">
        <v>347</v>
      </c>
    </row>
    <row r="3422" spans="1:4" x14ac:dyDescent="0.3">
      <c r="A3422" s="114" t="s">
        <v>5335</v>
      </c>
      <c r="B3422" s="114">
        <v>590113</v>
      </c>
      <c r="C3422" s="114" t="s">
        <v>5336</v>
      </c>
      <c r="D3422" s="114" t="s">
        <v>347</v>
      </c>
    </row>
    <row r="3423" spans="1:4" x14ac:dyDescent="0.3">
      <c r="A3423" s="114" t="s">
        <v>5337</v>
      </c>
      <c r="B3423" s="114">
        <v>590104</v>
      </c>
      <c r="C3423" s="114" t="s">
        <v>5338</v>
      </c>
      <c r="D3423" s="114" t="s">
        <v>347</v>
      </c>
    </row>
    <row r="3424" spans="1:4" x14ac:dyDescent="0.3">
      <c r="A3424" s="114" t="s">
        <v>5339</v>
      </c>
      <c r="B3424" s="114">
        <v>590103</v>
      </c>
      <c r="C3424" s="114" t="s">
        <v>5340</v>
      </c>
      <c r="D3424" s="114" t="s">
        <v>347</v>
      </c>
    </row>
    <row r="3425" spans="1:4" x14ac:dyDescent="0.3">
      <c r="A3425" s="114" t="s">
        <v>5341</v>
      </c>
      <c r="B3425" s="114">
        <v>590108</v>
      </c>
      <c r="C3425" s="114" t="s">
        <v>5342</v>
      </c>
      <c r="D3425" s="114" t="s">
        <v>347</v>
      </c>
    </row>
    <row r="3426" spans="1:4" x14ac:dyDescent="0.3">
      <c r="A3426" s="114" t="s">
        <v>5343</v>
      </c>
      <c r="B3426" s="114">
        <v>590109</v>
      </c>
      <c r="C3426" s="114" t="s">
        <v>5344</v>
      </c>
      <c r="D3426" s="114" t="s">
        <v>347</v>
      </c>
    </row>
    <row r="3427" spans="1:4" x14ac:dyDescent="0.3">
      <c r="A3427" s="114" t="s">
        <v>5345</v>
      </c>
      <c r="B3427" s="114">
        <v>540709</v>
      </c>
      <c r="C3427" s="114" t="s">
        <v>5346</v>
      </c>
      <c r="D3427" s="114" t="s">
        <v>422</v>
      </c>
    </row>
    <row r="3428" spans="1:4" x14ac:dyDescent="0.3">
      <c r="A3428" s="114" t="s">
        <v>5347</v>
      </c>
      <c r="B3428" s="114">
        <v>523445</v>
      </c>
      <c r="C3428" s="114" t="s">
        <v>5348</v>
      </c>
      <c r="D3428" s="114" t="s">
        <v>762</v>
      </c>
    </row>
    <row r="3429" spans="1:4" x14ac:dyDescent="0.3">
      <c r="A3429" s="114" t="s">
        <v>5349</v>
      </c>
      <c r="B3429" s="114">
        <v>500325</v>
      </c>
      <c r="C3429" s="114" t="s">
        <v>5350</v>
      </c>
      <c r="D3429" s="114" t="s">
        <v>495</v>
      </c>
    </row>
    <row r="3430" spans="1:4" x14ac:dyDescent="0.3">
      <c r="A3430" s="114" t="s">
        <v>5351</v>
      </c>
      <c r="B3430" s="114">
        <v>500390</v>
      </c>
      <c r="C3430" s="114" t="s">
        <v>5352</v>
      </c>
      <c r="D3430" s="114" t="s">
        <v>503</v>
      </c>
    </row>
    <row r="3431" spans="1:4" x14ac:dyDescent="0.3">
      <c r="A3431" s="114" t="s">
        <v>5353</v>
      </c>
      <c r="B3431" s="114">
        <v>533107</v>
      </c>
      <c r="C3431" s="114" t="s">
        <v>5354</v>
      </c>
      <c r="D3431" s="114" t="s">
        <v>837</v>
      </c>
    </row>
    <row r="3432" spans="1:4" x14ac:dyDescent="0.3">
      <c r="A3432" s="114" t="s">
        <v>5355</v>
      </c>
      <c r="B3432" s="114">
        <v>540767</v>
      </c>
      <c r="C3432" s="114" t="s">
        <v>5356</v>
      </c>
      <c r="D3432" s="114" t="s">
        <v>2770</v>
      </c>
    </row>
    <row r="3433" spans="1:4" x14ac:dyDescent="0.3">
      <c r="A3433" s="114" t="s">
        <v>5357</v>
      </c>
      <c r="B3433" s="114">
        <v>532939</v>
      </c>
      <c r="C3433" s="114" t="s">
        <v>5358</v>
      </c>
      <c r="D3433" s="114" t="s">
        <v>503</v>
      </c>
    </row>
    <row r="3434" spans="1:4" x14ac:dyDescent="0.3">
      <c r="A3434" s="114" t="s">
        <v>5359</v>
      </c>
      <c r="B3434" s="114">
        <v>511712</v>
      </c>
      <c r="C3434" s="114" t="s">
        <v>364</v>
      </c>
      <c r="D3434" s="114" t="s">
        <v>347</v>
      </c>
    </row>
    <row r="3435" spans="1:4" x14ac:dyDescent="0.3">
      <c r="A3435" s="114" t="s">
        <v>5360</v>
      </c>
      <c r="B3435" s="114">
        <v>539760</v>
      </c>
      <c r="C3435" s="114" t="s">
        <v>364</v>
      </c>
      <c r="D3435" s="114" t="s">
        <v>662</v>
      </c>
    </row>
    <row r="3436" spans="1:4" x14ac:dyDescent="0.3">
      <c r="A3436" s="114" t="s">
        <v>5361</v>
      </c>
      <c r="B3436" s="114">
        <v>532915</v>
      </c>
      <c r="C3436" s="114" t="s">
        <v>5362</v>
      </c>
      <c r="D3436" s="114" t="s">
        <v>347</v>
      </c>
    </row>
    <row r="3437" spans="1:4" x14ac:dyDescent="0.3">
      <c r="A3437" s="114" t="s">
        <v>5363</v>
      </c>
      <c r="B3437" s="114">
        <v>540426</v>
      </c>
      <c r="C3437" s="114" t="s">
        <v>364</v>
      </c>
      <c r="D3437" s="114" t="s">
        <v>450</v>
      </c>
    </row>
    <row r="3438" spans="1:4" x14ac:dyDescent="0.3">
      <c r="A3438" s="114" t="s">
        <v>5364</v>
      </c>
      <c r="B3438" s="114">
        <v>513043</v>
      </c>
      <c r="C3438" s="114" t="s">
        <v>364</v>
      </c>
      <c r="D3438" s="114" t="s">
        <v>687</v>
      </c>
    </row>
    <row r="3439" spans="1:4" x14ac:dyDescent="0.3">
      <c r="A3439" s="114" t="s">
        <v>5365</v>
      </c>
      <c r="B3439" s="114">
        <v>512487</v>
      </c>
      <c r="C3439" s="114" t="s">
        <v>364</v>
      </c>
      <c r="D3439" s="114" t="s">
        <v>386</v>
      </c>
    </row>
    <row r="3440" spans="1:4" x14ac:dyDescent="0.3">
      <c r="A3440" s="114" t="s">
        <v>5366</v>
      </c>
      <c r="B3440" s="114">
        <v>505658</v>
      </c>
      <c r="C3440" s="114" t="s">
        <v>364</v>
      </c>
      <c r="D3440" s="114" t="s">
        <v>372</v>
      </c>
    </row>
    <row r="3441" spans="1:4" x14ac:dyDescent="0.3">
      <c r="A3441" s="114" t="s">
        <v>5367</v>
      </c>
      <c r="B3441" s="114">
        <v>504360</v>
      </c>
      <c r="C3441" s="114" t="s">
        <v>364</v>
      </c>
      <c r="D3441" s="114" t="s">
        <v>386</v>
      </c>
    </row>
    <row r="3442" spans="1:4" x14ac:dyDescent="0.3">
      <c r="A3442" s="114" t="s">
        <v>5368</v>
      </c>
      <c r="B3442" s="114">
        <v>511149</v>
      </c>
      <c r="C3442" s="114" t="s">
        <v>364</v>
      </c>
      <c r="D3442" s="114" t="s">
        <v>785</v>
      </c>
    </row>
    <row r="3443" spans="1:4" x14ac:dyDescent="0.3">
      <c r="A3443" s="114" t="s">
        <v>5369</v>
      </c>
      <c r="B3443" s="114">
        <v>530919</v>
      </c>
      <c r="C3443" s="114" t="s">
        <v>5370</v>
      </c>
      <c r="D3443" s="114" t="s">
        <v>3704</v>
      </c>
    </row>
    <row r="3444" spans="1:4" x14ac:dyDescent="0.3">
      <c r="A3444" s="114" t="s">
        <v>5371</v>
      </c>
      <c r="B3444" s="114" t="s">
        <v>364</v>
      </c>
      <c r="C3444" s="114" t="s">
        <v>5372</v>
      </c>
      <c r="D3444" s="114" t="s">
        <v>3704</v>
      </c>
    </row>
    <row r="3445" spans="1:4" x14ac:dyDescent="0.3">
      <c r="A3445" s="114" t="s">
        <v>5373</v>
      </c>
      <c r="B3445" s="114">
        <v>532923</v>
      </c>
      <c r="C3445" s="114" t="s">
        <v>5374</v>
      </c>
      <c r="D3445" s="114" t="s">
        <v>478</v>
      </c>
    </row>
    <row r="3446" spans="1:4" x14ac:dyDescent="0.3">
      <c r="A3446" s="114" t="s">
        <v>5375</v>
      </c>
      <c r="B3446" s="114">
        <v>535322</v>
      </c>
      <c r="C3446" s="114" t="s">
        <v>5376</v>
      </c>
      <c r="D3446" s="114" t="s">
        <v>422</v>
      </c>
    </row>
    <row r="3447" spans="1:4" x14ac:dyDescent="0.3">
      <c r="A3447" s="114" t="s">
        <v>5377</v>
      </c>
      <c r="B3447" s="114">
        <v>532687</v>
      </c>
      <c r="C3447" s="114" t="s">
        <v>5378</v>
      </c>
      <c r="D3447" s="114" t="s">
        <v>2357</v>
      </c>
    </row>
    <row r="3448" spans="1:4" x14ac:dyDescent="0.3">
      <c r="A3448" s="114" t="s">
        <v>5379</v>
      </c>
      <c r="B3448" s="114">
        <v>532687</v>
      </c>
      <c r="C3448" s="114" t="s">
        <v>5378</v>
      </c>
      <c r="D3448" s="114" t="s">
        <v>2357</v>
      </c>
    </row>
    <row r="3449" spans="1:4" x14ac:dyDescent="0.3">
      <c r="A3449" s="114" t="s">
        <v>5380</v>
      </c>
      <c r="B3449" s="114">
        <v>524218</v>
      </c>
      <c r="C3449" s="114" t="s">
        <v>364</v>
      </c>
      <c r="D3449" s="114" t="s">
        <v>402</v>
      </c>
    </row>
    <row r="3450" spans="1:4" x14ac:dyDescent="0.3">
      <c r="A3450" s="114" t="s">
        <v>5381</v>
      </c>
      <c r="B3450" s="114">
        <v>505509</v>
      </c>
      <c r="C3450" s="114" t="s">
        <v>5382</v>
      </c>
      <c r="D3450" s="114" t="s">
        <v>484</v>
      </c>
    </row>
    <row r="3451" spans="1:4" x14ac:dyDescent="0.3">
      <c r="A3451" s="114" t="s">
        <v>5383</v>
      </c>
      <c r="B3451" s="114">
        <v>515085</v>
      </c>
      <c r="C3451" s="114" t="s">
        <v>364</v>
      </c>
      <c r="D3451" s="114" t="s">
        <v>641</v>
      </c>
    </row>
    <row r="3452" spans="1:4" x14ac:dyDescent="0.3">
      <c r="A3452" s="114" t="s">
        <v>5384</v>
      </c>
      <c r="B3452" s="114">
        <v>519191</v>
      </c>
      <c r="C3452" s="114" t="s">
        <v>5385</v>
      </c>
      <c r="D3452" s="114" t="s">
        <v>5386</v>
      </c>
    </row>
    <row r="3453" spans="1:4" x14ac:dyDescent="0.3">
      <c r="A3453" s="114" t="s">
        <v>5387</v>
      </c>
      <c r="B3453" s="114">
        <v>505368</v>
      </c>
      <c r="C3453" s="114" t="s">
        <v>5388</v>
      </c>
      <c r="D3453" s="114" t="s">
        <v>372</v>
      </c>
    </row>
    <row r="3454" spans="1:4" x14ac:dyDescent="0.3">
      <c r="A3454" s="114" t="s">
        <v>5389</v>
      </c>
      <c r="B3454" s="114">
        <v>531888</v>
      </c>
      <c r="C3454" s="114" t="s">
        <v>364</v>
      </c>
      <c r="D3454" s="114" t="s">
        <v>372</v>
      </c>
    </row>
    <row r="3455" spans="1:4" x14ac:dyDescent="0.3">
      <c r="A3455" s="114" t="s">
        <v>5390</v>
      </c>
      <c r="B3455" s="114">
        <v>539669</v>
      </c>
      <c r="C3455" s="114" t="s">
        <v>364</v>
      </c>
      <c r="D3455" s="114" t="s">
        <v>381</v>
      </c>
    </row>
    <row r="3456" spans="1:4" x14ac:dyDescent="0.3">
      <c r="A3456" s="114" t="s">
        <v>5391</v>
      </c>
      <c r="B3456" s="114">
        <v>531952</v>
      </c>
      <c r="C3456" s="114" t="s">
        <v>364</v>
      </c>
      <c r="D3456" s="114" t="s">
        <v>379</v>
      </c>
    </row>
    <row r="3457" spans="1:4" x14ac:dyDescent="0.3">
      <c r="A3457" s="114" t="s">
        <v>5392</v>
      </c>
      <c r="B3457" s="114">
        <v>530271</v>
      </c>
      <c r="C3457" s="114" t="s">
        <v>364</v>
      </c>
      <c r="D3457" s="114" t="s">
        <v>381</v>
      </c>
    </row>
    <row r="3458" spans="1:4" x14ac:dyDescent="0.3">
      <c r="A3458" s="114" t="s">
        <v>5393</v>
      </c>
      <c r="B3458" s="114">
        <v>532766</v>
      </c>
      <c r="C3458" s="114" t="s">
        <v>364</v>
      </c>
      <c r="D3458" s="114" t="s">
        <v>762</v>
      </c>
    </row>
    <row r="3459" spans="1:4" x14ac:dyDescent="0.3">
      <c r="A3459" s="114" t="s">
        <v>5394</v>
      </c>
      <c r="B3459" s="114">
        <v>539435</v>
      </c>
      <c r="C3459" s="114" t="s">
        <v>364</v>
      </c>
      <c r="D3459" s="114" t="s">
        <v>347</v>
      </c>
    </row>
    <row r="3460" spans="1:4" x14ac:dyDescent="0.3">
      <c r="A3460" s="114" t="s">
        <v>5395</v>
      </c>
      <c r="B3460" s="114">
        <v>519230</v>
      </c>
      <c r="C3460" s="114" t="s">
        <v>364</v>
      </c>
      <c r="D3460" s="114" t="s">
        <v>386</v>
      </c>
    </row>
    <row r="3461" spans="1:4" x14ac:dyDescent="0.3">
      <c r="A3461" s="114" t="s">
        <v>5396</v>
      </c>
      <c r="B3461" s="114">
        <v>520008</v>
      </c>
      <c r="C3461" s="114" t="s">
        <v>5397</v>
      </c>
      <c r="D3461" s="114" t="s">
        <v>719</v>
      </c>
    </row>
    <row r="3462" spans="1:4" x14ac:dyDescent="0.3">
      <c r="A3462" s="114" t="s">
        <v>5398</v>
      </c>
      <c r="B3462" s="114">
        <v>540590</v>
      </c>
      <c r="C3462" s="114" t="s">
        <v>364</v>
      </c>
      <c r="D3462" s="114" t="s">
        <v>694</v>
      </c>
    </row>
    <row r="3463" spans="1:4" x14ac:dyDescent="0.3">
      <c r="A3463" s="114" t="s">
        <v>5399</v>
      </c>
      <c r="B3463" s="114">
        <v>524480</v>
      </c>
      <c r="C3463" s="114" t="s">
        <v>364</v>
      </c>
      <c r="D3463" s="114" t="s">
        <v>412</v>
      </c>
    </row>
    <row r="3464" spans="1:4" x14ac:dyDescent="0.3">
      <c r="A3464" s="114" t="s">
        <v>5400</v>
      </c>
      <c r="B3464" s="114">
        <v>540082</v>
      </c>
      <c r="C3464" s="114" t="s">
        <v>364</v>
      </c>
      <c r="D3464" s="114" t="s">
        <v>687</v>
      </c>
    </row>
    <row r="3465" spans="1:4" x14ac:dyDescent="0.3">
      <c r="A3465" s="114" t="s">
        <v>5401</v>
      </c>
      <c r="B3465" s="114">
        <v>504365</v>
      </c>
      <c r="C3465" s="114" t="s">
        <v>364</v>
      </c>
      <c r="D3465" s="114" t="s">
        <v>347</v>
      </c>
    </row>
    <row r="3466" spans="1:4" x14ac:dyDescent="0.3">
      <c r="A3466" s="114" t="s">
        <v>5402</v>
      </c>
      <c r="B3466" s="114">
        <v>541151</v>
      </c>
      <c r="C3466" s="114" t="s">
        <v>364</v>
      </c>
      <c r="D3466" s="114" t="s">
        <v>448</v>
      </c>
    </row>
    <row r="3467" spans="1:4" x14ac:dyDescent="0.3">
      <c r="A3467" s="114" t="s">
        <v>5403</v>
      </c>
      <c r="B3467" s="114">
        <v>541151</v>
      </c>
      <c r="C3467" s="114" t="s">
        <v>364</v>
      </c>
      <c r="D3467" s="114" t="s">
        <v>448</v>
      </c>
    </row>
    <row r="3468" spans="1:4" x14ac:dyDescent="0.3">
      <c r="A3468" s="114" t="s">
        <v>5404</v>
      </c>
      <c r="B3468" s="114">
        <v>507508</v>
      </c>
      <c r="C3468" s="114" t="s">
        <v>364</v>
      </c>
      <c r="D3468" s="114" t="s">
        <v>1063</v>
      </c>
    </row>
    <row r="3469" spans="1:4" x14ac:dyDescent="0.3">
      <c r="A3469" s="114" t="s">
        <v>5405</v>
      </c>
      <c r="B3469" s="114">
        <v>530251</v>
      </c>
      <c r="C3469" s="114" t="s">
        <v>364</v>
      </c>
      <c r="D3469" s="114" t="s">
        <v>386</v>
      </c>
    </row>
    <row r="3470" spans="1:4" x14ac:dyDescent="0.3">
      <c r="A3470" s="114" t="s">
        <v>5406</v>
      </c>
      <c r="B3470" s="114">
        <v>514177</v>
      </c>
      <c r="C3470" s="114" t="s">
        <v>364</v>
      </c>
      <c r="D3470" s="114" t="s">
        <v>379</v>
      </c>
    </row>
    <row r="3471" spans="1:4" x14ac:dyDescent="0.3">
      <c r="A3471" s="114" t="s">
        <v>5407</v>
      </c>
      <c r="B3471" s="114">
        <v>531539</v>
      </c>
      <c r="C3471" s="114" t="s">
        <v>364</v>
      </c>
      <c r="D3471" s="114" t="s">
        <v>396</v>
      </c>
    </row>
    <row r="3472" spans="1:4" x14ac:dyDescent="0.3">
      <c r="A3472" s="114" t="s">
        <v>5408</v>
      </c>
      <c r="B3472" s="114">
        <v>526861</v>
      </c>
      <c r="C3472" s="114" t="s">
        <v>364</v>
      </c>
      <c r="D3472" s="114" t="s">
        <v>372</v>
      </c>
    </row>
    <row r="3473" spans="1:4" x14ac:dyDescent="0.3">
      <c r="A3473" s="114" t="s">
        <v>5409</v>
      </c>
      <c r="B3473" s="114">
        <v>523021</v>
      </c>
      <c r="C3473" s="114" t="s">
        <v>364</v>
      </c>
      <c r="D3473" s="114" t="s">
        <v>559</v>
      </c>
    </row>
    <row r="3474" spans="1:4" x14ac:dyDescent="0.3">
      <c r="A3474" s="114" t="s">
        <v>5410</v>
      </c>
      <c r="B3474" s="114">
        <v>526492</v>
      </c>
      <c r="C3474" s="114" t="s">
        <v>364</v>
      </c>
      <c r="D3474" s="114" t="s">
        <v>1284</v>
      </c>
    </row>
    <row r="3475" spans="1:4" x14ac:dyDescent="0.3">
      <c r="A3475" s="114" t="s">
        <v>5411</v>
      </c>
      <c r="B3475" s="114">
        <v>542383</v>
      </c>
      <c r="C3475" s="114" t="s">
        <v>5412</v>
      </c>
      <c r="D3475" s="114" t="s">
        <v>685</v>
      </c>
    </row>
    <row r="3476" spans="1:4" x14ac:dyDescent="0.3">
      <c r="A3476" s="114" t="s">
        <v>5413</v>
      </c>
      <c r="B3476" s="114">
        <v>541556</v>
      </c>
      <c r="C3476" s="114" t="s">
        <v>5414</v>
      </c>
      <c r="D3476" s="114" t="s">
        <v>762</v>
      </c>
    </row>
    <row r="3477" spans="1:4" x14ac:dyDescent="0.3">
      <c r="A3477" s="114" t="s">
        <v>5415</v>
      </c>
      <c r="B3477" s="114">
        <v>519097</v>
      </c>
      <c r="C3477" s="114" t="s">
        <v>364</v>
      </c>
      <c r="D3477" s="114" t="s">
        <v>412</v>
      </c>
    </row>
    <row r="3478" spans="1:4" x14ac:dyDescent="0.3">
      <c r="A3478" s="114" t="s">
        <v>5416</v>
      </c>
      <c r="B3478" s="114">
        <v>526407</v>
      </c>
      <c r="C3478" s="114" t="s">
        <v>364</v>
      </c>
      <c r="D3478" s="114" t="s">
        <v>478</v>
      </c>
    </row>
    <row r="3479" spans="1:4" x14ac:dyDescent="0.3">
      <c r="A3479" s="114" t="s">
        <v>5417</v>
      </c>
      <c r="B3479" s="114">
        <v>540843</v>
      </c>
      <c r="C3479" s="114" t="s">
        <v>364</v>
      </c>
      <c r="D3479" s="114" t="s">
        <v>3145</v>
      </c>
    </row>
    <row r="3480" spans="1:4" x14ac:dyDescent="0.3">
      <c r="A3480" s="114" t="s">
        <v>5418</v>
      </c>
      <c r="B3480" s="114" t="s">
        <v>364</v>
      </c>
      <c r="C3480" s="114" t="s">
        <v>5419</v>
      </c>
      <c r="D3480" s="114" t="s">
        <v>375</v>
      </c>
    </row>
    <row r="3481" spans="1:4" x14ac:dyDescent="0.3">
      <c r="A3481" s="114" t="s">
        <v>5420</v>
      </c>
      <c r="B3481" s="114">
        <v>512618</v>
      </c>
      <c r="C3481" s="114" t="s">
        <v>364</v>
      </c>
      <c r="D3481" s="114" t="s">
        <v>379</v>
      </c>
    </row>
    <row r="3482" spans="1:4" x14ac:dyDescent="0.3">
      <c r="A3482" s="114" t="s">
        <v>5421</v>
      </c>
      <c r="B3482" s="114">
        <v>540358</v>
      </c>
      <c r="C3482" s="114" t="s">
        <v>364</v>
      </c>
      <c r="D3482" s="114" t="s">
        <v>662</v>
      </c>
    </row>
    <row r="3483" spans="1:4" x14ac:dyDescent="0.3">
      <c r="A3483" s="114" t="s">
        <v>5422</v>
      </c>
      <c r="B3483" s="114">
        <v>500365</v>
      </c>
      <c r="C3483" s="114" t="s">
        <v>364</v>
      </c>
      <c r="D3483" s="114" t="s">
        <v>396</v>
      </c>
    </row>
    <row r="3484" spans="1:4" x14ac:dyDescent="0.3">
      <c r="A3484" s="114" t="s">
        <v>5423</v>
      </c>
      <c r="B3484" s="114">
        <v>531447</v>
      </c>
      <c r="C3484" s="114" t="s">
        <v>364</v>
      </c>
      <c r="D3484" s="114" t="s">
        <v>386</v>
      </c>
    </row>
    <row r="3485" spans="1:4" x14ac:dyDescent="0.3">
      <c r="A3485" s="114" t="s">
        <v>5424</v>
      </c>
      <c r="B3485" s="114">
        <v>531822</v>
      </c>
      <c r="C3485" s="114" t="s">
        <v>364</v>
      </c>
      <c r="D3485" s="114" t="s">
        <v>450</v>
      </c>
    </row>
    <row r="3486" spans="1:4" x14ac:dyDescent="0.3">
      <c r="A3486" s="114" t="s">
        <v>5425</v>
      </c>
      <c r="B3486" s="114">
        <v>532731</v>
      </c>
      <c r="C3486" s="114" t="s">
        <v>5426</v>
      </c>
      <c r="D3486" s="114" t="s">
        <v>396</v>
      </c>
    </row>
    <row r="3487" spans="1:4" x14ac:dyDescent="0.3">
      <c r="A3487" s="114" t="s">
        <v>5427</v>
      </c>
      <c r="B3487" s="114">
        <v>505807</v>
      </c>
      <c r="C3487" s="114" t="s">
        <v>364</v>
      </c>
      <c r="D3487" s="114" t="s">
        <v>1284</v>
      </c>
    </row>
    <row r="3488" spans="1:4" x14ac:dyDescent="0.3">
      <c r="A3488" s="114" t="s">
        <v>5428</v>
      </c>
      <c r="B3488" s="114">
        <v>502448</v>
      </c>
      <c r="C3488" s="114" t="s">
        <v>5429</v>
      </c>
      <c r="D3488" s="114" t="s">
        <v>559</v>
      </c>
    </row>
    <row r="3489" spans="1:4" x14ac:dyDescent="0.3">
      <c r="A3489" s="114" t="s">
        <v>5430</v>
      </c>
      <c r="B3489" s="114">
        <v>500366</v>
      </c>
      <c r="C3489" s="114" t="s">
        <v>5431</v>
      </c>
      <c r="D3489" s="114" t="s">
        <v>370</v>
      </c>
    </row>
    <row r="3490" spans="1:4" x14ac:dyDescent="0.3">
      <c r="A3490" s="114" t="s">
        <v>5432</v>
      </c>
      <c r="B3490" s="114">
        <v>500366</v>
      </c>
      <c r="C3490" s="114" t="s">
        <v>5431</v>
      </c>
      <c r="D3490" s="114" t="s">
        <v>370</v>
      </c>
    </row>
    <row r="3491" spans="1:4" x14ac:dyDescent="0.3">
      <c r="A3491" s="114" t="s">
        <v>5433</v>
      </c>
      <c r="B3491" s="114">
        <v>542145</v>
      </c>
      <c r="C3491" s="114" t="s">
        <v>364</v>
      </c>
      <c r="D3491" s="114" t="s">
        <v>386</v>
      </c>
    </row>
    <row r="3492" spans="1:4" x14ac:dyDescent="0.3">
      <c r="A3492" s="114" t="s">
        <v>5434</v>
      </c>
      <c r="B3492" s="114">
        <v>530991</v>
      </c>
      <c r="C3492" s="114" t="s">
        <v>364</v>
      </c>
      <c r="D3492" s="114" t="s">
        <v>402</v>
      </c>
    </row>
    <row r="3493" spans="1:4" x14ac:dyDescent="0.3">
      <c r="A3493" s="114" t="s">
        <v>5435</v>
      </c>
      <c r="B3493" s="114">
        <v>542599</v>
      </c>
      <c r="C3493" s="114" t="s">
        <v>5436</v>
      </c>
      <c r="D3493" s="114" t="s">
        <v>565</v>
      </c>
    </row>
    <row r="3494" spans="1:4" x14ac:dyDescent="0.3">
      <c r="A3494" s="114" t="s">
        <v>5437</v>
      </c>
      <c r="B3494" s="114">
        <v>531324</v>
      </c>
      <c r="C3494" s="114" t="s">
        <v>364</v>
      </c>
      <c r="D3494" s="114" t="s">
        <v>347</v>
      </c>
    </row>
    <row r="3495" spans="1:4" x14ac:dyDescent="0.3">
      <c r="A3495" s="114" t="s">
        <v>5438</v>
      </c>
      <c r="B3495" s="114">
        <v>533168</v>
      </c>
      <c r="C3495" s="114" t="s">
        <v>5439</v>
      </c>
      <c r="D3495" s="114" t="s">
        <v>771</v>
      </c>
    </row>
    <row r="3496" spans="1:4" x14ac:dyDescent="0.3">
      <c r="A3496" s="114" t="s">
        <v>5440</v>
      </c>
      <c r="B3496" s="114">
        <v>533168</v>
      </c>
      <c r="C3496" s="114" t="s">
        <v>5439</v>
      </c>
      <c r="D3496" s="114" t="s">
        <v>771</v>
      </c>
    </row>
    <row r="3497" spans="1:4" x14ac:dyDescent="0.3">
      <c r="A3497" s="114" t="s">
        <v>5441</v>
      </c>
      <c r="B3497" s="114">
        <v>517500</v>
      </c>
      <c r="C3497" s="114" t="s">
        <v>364</v>
      </c>
      <c r="D3497" s="114" t="s">
        <v>372</v>
      </c>
    </row>
    <row r="3498" spans="1:4" x14ac:dyDescent="0.3">
      <c r="A3498" s="114" t="s">
        <v>5442</v>
      </c>
      <c r="B3498" s="114">
        <v>539922</v>
      </c>
      <c r="C3498" s="114" t="s">
        <v>364</v>
      </c>
      <c r="D3498" s="114" t="s">
        <v>386</v>
      </c>
    </row>
    <row r="3499" spans="1:4" x14ac:dyDescent="0.3">
      <c r="A3499" s="114" t="s">
        <v>5443</v>
      </c>
      <c r="B3499" s="114">
        <v>539922</v>
      </c>
      <c r="C3499" s="114" t="s">
        <v>364</v>
      </c>
      <c r="D3499" s="114" t="s">
        <v>386</v>
      </c>
    </row>
    <row r="3500" spans="1:4" x14ac:dyDescent="0.3">
      <c r="A3500" s="114" t="s">
        <v>5444</v>
      </c>
      <c r="B3500" s="114">
        <v>526193</v>
      </c>
      <c r="C3500" s="114" t="s">
        <v>364</v>
      </c>
      <c r="D3500" s="114" t="s">
        <v>641</v>
      </c>
    </row>
    <row r="3501" spans="1:4" x14ac:dyDescent="0.3">
      <c r="A3501" s="114" t="s">
        <v>5445</v>
      </c>
      <c r="B3501" s="114">
        <v>512047</v>
      </c>
      <c r="C3501" s="114" t="s">
        <v>364</v>
      </c>
      <c r="D3501" s="114" t="s">
        <v>478</v>
      </c>
    </row>
    <row r="3502" spans="1:4" x14ac:dyDescent="0.3">
      <c r="A3502" s="114" t="s">
        <v>5446</v>
      </c>
      <c r="B3502" s="114">
        <v>532699</v>
      </c>
      <c r="C3502" s="114" t="s">
        <v>5447</v>
      </c>
      <c r="D3502" s="114" t="s">
        <v>565</v>
      </c>
    </row>
    <row r="3503" spans="1:4" x14ac:dyDescent="0.3">
      <c r="A3503" s="114" t="s">
        <v>5448</v>
      </c>
      <c r="B3503" s="114">
        <v>526640</v>
      </c>
      <c r="C3503" s="114" t="s">
        <v>364</v>
      </c>
      <c r="D3503" s="114" t="s">
        <v>565</v>
      </c>
    </row>
    <row r="3504" spans="1:4" x14ac:dyDescent="0.3">
      <c r="A3504" s="114" t="s">
        <v>5449</v>
      </c>
      <c r="B3504" s="114">
        <v>532983</v>
      </c>
      <c r="C3504" s="114" t="s">
        <v>5450</v>
      </c>
      <c r="D3504" s="114" t="s">
        <v>402</v>
      </c>
    </row>
    <row r="3505" spans="1:4" x14ac:dyDescent="0.3">
      <c r="A3505" s="114" t="s">
        <v>5451</v>
      </c>
      <c r="B3505" s="114">
        <v>511626</v>
      </c>
      <c r="C3505" s="114" t="s">
        <v>364</v>
      </c>
      <c r="D3505" s="114" t="s">
        <v>381</v>
      </c>
    </row>
    <row r="3506" spans="1:4" x14ac:dyDescent="0.3">
      <c r="A3506" s="114" t="s">
        <v>5452</v>
      </c>
      <c r="B3506" s="114">
        <v>530179</v>
      </c>
      <c r="C3506" s="114" t="s">
        <v>364</v>
      </c>
      <c r="D3506" s="114" t="s">
        <v>379</v>
      </c>
    </row>
    <row r="3507" spans="1:4" x14ac:dyDescent="0.3">
      <c r="A3507" s="114" t="s">
        <v>5453</v>
      </c>
      <c r="B3507" s="114">
        <v>539875</v>
      </c>
      <c r="C3507" s="114" t="s">
        <v>364</v>
      </c>
      <c r="D3507" s="114" t="s">
        <v>384</v>
      </c>
    </row>
    <row r="3508" spans="1:4" x14ac:dyDescent="0.3">
      <c r="A3508" s="114" t="s">
        <v>5454</v>
      </c>
      <c r="B3508" s="114">
        <v>500350</v>
      </c>
      <c r="C3508" s="114" t="s">
        <v>5455</v>
      </c>
      <c r="D3508" s="114" t="s">
        <v>379</v>
      </c>
    </row>
    <row r="3509" spans="1:4" x14ac:dyDescent="0.3">
      <c r="A3509" s="114" t="s">
        <v>5456</v>
      </c>
      <c r="B3509" s="114">
        <v>531215</v>
      </c>
      <c r="C3509" s="114" t="s">
        <v>364</v>
      </c>
      <c r="D3509" s="114" t="s">
        <v>662</v>
      </c>
    </row>
    <row r="3510" spans="1:4" x14ac:dyDescent="0.3">
      <c r="A3510" s="114" t="s">
        <v>5457</v>
      </c>
      <c r="B3510" s="114">
        <v>500367</v>
      </c>
      <c r="C3510" s="114" t="s">
        <v>364</v>
      </c>
      <c r="D3510" s="114" t="s">
        <v>844</v>
      </c>
    </row>
    <row r="3511" spans="1:4" x14ac:dyDescent="0.3">
      <c r="A3511" s="114" t="s">
        <v>5458</v>
      </c>
      <c r="B3511" s="114">
        <v>531099</v>
      </c>
      <c r="C3511" s="114" t="s">
        <v>364</v>
      </c>
      <c r="D3511" s="114" t="s">
        <v>402</v>
      </c>
    </row>
    <row r="3512" spans="1:4" x14ac:dyDescent="0.3">
      <c r="A3512" s="114" t="s">
        <v>5459</v>
      </c>
      <c r="B3512" s="114">
        <v>509020</v>
      </c>
      <c r="C3512" s="114" t="s">
        <v>5460</v>
      </c>
      <c r="D3512" s="114" t="s">
        <v>613</v>
      </c>
    </row>
    <row r="3513" spans="1:4" x14ac:dyDescent="0.3">
      <c r="A3513" s="114" t="s">
        <v>5461</v>
      </c>
      <c r="B3513" s="114">
        <v>500368</v>
      </c>
      <c r="C3513" s="114" t="s">
        <v>5462</v>
      </c>
      <c r="D3513" s="114" t="s">
        <v>613</v>
      </c>
    </row>
    <row r="3514" spans="1:4" x14ac:dyDescent="0.3">
      <c r="A3514" s="114" t="s">
        <v>5463</v>
      </c>
      <c r="B3514" s="114">
        <v>540696</v>
      </c>
      <c r="C3514" s="114" t="s">
        <v>364</v>
      </c>
      <c r="D3514" s="114" t="s">
        <v>386</v>
      </c>
    </row>
    <row r="3515" spans="1:4" x14ac:dyDescent="0.3">
      <c r="A3515" s="114" t="s">
        <v>5464</v>
      </c>
      <c r="B3515" s="114">
        <v>540696</v>
      </c>
      <c r="C3515" s="114" t="s">
        <v>364</v>
      </c>
      <c r="D3515" s="114" t="s">
        <v>386</v>
      </c>
    </row>
    <row r="3516" spans="1:4" x14ac:dyDescent="0.3">
      <c r="A3516" s="114" t="s">
        <v>5465</v>
      </c>
      <c r="B3516" s="114">
        <v>532785</v>
      </c>
      <c r="C3516" s="114" t="s">
        <v>5466</v>
      </c>
      <c r="D3516" s="114" t="s">
        <v>358</v>
      </c>
    </row>
    <row r="3517" spans="1:4" x14ac:dyDescent="0.3">
      <c r="A3517" s="114" t="s">
        <v>5467</v>
      </c>
      <c r="B3517" s="114">
        <v>539226</v>
      </c>
      <c r="C3517" s="114" t="s">
        <v>364</v>
      </c>
      <c r="D3517" s="114" t="s">
        <v>396</v>
      </c>
    </row>
    <row r="3518" spans="1:4" x14ac:dyDescent="0.3">
      <c r="A3518" s="114" t="s">
        <v>5468</v>
      </c>
      <c r="B3518" s="114" t="s">
        <v>364</v>
      </c>
      <c r="C3518" s="114" t="s">
        <v>5469</v>
      </c>
      <c r="D3518" s="114" t="s">
        <v>375</v>
      </c>
    </row>
    <row r="3519" spans="1:4" x14ac:dyDescent="0.3">
      <c r="A3519" s="114" t="s">
        <v>5470</v>
      </c>
      <c r="B3519" s="114">
        <v>519413</v>
      </c>
      <c r="C3519" s="114" t="s">
        <v>364</v>
      </c>
      <c r="D3519" s="114" t="s">
        <v>386</v>
      </c>
    </row>
    <row r="3520" spans="1:4" x14ac:dyDescent="0.3">
      <c r="A3520" s="114" t="s">
        <v>5471</v>
      </c>
      <c r="B3520" s="114">
        <v>530449</v>
      </c>
      <c r="C3520" s="114" t="s">
        <v>364</v>
      </c>
      <c r="D3520" s="114" t="s">
        <v>484</v>
      </c>
    </row>
    <row r="3521" spans="1:4" x14ac:dyDescent="0.3">
      <c r="A3521" s="114" t="s">
        <v>5472</v>
      </c>
      <c r="B3521" s="114">
        <v>533552</v>
      </c>
      <c r="C3521" s="114" t="s">
        <v>5473</v>
      </c>
      <c r="D3521" s="114" t="s">
        <v>478</v>
      </c>
    </row>
    <row r="3522" spans="1:4" x14ac:dyDescent="0.3">
      <c r="A3522" s="114" t="s">
        <v>5474</v>
      </c>
      <c r="B3522" s="114">
        <v>533470</v>
      </c>
      <c r="C3522" s="114" t="s">
        <v>5475</v>
      </c>
      <c r="D3522" s="114" t="s">
        <v>859</v>
      </c>
    </row>
    <row r="3523" spans="1:4" x14ac:dyDescent="0.3">
      <c r="A3523" s="114" t="s">
        <v>5476</v>
      </c>
      <c r="B3523" s="114">
        <v>504335</v>
      </c>
      <c r="C3523" s="114" t="s">
        <v>364</v>
      </c>
      <c r="D3523" s="114" t="s">
        <v>386</v>
      </c>
    </row>
    <row r="3524" spans="1:4" x14ac:dyDescent="0.3">
      <c r="A3524" s="114" t="s">
        <v>5477</v>
      </c>
      <c r="B3524" s="114">
        <v>517035</v>
      </c>
      <c r="C3524" s="114" t="s">
        <v>364</v>
      </c>
      <c r="D3524" s="114" t="s">
        <v>906</v>
      </c>
    </row>
    <row r="3525" spans="1:4" x14ac:dyDescent="0.3">
      <c r="A3525" s="114" t="s">
        <v>5478</v>
      </c>
      <c r="B3525" s="114">
        <v>542034</v>
      </c>
      <c r="C3525" s="114" t="s">
        <v>364</v>
      </c>
      <c r="D3525" s="114" t="s">
        <v>478</v>
      </c>
    </row>
    <row r="3526" spans="1:4" x14ac:dyDescent="0.3">
      <c r="A3526" s="114" t="s">
        <v>5479</v>
      </c>
      <c r="B3526" s="114">
        <v>532604</v>
      </c>
      <c r="C3526" s="114" t="s">
        <v>5480</v>
      </c>
      <c r="D3526" s="114" t="s">
        <v>396</v>
      </c>
    </row>
    <row r="3527" spans="1:4" x14ac:dyDescent="0.3">
      <c r="A3527" s="114" t="s">
        <v>5481</v>
      </c>
      <c r="B3527" s="114">
        <v>540497</v>
      </c>
      <c r="C3527" s="114" t="s">
        <v>5482</v>
      </c>
      <c r="D3527" s="114" t="s">
        <v>888</v>
      </c>
    </row>
    <row r="3528" spans="1:4" x14ac:dyDescent="0.3">
      <c r="A3528" s="114" t="s">
        <v>5483</v>
      </c>
      <c r="B3528" s="114">
        <v>534598</v>
      </c>
      <c r="C3528" s="114" t="s">
        <v>5484</v>
      </c>
      <c r="D3528" s="114" t="s">
        <v>503</v>
      </c>
    </row>
    <row r="3529" spans="1:4" x14ac:dyDescent="0.3">
      <c r="A3529" s="114" t="s">
        <v>5485</v>
      </c>
      <c r="B3529" s="114">
        <v>539450</v>
      </c>
      <c r="C3529" s="114" t="s">
        <v>5486</v>
      </c>
      <c r="D3529" s="114" t="s">
        <v>546</v>
      </c>
    </row>
    <row r="3530" spans="1:4" x14ac:dyDescent="0.3">
      <c r="A3530" s="114" t="s">
        <v>5487</v>
      </c>
      <c r="B3530" s="114">
        <v>532316</v>
      </c>
      <c r="C3530" s="114" t="s">
        <v>5488</v>
      </c>
      <c r="D3530" s="114" t="s">
        <v>5489</v>
      </c>
    </row>
    <row r="3531" spans="1:4" x14ac:dyDescent="0.3">
      <c r="A3531" s="114" t="s">
        <v>5490</v>
      </c>
      <c r="B3531" s="114">
        <v>540048</v>
      </c>
      <c r="C3531" s="114" t="s">
        <v>5491</v>
      </c>
      <c r="D3531" s="114" t="s">
        <v>478</v>
      </c>
    </row>
    <row r="3532" spans="1:4" x14ac:dyDescent="0.3">
      <c r="A3532" s="114" t="s">
        <v>5492</v>
      </c>
      <c r="B3532" s="114">
        <v>536710</v>
      </c>
      <c r="C3532" s="114" t="s">
        <v>364</v>
      </c>
      <c r="D3532" s="114" t="s">
        <v>381</v>
      </c>
    </row>
    <row r="3533" spans="1:4" x14ac:dyDescent="0.3">
      <c r="A3533" s="114" t="s">
        <v>5493</v>
      </c>
      <c r="B3533" s="114">
        <v>513515</v>
      </c>
      <c r="C3533" s="114" t="s">
        <v>364</v>
      </c>
      <c r="D3533" s="114" t="s">
        <v>379</v>
      </c>
    </row>
    <row r="3534" spans="1:4" x14ac:dyDescent="0.3">
      <c r="A3534" s="114" t="s">
        <v>5494</v>
      </c>
      <c r="B3534" s="114">
        <v>531307</v>
      </c>
      <c r="C3534" s="114" t="s">
        <v>364</v>
      </c>
      <c r="D3534" s="114" t="s">
        <v>379</v>
      </c>
    </row>
    <row r="3535" spans="1:4" x14ac:dyDescent="0.3">
      <c r="A3535" s="114" t="s">
        <v>5495</v>
      </c>
      <c r="B3535" s="114" t="s">
        <v>364</v>
      </c>
      <c r="C3535" s="114" t="s">
        <v>5496</v>
      </c>
      <c r="D3535" s="114" t="s">
        <v>375</v>
      </c>
    </row>
    <row r="3536" spans="1:4" x14ac:dyDescent="0.3">
      <c r="A3536" s="114" t="s">
        <v>5497</v>
      </c>
      <c r="B3536" s="114">
        <v>538876</v>
      </c>
      <c r="C3536" s="114" t="s">
        <v>364</v>
      </c>
      <c r="D3536" s="114" t="s">
        <v>381</v>
      </c>
    </row>
    <row r="3537" spans="1:4" x14ac:dyDescent="0.3">
      <c r="A3537" s="114" t="s">
        <v>5498</v>
      </c>
      <c r="B3537" s="114">
        <v>535621</v>
      </c>
      <c r="C3537" s="114" t="s">
        <v>364</v>
      </c>
      <c r="D3537" s="114" t="s">
        <v>450</v>
      </c>
    </row>
    <row r="3538" spans="1:4" x14ac:dyDescent="0.3">
      <c r="A3538" s="114" t="s">
        <v>5499</v>
      </c>
      <c r="B3538" s="114">
        <v>503622</v>
      </c>
      <c r="C3538" s="114" t="s">
        <v>364</v>
      </c>
      <c r="D3538" s="114" t="s">
        <v>347</v>
      </c>
    </row>
    <row r="3539" spans="1:4" x14ac:dyDescent="0.3">
      <c r="A3539" s="114" t="s">
        <v>5500</v>
      </c>
      <c r="B3539" s="114">
        <v>514197</v>
      </c>
      <c r="C3539" s="114" t="s">
        <v>364</v>
      </c>
      <c r="D3539" s="114" t="s">
        <v>379</v>
      </c>
    </row>
    <row r="3540" spans="1:4" x14ac:dyDescent="0.3">
      <c r="A3540" s="114" t="s">
        <v>5501</v>
      </c>
      <c r="B3540" s="114">
        <v>540081</v>
      </c>
      <c r="C3540" s="114" t="s">
        <v>5502</v>
      </c>
      <c r="D3540" s="114" t="s">
        <v>888</v>
      </c>
    </row>
    <row r="3541" spans="1:4" x14ac:dyDescent="0.3">
      <c r="A3541" s="114" t="s">
        <v>5503</v>
      </c>
      <c r="B3541" s="114">
        <v>539112</v>
      </c>
      <c r="C3541" s="114" t="s">
        <v>364</v>
      </c>
      <c r="D3541" s="114" t="s">
        <v>450</v>
      </c>
    </row>
    <row r="3542" spans="1:4" x14ac:dyDescent="0.3">
      <c r="A3542" s="114" t="s">
        <v>5504</v>
      </c>
      <c r="B3542" s="114">
        <v>530267</v>
      </c>
      <c r="C3542" s="114" t="s">
        <v>364</v>
      </c>
      <c r="D3542" s="114" t="s">
        <v>372</v>
      </c>
    </row>
    <row r="3543" spans="1:4" x14ac:dyDescent="0.3">
      <c r="A3543" s="114" t="s">
        <v>5505</v>
      </c>
      <c r="B3543" s="114">
        <v>530461</v>
      </c>
      <c r="C3543" s="114" t="s">
        <v>364</v>
      </c>
      <c r="D3543" s="114" t="s">
        <v>444</v>
      </c>
    </row>
    <row r="3544" spans="1:4" x14ac:dyDescent="0.3">
      <c r="A3544" s="114" t="s">
        <v>5506</v>
      </c>
      <c r="B3544" s="114">
        <v>540132</v>
      </c>
      <c r="C3544" s="114" t="s">
        <v>364</v>
      </c>
      <c r="D3544" s="114" t="s">
        <v>386</v>
      </c>
    </row>
    <row r="3545" spans="1:4" x14ac:dyDescent="0.3">
      <c r="A3545" s="114" t="s">
        <v>5507</v>
      </c>
      <c r="B3545" s="114">
        <v>540132</v>
      </c>
      <c r="C3545" s="114" t="s">
        <v>364</v>
      </c>
      <c r="D3545" s="114" t="s">
        <v>386</v>
      </c>
    </row>
    <row r="3546" spans="1:4" x14ac:dyDescent="0.3">
      <c r="A3546" s="114" t="s">
        <v>5508</v>
      </c>
      <c r="B3546" s="114">
        <v>531869</v>
      </c>
      <c r="C3546" s="114" t="s">
        <v>364</v>
      </c>
      <c r="D3546" s="114" t="s">
        <v>669</v>
      </c>
    </row>
    <row r="3547" spans="1:4" x14ac:dyDescent="0.3">
      <c r="A3547" s="114" t="s">
        <v>5509</v>
      </c>
      <c r="B3547" s="114">
        <v>532710</v>
      </c>
      <c r="C3547" s="114" t="s">
        <v>5510</v>
      </c>
      <c r="D3547" s="114" t="s">
        <v>762</v>
      </c>
    </row>
    <row r="3548" spans="1:4" x14ac:dyDescent="0.3">
      <c r="A3548" s="114" t="s">
        <v>5511</v>
      </c>
      <c r="B3548" s="114">
        <v>539346</v>
      </c>
      <c r="C3548" s="114" t="s">
        <v>5512</v>
      </c>
      <c r="D3548" s="114" t="s">
        <v>959</v>
      </c>
    </row>
    <row r="3549" spans="1:4" x14ac:dyDescent="0.3">
      <c r="A3549" s="114" t="s">
        <v>5513</v>
      </c>
      <c r="B3549" s="114">
        <v>506642</v>
      </c>
      <c r="C3549" s="114" t="s">
        <v>364</v>
      </c>
      <c r="D3549" s="114" t="s">
        <v>412</v>
      </c>
    </row>
    <row r="3550" spans="1:4" x14ac:dyDescent="0.3">
      <c r="A3550" s="114" t="s">
        <v>5514</v>
      </c>
      <c r="B3550" s="114">
        <v>540821</v>
      </c>
      <c r="C3550" s="114" t="s">
        <v>364</v>
      </c>
      <c r="D3550" s="114" t="s">
        <v>1103</v>
      </c>
    </row>
    <row r="3551" spans="1:4" x14ac:dyDescent="0.3">
      <c r="A3551" s="114" t="s">
        <v>5515</v>
      </c>
      <c r="B3551" s="114">
        <v>532034</v>
      </c>
      <c r="C3551" s="114" t="s">
        <v>364</v>
      </c>
      <c r="D3551" s="114" t="s">
        <v>546</v>
      </c>
    </row>
    <row r="3552" spans="1:4" x14ac:dyDescent="0.3">
      <c r="A3552" s="114" t="s">
        <v>5516</v>
      </c>
      <c r="B3552" s="114">
        <v>531448</v>
      </c>
      <c r="C3552" s="114" t="s">
        <v>364</v>
      </c>
      <c r="D3552" s="114" t="s">
        <v>785</v>
      </c>
    </row>
    <row r="3553" spans="1:4" x14ac:dyDescent="0.3">
      <c r="A3553" s="114" t="s">
        <v>5517</v>
      </c>
      <c r="B3553" s="114">
        <v>523025</v>
      </c>
      <c r="C3553" s="114" t="s">
        <v>364</v>
      </c>
      <c r="D3553" s="114" t="s">
        <v>478</v>
      </c>
    </row>
    <row r="3554" spans="1:4" x14ac:dyDescent="0.3">
      <c r="A3554" s="114" t="s">
        <v>5518</v>
      </c>
      <c r="B3554" s="114">
        <v>523025</v>
      </c>
      <c r="C3554" s="114" t="s">
        <v>364</v>
      </c>
      <c r="D3554" s="114" t="s">
        <v>478</v>
      </c>
    </row>
    <row r="3555" spans="1:4" x14ac:dyDescent="0.3">
      <c r="A3555" s="114" t="s">
        <v>5519</v>
      </c>
      <c r="B3555" s="114">
        <v>502090</v>
      </c>
      <c r="C3555" s="114" t="s">
        <v>5520</v>
      </c>
      <c r="D3555" s="114" t="s">
        <v>377</v>
      </c>
    </row>
    <row r="3556" spans="1:4" x14ac:dyDescent="0.3">
      <c r="A3556" s="114" t="s">
        <v>5521</v>
      </c>
      <c r="B3556" s="114">
        <v>540715</v>
      </c>
      <c r="C3556" s="114" t="s">
        <v>364</v>
      </c>
      <c r="D3556" s="114" t="s">
        <v>478</v>
      </c>
    </row>
    <row r="3557" spans="1:4" x14ac:dyDescent="0.3">
      <c r="A3557" s="114" t="s">
        <v>5522</v>
      </c>
      <c r="B3557" s="114">
        <v>532092</v>
      </c>
      <c r="C3557" s="114" t="s">
        <v>364</v>
      </c>
      <c r="D3557" s="114" t="s">
        <v>381</v>
      </c>
    </row>
    <row r="3558" spans="1:4" x14ac:dyDescent="0.3">
      <c r="A3558" s="114" t="s">
        <v>5523</v>
      </c>
      <c r="B3558" s="114">
        <v>507663</v>
      </c>
      <c r="C3558" s="114" t="s">
        <v>364</v>
      </c>
      <c r="D3558" s="114" t="s">
        <v>613</v>
      </c>
    </row>
    <row r="3559" spans="1:4" x14ac:dyDescent="0.3">
      <c r="A3559" s="114" t="s">
        <v>5524</v>
      </c>
      <c r="B3559" s="114">
        <v>511254</v>
      </c>
      <c r="C3559" s="114" t="s">
        <v>364</v>
      </c>
      <c r="D3559" s="114" t="s">
        <v>381</v>
      </c>
    </row>
    <row r="3560" spans="1:4" x14ac:dyDescent="0.3">
      <c r="A3560" s="114" t="s">
        <v>5525</v>
      </c>
      <c r="B3560" s="114">
        <v>526085</v>
      </c>
      <c r="C3560" s="114" t="s">
        <v>364</v>
      </c>
      <c r="D3560" s="114" t="s">
        <v>565</v>
      </c>
    </row>
    <row r="3561" spans="1:4" x14ac:dyDescent="0.3">
      <c r="A3561" s="114" t="s">
        <v>5526</v>
      </c>
      <c r="B3561" s="114" t="s">
        <v>364</v>
      </c>
      <c r="C3561" s="114" t="s">
        <v>5527</v>
      </c>
      <c r="D3561" s="114" t="s">
        <v>375</v>
      </c>
    </row>
    <row r="3562" spans="1:4" x14ac:dyDescent="0.3">
      <c r="A3562" s="114" t="s">
        <v>5528</v>
      </c>
      <c r="B3562" s="114">
        <v>540143</v>
      </c>
      <c r="C3562" s="114" t="s">
        <v>364</v>
      </c>
      <c r="D3562" s="114" t="s">
        <v>350</v>
      </c>
    </row>
    <row r="3563" spans="1:4" x14ac:dyDescent="0.3">
      <c r="A3563" s="114" t="s">
        <v>5529</v>
      </c>
      <c r="B3563" s="114">
        <v>540143</v>
      </c>
      <c r="C3563" s="114" t="s">
        <v>364</v>
      </c>
      <c r="D3563" s="114" t="s">
        <v>350</v>
      </c>
    </row>
    <row r="3564" spans="1:4" x14ac:dyDescent="0.3">
      <c r="A3564" s="114" t="s">
        <v>5530</v>
      </c>
      <c r="B3564" s="114">
        <v>511533</v>
      </c>
      <c r="C3564" s="114" t="s">
        <v>364</v>
      </c>
      <c r="D3564" s="114" t="s">
        <v>422</v>
      </c>
    </row>
    <row r="3565" spans="1:4" x14ac:dyDescent="0.3">
      <c r="A3565" s="114" t="s">
        <v>5531</v>
      </c>
      <c r="B3565" s="114">
        <v>503691</v>
      </c>
      <c r="C3565" s="114" t="s">
        <v>364</v>
      </c>
      <c r="D3565" s="114" t="s">
        <v>1103</v>
      </c>
    </row>
    <row r="3566" spans="1:4" x14ac:dyDescent="0.3">
      <c r="A3566" s="114" t="s">
        <v>5532</v>
      </c>
      <c r="B3566" s="114">
        <v>532841</v>
      </c>
      <c r="C3566" s="114" t="s">
        <v>364</v>
      </c>
      <c r="D3566" s="114" t="s">
        <v>377</v>
      </c>
    </row>
    <row r="3567" spans="1:4" x14ac:dyDescent="0.3">
      <c r="A3567" s="114" t="s">
        <v>5533</v>
      </c>
      <c r="B3567" s="114">
        <v>539660</v>
      </c>
      <c r="C3567" s="114" t="s">
        <v>364</v>
      </c>
      <c r="D3567" s="114" t="s">
        <v>347</v>
      </c>
    </row>
    <row r="3568" spans="1:4" x14ac:dyDescent="0.3">
      <c r="A3568" s="114" t="s">
        <v>5534</v>
      </c>
      <c r="B3568" s="114">
        <v>538557</v>
      </c>
      <c r="C3568" s="114" t="s">
        <v>364</v>
      </c>
      <c r="D3568" s="114" t="s">
        <v>386</v>
      </c>
    </row>
    <row r="3569" spans="1:4" x14ac:dyDescent="0.3">
      <c r="A3569" s="114" t="s">
        <v>5535</v>
      </c>
      <c r="B3569" s="114">
        <v>531931</v>
      </c>
      <c r="C3569" s="114" t="s">
        <v>364</v>
      </c>
      <c r="D3569" s="114" t="s">
        <v>785</v>
      </c>
    </row>
    <row r="3570" spans="1:4" x14ac:dyDescent="0.3">
      <c r="A3570" s="114" t="s">
        <v>5536</v>
      </c>
      <c r="B3570" s="114">
        <v>530905</v>
      </c>
      <c r="C3570" s="114" t="s">
        <v>364</v>
      </c>
      <c r="D3570" s="114" t="s">
        <v>381</v>
      </c>
    </row>
    <row r="3571" spans="1:4" x14ac:dyDescent="0.3">
      <c r="A3571" s="114" t="s">
        <v>5537</v>
      </c>
      <c r="B3571" s="114">
        <v>540066</v>
      </c>
      <c r="C3571" s="114" t="s">
        <v>364</v>
      </c>
      <c r="D3571" s="114" t="s">
        <v>719</v>
      </c>
    </row>
    <row r="3572" spans="1:4" x14ac:dyDescent="0.3">
      <c r="A3572" s="114" t="s">
        <v>5538</v>
      </c>
      <c r="B3572" s="114">
        <v>530265</v>
      </c>
      <c r="C3572" s="114" t="s">
        <v>364</v>
      </c>
      <c r="D3572" s="114" t="s">
        <v>377</v>
      </c>
    </row>
    <row r="3573" spans="1:4" x14ac:dyDescent="0.3">
      <c r="A3573" s="114" t="s">
        <v>5539</v>
      </c>
      <c r="B3573" s="114">
        <v>515043</v>
      </c>
      <c r="C3573" s="114" t="s">
        <v>364</v>
      </c>
      <c r="D3573" s="114" t="s">
        <v>641</v>
      </c>
    </row>
    <row r="3574" spans="1:4" x14ac:dyDescent="0.3">
      <c r="A3574" s="114" t="s">
        <v>5540</v>
      </c>
      <c r="B3574" s="114">
        <v>515043</v>
      </c>
      <c r="C3574" s="114" t="s">
        <v>364</v>
      </c>
      <c r="D3574" s="114" t="s">
        <v>641</v>
      </c>
    </row>
    <row r="3575" spans="1:4" x14ac:dyDescent="0.3">
      <c r="A3575" s="114" t="s">
        <v>5541</v>
      </c>
      <c r="B3575" s="114" t="s">
        <v>364</v>
      </c>
      <c r="C3575" s="114" t="s">
        <v>5542</v>
      </c>
      <c r="D3575" s="114" t="s">
        <v>375</v>
      </c>
    </row>
    <row r="3576" spans="1:4" x14ac:dyDescent="0.3">
      <c r="A3576" s="114" t="s">
        <v>5543</v>
      </c>
      <c r="B3576" s="114" t="s">
        <v>364</v>
      </c>
      <c r="C3576" s="114" t="s">
        <v>5544</v>
      </c>
      <c r="D3576" s="114" t="s">
        <v>375</v>
      </c>
    </row>
    <row r="3577" spans="1:4" x14ac:dyDescent="0.3">
      <c r="A3577" s="114" t="s">
        <v>5545</v>
      </c>
      <c r="B3577" s="114">
        <v>590051</v>
      </c>
      <c r="C3577" s="114" t="s">
        <v>5546</v>
      </c>
      <c r="D3577" s="114" t="s">
        <v>457</v>
      </c>
    </row>
    <row r="3578" spans="1:4" x14ac:dyDescent="0.3">
      <c r="A3578" s="114" t="s">
        <v>5547</v>
      </c>
      <c r="B3578" s="114">
        <v>511066</v>
      </c>
      <c r="C3578" s="114" t="s">
        <v>364</v>
      </c>
      <c r="D3578" s="114" t="s">
        <v>381</v>
      </c>
    </row>
    <row r="3579" spans="1:4" x14ac:dyDescent="0.3">
      <c r="A3579" s="114" t="s">
        <v>5548</v>
      </c>
      <c r="B3579" s="114">
        <v>507315</v>
      </c>
      <c r="C3579" s="114" t="s">
        <v>5549</v>
      </c>
      <c r="D3579" s="114" t="s">
        <v>1063</v>
      </c>
    </row>
    <row r="3580" spans="1:4" x14ac:dyDescent="0.3">
      <c r="A3580" s="114" t="s">
        <v>5550</v>
      </c>
      <c r="B3580" s="114">
        <v>532713</v>
      </c>
      <c r="C3580" s="114" t="s">
        <v>5551</v>
      </c>
      <c r="D3580" s="114" t="s">
        <v>386</v>
      </c>
    </row>
    <row r="3581" spans="1:4" x14ac:dyDescent="0.3">
      <c r="A3581" s="114" t="s">
        <v>5552</v>
      </c>
      <c r="B3581" s="114">
        <v>540642</v>
      </c>
      <c r="C3581" s="114" t="s">
        <v>5553</v>
      </c>
      <c r="D3581" s="114" t="s">
        <v>762</v>
      </c>
    </row>
    <row r="3582" spans="1:4" x14ac:dyDescent="0.3">
      <c r="A3582" s="114" t="s">
        <v>5554</v>
      </c>
      <c r="B3582" s="114">
        <v>540181</v>
      </c>
      <c r="C3582" s="114" t="s">
        <v>364</v>
      </c>
      <c r="D3582" s="114" t="s">
        <v>381</v>
      </c>
    </row>
    <row r="3583" spans="1:4" x14ac:dyDescent="0.3">
      <c r="A3583" s="114" t="s">
        <v>5555</v>
      </c>
      <c r="B3583" s="114">
        <v>526554</v>
      </c>
      <c r="C3583" s="114" t="s">
        <v>364</v>
      </c>
      <c r="D3583" s="114" t="s">
        <v>559</v>
      </c>
    </row>
    <row r="3584" spans="1:4" x14ac:dyDescent="0.3">
      <c r="A3584" s="114" t="s">
        <v>5556</v>
      </c>
      <c r="B3584" s="114">
        <v>590056</v>
      </c>
      <c r="C3584" s="114" t="s">
        <v>5557</v>
      </c>
      <c r="D3584" s="114" t="s">
        <v>379</v>
      </c>
    </row>
    <row r="3585" spans="1:4" x14ac:dyDescent="0.3">
      <c r="A3585" s="114" t="s">
        <v>5558</v>
      </c>
      <c r="B3585" s="114">
        <v>500370</v>
      </c>
      <c r="C3585" s="114" t="s">
        <v>5559</v>
      </c>
      <c r="D3585" s="114" t="s">
        <v>386</v>
      </c>
    </row>
    <row r="3586" spans="1:4" x14ac:dyDescent="0.3">
      <c r="A3586" s="114" t="s">
        <v>5560</v>
      </c>
      <c r="B3586" s="114">
        <v>517059</v>
      </c>
      <c r="C3586" s="114" t="s">
        <v>5561</v>
      </c>
      <c r="D3586" s="114" t="s">
        <v>662</v>
      </c>
    </row>
    <row r="3587" spans="1:4" x14ac:dyDescent="0.3">
      <c r="A3587" s="114" t="s">
        <v>5562</v>
      </c>
      <c r="B3587" s="114">
        <v>532005</v>
      </c>
      <c r="C3587" s="114" t="s">
        <v>364</v>
      </c>
      <c r="D3587" s="114" t="s">
        <v>549</v>
      </c>
    </row>
    <row r="3588" spans="1:4" x14ac:dyDescent="0.3">
      <c r="A3588" s="114" t="s">
        <v>5563</v>
      </c>
      <c r="B3588" s="114">
        <v>521240</v>
      </c>
      <c r="C3588" s="114" t="s">
        <v>364</v>
      </c>
      <c r="D3588" s="114" t="s">
        <v>379</v>
      </c>
    </row>
    <row r="3589" spans="1:4" x14ac:dyDescent="0.3">
      <c r="A3589" s="114" t="s">
        <v>5564</v>
      </c>
      <c r="B3589" s="114">
        <v>511630</v>
      </c>
      <c r="C3589" s="114" t="s">
        <v>5565</v>
      </c>
      <c r="D3589" s="114" t="s">
        <v>888</v>
      </c>
    </row>
    <row r="3590" spans="1:4" x14ac:dyDescent="0.3">
      <c r="A3590" s="114" t="s">
        <v>5566</v>
      </c>
      <c r="B3590" s="114">
        <v>520075</v>
      </c>
      <c r="C3590" s="114" t="s">
        <v>364</v>
      </c>
      <c r="D3590" s="114" t="s">
        <v>719</v>
      </c>
    </row>
    <row r="3591" spans="1:4" x14ac:dyDescent="0.3">
      <c r="A3591" s="114" t="s">
        <v>5567</v>
      </c>
      <c r="B3591" s="114">
        <v>530617</v>
      </c>
      <c r="C3591" s="114" t="s">
        <v>364</v>
      </c>
      <c r="D3591" s="114" t="s">
        <v>424</v>
      </c>
    </row>
    <row r="3592" spans="1:4" x14ac:dyDescent="0.3">
      <c r="A3592" s="114" t="s">
        <v>5568</v>
      </c>
      <c r="B3592" s="114">
        <v>530125</v>
      </c>
      <c r="C3592" s="114" t="s">
        <v>364</v>
      </c>
      <c r="D3592" s="114" t="s">
        <v>402</v>
      </c>
    </row>
    <row r="3593" spans="1:4" x14ac:dyDescent="0.3">
      <c r="A3593" s="114" t="s">
        <v>5569</v>
      </c>
      <c r="B3593" s="114">
        <v>500371</v>
      </c>
      <c r="C3593" s="114" t="s">
        <v>364</v>
      </c>
      <c r="D3593" s="114" t="s">
        <v>733</v>
      </c>
    </row>
    <row r="3594" spans="1:4" x14ac:dyDescent="0.3">
      <c r="A3594" s="114" t="s">
        <v>5570</v>
      </c>
      <c r="B3594" s="114">
        <v>500371</v>
      </c>
      <c r="C3594" s="114" t="s">
        <v>364</v>
      </c>
      <c r="D3594" s="114" t="s">
        <v>733</v>
      </c>
    </row>
    <row r="3595" spans="1:4" x14ac:dyDescent="0.3">
      <c r="A3595" s="114" t="s">
        <v>5571</v>
      </c>
      <c r="B3595" s="114">
        <v>521206</v>
      </c>
      <c r="C3595" s="114" t="s">
        <v>364</v>
      </c>
      <c r="D3595" s="114" t="s">
        <v>478</v>
      </c>
    </row>
    <row r="3596" spans="1:4" x14ac:dyDescent="0.3">
      <c r="A3596" s="114" t="s">
        <v>5572</v>
      </c>
      <c r="B3596" s="114">
        <v>530025</v>
      </c>
      <c r="C3596" s="114" t="s">
        <v>364</v>
      </c>
      <c r="D3596" s="114" t="s">
        <v>785</v>
      </c>
    </row>
    <row r="3597" spans="1:4" x14ac:dyDescent="0.3">
      <c r="A3597" s="114" t="s">
        <v>5573</v>
      </c>
      <c r="B3597" s="114">
        <v>780015</v>
      </c>
      <c r="C3597" s="114" t="s">
        <v>364</v>
      </c>
      <c r="D3597" s="114" t="s">
        <v>455</v>
      </c>
    </row>
    <row r="3598" spans="1:4" x14ac:dyDescent="0.3">
      <c r="A3598" s="114" t="s">
        <v>5574</v>
      </c>
      <c r="B3598" s="114">
        <v>509423</v>
      </c>
      <c r="C3598" s="114" t="s">
        <v>364</v>
      </c>
      <c r="D3598" s="114" t="s">
        <v>412</v>
      </c>
    </row>
    <row r="3599" spans="1:4" x14ac:dyDescent="0.3">
      <c r="A3599" s="114" t="s">
        <v>5575</v>
      </c>
      <c r="B3599" s="114">
        <v>521222</v>
      </c>
      <c r="C3599" s="114" t="s">
        <v>364</v>
      </c>
      <c r="D3599" s="114" t="s">
        <v>478</v>
      </c>
    </row>
    <row r="3600" spans="1:4" x14ac:dyDescent="0.3">
      <c r="A3600" s="114" t="s">
        <v>5576</v>
      </c>
      <c r="B3600" s="114" t="s">
        <v>364</v>
      </c>
      <c r="C3600" s="114" t="s">
        <v>5577</v>
      </c>
      <c r="D3600" s="114" t="s">
        <v>455</v>
      </c>
    </row>
    <row r="3601" spans="1:4" x14ac:dyDescent="0.3">
      <c r="A3601" s="114" t="s">
        <v>5578</v>
      </c>
      <c r="B3601" s="114">
        <v>523116</v>
      </c>
      <c r="C3601" s="114" t="s">
        <v>364</v>
      </c>
      <c r="D3601" s="114" t="s">
        <v>487</v>
      </c>
    </row>
    <row r="3602" spans="1:4" x14ac:dyDescent="0.3">
      <c r="A3602" s="114" t="s">
        <v>5579</v>
      </c>
      <c r="B3602" s="114">
        <v>541163</v>
      </c>
      <c r="C3602" s="114" t="s">
        <v>5580</v>
      </c>
      <c r="D3602" s="114" t="s">
        <v>719</v>
      </c>
    </row>
    <row r="3603" spans="1:4" x14ac:dyDescent="0.3">
      <c r="A3603" s="114" t="s">
        <v>5581</v>
      </c>
      <c r="B3603" s="114">
        <v>524703</v>
      </c>
      <c r="C3603" s="114" t="s">
        <v>364</v>
      </c>
      <c r="D3603" s="114" t="s">
        <v>402</v>
      </c>
    </row>
    <row r="3604" spans="1:4" x14ac:dyDescent="0.3">
      <c r="A3604" s="114" t="s">
        <v>5582</v>
      </c>
      <c r="B3604" s="114">
        <v>504918</v>
      </c>
      <c r="C3604" s="114" t="s">
        <v>364</v>
      </c>
      <c r="D3604" s="114" t="s">
        <v>344</v>
      </c>
    </row>
    <row r="3605" spans="1:4" x14ac:dyDescent="0.3">
      <c r="A3605" s="114" t="s">
        <v>5583</v>
      </c>
      <c r="B3605" s="114">
        <v>539392</v>
      </c>
      <c r="C3605" s="114" t="s">
        <v>364</v>
      </c>
      <c r="D3605" s="114" t="s">
        <v>386</v>
      </c>
    </row>
    <row r="3606" spans="1:4" x14ac:dyDescent="0.3">
      <c r="A3606" s="114" t="s">
        <v>5584</v>
      </c>
      <c r="B3606" s="114">
        <v>539392</v>
      </c>
      <c r="C3606" s="114" t="s">
        <v>364</v>
      </c>
      <c r="D3606" s="114" t="s">
        <v>386</v>
      </c>
    </row>
    <row r="3607" spans="1:4" x14ac:dyDescent="0.3">
      <c r="A3607" s="114" t="s">
        <v>5585</v>
      </c>
      <c r="B3607" s="114">
        <v>516096</v>
      </c>
      <c r="C3607" s="114" t="s">
        <v>364</v>
      </c>
      <c r="D3607" s="114" t="s">
        <v>358</v>
      </c>
    </row>
    <row r="3608" spans="1:4" x14ac:dyDescent="0.3">
      <c r="A3608" s="114" t="s">
        <v>5586</v>
      </c>
      <c r="B3608" s="114">
        <v>514234</v>
      </c>
      <c r="C3608" s="114" t="s">
        <v>5587</v>
      </c>
      <c r="D3608" s="114" t="s">
        <v>379</v>
      </c>
    </row>
    <row r="3609" spans="1:4" x14ac:dyDescent="0.3">
      <c r="A3609" s="114" t="s">
        <v>5588</v>
      </c>
      <c r="B3609" s="114">
        <v>514234</v>
      </c>
      <c r="C3609" s="114" t="s">
        <v>5587</v>
      </c>
      <c r="D3609" s="114" t="s">
        <v>379</v>
      </c>
    </row>
    <row r="3610" spans="1:4" x14ac:dyDescent="0.3">
      <c r="A3610" s="114" t="s">
        <v>5589</v>
      </c>
      <c r="B3610" s="114">
        <v>534618</v>
      </c>
      <c r="C3610" s="114" t="s">
        <v>364</v>
      </c>
      <c r="D3610" s="114" t="s">
        <v>503</v>
      </c>
    </row>
    <row r="3611" spans="1:4" x14ac:dyDescent="0.3">
      <c r="A3611" s="114" t="s">
        <v>5590</v>
      </c>
      <c r="B3611" s="114">
        <v>511640</v>
      </c>
      <c r="C3611" s="114" t="s">
        <v>364</v>
      </c>
      <c r="D3611" s="114" t="s">
        <v>381</v>
      </c>
    </row>
    <row r="3612" spans="1:4" x14ac:dyDescent="0.3">
      <c r="A3612" s="114" t="s">
        <v>5591</v>
      </c>
      <c r="B3612" s="114">
        <v>526521</v>
      </c>
      <c r="C3612" s="114" t="s">
        <v>5592</v>
      </c>
      <c r="D3612" s="114" t="s">
        <v>377</v>
      </c>
    </row>
    <row r="3613" spans="1:4" x14ac:dyDescent="0.3">
      <c r="A3613" s="114" t="s">
        <v>5593</v>
      </c>
      <c r="B3613" s="114">
        <v>540782</v>
      </c>
      <c r="C3613" s="114" t="s">
        <v>364</v>
      </c>
      <c r="D3613" s="114" t="s">
        <v>565</v>
      </c>
    </row>
    <row r="3614" spans="1:4" x14ac:dyDescent="0.3">
      <c r="A3614" s="114" t="s">
        <v>5594</v>
      </c>
      <c r="B3614" s="114">
        <v>533411</v>
      </c>
      <c r="C3614" s="114" t="s">
        <v>5595</v>
      </c>
      <c r="D3614" s="114" t="s">
        <v>1284</v>
      </c>
    </row>
    <row r="3615" spans="1:4" x14ac:dyDescent="0.3">
      <c r="A3615" s="114" t="s">
        <v>5596</v>
      </c>
      <c r="B3615" s="114">
        <v>530073</v>
      </c>
      <c r="C3615" s="114" t="s">
        <v>5597</v>
      </c>
      <c r="D3615" s="114" t="s">
        <v>487</v>
      </c>
    </row>
    <row r="3616" spans="1:4" x14ac:dyDescent="0.3">
      <c r="A3616" s="114" t="s">
        <v>5598</v>
      </c>
      <c r="B3616" s="114" t="s">
        <v>364</v>
      </c>
      <c r="C3616" s="114" t="s">
        <v>5599</v>
      </c>
      <c r="D3616" s="114" t="s">
        <v>375</v>
      </c>
    </row>
    <row r="3617" spans="1:4" x14ac:dyDescent="0.3">
      <c r="A3617" s="114" t="s">
        <v>5600</v>
      </c>
      <c r="B3617" s="114">
        <v>531898</v>
      </c>
      <c r="C3617" s="114" t="s">
        <v>364</v>
      </c>
      <c r="D3617" s="114" t="s">
        <v>367</v>
      </c>
    </row>
    <row r="3618" spans="1:4" x14ac:dyDescent="0.3">
      <c r="A3618" s="114" t="s">
        <v>5601</v>
      </c>
      <c r="B3618" s="114">
        <v>531569</v>
      </c>
      <c r="C3618" s="114" t="s">
        <v>364</v>
      </c>
      <c r="D3618" s="114" t="s">
        <v>402</v>
      </c>
    </row>
    <row r="3619" spans="1:4" x14ac:dyDescent="0.3">
      <c r="A3619" s="114" t="s">
        <v>5602</v>
      </c>
      <c r="B3619" s="114">
        <v>532972</v>
      </c>
      <c r="C3619" s="114" t="s">
        <v>364</v>
      </c>
      <c r="D3619" s="114" t="s">
        <v>457</v>
      </c>
    </row>
    <row r="3620" spans="1:4" x14ac:dyDescent="0.3">
      <c r="A3620" s="114" t="s">
        <v>5603</v>
      </c>
      <c r="B3620" s="114">
        <v>532435</v>
      </c>
      <c r="C3620" s="114" t="s">
        <v>364</v>
      </c>
      <c r="D3620" s="114" t="s">
        <v>450</v>
      </c>
    </row>
    <row r="3621" spans="1:4" x14ac:dyDescent="0.3">
      <c r="A3621" s="114" t="s">
        <v>5604</v>
      </c>
      <c r="B3621" s="114">
        <v>512062</v>
      </c>
      <c r="C3621" s="114" t="s">
        <v>364</v>
      </c>
      <c r="D3621" s="114" t="s">
        <v>785</v>
      </c>
    </row>
    <row r="3622" spans="1:4" x14ac:dyDescent="0.3">
      <c r="A3622" s="114" t="s">
        <v>5605</v>
      </c>
      <c r="B3622" s="114">
        <v>500674</v>
      </c>
      <c r="C3622" s="114" t="s">
        <v>5606</v>
      </c>
      <c r="D3622" s="114" t="s">
        <v>402</v>
      </c>
    </row>
    <row r="3623" spans="1:4" x14ac:dyDescent="0.3">
      <c r="A3623" s="114" t="s">
        <v>5607</v>
      </c>
      <c r="B3623" s="114">
        <v>500674</v>
      </c>
      <c r="C3623" s="114" t="s">
        <v>5606</v>
      </c>
      <c r="D3623" s="114" t="s">
        <v>402</v>
      </c>
    </row>
    <row r="3624" spans="1:4" x14ac:dyDescent="0.3">
      <c r="A3624" s="114" t="s">
        <v>5608</v>
      </c>
      <c r="B3624" s="114">
        <v>514280</v>
      </c>
      <c r="C3624" s="114" t="s">
        <v>364</v>
      </c>
      <c r="D3624" s="114" t="s">
        <v>379</v>
      </c>
    </row>
    <row r="3625" spans="1:4" x14ac:dyDescent="0.3">
      <c r="A3625" s="114" t="s">
        <v>5609</v>
      </c>
      <c r="B3625" s="114">
        <v>530035</v>
      </c>
      <c r="C3625" s="114" t="s">
        <v>364</v>
      </c>
      <c r="D3625" s="114" t="s">
        <v>379</v>
      </c>
    </row>
    <row r="3626" spans="1:4" x14ac:dyDescent="0.3">
      <c r="A3626" s="114" t="s">
        <v>5610</v>
      </c>
      <c r="B3626" s="114">
        <v>540822</v>
      </c>
      <c r="C3626" s="114" t="s">
        <v>364</v>
      </c>
      <c r="D3626" s="114" t="s">
        <v>381</v>
      </c>
    </row>
    <row r="3627" spans="1:4" x14ac:dyDescent="0.3">
      <c r="A3627" s="114" t="s">
        <v>5611</v>
      </c>
      <c r="B3627" s="114">
        <v>519260</v>
      </c>
      <c r="C3627" s="114" t="s">
        <v>5612</v>
      </c>
      <c r="D3627" s="114" t="s">
        <v>613</v>
      </c>
    </row>
    <row r="3628" spans="1:4" x14ac:dyDescent="0.3">
      <c r="A3628" s="114" t="s">
        <v>5613</v>
      </c>
      <c r="B3628" s="114">
        <v>506906</v>
      </c>
      <c r="C3628" s="114" t="s">
        <v>364</v>
      </c>
      <c r="D3628" s="114" t="s">
        <v>386</v>
      </c>
    </row>
    <row r="3629" spans="1:4" x14ac:dyDescent="0.3">
      <c r="A3629" s="114" t="s">
        <v>5614</v>
      </c>
      <c r="B3629" s="114">
        <v>519238</v>
      </c>
      <c r="C3629" s="114" t="s">
        <v>364</v>
      </c>
      <c r="D3629" s="114" t="s">
        <v>562</v>
      </c>
    </row>
    <row r="3630" spans="1:4" x14ac:dyDescent="0.3">
      <c r="A3630" s="114" t="s">
        <v>5615</v>
      </c>
      <c r="B3630" s="114">
        <v>538992</v>
      </c>
      <c r="C3630" s="114" t="s">
        <v>364</v>
      </c>
      <c r="D3630" s="114" t="s">
        <v>719</v>
      </c>
    </row>
    <row r="3631" spans="1:4" x14ac:dyDescent="0.3">
      <c r="A3631" s="114" t="s">
        <v>5616</v>
      </c>
      <c r="B3631" s="114">
        <v>512020</v>
      </c>
      <c r="C3631" s="114" t="s">
        <v>364</v>
      </c>
      <c r="D3631" s="114" t="s">
        <v>381</v>
      </c>
    </row>
    <row r="3632" spans="1:4" x14ac:dyDescent="0.3">
      <c r="A3632" s="114" t="s">
        <v>5617</v>
      </c>
      <c r="B3632" s="114">
        <v>512020</v>
      </c>
      <c r="C3632" s="114" t="s">
        <v>364</v>
      </c>
      <c r="D3632" s="114" t="s">
        <v>381</v>
      </c>
    </row>
    <row r="3633" spans="1:4" x14ac:dyDescent="0.3">
      <c r="A3633" s="114" t="s">
        <v>5618</v>
      </c>
      <c r="B3633" s="114">
        <v>504614</v>
      </c>
      <c r="C3633" s="114" t="s">
        <v>5619</v>
      </c>
      <c r="D3633" s="114" t="s">
        <v>396</v>
      </c>
    </row>
    <row r="3634" spans="1:4" x14ac:dyDescent="0.3">
      <c r="A3634" s="114" t="s">
        <v>5620</v>
      </c>
      <c r="B3634" s="114">
        <v>516032</v>
      </c>
      <c r="C3634" s="114" t="s">
        <v>364</v>
      </c>
      <c r="D3634" s="114" t="s">
        <v>358</v>
      </c>
    </row>
    <row r="3635" spans="1:4" x14ac:dyDescent="0.3">
      <c r="A3635" s="114" t="s">
        <v>5621</v>
      </c>
      <c r="B3635" s="114">
        <v>516003</v>
      </c>
      <c r="C3635" s="114" t="s">
        <v>364</v>
      </c>
      <c r="D3635" s="114" t="s">
        <v>859</v>
      </c>
    </row>
    <row r="3636" spans="1:4" x14ac:dyDescent="0.3">
      <c r="A3636" s="114" t="s">
        <v>5622</v>
      </c>
      <c r="B3636" s="114">
        <v>519242</v>
      </c>
      <c r="C3636" s="114" t="s">
        <v>364</v>
      </c>
      <c r="D3636" s="114" t="s">
        <v>613</v>
      </c>
    </row>
    <row r="3637" spans="1:4" x14ac:dyDescent="0.3">
      <c r="A3637" s="114" t="s">
        <v>5623</v>
      </c>
      <c r="B3637" s="114">
        <v>532163</v>
      </c>
      <c r="C3637" s="114" t="s">
        <v>5624</v>
      </c>
      <c r="D3637" s="114" t="s">
        <v>367</v>
      </c>
    </row>
    <row r="3638" spans="1:4" x14ac:dyDescent="0.3">
      <c r="A3638" s="114" t="s">
        <v>5625</v>
      </c>
      <c r="B3638" s="114">
        <v>532163</v>
      </c>
      <c r="C3638" s="114" t="s">
        <v>5624</v>
      </c>
      <c r="D3638" s="114" t="s">
        <v>367</v>
      </c>
    </row>
    <row r="3639" spans="1:4" x14ac:dyDescent="0.3">
      <c r="A3639" s="114" t="s">
        <v>5626</v>
      </c>
      <c r="B3639" s="114">
        <v>526885</v>
      </c>
      <c r="C3639" s="114" t="s">
        <v>5627</v>
      </c>
      <c r="D3639" s="114" t="s">
        <v>379</v>
      </c>
    </row>
    <row r="3640" spans="1:4" x14ac:dyDescent="0.3">
      <c r="A3640" s="114" t="s">
        <v>5628</v>
      </c>
      <c r="B3640" s="114">
        <v>530993</v>
      </c>
      <c r="C3640" s="114" t="s">
        <v>364</v>
      </c>
      <c r="D3640" s="114" t="s">
        <v>386</v>
      </c>
    </row>
    <row r="3641" spans="1:4" x14ac:dyDescent="0.3">
      <c r="A3641" s="114" t="s">
        <v>5629</v>
      </c>
      <c r="B3641" s="114">
        <v>531930</v>
      </c>
      <c r="C3641" s="114" t="s">
        <v>364</v>
      </c>
      <c r="D3641" s="114" t="s">
        <v>1284</v>
      </c>
    </row>
    <row r="3642" spans="1:4" x14ac:dyDescent="0.3">
      <c r="A3642" s="114" t="s">
        <v>5630</v>
      </c>
      <c r="B3642" s="114">
        <v>540393</v>
      </c>
      <c r="C3642" s="114" t="s">
        <v>364</v>
      </c>
      <c r="D3642" s="114" t="s">
        <v>687</v>
      </c>
    </row>
    <row r="3643" spans="1:4" x14ac:dyDescent="0.3">
      <c r="A3643" s="114" t="s">
        <v>5631</v>
      </c>
      <c r="B3643" s="114">
        <v>514412</v>
      </c>
      <c r="C3643" s="114" t="s">
        <v>364</v>
      </c>
      <c r="D3643" s="114" t="s">
        <v>478</v>
      </c>
    </row>
    <row r="3644" spans="1:4" x14ac:dyDescent="0.3">
      <c r="A3644" s="114" t="s">
        <v>5632</v>
      </c>
      <c r="B3644" s="114">
        <v>506190</v>
      </c>
      <c r="C3644" s="114" t="s">
        <v>364</v>
      </c>
      <c r="D3644" s="114" t="s">
        <v>785</v>
      </c>
    </row>
    <row r="3645" spans="1:4" x14ac:dyDescent="0.3">
      <c r="A3645" s="114" t="s">
        <v>5633</v>
      </c>
      <c r="B3645" s="114" t="s">
        <v>364</v>
      </c>
      <c r="C3645" s="114" t="s">
        <v>5634</v>
      </c>
      <c r="D3645" s="114" t="s">
        <v>375</v>
      </c>
    </row>
    <row r="3646" spans="1:4" x14ac:dyDescent="0.3">
      <c r="A3646" s="114" t="s">
        <v>5635</v>
      </c>
      <c r="B3646" s="114">
        <v>539124</v>
      </c>
      <c r="C3646" s="114" t="s">
        <v>364</v>
      </c>
      <c r="D3646" s="114" t="s">
        <v>381</v>
      </c>
    </row>
    <row r="3647" spans="1:4" x14ac:dyDescent="0.3">
      <c r="A3647" s="114" t="s">
        <v>5636</v>
      </c>
      <c r="B3647" s="114">
        <v>506313</v>
      </c>
      <c r="C3647" s="114" t="s">
        <v>364</v>
      </c>
      <c r="D3647" s="114" t="s">
        <v>892</v>
      </c>
    </row>
    <row r="3648" spans="1:4" x14ac:dyDescent="0.3">
      <c r="A3648" s="114" t="s">
        <v>5637</v>
      </c>
      <c r="B3648" s="114">
        <v>532663</v>
      </c>
      <c r="C3648" s="114" t="s">
        <v>5638</v>
      </c>
      <c r="D3648" s="114" t="s">
        <v>350</v>
      </c>
    </row>
    <row r="3649" spans="1:4" x14ac:dyDescent="0.3">
      <c r="A3649" s="114" t="s">
        <v>5639</v>
      </c>
      <c r="B3649" s="114">
        <v>533259</v>
      </c>
      <c r="C3649" s="114" t="s">
        <v>5640</v>
      </c>
      <c r="D3649" s="114" t="s">
        <v>553</v>
      </c>
    </row>
    <row r="3650" spans="1:4" x14ac:dyDescent="0.3">
      <c r="A3650" s="114" t="s">
        <v>5641</v>
      </c>
      <c r="B3650" s="114">
        <v>511076</v>
      </c>
      <c r="C3650" s="114" t="s">
        <v>364</v>
      </c>
      <c r="D3650" s="114" t="s">
        <v>386</v>
      </c>
    </row>
    <row r="3651" spans="1:4" x14ac:dyDescent="0.3">
      <c r="A3651" s="114" t="s">
        <v>5642</v>
      </c>
      <c r="B3651" s="114">
        <v>526093</v>
      </c>
      <c r="C3651" s="114" t="s">
        <v>5643</v>
      </c>
      <c r="D3651" s="114" t="s">
        <v>396</v>
      </c>
    </row>
    <row r="3652" spans="1:4" x14ac:dyDescent="0.3">
      <c r="A3652" s="114" t="s">
        <v>5644</v>
      </c>
      <c r="B3652" s="114">
        <v>539201</v>
      </c>
      <c r="C3652" s="114" t="s">
        <v>364</v>
      </c>
      <c r="D3652" s="114" t="s">
        <v>358</v>
      </c>
    </row>
    <row r="3653" spans="1:4" x14ac:dyDescent="0.3">
      <c r="A3653" s="114" t="s">
        <v>5645</v>
      </c>
      <c r="B3653" s="114">
        <v>539404</v>
      </c>
      <c r="C3653" s="114" t="s">
        <v>5646</v>
      </c>
      <c r="D3653" s="114" t="s">
        <v>381</v>
      </c>
    </row>
    <row r="3654" spans="1:4" x14ac:dyDescent="0.3">
      <c r="A3654" s="114" t="s">
        <v>5647</v>
      </c>
      <c r="B3654" s="114">
        <v>536592</v>
      </c>
      <c r="C3654" s="114" t="s">
        <v>364</v>
      </c>
      <c r="D3654" s="114" t="s">
        <v>381</v>
      </c>
    </row>
    <row r="3655" spans="1:4" x14ac:dyDescent="0.3">
      <c r="A3655" s="114" t="s">
        <v>5648</v>
      </c>
      <c r="B3655" s="114">
        <v>508996</v>
      </c>
      <c r="C3655" s="114" t="s">
        <v>5649</v>
      </c>
      <c r="D3655" s="114" t="s">
        <v>450</v>
      </c>
    </row>
    <row r="3656" spans="1:4" x14ac:dyDescent="0.3">
      <c r="A3656" s="114" t="s">
        <v>5650</v>
      </c>
      <c r="B3656" s="114">
        <v>503893</v>
      </c>
      <c r="C3656" s="114" t="s">
        <v>364</v>
      </c>
      <c r="D3656" s="114" t="s">
        <v>347</v>
      </c>
    </row>
    <row r="3657" spans="1:4" x14ac:dyDescent="0.3">
      <c r="A3657" s="114" t="s">
        <v>5651</v>
      </c>
      <c r="B3657" s="114">
        <v>539218</v>
      </c>
      <c r="C3657" s="114" t="s">
        <v>364</v>
      </c>
      <c r="D3657" s="114" t="s">
        <v>381</v>
      </c>
    </row>
    <row r="3658" spans="1:4" x14ac:dyDescent="0.3">
      <c r="A3658" s="114" t="s">
        <v>5652</v>
      </c>
      <c r="B3658" s="114">
        <v>502175</v>
      </c>
      <c r="C3658" s="114" t="s">
        <v>364</v>
      </c>
      <c r="D3658" s="114" t="s">
        <v>377</v>
      </c>
    </row>
    <row r="3659" spans="1:4" x14ac:dyDescent="0.3">
      <c r="A3659" s="114" t="s">
        <v>5653</v>
      </c>
      <c r="B3659" s="114">
        <v>511577</v>
      </c>
      <c r="C3659" s="114" t="s">
        <v>364</v>
      </c>
      <c r="D3659" s="114" t="s">
        <v>381</v>
      </c>
    </row>
    <row r="3660" spans="1:4" x14ac:dyDescent="0.3">
      <c r="A3660" s="114" t="s">
        <v>5654</v>
      </c>
      <c r="B3660" s="114">
        <v>517320</v>
      </c>
      <c r="C3660" s="114" t="s">
        <v>364</v>
      </c>
      <c r="D3660" s="114" t="s">
        <v>662</v>
      </c>
    </row>
    <row r="3661" spans="1:4" x14ac:dyDescent="0.3">
      <c r="A3661" s="114" t="s">
        <v>5655</v>
      </c>
      <c r="B3661" s="114">
        <v>532404</v>
      </c>
      <c r="C3661" s="114" t="s">
        <v>364</v>
      </c>
      <c r="D3661" s="114" t="s">
        <v>457</v>
      </c>
    </row>
    <row r="3662" spans="1:4" x14ac:dyDescent="0.3">
      <c r="A3662" s="114" t="s">
        <v>5656</v>
      </c>
      <c r="B3662" s="114">
        <v>512634</v>
      </c>
      <c r="C3662" s="114" t="s">
        <v>364</v>
      </c>
      <c r="D3662" s="114" t="s">
        <v>565</v>
      </c>
    </row>
    <row r="3663" spans="1:4" x14ac:dyDescent="0.3">
      <c r="A3663" s="114" t="s">
        <v>5657</v>
      </c>
      <c r="B3663" s="114">
        <v>524667</v>
      </c>
      <c r="C3663" s="114" t="s">
        <v>5658</v>
      </c>
      <c r="D3663" s="114" t="s">
        <v>1293</v>
      </c>
    </row>
    <row r="3664" spans="1:4" x14ac:dyDescent="0.3">
      <c r="A3664" s="114" t="s">
        <v>5659</v>
      </c>
      <c r="B3664" s="114">
        <v>531893</v>
      </c>
      <c r="C3664" s="114" t="s">
        <v>364</v>
      </c>
      <c r="D3664" s="114" t="s">
        <v>785</v>
      </c>
    </row>
    <row r="3665" spans="1:4" x14ac:dyDescent="0.3">
      <c r="A3665" s="114" t="s">
        <v>5660</v>
      </c>
      <c r="B3665" s="114">
        <v>523710</v>
      </c>
      <c r="C3665" s="114" t="s">
        <v>364</v>
      </c>
      <c r="D3665" s="114" t="s">
        <v>565</v>
      </c>
    </row>
    <row r="3666" spans="1:4" x14ac:dyDescent="0.3">
      <c r="A3666" s="114" t="s">
        <v>5661</v>
      </c>
      <c r="B3666" s="114">
        <v>540728</v>
      </c>
      <c r="C3666" s="114" t="s">
        <v>364</v>
      </c>
      <c r="D3666" s="114" t="s">
        <v>353</v>
      </c>
    </row>
    <row r="3667" spans="1:4" x14ac:dyDescent="0.3">
      <c r="A3667" s="114" t="s">
        <v>5662</v>
      </c>
      <c r="B3667" s="114">
        <v>532102</v>
      </c>
      <c r="C3667" s="114" t="s">
        <v>364</v>
      </c>
      <c r="D3667" s="114" t="s">
        <v>1063</v>
      </c>
    </row>
    <row r="3668" spans="1:4" x14ac:dyDescent="0.3">
      <c r="A3668" s="114" t="s">
        <v>5663</v>
      </c>
      <c r="B3668" s="114">
        <v>540719</v>
      </c>
      <c r="C3668" s="114" t="s">
        <v>5664</v>
      </c>
      <c r="D3668" s="114" t="s">
        <v>2777</v>
      </c>
    </row>
    <row r="3669" spans="1:4" x14ac:dyDescent="0.3">
      <c r="A3669" s="114" t="s">
        <v>5665</v>
      </c>
      <c r="B3669" s="114">
        <v>590098</v>
      </c>
      <c r="C3669" s="114" t="s">
        <v>5666</v>
      </c>
      <c r="D3669" s="114" t="s">
        <v>347</v>
      </c>
    </row>
    <row r="3670" spans="1:4" x14ac:dyDescent="0.3">
      <c r="A3670" s="114" t="s">
        <v>5667</v>
      </c>
      <c r="B3670" s="114">
        <v>526081</v>
      </c>
      <c r="C3670" s="114" t="s">
        <v>5668</v>
      </c>
      <c r="D3670" s="114" t="s">
        <v>424</v>
      </c>
    </row>
    <row r="3671" spans="1:4" x14ac:dyDescent="0.3">
      <c r="A3671" s="114" t="s">
        <v>5669</v>
      </c>
      <c r="B3671" s="114">
        <v>531797</v>
      </c>
      <c r="C3671" s="114" t="s">
        <v>364</v>
      </c>
      <c r="D3671" s="114" t="s">
        <v>377</v>
      </c>
    </row>
    <row r="3672" spans="1:4" x14ac:dyDescent="0.3">
      <c r="A3672" s="114" t="s">
        <v>5670</v>
      </c>
      <c r="B3672" s="114">
        <v>511672</v>
      </c>
      <c r="C3672" s="114" t="s">
        <v>364</v>
      </c>
      <c r="D3672" s="114" t="s">
        <v>396</v>
      </c>
    </row>
    <row r="3673" spans="1:4" x14ac:dyDescent="0.3">
      <c r="A3673" s="114" t="s">
        <v>5671</v>
      </c>
      <c r="B3673" s="114">
        <v>516110</v>
      </c>
      <c r="C3673" s="114" t="s">
        <v>5672</v>
      </c>
      <c r="D3673" s="114" t="s">
        <v>553</v>
      </c>
    </row>
    <row r="3674" spans="1:4" x14ac:dyDescent="0.3">
      <c r="A3674" s="114" t="s">
        <v>5673</v>
      </c>
      <c r="B3674" s="114">
        <v>526544</v>
      </c>
      <c r="C3674" s="114" t="s">
        <v>364</v>
      </c>
      <c r="D3674" s="114" t="s">
        <v>370</v>
      </c>
    </row>
    <row r="3675" spans="1:4" x14ac:dyDescent="0.3">
      <c r="A3675" s="114" t="s">
        <v>5674</v>
      </c>
      <c r="B3675" s="114">
        <v>507894</v>
      </c>
      <c r="C3675" s="114" t="s">
        <v>364</v>
      </c>
      <c r="D3675" s="114" t="s">
        <v>641</v>
      </c>
    </row>
    <row r="3676" spans="1:4" x14ac:dyDescent="0.3">
      <c r="A3676" s="114" t="s">
        <v>5675</v>
      </c>
      <c r="B3676" s="114">
        <v>507894</v>
      </c>
      <c r="C3676" s="114" t="s">
        <v>364</v>
      </c>
      <c r="D3676" s="114" t="s">
        <v>641</v>
      </c>
    </row>
    <row r="3677" spans="1:4" x14ac:dyDescent="0.3">
      <c r="A3677" s="114" t="s">
        <v>5676</v>
      </c>
      <c r="B3677" s="114">
        <v>505790</v>
      </c>
      <c r="C3677" s="114" t="s">
        <v>5677</v>
      </c>
      <c r="D3677" s="114" t="s">
        <v>372</v>
      </c>
    </row>
    <row r="3678" spans="1:4" x14ac:dyDescent="0.3">
      <c r="A3678" s="114" t="s">
        <v>5678</v>
      </c>
      <c r="B3678" s="114">
        <v>505790</v>
      </c>
      <c r="C3678" s="114" t="s">
        <v>5677</v>
      </c>
      <c r="D3678" s="114" t="s">
        <v>372</v>
      </c>
    </row>
    <row r="3679" spans="1:4" x14ac:dyDescent="0.3">
      <c r="A3679" s="114" t="s">
        <v>5679</v>
      </c>
      <c r="B3679" s="114">
        <v>534139</v>
      </c>
      <c r="C3679" s="114" t="s">
        <v>5680</v>
      </c>
      <c r="D3679" s="114" t="s">
        <v>407</v>
      </c>
    </row>
    <row r="3680" spans="1:4" x14ac:dyDescent="0.3">
      <c r="A3680" s="114" t="s">
        <v>5681</v>
      </c>
      <c r="B3680" s="114">
        <v>538857</v>
      </c>
      <c r="C3680" s="114" t="s">
        <v>364</v>
      </c>
      <c r="D3680" s="114" t="s">
        <v>381</v>
      </c>
    </row>
    <row r="3681" spans="1:4" x14ac:dyDescent="0.3">
      <c r="A3681" s="114" t="s">
        <v>5682</v>
      </c>
      <c r="B3681" s="114">
        <v>505141</v>
      </c>
      <c r="C3681" s="114" t="s">
        <v>364</v>
      </c>
      <c r="D3681" s="114" t="s">
        <v>1022</v>
      </c>
    </row>
    <row r="3682" spans="1:4" x14ac:dyDescent="0.3">
      <c r="A3682" s="114" t="s">
        <v>5683</v>
      </c>
      <c r="B3682" s="114">
        <v>505141</v>
      </c>
      <c r="C3682" s="114" t="s">
        <v>364</v>
      </c>
      <c r="D3682" s="114" t="s">
        <v>1022</v>
      </c>
    </row>
    <row r="3683" spans="1:4" x14ac:dyDescent="0.3">
      <c r="A3683" s="114" t="s">
        <v>5684</v>
      </c>
      <c r="B3683" s="114">
        <v>530361</v>
      </c>
      <c r="C3683" s="114" t="s">
        <v>364</v>
      </c>
      <c r="D3683" s="114" t="s">
        <v>424</v>
      </c>
    </row>
    <row r="3684" spans="1:4" x14ac:dyDescent="0.3">
      <c r="A3684" s="114" t="s">
        <v>5685</v>
      </c>
      <c r="B3684" s="114">
        <v>533268</v>
      </c>
      <c r="C3684" s="114" t="s">
        <v>364</v>
      </c>
      <c r="D3684" s="114" t="s">
        <v>1103</v>
      </c>
    </row>
    <row r="3685" spans="1:4" x14ac:dyDescent="0.3">
      <c r="A3685" s="114" t="s">
        <v>5686</v>
      </c>
      <c r="B3685" s="114">
        <v>526807</v>
      </c>
      <c r="C3685" s="114" t="s">
        <v>5687</v>
      </c>
      <c r="D3685" s="114" t="s">
        <v>1612</v>
      </c>
    </row>
    <row r="3686" spans="1:4" x14ac:dyDescent="0.3">
      <c r="A3686" s="114" t="s">
        <v>5688</v>
      </c>
      <c r="B3686" s="114">
        <v>521182</v>
      </c>
      <c r="C3686" s="114" t="s">
        <v>364</v>
      </c>
      <c r="D3686" s="114" t="s">
        <v>386</v>
      </c>
    </row>
    <row r="3687" spans="1:4" x14ac:dyDescent="0.3">
      <c r="A3687" s="114" t="s">
        <v>5689</v>
      </c>
      <c r="B3687" s="114">
        <v>514264</v>
      </c>
      <c r="C3687" s="114" t="s">
        <v>364</v>
      </c>
      <c r="D3687" s="114" t="s">
        <v>379</v>
      </c>
    </row>
    <row r="3688" spans="1:4" x14ac:dyDescent="0.3">
      <c r="A3688" s="114" t="s">
        <v>5690</v>
      </c>
      <c r="B3688" s="114" t="s">
        <v>364</v>
      </c>
      <c r="C3688" s="114" t="s">
        <v>5691</v>
      </c>
      <c r="D3688" s="114" t="s">
        <v>375</v>
      </c>
    </row>
    <row r="3689" spans="1:4" x14ac:dyDescent="0.3">
      <c r="A3689" s="114" t="s">
        <v>5692</v>
      </c>
      <c r="B3689" s="114">
        <v>540673</v>
      </c>
      <c r="C3689" s="114" t="s">
        <v>5693</v>
      </c>
      <c r="D3689" s="114" t="s">
        <v>3145</v>
      </c>
    </row>
    <row r="3690" spans="1:4" x14ac:dyDescent="0.3">
      <c r="A3690" s="114" t="s">
        <v>5694</v>
      </c>
      <c r="B3690" s="114">
        <v>540673</v>
      </c>
      <c r="C3690" s="114" t="s">
        <v>5693</v>
      </c>
      <c r="D3690" s="114" t="s">
        <v>3145</v>
      </c>
    </row>
    <row r="3691" spans="1:4" x14ac:dyDescent="0.3">
      <c r="A3691" s="114" t="s">
        <v>5695</v>
      </c>
      <c r="B3691" s="114">
        <v>532886</v>
      </c>
      <c r="C3691" s="114" t="s">
        <v>5696</v>
      </c>
      <c r="D3691" s="114" t="s">
        <v>379</v>
      </c>
    </row>
    <row r="3692" spans="1:4" x14ac:dyDescent="0.3">
      <c r="A3692" s="114" t="s">
        <v>5697</v>
      </c>
      <c r="B3692" s="114">
        <v>530075</v>
      </c>
      <c r="C3692" s="114" t="s">
        <v>5698</v>
      </c>
      <c r="D3692" s="114" t="s">
        <v>427</v>
      </c>
    </row>
    <row r="3693" spans="1:4" x14ac:dyDescent="0.3">
      <c r="A3693" s="114" t="s">
        <v>5699</v>
      </c>
      <c r="B3693" s="114">
        <v>538875</v>
      </c>
      <c r="C3693" s="114" t="s">
        <v>364</v>
      </c>
      <c r="D3693" s="114" t="s">
        <v>785</v>
      </c>
    </row>
    <row r="3694" spans="1:4" x14ac:dyDescent="0.3">
      <c r="A3694" s="114" t="s">
        <v>5700</v>
      </c>
      <c r="B3694" s="114">
        <v>532021</v>
      </c>
      <c r="C3694" s="114" t="s">
        <v>364</v>
      </c>
      <c r="D3694" s="114" t="s">
        <v>402</v>
      </c>
    </row>
    <row r="3695" spans="1:4" x14ac:dyDescent="0.3">
      <c r="A3695" s="114" t="s">
        <v>5701</v>
      </c>
      <c r="B3695" s="114">
        <v>531980</v>
      </c>
      <c r="C3695" s="114" t="s">
        <v>364</v>
      </c>
      <c r="D3695" s="114" t="s">
        <v>350</v>
      </c>
    </row>
    <row r="3696" spans="1:4" x14ac:dyDescent="0.3">
      <c r="A3696" s="114" t="s">
        <v>5702</v>
      </c>
      <c r="B3696" s="114">
        <v>512529</v>
      </c>
      <c r="C3696" s="114" t="s">
        <v>5703</v>
      </c>
      <c r="D3696" s="114" t="s">
        <v>402</v>
      </c>
    </row>
    <row r="3697" spans="1:4" x14ac:dyDescent="0.3">
      <c r="A3697" s="114" t="s">
        <v>5704</v>
      </c>
      <c r="B3697" s="114" t="s">
        <v>364</v>
      </c>
      <c r="C3697" s="114" t="s">
        <v>5705</v>
      </c>
      <c r="D3697" s="114" t="s">
        <v>375</v>
      </c>
    </row>
    <row r="3698" spans="1:4" x14ac:dyDescent="0.3">
      <c r="A3698" s="114" t="s">
        <v>5706</v>
      </c>
      <c r="B3698" s="114">
        <v>502450</v>
      </c>
      <c r="C3698" s="114" t="s">
        <v>5707</v>
      </c>
      <c r="D3698" s="114" t="s">
        <v>358</v>
      </c>
    </row>
    <row r="3699" spans="1:4" x14ac:dyDescent="0.3">
      <c r="A3699" s="114" t="s">
        <v>5708</v>
      </c>
      <c r="B3699" s="114">
        <v>505075</v>
      </c>
      <c r="C3699" s="114" t="s">
        <v>5709</v>
      </c>
      <c r="D3699" s="114" t="s">
        <v>719</v>
      </c>
    </row>
    <row r="3700" spans="1:4" x14ac:dyDescent="0.3">
      <c r="A3700" s="114" t="s">
        <v>5710</v>
      </c>
      <c r="B3700" s="114">
        <v>511760</v>
      </c>
      <c r="C3700" s="114" t="s">
        <v>364</v>
      </c>
      <c r="D3700" s="114" t="s">
        <v>381</v>
      </c>
    </row>
    <row r="3701" spans="1:4" x14ac:dyDescent="0.3">
      <c r="A3701" s="114" t="s">
        <v>5711</v>
      </c>
      <c r="B3701" s="114">
        <v>524324</v>
      </c>
      <c r="C3701" s="114" t="s">
        <v>364</v>
      </c>
      <c r="D3701" s="114" t="s">
        <v>524</v>
      </c>
    </row>
    <row r="3702" spans="1:4" x14ac:dyDescent="0.3">
      <c r="A3702" s="114" t="s">
        <v>5712</v>
      </c>
      <c r="B3702" s="114">
        <v>532993</v>
      </c>
      <c r="C3702" s="114" t="s">
        <v>5713</v>
      </c>
      <c r="D3702" s="114" t="s">
        <v>892</v>
      </c>
    </row>
    <row r="3703" spans="1:4" x14ac:dyDescent="0.3">
      <c r="A3703" s="114" t="s">
        <v>5714</v>
      </c>
      <c r="B3703" s="114">
        <v>530867</v>
      </c>
      <c r="C3703" s="114" t="s">
        <v>364</v>
      </c>
      <c r="D3703" s="114" t="s">
        <v>347</v>
      </c>
    </row>
    <row r="3704" spans="1:4" x14ac:dyDescent="0.3">
      <c r="A3704" s="114" t="s">
        <v>5715</v>
      </c>
      <c r="B3704" s="114">
        <v>524546</v>
      </c>
      <c r="C3704" s="114" t="s">
        <v>364</v>
      </c>
      <c r="D3704" s="114" t="s">
        <v>402</v>
      </c>
    </row>
    <row r="3705" spans="1:4" x14ac:dyDescent="0.3">
      <c r="A3705" s="114" t="s">
        <v>5716</v>
      </c>
      <c r="B3705" s="114">
        <v>513436</v>
      </c>
      <c r="C3705" s="114" t="s">
        <v>5717</v>
      </c>
      <c r="D3705" s="114" t="s">
        <v>396</v>
      </c>
    </row>
    <row r="3706" spans="1:4" x14ac:dyDescent="0.3">
      <c r="A3706" s="114" t="s">
        <v>5718</v>
      </c>
      <c r="B3706" s="114">
        <v>509870</v>
      </c>
      <c r="C3706" s="114" t="s">
        <v>364</v>
      </c>
      <c r="D3706" s="114" t="s">
        <v>450</v>
      </c>
    </row>
    <row r="3707" spans="1:4" x14ac:dyDescent="0.3">
      <c r="A3707" s="114" t="s">
        <v>5719</v>
      </c>
      <c r="B3707" s="114">
        <v>519031</v>
      </c>
      <c r="C3707" s="114" t="s">
        <v>364</v>
      </c>
      <c r="D3707" s="114" t="s">
        <v>424</v>
      </c>
    </row>
    <row r="3708" spans="1:4" x14ac:dyDescent="0.3">
      <c r="A3708" s="114" t="s">
        <v>5720</v>
      </c>
      <c r="B3708" s="114">
        <v>526508</v>
      </c>
      <c r="C3708" s="114" t="s">
        <v>364</v>
      </c>
      <c r="D3708" s="114" t="s">
        <v>1612</v>
      </c>
    </row>
    <row r="3709" spans="1:4" x14ac:dyDescent="0.3">
      <c r="A3709" s="114" t="s">
        <v>5721</v>
      </c>
      <c r="B3709" s="114">
        <v>539520</v>
      </c>
      <c r="C3709" s="114" t="s">
        <v>364</v>
      </c>
      <c r="D3709" s="114" t="s">
        <v>386</v>
      </c>
    </row>
    <row r="3710" spans="1:4" x14ac:dyDescent="0.3">
      <c r="A3710" s="114" t="s">
        <v>5722</v>
      </c>
      <c r="B3710" s="114">
        <v>501423</v>
      </c>
      <c r="C3710" s="114" t="s">
        <v>364</v>
      </c>
      <c r="D3710" s="114" t="s">
        <v>484</v>
      </c>
    </row>
    <row r="3711" spans="1:4" x14ac:dyDescent="0.3">
      <c r="A3711" s="114" t="s">
        <v>5723</v>
      </c>
      <c r="B3711" s="114" t="s">
        <v>364</v>
      </c>
      <c r="C3711" s="114" t="s">
        <v>5724</v>
      </c>
      <c r="D3711" s="114" t="s">
        <v>375</v>
      </c>
    </row>
    <row r="3712" spans="1:4" x14ac:dyDescent="0.3">
      <c r="A3712" s="114" t="s">
        <v>5725</v>
      </c>
      <c r="B3712" s="114">
        <v>531431</v>
      </c>
      <c r="C3712" s="114" t="s">
        <v>5726</v>
      </c>
      <c r="D3712" s="114" t="s">
        <v>372</v>
      </c>
    </row>
    <row r="3713" spans="1:4" x14ac:dyDescent="0.3">
      <c r="A3713" s="114" t="s">
        <v>5727</v>
      </c>
      <c r="B3713" s="114">
        <v>531431</v>
      </c>
      <c r="C3713" s="114" t="s">
        <v>5726</v>
      </c>
      <c r="D3713" s="114" t="s">
        <v>372</v>
      </c>
    </row>
    <row r="3714" spans="1:4" x14ac:dyDescent="0.3">
      <c r="A3714" s="114" t="s">
        <v>5728</v>
      </c>
      <c r="B3714" s="114">
        <v>540797</v>
      </c>
      <c r="C3714" s="114" t="s">
        <v>5729</v>
      </c>
      <c r="D3714" s="114" t="s">
        <v>834</v>
      </c>
    </row>
    <row r="3715" spans="1:4" x14ac:dyDescent="0.3">
      <c r="A3715" s="114" t="s">
        <v>5730</v>
      </c>
      <c r="B3715" s="114">
        <v>511754</v>
      </c>
      <c r="C3715" s="114" t="s">
        <v>364</v>
      </c>
      <c r="D3715" s="114" t="s">
        <v>381</v>
      </c>
    </row>
    <row r="3716" spans="1:4" x14ac:dyDescent="0.3">
      <c r="A3716" s="114" t="s">
        <v>5731</v>
      </c>
      <c r="B3716" s="114">
        <v>539895</v>
      </c>
      <c r="C3716" s="114" t="s">
        <v>364</v>
      </c>
      <c r="D3716" s="114" t="s">
        <v>347</v>
      </c>
    </row>
    <row r="3717" spans="1:4" x14ac:dyDescent="0.3">
      <c r="A3717" s="114" t="s">
        <v>5732</v>
      </c>
      <c r="B3717" s="114">
        <v>509874</v>
      </c>
      <c r="C3717" s="114" t="s">
        <v>5733</v>
      </c>
      <c r="D3717" s="114" t="s">
        <v>641</v>
      </c>
    </row>
    <row r="3718" spans="1:4" x14ac:dyDescent="0.3">
      <c r="A3718" s="114" t="s">
        <v>5734</v>
      </c>
      <c r="B3718" s="114">
        <v>512499</v>
      </c>
      <c r="C3718" s="114" t="s">
        <v>364</v>
      </c>
      <c r="D3718" s="114" t="s">
        <v>347</v>
      </c>
    </row>
    <row r="3719" spans="1:4" x14ac:dyDescent="0.3">
      <c r="A3719" s="114" t="s">
        <v>5735</v>
      </c>
      <c r="B3719" s="114">
        <v>532455</v>
      </c>
      <c r="C3719" s="114" t="s">
        <v>364</v>
      </c>
      <c r="D3719" s="114" t="s">
        <v>438</v>
      </c>
    </row>
    <row r="3720" spans="1:4" x14ac:dyDescent="0.3">
      <c r="A3720" s="114" t="s">
        <v>5736</v>
      </c>
      <c r="B3720" s="114">
        <v>540259</v>
      </c>
      <c r="C3720" s="114" t="s">
        <v>364</v>
      </c>
      <c r="D3720" s="114" t="s">
        <v>3145</v>
      </c>
    </row>
    <row r="3721" spans="1:4" x14ac:dyDescent="0.3">
      <c r="A3721" s="114" t="s">
        <v>5737</v>
      </c>
      <c r="B3721" s="114">
        <v>542232</v>
      </c>
      <c r="C3721" s="114" t="s">
        <v>5738</v>
      </c>
      <c r="D3721" s="114" t="s">
        <v>730</v>
      </c>
    </row>
    <row r="3722" spans="1:4" x14ac:dyDescent="0.3">
      <c r="A3722" s="114" t="s">
        <v>5739</v>
      </c>
      <c r="B3722" s="114">
        <v>540425</v>
      </c>
      <c r="C3722" s="114" t="s">
        <v>5740</v>
      </c>
      <c r="D3722" s="114" t="s">
        <v>687</v>
      </c>
    </row>
    <row r="3723" spans="1:4" x14ac:dyDescent="0.3">
      <c r="A3723" s="114" t="s">
        <v>5741</v>
      </c>
      <c r="B3723" s="114">
        <v>512297</v>
      </c>
      <c r="C3723" s="114" t="s">
        <v>364</v>
      </c>
      <c r="D3723" s="114" t="s">
        <v>372</v>
      </c>
    </row>
    <row r="3724" spans="1:4" x14ac:dyDescent="0.3">
      <c r="A3724" s="114" t="s">
        <v>5742</v>
      </c>
      <c r="B3724" s="114">
        <v>531925</v>
      </c>
      <c r="C3724" s="114" t="s">
        <v>364</v>
      </c>
      <c r="D3724" s="114" t="s">
        <v>424</v>
      </c>
    </row>
    <row r="3725" spans="1:4" x14ac:dyDescent="0.3">
      <c r="A3725" s="114" t="s">
        <v>5743</v>
      </c>
      <c r="B3725" s="114">
        <v>522034</v>
      </c>
      <c r="C3725" s="114" t="s">
        <v>5744</v>
      </c>
      <c r="D3725" s="114" t="s">
        <v>719</v>
      </c>
    </row>
    <row r="3726" spans="1:4" x14ac:dyDescent="0.3">
      <c r="A3726" s="114" t="s">
        <v>5745</v>
      </c>
      <c r="B3726" s="114">
        <v>539921</v>
      </c>
      <c r="C3726" s="114" t="s">
        <v>364</v>
      </c>
      <c r="D3726" s="114" t="s">
        <v>469</v>
      </c>
    </row>
    <row r="3727" spans="1:4" x14ac:dyDescent="0.3">
      <c r="A3727" s="114" t="s">
        <v>5746</v>
      </c>
      <c r="B3727" s="114" t="s">
        <v>364</v>
      </c>
      <c r="C3727" s="114" t="s">
        <v>5747</v>
      </c>
      <c r="D3727" s="114" t="s">
        <v>375</v>
      </c>
    </row>
    <row r="3728" spans="1:4" x14ac:dyDescent="0.3">
      <c r="A3728" s="114" t="s">
        <v>5748</v>
      </c>
      <c r="B3728" s="114" t="s">
        <v>364</v>
      </c>
      <c r="C3728" s="114" t="s">
        <v>5747</v>
      </c>
      <c r="D3728" s="114" t="s">
        <v>375</v>
      </c>
    </row>
    <row r="3729" spans="1:4" x14ac:dyDescent="0.3">
      <c r="A3729" s="114" t="s">
        <v>5749</v>
      </c>
      <c r="B3729" s="114">
        <v>514402</v>
      </c>
      <c r="C3729" s="114" t="s">
        <v>364</v>
      </c>
      <c r="D3729" s="114" t="s">
        <v>379</v>
      </c>
    </row>
    <row r="3730" spans="1:4" x14ac:dyDescent="0.3">
      <c r="A3730" s="114" t="s">
        <v>5750</v>
      </c>
      <c r="B3730" s="114">
        <v>539584</v>
      </c>
      <c r="C3730" s="114" t="s">
        <v>364</v>
      </c>
      <c r="D3730" s="114" t="s">
        <v>386</v>
      </c>
    </row>
    <row r="3731" spans="1:4" x14ac:dyDescent="0.3">
      <c r="A3731" s="114" t="s">
        <v>5751</v>
      </c>
      <c r="B3731" s="114">
        <v>538666</v>
      </c>
      <c r="C3731" s="114" t="s">
        <v>5752</v>
      </c>
      <c r="D3731" s="114" t="s">
        <v>508</v>
      </c>
    </row>
    <row r="3732" spans="1:4" x14ac:dyDescent="0.3">
      <c r="A3732" s="114" t="s">
        <v>5753</v>
      </c>
      <c r="B3732" s="114">
        <v>513548</v>
      </c>
      <c r="C3732" s="114" t="s">
        <v>364</v>
      </c>
      <c r="D3732" s="114" t="s">
        <v>396</v>
      </c>
    </row>
    <row r="3733" spans="1:4" x14ac:dyDescent="0.3">
      <c r="A3733" s="114" t="s">
        <v>5754</v>
      </c>
      <c r="B3733" s="114">
        <v>535602</v>
      </c>
      <c r="C3733" s="114" t="s">
        <v>5755</v>
      </c>
      <c r="D3733" s="114" t="s">
        <v>719</v>
      </c>
    </row>
    <row r="3734" spans="1:4" x14ac:dyDescent="0.3">
      <c r="A3734" s="114" t="s">
        <v>5756</v>
      </c>
      <c r="B3734" s="114">
        <v>512393</v>
      </c>
      <c r="C3734" s="114" t="s">
        <v>364</v>
      </c>
      <c r="D3734" s="114" t="s">
        <v>347</v>
      </c>
    </row>
    <row r="3735" spans="1:4" x14ac:dyDescent="0.3">
      <c r="A3735" s="114" t="s">
        <v>5757</v>
      </c>
      <c r="B3735" s="114">
        <v>540725</v>
      </c>
      <c r="C3735" s="114" t="s">
        <v>364</v>
      </c>
      <c r="D3735" s="114" t="s">
        <v>347</v>
      </c>
    </row>
    <row r="3736" spans="1:4" x14ac:dyDescent="0.3">
      <c r="A3736" s="114" t="s">
        <v>5758</v>
      </c>
      <c r="B3736" s="114">
        <v>540786</v>
      </c>
      <c r="C3736" s="114" t="s">
        <v>364</v>
      </c>
      <c r="D3736" s="114" t="s">
        <v>662</v>
      </c>
    </row>
    <row r="3737" spans="1:4" x14ac:dyDescent="0.3">
      <c r="A3737" s="114" t="s">
        <v>5759</v>
      </c>
      <c r="B3737" s="114">
        <v>532908</v>
      </c>
      <c r="C3737" s="114" t="s">
        <v>5760</v>
      </c>
      <c r="D3737" s="114" t="s">
        <v>402</v>
      </c>
    </row>
    <row r="3738" spans="1:4" x14ac:dyDescent="0.3">
      <c r="A3738" s="114" t="s">
        <v>5761</v>
      </c>
      <c r="B3738" s="114">
        <v>523449</v>
      </c>
      <c r="C3738" s="114" t="s">
        <v>364</v>
      </c>
      <c r="D3738" s="114" t="s">
        <v>733</v>
      </c>
    </row>
    <row r="3739" spans="1:4" x14ac:dyDescent="0.3">
      <c r="A3739" s="114" t="s">
        <v>5762</v>
      </c>
      <c r="B3739" s="114">
        <v>523449</v>
      </c>
      <c r="C3739" s="114" t="s">
        <v>364</v>
      </c>
      <c r="D3739" s="114" t="s">
        <v>733</v>
      </c>
    </row>
    <row r="3740" spans="1:4" x14ac:dyDescent="0.3">
      <c r="A3740" s="114" t="s">
        <v>5763</v>
      </c>
      <c r="B3740" s="114">
        <v>538212</v>
      </c>
      <c r="C3740" s="114" t="s">
        <v>364</v>
      </c>
      <c r="D3740" s="114" t="s">
        <v>381</v>
      </c>
    </row>
    <row r="3741" spans="1:4" x14ac:dyDescent="0.3">
      <c r="A3741" s="114" t="s">
        <v>5764</v>
      </c>
      <c r="B3741" s="114">
        <v>540221</v>
      </c>
      <c r="C3741" s="114" t="s">
        <v>364</v>
      </c>
      <c r="D3741" s="114" t="s">
        <v>386</v>
      </c>
    </row>
    <row r="3742" spans="1:4" x14ac:dyDescent="0.3">
      <c r="A3742" s="114" t="s">
        <v>5765</v>
      </c>
      <c r="B3742" s="114">
        <v>540147</v>
      </c>
      <c r="C3742" s="114" t="s">
        <v>364</v>
      </c>
      <c r="D3742" s="114" t="s">
        <v>762</v>
      </c>
    </row>
    <row r="3743" spans="1:4" x14ac:dyDescent="0.3">
      <c r="A3743" s="114" t="s">
        <v>5766</v>
      </c>
      <c r="B3743" s="114">
        <v>540203</v>
      </c>
      <c r="C3743" s="114" t="s">
        <v>5767</v>
      </c>
      <c r="D3743" s="114" t="s">
        <v>641</v>
      </c>
    </row>
    <row r="3744" spans="1:4" x14ac:dyDescent="0.3">
      <c r="A3744" s="114" t="s">
        <v>5768</v>
      </c>
      <c r="B3744" s="114">
        <v>540757</v>
      </c>
      <c r="C3744" s="114" t="s">
        <v>364</v>
      </c>
      <c r="D3744" s="114" t="s">
        <v>424</v>
      </c>
    </row>
    <row r="3745" spans="1:4" x14ac:dyDescent="0.3">
      <c r="A3745" s="114" t="s">
        <v>5769</v>
      </c>
      <c r="B3745" s="114">
        <v>530525</v>
      </c>
      <c r="C3745" s="114" t="s">
        <v>364</v>
      </c>
      <c r="D3745" s="114" t="s">
        <v>478</v>
      </c>
    </row>
    <row r="3746" spans="1:4" x14ac:dyDescent="0.3">
      <c r="A3746" s="114" t="s">
        <v>5770</v>
      </c>
      <c r="B3746" s="114">
        <v>533301</v>
      </c>
      <c r="C3746" s="114" t="s">
        <v>5771</v>
      </c>
      <c r="D3746" s="114" t="s">
        <v>379</v>
      </c>
    </row>
    <row r="3747" spans="1:4" x14ac:dyDescent="0.3">
      <c r="A3747" s="114" t="s">
        <v>5772</v>
      </c>
      <c r="B3747" s="114">
        <v>526839</v>
      </c>
      <c r="C3747" s="114" t="s">
        <v>364</v>
      </c>
      <c r="D3747" s="114" t="s">
        <v>762</v>
      </c>
    </row>
    <row r="3748" spans="1:4" x14ac:dyDescent="0.3">
      <c r="A3748" s="114" t="s">
        <v>5773</v>
      </c>
      <c r="B3748" s="114">
        <v>538685</v>
      </c>
      <c r="C3748" s="114" t="s">
        <v>5774</v>
      </c>
      <c r="D3748" s="114" t="s">
        <v>367</v>
      </c>
    </row>
    <row r="3749" spans="1:4" x14ac:dyDescent="0.3">
      <c r="A3749" s="114" t="s">
        <v>5775</v>
      </c>
      <c r="B3749" s="114">
        <v>512367</v>
      </c>
      <c r="C3749" s="114" t="s">
        <v>364</v>
      </c>
      <c r="D3749" s="114" t="s">
        <v>347</v>
      </c>
    </row>
    <row r="3750" spans="1:4" x14ac:dyDescent="0.3">
      <c r="A3750" s="114" t="s">
        <v>5776</v>
      </c>
      <c r="B3750" s="114">
        <v>526117</v>
      </c>
      <c r="C3750" s="114" t="s">
        <v>364</v>
      </c>
      <c r="D3750" s="114" t="s">
        <v>910</v>
      </c>
    </row>
    <row r="3751" spans="1:4" x14ac:dyDescent="0.3">
      <c r="A3751" s="114" t="s">
        <v>5777</v>
      </c>
      <c r="B3751" s="114">
        <v>539111</v>
      </c>
      <c r="C3751" s="114" t="s">
        <v>364</v>
      </c>
      <c r="D3751" s="114" t="s">
        <v>379</v>
      </c>
    </row>
    <row r="3752" spans="1:4" x14ac:dyDescent="0.3">
      <c r="A3752" s="114" t="s">
        <v>5778</v>
      </c>
      <c r="B3752" s="114">
        <v>526137</v>
      </c>
      <c r="C3752" s="114" t="s">
        <v>364</v>
      </c>
      <c r="D3752" s="114" t="s">
        <v>559</v>
      </c>
    </row>
    <row r="3753" spans="1:4" x14ac:dyDescent="0.3">
      <c r="A3753" s="114" t="s">
        <v>5779</v>
      </c>
      <c r="B3753" s="114">
        <v>507952</v>
      </c>
      <c r="C3753" s="114" t="s">
        <v>364</v>
      </c>
      <c r="D3753" s="114" t="s">
        <v>381</v>
      </c>
    </row>
    <row r="3754" spans="1:4" x14ac:dyDescent="0.3">
      <c r="A3754" s="114" t="s">
        <v>5780</v>
      </c>
      <c r="B3754" s="114">
        <v>531201</v>
      </c>
      <c r="C3754" s="114" t="s">
        <v>364</v>
      </c>
      <c r="D3754" s="114" t="s">
        <v>662</v>
      </c>
    </row>
    <row r="3755" spans="1:4" x14ac:dyDescent="0.3">
      <c r="A3755" s="114" t="s">
        <v>5781</v>
      </c>
      <c r="B3755" s="114">
        <v>513709</v>
      </c>
      <c r="C3755" s="114" t="s">
        <v>364</v>
      </c>
      <c r="D3755" s="114" t="s">
        <v>372</v>
      </c>
    </row>
    <row r="3756" spans="1:4" x14ac:dyDescent="0.3">
      <c r="A3756" s="114" t="s">
        <v>5782</v>
      </c>
      <c r="B3756" s="114">
        <v>530549</v>
      </c>
      <c r="C3756" s="114" t="s">
        <v>5783</v>
      </c>
      <c r="D3756" s="114" t="s">
        <v>402</v>
      </c>
    </row>
    <row r="3757" spans="1:4" x14ac:dyDescent="0.3">
      <c r="A3757" s="114" t="s">
        <v>5784</v>
      </c>
      <c r="B3757" s="114">
        <v>533389</v>
      </c>
      <c r="C3757" s="114" t="s">
        <v>5785</v>
      </c>
      <c r="D3757" s="114" t="s">
        <v>662</v>
      </c>
    </row>
    <row r="3758" spans="1:4" x14ac:dyDescent="0.3">
      <c r="A3758" s="114" t="s">
        <v>5786</v>
      </c>
      <c r="B3758" s="114">
        <v>523598</v>
      </c>
      <c r="C3758" s="114" t="s">
        <v>5787</v>
      </c>
      <c r="D3758" s="114" t="s">
        <v>1612</v>
      </c>
    </row>
    <row r="3759" spans="1:4" x14ac:dyDescent="0.3">
      <c r="A3759" s="114" t="s">
        <v>5788</v>
      </c>
      <c r="B3759" s="114">
        <v>523598</v>
      </c>
      <c r="C3759" s="114" t="s">
        <v>5787</v>
      </c>
      <c r="D3759" s="114" t="s">
        <v>1612</v>
      </c>
    </row>
    <row r="3760" spans="1:4" x14ac:dyDescent="0.3">
      <c r="A3760" s="114" t="s">
        <v>5789</v>
      </c>
      <c r="B3760" s="114">
        <v>512289</v>
      </c>
      <c r="C3760" s="114" t="s">
        <v>5790</v>
      </c>
      <c r="D3760" s="114" t="s">
        <v>2612</v>
      </c>
    </row>
    <row r="3761" spans="1:4" x14ac:dyDescent="0.3">
      <c r="A3761" s="114" t="s">
        <v>5791</v>
      </c>
      <c r="B3761" s="114">
        <v>540693</v>
      </c>
      <c r="C3761" s="114" t="s">
        <v>364</v>
      </c>
      <c r="D3761" s="114" t="s">
        <v>484</v>
      </c>
    </row>
    <row r="3762" spans="1:4" x14ac:dyDescent="0.3">
      <c r="A3762" s="114" t="s">
        <v>5792</v>
      </c>
      <c r="B3762" s="114">
        <v>532323</v>
      </c>
      <c r="C3762" s="114" t="s">
        <v>364</v>
      </c>
      <c r="D3762" s="114" t="s">
        <v>377</v>
      </c>
    </row>
    <row r="3763" spans="1:4" x14ac:dyDescent="0.3">
      <c r="A3763" s="114" t="s">
        <v>5793</v>
      </c>
      <c r="B3763" s="114">
        <v>530433</v>
      </c>
      <c r="C3763" s="114" t="s">
        <v>364</v>
      </c>
      <c r="D3763" s="114" t="s">
        <v>872</v>
      </c>
    </row>
    <row r="3764" spans="1:4" x14ac:dyDescent="0.3">
      <c r="A3764" s="114" t="s">
        <v>5794</v>
      </c>
      <c r="B3764" s="114">
        <v>540072</v>
      </c>
      <c r="C3764" s="114" t="s">
        <v>364</v>
      </c>
      <c r="D3764" s="114" t="s">
        <v>892</v>
      </c>
    </row>
    <row r="3765" spans="1:4" x14ac:dyDescent="0.3">
      <c r="A3765" s="114" t="s">
        <v>5795</v>
      </c>
      <c r="B3765" s="114">
        <v>524602</v>
      </c>
      <c r="C3765" s="114" t="s">
        <v>5796</v>
      </c>
      <c r="D3765" s="114" t="s">
        <v>553</v>
      </c>
    </row>
    <row r="3766" spans="1:4" x14ac:dyDescent="0.3">
      <c r="A3766" s="114" t="s">
        <v>5797</v>
      </c>
      <c r="B3766" s="114">
        <v>540961</v>
      </c>
      <c r="C3766" s="114" t="s">
        <v>5798</v>
      </c>
      <c r="D3766" s="114" t="s">
        <v>379</v>
      </c>
    </row>
    <row r="3767" spans="1:4" x14ac:dyDescent="0.3">
      <c r="A3767" s="114" t="s">
        <v>5799</v>
      </c>
      <c r="B3767" s="114">
        <v>521003</v>
      </c>
      <c r="C3767" s="114" t="s">
        <v>364</v>
      </c>
      <c r="D3767" s="114" t="s">
        <v>386</v>
      </c>
    </row>
    <row r="3768" spans="1:4" x14ac:dyDescent="0.3">
      <c r="A3768" s="114" t="s">
        <v>5800</v>
      </c>
      <c r="B3768" s="114">
        <v>511108</v>
      </c>
      <c r="C3768" s="114" t="s">
        <v>5801</v>
      </c>
      <c r="D3768" s="114" t="s">
        <v>379</v>
      </c>
    </row>
    <row r="3769" spans="1:4" x14ac:dyDescent="0.3">
      <c r="A3769" s="114" t="s">
        <v>5802</v>
      </c>
      <c r="B3769" s="114">
        <v>522237</v>
      </c>
      <c r="C3769" s="114" t="s">
        <v>364</v>
      </c>
      <c r="D3769" s="114" t="s">
        <v>372</v>
      </c>
    </row>
    <row r="3770" spans="1:4" x14ac:dyDescent="0.3">
      <c r="A3770" s="114" t="s">
        <v>5803</v>
      </c>
      <c r="B3770" s="114">
        <v>513097</v>
      </c>
      <c r="C3770" s="114" t="s">
        <v>364</v>
      </c>
      <c r="D3770" s="114" t="s">
        <v>906</v>
      </c>
    </row>
    <row r="3771" spans="1:4" x14ac:dyDescent="0.3">
      <c r="A3771" s="114" t="s">
        <v>5804</v>
      </c>
      <c r="B3771" s="114">
        <v>539148</v>
      </c>
      <c r="C3771" s="114" t="s">
        <v>364</v>
      </c>
      <c r="D3771" s="114" t="s">
        <v>508</v>
      </c>
    </row>
    <row r="3772" spans="1:4" x14ac:dyDescent="0.3">
      <c r="A3772" s="114" t="s">
        <v>5805</v>
      </c>
      <c r="B3772" s="114">
        <v>532776</v>
      </c>
      <c r="C3772" s="114" t="s">
        <v>5806</v>
      </c>
      <c r="D3772" s="114" t="s">
        <v>719</v>
      </c>
    </row>
    <row r="3773" spans="1:4" x14ac:dyDescent="0.3">
      <c r="A3773" s="114" t="s">
        <v>5807</v>
      </c>
      <c r="B3773" s="114">
        <v>539593</v>
      </c>
      <c r="C3773" s="114" t="s">
        <v>364</v>
      </c>
      <c r="D3773" s="114" t="s">
        <v>347</v>
      </c>
    </row>
    <row r="3774" spans="1:4" x14ac:dyDescent="0.3">
      <c r="A3774" s="114" t="s">
        <v>5808</v>
      </c>
      <c r="B3774" s="114">
        <v>539683</v>
      </c>
      <c r="C3774" s="114" t="s">
        <v>364</v>
      </c>
      <c r="D3774" s="114" t="s">
        <v>381</v>
      </c>
    </row>
    <row r="3775" spans="1:4" x14ac:dyDescent="0.3">
      <c r="A3775" s="114" t="s">
        <v>5809</v>
      </c>
      <c r="B3775" s="114">
        <v>539833</v>
      </c>
      <c r="C3775" s="114" t="s">
        <v>364</v>
      </c>
      <c r="D3775" s="114" t="s">
        <v>381</v>
      </c>
    </row>
    <row r="3776" spans="1:4" x14ac:dyDescent="0.3">
      <c r="A3776" s="114" t="s">
        <v>5810</v>
      </c>
      <c r="B3776" s="114">
        <v>532638</v>
      </c>
      <c r="C3776" s="114" t="s">
        <v>5811</v>
      </c>
      <c r="D3776" s="114" t="s">
        <v>533</v>
      </c>
    </row>
    <row r="3777" spans="1:4" x14ac:dyDescent="0.3">
      <c r="A3777" s="114" t="s">
        <v>5812</v>
      </c>
      <c r="B3777" s="114" t="s">
        <v>364</v>
      </c>
      <c r="C3777" s="114" t="s">
        <v>5813</v>
      </c>
      <c r="D3777" s="114" t="s">
        <v>375</v>
      </c>
    </row>
    <row r="3778" spans="1:4" x14ac:dyDescent="0.3">
      <c r="A3778" s="114" t="s">
        <v>5814</v>
      </c>
      <c r="B3778" s="114">
        <v>538795</v>
      </c>
      <c r="C3778" s="114" t="s">
        <v>364</v>
      </c>
      <c r="D3778" s="114" t="s">
        <v>358</v>
      </c>
    </row>
    <row r="3779" spans="1:4" x14ac:dyDescent="0.3">
      <c r="A3779" s="114" t="s">
        <v>5815</v>
      </c>
      <c r="B3779" s="114">
        <v>521131</v>
      </c>
      <c r="C3779" s="114" t="s">
        <v>364</v>
      </c>
      <c r="D3779" s="114" t="s">
        <v>379</v>
      </c>
    </row>
    <row r="3780" spans="1:4" x14ac:dyDescent="0.3">
      <c r="A3780" s="114" t="s">
        <v>5816</v>
      </c>
      <c r="B3780" s="114">
        <v>502563</v>
      </c>
      <c r="C3780" s="114" t="s">
        <v>364</v>
      </c>
      <c r="D3780" s="114" t="s">
        <v>358</v>
      </c>
    </row>
    <row r="3781" spans="1:4" x14ac:dyDescent="0.3">
      <c r="A3781" s="114" t="s">
        <v>5817</v>
      </c>
      <c r="B3781" s="114">
        <v>500387</v>
      </c>
      <c r="C3781" s="114" t="s">
        <v>5818</v>
      </c>
      <c r="D3781" s="114" t="s">
        <v>377</v>
      </c>
    </row>
    <row r="3782" spans="1:4" x14ac:dyDescent="0.3">
      <c r="A3782" s="114" t="s">
        <v>5819</v>
      </c>
      <c r="B3782" s="114">
        <v>502180</v>
      </c>
      <c r="C3782" s="114" t="s">
        <v>364</v>
      </c>
      <c r="D3782" s="114" t="s">
        <v>377</v>
      </c>
    </row>
    <row r="3783" spans="1:4" x14ac:dyDescent="0.3">
      <c r="A3783" s="114" t="s">
        <v>5820</v>
      </c>
      <c r="B3783" s="114">
        <v>539470</v>
      </c>
      <c r="C3783" s="114" t="s">
        <v>364</v>
      </c>
      <c r="D3783" s="114" t="s">
        <v>702</v>
      </c>
    </row>
    <row r="3784" spans="1:4" x14ac:dyDescent="0.3">
      <c r="A3784" s="114" t="s">
        <v>5821</v>
      </c>
      <c r="B3784" s="114">
        <v>539470</v>
      </c>
      <c r="C3784" s="114" t="s">
        <v>364</v>
      </c>
      <c r="D3784" s="114" t="s">
        <v>702</v>
      </c>
    </row>
    <row r="3785" spans="1:4" x14ac:dyDescent="0.3">
      <c r="A3785" s="114" t="s">
        <v>5822</v>
      </c>
      <c r="B3785" s="114">
        <v>530797</v>
      </c>
      <c r="C3785" s="114" t="s">
        <v>364</v>
      </c>
      <c r="D3785" s="114" t="s">
        <v>386</v>
      </c>
    </row>
    <row r="3786" spans="1:4" x14ac:dyDescent="0.3">
      <c r="A3786" s="114" t="s">
        <v>5823</v>
      </c>
      <c r="B3786" s="114">
        <v>532643</v>
      </c>
      <c r="C3786" s="114" t="s">
        <v>5824</v>
      </c>
      <c r="D3786" s="114" t="s">
        <v>1284</v>
      </c>
    </row>
    <row r="3787" spans="1:4" x14ac:dyDescent="0.3">
      <c r="A3787" s="114" t="s">
        <v>5825</v>
      </c>
      <c r="B3787" s="114">
        <v>540737</v>
      </c>
      <c r="C3787" s="114" t="s">
        <v>364</v>
      </c>
      <c r="D3787" s="114" t="s">
        <v>402</v>
      </c>
    </row>
    <row r="3788" spans="1:4" x14ac:dyDescent="0.3">
      <c r="A3788" s="114" t="s">
        <v>5826</v>
      </c>
      <c r="B3788" s="114">
        <v>512463</v>
      </c>
      <c r="C3788" s="114" t="s">
        <v>364</v>
      </c>
      <c r="D3788" s="114" t="s">
        <v>381</v>
      </c>
    </row>
    <row r="3789" spans="1:4" x14ac:dyDescent="0.3">
      <c r="A3789" s="114" t="s">
        <v>5827</v>
      </c>
      <c r="B3789" s="114">
        <v>524336</v>
      </c>
      <c r="C3789" s="114" t="s">
        <v>364</v>
      </c>
      <c r="D3789" s="114" t="s">
        <v>412</v>
      </c>
    </row>
    <row r="3790" spans="1:4" x14ac:dyDescent="0.3">
      <c r="A3790" s="114" t="s">
        <v>5828</v>
      </c>
      <c r="B3790" s="114">
        <v>516106</v>
      </c>
      <c r="C3790" s="114" t="s">
        <v>364</v>
      </c>
      <c r="D3790" s="114" t="s">
        <v>358</v>
      </c>
    </row>
    <row r="3791" spans="1:4" x14ac:dyDescent="0.3">
      <c r="A3791" s="114" t="s">
        <v>5829</v>
      </c>
      <c r="B3791" s="114">
        <v>542146</v>
      </c>
      <c r="C3791" s="114" t="s">
        <v>364</v>
      </c>
      <c r="D3791" s="114" t="s">
        <v>450</v>
      </c>
    </row>
    <row r="3792" spans="1:4" x14ac:dyDescent="0.3">
      <c r="A3792" s="114" t="s">
        <v>5830</v>
      </c>
      <c r="B3792" s="114">
        <v>500388</v>
      </c>
      <c r="C3792" s="114" t="s">
        <v>364</v>
      </c>
      <c r="D3792" s="114" t="s">
        <v>358</v>
      </c>
    </row>
    <row r="3793" spans="1:4" x14ac:dyDescent="0.3">
      <c r="A3793" s="114" t="s">
        <v>5831</v>
      </c>
      <c r="B3793" s="114">
        <v>503863</v>
      </c>
      <c r="C3793" s="114" t="s">
        <v>364</v>
      </c>
      <c r="D3793" s="114" t="s">
        <v>379</v>
      </c>
    </row>
    <row r="3794" spans="1:4" x14ac:dyDescent="0.3">
      <c r="A3794" s="114" t="s">
        <v>5832</v>
      </c>
      <c r="B3794" s="114">
        <v>531962</v>
      </c>
      <c r="C3794" s="114" t="s">
        <v>364</v>
      </c>
      <c r="D3794" s="114" t="s">
        <v>381</v>
      </c>
    </row>
    <row r="3795" spans="1:4" x14ac:dyDescent="0.3">
      <c r="A3795" s="114" t="s">
        <v>5833</v>
      </c>
      <c r="B3795" s="114">
        <v>540253</v>
      </c>
      <c r="C3795" s="114" t="s">
        <v>364</v>
      </c>
      <c r="D3795" s="114" t="s">
        <v>347</v>
      </c>
    </row>
    <row r="3796" spans="1:4" x14ac:dyDescent="0.3">
      <c r="A3796" s="114" t="s">
        <v>5834</v>
      </c>
      <c r="B3796" s="114">
        <v>506180</v>
      </c>
      <c r="C3796" s="114" t="s">
        <v>364</v>
      </c>
      <c r="D3796" s="114" t="s">
        <v>386</v>
      </c>
    </row>
    <row r="3797" spans="1:4" x14ac:dyDescent="0.3">
      <c r="A3797" s="114" t="s">
        <v>5835</v>
      </c>
      <c r="B3797" s="114">
        <v>527005</v>
      </c>
      <c r="C3797" s="114" t="s">
        <v>364</v>
      </c>
      <c r="D3797" s="114" t="s">
        <v>1329</v>
      </c>
    </row>
    <row r="3798" spans="1:4" x14ac:dyDescent="0.3">
      <c r="A3798" s="114" t="s">
        <v>5836</v>
      </c>
      <c r="B3798" s="114">
        <v>533110</v>
      </c>
      <c r="C3798" s="114" t="s">
        <v>364</v>
      </c>
      <c r="D3798" s="114" t="s">
        <v>687</v>
      </c>
    </row>
    <row r="3799" spans="1:4" x14ac:dyDescent="0.3">
      <c r="A3799" s="114" t="s">
        <v>5837</v>
      </c>
      <c r="B3799" s="114">
        <v>539334</v>
      </c>
      <c r="C3799" s="114" t="s">
        <v>5838</v>
      </c>
      <c r="D3799" s="114" t="s">
        <v>524</v>
      </c>
    </row>
    <row r="3800" spans="1:4" x14ac:dyDescent="0.3">
      <c r="A3800" s="114" t="s">
        <v>5839</v>
      </c>
      <c r="B3800" s="114">
        <v>503837</v>
      </c>
      <c r="C3800" s="114" t="s">
        <v>364</v>
      </c>
      <c r="D3800" s="114" t="s">
        <v>379</v>
      </c>
    </row>
    <row r="3801" spans="1:4" x14ac:dyDescent="0.3">
      <c r="A3801" s="114" t="s">
        <v>5840</v>
      </c>
      <c r="B3801" s="114">
        <v>516086</v>
      </c>
      <c r="C3801" s="114" t="s">
        <v>364</v>
      </c>
      <c r="D3801" s="114" t="s">
        <v>358</v>
      </c>
    </row>
    <row r="3802" spans="1:4" x14ac:dyDescent="0.3">
      <c r="A3802" s="114" t="s">
        <v>5841</v>
      </c>
      <c r="B3802" s="114" t="s">
        <v>364</v>
      </c>
      <c r="C3802" s="114" t="s">
        <v>5842</v>
      </c>
      <c r="D3802" s="114" t="s">
        <v>375</v>
      </c>
    </row>
    <row r="3803" spans="1:4" x14ac:dyDescent="0.3">
      <c r="A3803" s="114" t="s">
        <v>5843</v>
      </c>
      <c r="B3803" s="114">
        <v>532310</v>
      </c>
      <c r="C3803" s="114" t="s">
        <v>5844</v>
      </c>
      <c r="D3803" s="114" t="s">
        <v>559</v>
      </c>
    </row>
    <row r="3804" spans="1:4" x14ac:dyDescent="0.3">
      <c r="A3804" s="114" t="s">
        <v>5845</v>
      </c>
      <c r="B3804" s="114">
        <v>500356</v>
      </c>
      <c r="C3804" s="114" t="s">
        <v>5846</v>
      </c>
      <c r="D3804" s="114" t="s">
        <v>358</v>
      </c>
    </row>
    <row r="3805" spans="1:4" x14ac:dyDescent="0.3">
      <c r="A3805" s="114" t="s">
        <v>5847</v>
      </c>
      <c r="B3805" s="114">
        <v>532670</v>
      </c>
      <c r="C3805" s="114" t="s">
        <v>5848</v>
      </c>
      <c r="D3805" s="114" t="s">
        <v>1063</v>
      </c>
    </row>
    <row r="3806" spans="1:4" x14ac:dyDescent="0.3">
      <c r="A3806" s="114" t="s">
        <v>5849</v>
      </c>
      <c r="B3806" s="114">
        <v>503635</v>
      </c>
      <c r="C3806" s="114" t="s">
        <v>364</v>
      </c>
      <c r="D3806" s="114" t="s">
        <v>347</v>
      </c>
    </row>
    <row r="3807" spans="1:4" x14ac:dyDescent="0.3">
      <c r="A3807" s="114" t="s">
        <v>5850</v>
      </c>
      <c r="B3807" s="114">
        <v>538975</v>
      </c>
      <c r="C3807" s="114" t="s">
        <v>364</v>
      </c>
      <c r="D3807" s="114" t="s">
        <v>381</v>
      </c>
    </row>
    <row r="3808" spans="1:4" x14ac:dyDescent="0.3">
      <c r="A3808" s="114" t="s">
        <v>5851</v>
      </c>
      <c r="B3808" s="114">
        <v>513488</v>
      </c>
      <c r="C3808" s="114" t="s">
        <v>364</v>
      </c>
      <c r="D3808" s="114" t="s">
        <v>687</v>
      </c>
    </row>
    <row r="3809" spans="1:4" x14ac:dyDescent="0.3">
      <c r="A3809" s="114" t="s">
        <v>5852</v>
      </c>
      <c r="B3809" s="114">
        <v>531667</v>
      </c>
      <c r="C3809" s="114" t="s">
        <v>364</v>
      </c>
      <c r="D3809" s="114" t="s">
        <v>386</v>
      </c>
    </row>
    <row r="3810" spans="1:4" x14ac:dyDescent="0.3">
      <c r="A3810" s="114" t="s">
        <v>5853</v>
      </c>
      <c r="B3810" s="114" t="s">
        <v>364</v>
      </c>
      <c r="C3810" s="114" t="s">
        <v>5854</v>
      </c>
      <c r="D3810" s="114" t="s">
        <v>375</v>
      </c>
    </row>
    <row r="3811" spans="1:4" x14ac:dyDescent="0.3">
      <c r="A3811" s="114" t="s">
        <v>5855</v>
      </c>
      <c r="B3811" s="114">
        <v>590128</v>
      </c>
      <c r="C3811" s="114" t="s">
        <v>364</v>
      </c>
      <c r="D3811" s="114" t="s">
        <v>350</v>
      </c>
    </row>
    <row r="3812" spans="1:4" x14ac:dyDescent="0.3">
      <c r="A3812" s="114" t="s">
        <v>5856</v>
      </c>
      <c r="B3812" s="114" t="s">
        <v>364</v>
      </c>
      <c r="C3812" s="114" t="s">
        <v>5857</v>
      </c>
      <c r="D3812" s="114" t="s">
        <v>375</v>
      </c>
    </row>
    <row r="3813" spans="1:4" x14ac:dyDescent="0.3">
      <c r="A3813" s="114" t="s">
        <v>5858</v>
      </c>
      <c r="B3813" s="114">
        <v>541358</v>
      </c>
      <c r="C3813" s="114" t="s">
        <v>364</v>
      </c>
      <c r="D3813" s="114" t="s">
        <v>381</v>
      </c>
    </row>
    <row r="3814" spans="1:4" x14ac:dyDescent="0.3">
      <c r="A3814" s="114" t="s">
        <v>5859</v>
      </c>
      <c r="B3814" s="114">
        <v>540738</v>
      </c>
      <c r="C3814" s="114" t="s">
        <v>364</v>
      </c>
      <c r="D3814" s="114" t="s">
        <v>685</v>
      </c>
    </row>
    <row r="3815" spans="1:4" x14ac:dyDescent="0.3">
      <c r="A3815" s="114" t="s">
        <v>5860</v>
      </c>
      <c r="B3815" s="114">
        <v>503696</v>
      </c>
      <c r="C3815" s="114" t="s">
        <v>364</v>
      </c>
      <c r="D3815" s="114" t="s">
        <v>785</v>
      </c>
    </row>
    <row r="3816" spans="1:4" x14ac:dyDescent="0.3">
      <c r="A3816" s="114" t="s">
        <v>5861</v>
      </c>
      <c r="B3816" s="114" t="s">
        <v>364</v>
      </c>
      <c r="C3816" s="114" t="s">
        <v>5862</v>
      </c>
      <c r="D3816" s="114" t="s">
        <v>375</v>
      </c>
    </row>
    <row r="3817" spans="1:4" x14ac:dyDescent="0.3">
      <c r="A3817" s="114" t="s">
        <v>5863</v>
      </c>
      <c r="B3817" s="114">
        <v>541112</v>
      </c>
      <c r="C3817" s="114" t="s">
        <v>364</v>
      </c>
      <c r="D3817" s="114" t="s">
        <v>762</v>
      </c>
    </row>
    <row r="3818" spans="1:4" x14ac:dyDescent="0.3">
      <c r="A3818" s="114" t="s">
        <v>5864</v>
      </c>
      <c r="B3818" s="114">
        <v>532007</v>
      </c>
      <c r="C3818" s="114" t="s">
        <v>364</v>
      </c>
      <c r="D3818" s="114" t="s">
        <v>785</v>
      </c>
    </row>
    <row r="3819" spans="1:4" x14ac:dyDescent="0.3">
      <c r="A3819" s="114" t="s">
        <v>5865</v>
      </c>
      <c r="B3819" s="114" t="s">
        <v>364</v>
      </c>
      <c r="C3819" s="114" t="s">
        <v>5866</v>
      </c>
      <c r="D3819" s="114" t="s">
        <v>375</v>
      </c>
    </row>
    <row r="3820" spans="1:4" x14ac:dyDescent="0.3">
      <c r="A3820" s="114" t="s">
        <v>5867</v>
      </c>
      <c r="B3820" s="114">
        <v>516016</v>
      </c>
      <c r="C3820" s="114" t="s">
        <v>5868</v>
      </c>
      <c r="D3820" s="114" t="s">
        <v>358</v>
      </c>
    </row>
    <row r="3821" spans="1:4" x14ac:dyDescent="0.3">
      <c r="A3821" s="114" t="s">
        <v>5869</v>
      </c>
      <c r="B3821" s="114">
        <v>526335</v>
      </c>
      <c r="C3821" s="114" t="s">
        <v>364</v>
      </c>
      <c r="D3821" s="114" t="s">
        <v>412</v>
      </c>
    </row>
    <row r="3822" spans="1:4" x14ac:dyDescent="0.3">
      <c r="A3822" s="114" t="s">
        <v>5870</v>
      </c>
      <c r="B3822" s="114">
        <v>520151</v>
      </c>
      <c r="C3822" s="114" t="s">
        <v>5871</v>
      </c>
      <c r="D3822" s="114" t="s">
        <v>1612</v>
      </c>
    </row>
    <row r="3823" spans="1:4" x14ac:dyDescent="0.3">
      <c r="A3823" s="114" t="s">
        <v>5872</v>
      </c>
      <c r="B3823" s="114">
        <v>526981</v>
      </c>
      <c r="C3823" s="114" t="s">
        <v>364</v>
      </c>
      <c r="D3823" s="114" t="s">
        <v>687</v>
      </c>
    </row>
    <row r="3824" spans="1:4" x14ac:dyDescent="0.3">
      <c r="A3824" s="114" t="s">
        <v>5873</v>
      </c>
      <c r="B3824" s="114">
        <v>530841</v>
      </c>
      <c r="C3824" s="114" t="s">
        <v>364</v>
      </c>
      <c r="D3824" s="114" t="s">
        <v>641</v>
      </c>
    </row>
    <row r="3825" spans="1:4" x14ac:dyDescent="0.3">
      <c r="A3825" s="114" t="s">
        <v>5874</v>
      </c>
      <c r="B3825" s="114">
        <v>503804</v>
      </c>
      <c r="C3825" s="114" t="s">
        <v>364</v>
      </c>
      <c r="D3825" s="114" t="s">
        <v>379</v>
      </c>
    </row>
    <row r="3826" spans="1:4" x14ac:dyDescent="0.3">
      <c r="A3826" s="114" t="s">
        <v>5875</v>
      </c>
      <c r="B3826" s="114">
        <v>512453</v>
      </c>
      <c r="C3826" s="114" t="s">
        <v>364</v>
      </c>
      <c r="D3826" s="114" t="s">
        <v>559</v>
      </c>
    </row>
    <row r="3827" spans="1:4" x14ac:dyDescent="0.3">
      <c r="A3827" s="114" t="s">
        <v>5876</v>
      </c>
      <c r="B3827" s="114">
        <v>532083</v>
      </c>
      <c r="C3827" s="114" t="s">
        <v>364</v>
      </c>
      <c r="D3827" s="114" t="s">
        <v>785</v>
      </c>
    </row>
    <row r="3828" spans="1:4" x14ac:dyDescent="0.3">
      <c r="A3828" s="114" t="s">
        <v>5877</v>
      </c>
      <c r="B3828" s="114">
        <v>530977</v>
      </c>
      <c r="C3828" s="114" t="s">
        <v>364</v>
      </c>
      <c r="D3828" s="114" t="s">
        <v>377</v>
      </c>
    </row>
    <row r="3829" spans="1:4" x14ac:dyDescent="0.3">
      <c r="A3829" s="114" t="s">
        <v>5878</v>
      </c>
      <c r="B3829" s="114">
        <v>531080</v>
      </c>
      <c r="C3829" s="114" t="s">
        <v>364</v>
      </c>
      <c r="D3829" s="114" t="s">
        <v>450</v>
      </c>
    </row>
    <row r="3830" spans="1:4" x14ac:dyDescent="0.3">
      <c r="A3830" s="114" t="s">
        <v>5879</v>
      </c>
      <c r="B3830" s="114">
        <v>538897</v>
      </c>
      <c r="C3830" s="114" t="s">
        <v>364</v>
      </c>
      <c r="D3830" s="114" t="s">
        <v>381</v>
      </c>
    </row>
    <row r="3831" spans="1:4" x14ac:dyDescent="0.3">
      <c r="A3831" s="114" t="s">
        <v>5880</v>
      </c>
      <c r="B3831" s="114" t="s">
        <v>364</v>
      </c>
      <c r="C3831" s="114" t="s">
        <v>5881</v>
      </c>
      <c r="D3831" s="114" t="s">
        <v>375</v>
      </c>
    </row>
    <row r="3832" spans="1:4" x14ac:dyDescent="0.3">
      <c r="A3832" s="114" t="s">
        <v>5882</v>
      </c>
      <c r="B3832" s="114">
        <v>508961</v>
      </c>
      <c r="C3832" s="114" t="s">
        <v>364</v>
      </c>
      <c r="D3832" s="114" t="s">
        <v>381</v>
      </c>
    </row>
    <row r="3833" spans="1:4" x14ac:dyDescent="0.3">
      <c r="A3833" s="114" t="s">
        <v>5883</v>
      </c>
      <c r="B3833" s="114">
        <v>531359</v>
      </c>
      <c r="C3833" s="114" t="s">
        <v>364</v>
      </c>
      <c r="D3833" s="114" t="s">
        <v>2770</v>
      </c>
    </row>
    <row r="3834" spans="1:4" x14ac:dyDescent="0.3">
      <c r="A3834" s="114" t="s">
        <v>5884</v>
      </c>
      <c r="B3834" s="114">
        <v>532498</v>
      </c>
      <c r="C3834" s="114" t="s">
        <v>5885</v>
      </c>
      <c r="D3834" s="114" t="s">
        <v>381</v>
      </c>
    </row>
    <row r="3835" spans="1:4" x14ac:dyDescent="0.3">
      <c r="A3835" s="114" t="s">
        <v>5886</v>
      </c>
      <c r="B3835" s="114">
        <v>532945</v>
      </c>
      <c r="C3835" s="114" t="s">
        <v>5887</v>
      </c>
      <c r="D3835" s="114" t="s">
        <v>762</v>
      </c>
    </row>
    <row r="3836" spans="1:4" x14ac:dyDescent="0.3">
      <c r="A3836" s="114" t="s">
        <v>5888</v>
      </c>
      <c r="B3836" s="114" t="s">
        <v>364</v>
      </c>
      <c r="C3836" s="114" t="s">
        <v>5889</v>
      </c>
      <c r="D3836" s="114" t="s">
        <v>455</v>
      </c>
    </row>
    <row r="3837" spans="1:4" x14ac:dyDescent="0.3">
      <c r="A3837" s="114" t="s">
        <v>5890</v>
      </c>
      <c r="B3837" s="114">
        <v>511218</v>
      </c>
      <c r="C3837" s="114" t="s">
        <v>5891</v>
      </c>
      <c r="D3837" s="114" t="s">
        <v>381</v>
      </c>
    </row>
    <row r="3838" spans="1:4" x14ac:dyDescent="0.3">
      <c r="A3838" s="114" t="s">
        <v>5892</v>
      </c>
      <c r="B3838" s="114">
        <v>511411</v>
      </c>
      <c r="C3838" s="114" t="s">
        <v>364</v>
      </c>
      <c r="D3838" s="114" t="s">
        <v>762</v>
      </c>
    </row>
    <row r="3839" spans="1:4" x14ac:dyDescent="0.3">
      <c r="A3839" s="114" t="s">
        <v>5893</v>
      </c>
      <c r="B3839" s="114">
        <v>542019</v>
      </c>
      <c r="C3839" s="114" t="s">
        <v>364</v>
      </c>
      <c r="D3839" s="114" t="s">
        <v>379</v>
      </c>
    </row>
    <row r="3840" spans="1:4" x14ac:dyDescent="0.3">
      <c r="A3840" s="114" t="s">
        <v>5894</v>
      </c>
      <c r="B3840" s="114" t="s">
        <v>364</v>
      </c>
      <c r="C3840" s="114" t="s">
        <v>5895</v>
      </c>
      <c r="D3840" s="114" t="s">
        <v>375</v>
      </c>
    </row>
    <row r="3841" spans="1:4" x14ac:dyDescent="0.3">
      <c r="A3841" s="114" t="s">
        <v>5896</v>
      </c>
      <c r="B3841" s="114">
        <v>531506</v>
      </c>
      <c r="C3841" s="114" t="s">
        <v>5897</v>
      </c>
      <c r="D3841" s="114" t="s">
        <v>785</v>
      </c>
    </row>
    <row r="3842" spans="1:4" x14ac:dyDescent="0.3">
      <c r="A3842" s="114" t="s">
        <v>5898</v>
      </c>
      <c r="B3842" s="114">
        <v>523790</v>
      </c>
      <c r="C3842" s="114" t="s">
        <v>364</v>
      </c>
      <c r="D3842" s="114" t="s">
        <v>478</v>
      </c>
    </row>
    <row r="3843" spans="1:4" x14ac:dyDescent="0.3">
      <c r="A3843" s="114" t="s">
        <v>5899</v>
      </c>
      <c r="B3843" s="114">
        <v>524632</v>
      </c>
      <c r="C3843" s="114" t="s">
        <v>364</v>
      </c>
      <c r="D3843" s="114" t="s">
        <v>402</v>
      </c>
    </row>
    <row r="3844" spans="1:4" x14ac:dyDescent="0.3">
      <c r="A3844" s="114" t="s">
        <v>5900</v>
      </c>
      <c r="B3844" s="114">
        <v>539252</v>
      </c>
      <c r="C3844" s="114" t="s">
        <v>5901</v>
      </c>
      <c r="D3844" s="114" t="s">
        <v>396</v>
      </c>
    </row>
    <row r="3845" spans="1:4" x14ac:dyDescent="0.3">
      <c r="A3845" s="114" t="s">
        <v>5902</v>
      </c>
      <c r="B3845" s="114">
        <v>517411</v>
      </c>
      <c r="C3845" s="114" t="s">
        <v>5903</v>
      </c>
      <c r="D3845" s="114" t="s">
        <v>510</v>
      </c>
    </row>
    <row r="3846" spans="1:4" x14ac:dyDescent="0.3">
      <c r="A3846" s="114" t="s">
        <v>5904</v>
      </c>
      <c r="B3846" s="114">
        <v>531219</v>
      </c>
      <c r="C3846" s="114" t="s">
        <v>364</v>
      </c>
      <c r="D3846" s="114" t="s">
        <v>402</v>
      </c>
    </row>
    <row r="3847" spans="1:4" x14ac:dyDescent="0.3">
      <c r="A3847" s="114" t="s">
        <v>5905</v>
      </c>
      <c r="B3847" s="114">
        <v>505515</v>
      </c>
      <c r="C3847" s="114" t="s">
        <v>364</v>
      </c>
      <c r="D3847" s="114" t="s">
        <v>347</v>
      </c>
    </row>
    <row r="3848" spans="1:4" x14ac:dyDescent="0.3">
      <c r="A3848" s="114" t="s">
        <v>5906</v>
      </c>
      <c r="B3848" s="114">
        <v>530907</v>
      </c>
      <c r="C3848" s="114" t="s">
        <v>364</v>
      </c>
      <c r="D3848" s="114" t="s">
        <v>785</v>
      </c>
    </row>
    <row r="3849" spans="1:4" x14ac:dyDescent="0.3">
      <c r="A3849" s="114" t="s">
        <v>5907</v>
      </c>
      <c r="B3849" s="114">
        <v>520141</v>
      </c>
      <c r="C3849" s="114" t="s">
        <v>364</v>
      </c>
      <c r="D3849" s="114" t="s">
        <v>719</v>
      </c>
    </row>
    <row r="3850" spans="1:4" x14ac:dyDescent="0.3">
      <c r="A3850" s="114" t="s">
        <v>5908</v>
      </c>
      <c r="B3850" s="114">
        <v>533014</v>
      </c>
      <c r="C3850" s="114" t="s">
        <v>5909</v>
      </c>
      <c r="D3850" s="114" t="s">
        <v>386</v>
      </c>
    </row>
    <row r="3851" spans="1:4" x14ac:dyDescent="0.3">
      <c r="A3851" s="114" t="s">
        <v>5910</v>
      </c>
      <c r="B3851" s="114">
        <v>533014</v>
      </c>
      <c r="C3851" s="114" t="s">
        <v>5909</v>
      </c>
      <c r="D3851" s="114" t="s">
        <v>386</v>
      </c>
    </row>
    <row r="3852" spans="1:4" x14ac:dyDescent="0.3">
      <c r="A3852" s="114" t="s">
        <v>5911</v>
      </c>
      <c r="B3852" s="114">
        <v>520086</v>
      </c>
      <c r="C3852" s="114" t="s">
        <v>5912</v>
      </c>
      <c r="D3852" s="114" t="s">
        <v>685</v>
      </c>
    </row>
    <row r="3853" spans="1:4" x14ac:dyDescent="0.3">
      <c r="A3853" s="114" t="s">
        <v>5913</v>
      </c>
      <c r="B3853" s="114">
        <v>540736</v>
      </c>
      <c r="C3853" s="114" t="s">
        <v>364</v>
      </c>
      <c r="D3853" s="114" t="s">
        <v>469</v>
      </c>
    </row>
    <row r="3854" spans="1:4" x14ac:dyDescent="0.3">
      <c r="A3854" s="114" t="s">
        <v>5914</v>
      </c>
      <c r="B3854" s="114">
        <v>539983</v>
      </c>
      <c r="C3854" s="114" t="s">
        <v>364</v>
      </c>
      <c r="D3854" s="114" t="s">
        <v>347</v>
      </c>
    </row>
    <row r="3855" spans="1:4" x14ac:dyDescent="0.3">
      <c r="A3855" s="114" t="s">
        <v>5915</v>
      </c>
      <c r="B3855" s="114">
        <v>532217</v>
      </c>
      <c r="C3855" s="114" t="s">
        <v>364</v>
      </c>
      <c r="D3855" s="114" t="s">
        <v>347</v>
      </c>
    </row>
    <row r="3856" spans="1:4" x14ac:dyDescent="0.3">
      <c r="A3856" s="114" t="s">
        <v>5916</v>
      </c>
      <c r="B3856" s="114">
        <v>500550</v>
      </c>
      <c r="C3856" s="114" t="s">
        <v>5917</v>
      </c>
      <c r="D3856" s="114" t="s">
        <v>407</v>
      </c>
    </row>
    <row r="3857" spans="1:4" x14ac:dyDescent="0.3">
      <c r="A3857" s="114" t="s">
        <v>5918</v>
      </c>
      <c r="B3857" s="114">
        <v>512131</v>
      </c>
      <c r="C3857" s="114" t="s">
        <v>5919</v>
      </c>
      <c r="D3857" s="114" t="s">
        <v>484</v>
      </c>
    </row>
    <row r="3858" spans="1:4" x14ac:dyDescent="0.3">
      <c r="A3858" s="114" t="s">
        <v>5920</v>
      </c>
      <c r="B3858" s="114">
        <v>523606</v>
      </c>
      <c r="C3858" s="114" t="s">
        <v>364</v>
      </c>
      <c r="D3858" s="114" t="s">
        <v>837</v>
      </c>
    </row>
    <row r="3859" spans="1:4" x14ac:dyDescent="0.3">
      <c r="A3859" s="114" t="s">
        <v>5921</v>
      </c>
      <c r="B3859" s="114" t="s">
        <v>364</v>
      </c>
      <c r="C3859" s="114" t="s">
        <v>5922</v>
      </c>
      <c r="D3859" s="114" t="s">
        <v>375</v>
      </c>
    </row>
    <row r="3860" spans="1:4" x14ac:dyDescent="0.3">
      <c r="A3860" s="114" t="s">
        <v>5923</v>
      </c>
      <c r="B3860" s="114">
        <v>524642</v>
      </c>
      <c r="C3860" s="114" t="s">
        <v>364</v>
      </c>
      <c r="D3860" s="114" t="s">
        <v>450</v>
      </c>
    </row>
    <row r="3861" spans="1:4" x14ac:dyDescent="0.3">
      <c r="A3861" s="114" t="s">
        <v>5924</v>
      </c>
      <c r="B3861" s="114">
        <v>521194</v>
      </c>
      <c r="C3861" s="114" t="s">
        <v>5925</v>
      </c>
      <c r="D3861" s="114" t="s">
        <v>347</v>
      </c>
    </row>
    <row r="3862" spans="1:4" x14ac:dyDescent="0.3">
      <c r="A3862" s="114" t="s">
        <v>5926</v>
      </c>
      <c r="B3862" s="114" t="s">
        <v>364</v>
      </c>
      <c r="C3862" s="114" t="s">
        <v>5927</v>
      </c>
      <c r="D3862" s="114" t="s">
        <v>375</v>
      </c>
    </row>
    <row r="3863" spans="1:4" x14ac:dyDescent="0.3">
      <c r="A3863" s="114" t="s">
        <v>5928</v>
      </c>
      <c r="B3863" s="114" t="s">
        <v>364</v>
      </c>
      <c r="C3863" s="114" t="s">
        <v>5929</v>
      </c>
      <c r="D3863" s="114" t="s">
        <v>375</v>
      </c>
    </row>
    <row r="3864" spans="1:4" x14ac:dyDescent="0.3">
      <c r="A3864" s="114" t="s">
        <v>5930</v>
      </c>
      <c r="B3864" s="114">
        <v>531635</v>
      </c>
      <c r="C3864" s="114" t="s">
        <v>364</v>
      </c>
      <c r="D3864" s="114" t="s">
        <v>996</v>
      </c>
    </row>
    <row r="3865" spans="1:4" x14ac:dyDescent="0.3">
      <c r="A3865" s="114" t="s">
        <v>5931</v>
      </c>
      <c r="B3865" s="114">
        <v>512197</v>
      </c>
      <c r="C3865" s="114" t="s">
        <v>364</v>
      </c>
      <c r="D3865" s="114" t="s">
        <v>381</v>
      </c>
    </row>
    <row r="3866" spans="1:4" x14ac:dyDescent="0.3">
      <c r="A3866" s="114" t="s">
        <v>5932</v>
      </c>
      <c r="B3866" s="114">
        <v>531635</v>
      </c>
      <c r="C3866" s="114" t="s">
        <v>364</v>
      </c>
      <c r="D3866" s="114" t="s">
        <v>996</v>
      </c>
    </row>
    <row r="3867" spans="1:4" x14ac:dyDescent="0.3">
      <c r="A3867" s="114" t="s">
        <v>5933</v>
      </c>
      <c r="B3867" s="114" t="s">
        <v>364</v>
      </c>
      <c r="C3867" s="114" t="s">
        <v>5934</v>
      </c>
      <c r="D3867" s="114" t="s">
        <v>375</v>
      </c>
    </row>
    <row r="3868" spans="1:4" x14ac:dyDescent="0.3">
      <c r="A3868" s="114" t="s">
        <v>5935</v>
      </c>
      <c r="B3868" s="114">
        <v>536073</v>
      </c>
      <c r="C3868" s="114" t="s">
        <v>364</v>
      </c>
      <c r="D3868" s="114" t="s">
        <v>762</v>
      </c>
    </row>
    <row r="3869" spans="1:4" x14ac:dyDescent="0.3">
      <c r="A3869" s="114" t="s">
        <v>5936</v>
      </c>
      <c r="B3869" s="114">
        <v>539742</v>
      </c>
      <c r="C3869" s="114" t="s">
        <v>5937</v>
      </c>
      <c r="D3869" s="114" t="s">
        <v>1063</v>
      </c>
    </row>
    <row r="3870" spans="1:4" x14ac:dyDescent="0.3">
      <c r="A3870" s="114" t="s">
        <v>5938</v>
      </c>
      <c r="B3870" s="114">
        <v>507998</v>
      </c>
      <c r="C3870" s="114" t="s">
        <v>364</v>
      </c>
      <c r="D3870" s="114" t="s">
        <v>719</v>
      </c>
    </row>
    <row r="3871" spans="1:4" x14ac:dyDescent="0.3">
      <c r="A3871" s="114" t="s">
        <v>5939</v>
      </c>
      <c r="B3871" s="114">
        <v>513472</v>
      </c>
      <c r="C3871" s="114" t="s">
        <v>364</v>
      </c>
      <c r="D3871" s="114" t="s">
        <v>1284</v>
      </c>
    </row>
    <row r="3872" spans="1:4" x14ac:dyDescent="0.3">
      <c r="A3872" s="114" t="s">
        <v>5940</v>
      </c>
      <c r="B3872" s="114">
        <v>523838</v>
      </c>
      <c r="C3872" s="114" t="s">
        <v>5941</v>
      </c>
      <c r="D3872" s="114" t="s">
        <v>762</v>
      </c>
    </row>
    <row r="3873" spans="1:4" x14ac:dyDescent="0.3">
      <c r="A3873" s="114" t="s">
        <v>5942</v>
      </c>
      <c r="B3873" s="114">
        <v>533018</v>
      </c>
      <c r="C3873" s="114" t="s">
        <v>364</v>
      </c>
      <c r="D3873" s="114" t="s">
        <v>379</v>
      </c>
    </row>
    <row r="3874" spans="1:4" x14ac:dyDescent="0.3">
      <c r="A3874" s="114" t="s">
        <v>5943</v>
      </c>
      <c r="B3874" s="114">
        <v>533019</v>
      </c>
      <c r="C3874" s="114" t="s">
        <v>364</v>
      </c>
      <c r="D3874" s="114" t="s">
        <v>358</v>
      </c>
    </row>
    <row r="3875" spans="1:4" x14ac:dyDescent="0.3">
      <c r="A3875" s="114" t="s">
        <v>5944</v>
      </c>
      <c r="B3875" s="114">
        <v>503229</v>
      </c>
      <c r="C3875" s="114" t="s">
        <v>364</v>
      </c>
      <c r="D3875" s="114" t="s">
        <v>450</v>
      </c>
    </row>
    <row r="3876" spans="1:4" x14ac:dyDescent="0.3">
      <c r="A3876" s="114" t="s">
        <v>5945</v>
      </c>
      <c r="B3876" s="114">
        <v>519566</v>
      </c>
      <c r="C3876" s="114" t="s">
        <v>364</v>
      </c>
      <c r="D3876" s="114" t="s">
        <v>424</v>
      </c>
    </row>
    <row r="3877" spans="1:4" x14ac:dyDescent="0.3">
      <c r="A3877" s="114" t="s">
        <v>5946</v>
      </c>
      <c r="B3877" s="114">
        <v>523023</v>
      </c>
      <c r="C3877" s="114" t="s">
        <v>364</v>
      </c>
      <c r="D3877" s="114" t="s">
        <v>565</v>
      </c>
    </row>
    <row r="3878" spans="1:4" x14ac:dyDescent="0.3">
      <c r="A3878" s="114" t="s">
        <v>5947</v>
      </c>
      <c r="B3878" s="114">
        <v>532029</v>
      </c>
      <c r="C3878" s="114" t="s">
        <v>364</v>
      </c>
      <c r="D3878" s="114" t="s">
        <v>785</v>
      </c>
    </row>
    <row r="3879" spans="1:4" x14ac:dyDescent="0.3">
      <c r="A3879" s="114" t="s">
        <v>5948</v>
      </c>
      <c r="B3879" s="114">
        <v>505504</v>
      </c>
      <c r="C3879" s="114" t="s">
        <v>364</v>
      </c>
      <c r="D3879" s="114" t="s">
        <v>350</v>
      </c>
    </row>
    <row r="3880" spans="1:4" x14ac:dyDescent="0.3">
      <c r="A3880" s="114" t="s">
        <v>5949</v>
      </c>
      <c r="B3880" s="114">
        <v>505729</v>
      </c>
      <c r="C3880" s="114" t="s">
        <v>364</v>
      </c>
      <c r="D3880" s="114" t="s">
        <v>372</v>
      </c>
    </row>
    <row r="3881" spans="1:4" x14ac:dyDescent="0.3">
      <c r="A3881" s="114" t="s">
        <v>5950</v>
      </c>
      <c r="B3881" s="114">
        <v>505729</v>
      </c>
      <c r="C3881" s="114" t="s">
        <v>364</v>
      </c>
      <c r="D3881" s="114" t="s">
        <v>372</v>
      </c>
    </row>
    <row r="3882" spans="1:4" x14ac:dyDescent="0.3">
      <c r="A3882" s="114" t="s">
        <v>5951</v>
      </c>
      <c r="B3882" s="114">
        <v>509887</v>
      </c>
      <c r="C3882" s="114" t="s">
        <v>364</v>
      </c>
      <c r="D3882" s="114" t="s">
        <v>2535</v>
      </c>
    </row>
    <row r="3883" spans="1:4" x14ac:dyDescent="0.3">
      <c r="A3883" s="114" t="s">
        <v>5952</v>
      </c>
      <c r="B3883" s="114">
        <v>539410</v>
      </c>
      <c r="C3883" s="114" t="s">
        <v>364</v>
      </c>
      <c r="D3883" s="114" t="s">
        <v>386</v>
      </c>
    </row>
    <row r="3884" spans="1:4" x14ac:dyDescent="0.3">
      <c r="A3884" s="114" t="s">
        <v>5953</v>
      </c>
      <c r="B3884" s="114">
        <v>539410</v>
      </c>
      <c r="C3884" s="114" t="s">
        <v>364</v>
      </c>
      <c r="D3884" s="114" t="s">
        <v>386</v>
      </c>
    </row>
    <row r="3885" spans="1:4" x14ac:dyDescent="0.3">
      <c r="A3885" s="114" t="s">
        <v>5954</v>
      </c>
      <c r="B3885" s="114" t="s">
        <v>364</v>
      </c>
      <c r="C3885" s="114" t="s">
        <v>5955</v>
      </c>
      <c r="D3885" s="114" t="s">
        <v>375</v>
      </c>
    </row>
    <row r="3886" spans="1:4" x14ac:dyDescent="0.3">
      <c r="A3886" s="114" t="s">
        <v>5956</v>
      </c>
      <c r="B3886" s="114" t="s">
        <v>364</v>
      </c>
      <c r="C3886" s="114" t="s">
        <v>5955</v>
      </c>
      <c r="D3886" s="114" t="s">
        <v>375</v>
      </c>
    </row>
    <row r="3887" spans="1:4" x14ac:dyDescent="0.3">
      <c r="A3887" s="114" t="s">
        <v>5957</v>
      </c>
      <c r="B3887" s="114">
        <v>502742</v>
      </c>
      <c r="C3887" s="114" t="s">
        <v>5958</v>
      </c>
      <c r="D3887" s="114" t="s">
        <v>379</v>
      </c>
    </row>
    <row r="3888" spans="1:4" x14ac:dyDescent="0.3">
      <c r="A3888" s="114" t="s">
        <v>5959</v>
      </c>
      <c r="B3888" s="114">
        <v>540653</v>
      </c>
      <c r="C3888" s="114" t="s">
        <v>5960</v>
      </c>
      <c r="D3888" s="114" t="s">
        <v>484</v>
      </c>
    </row>
    <row r="3889" spans="1:4" x14ac:dyDescent="0.3">
      <c r="A3889" s="114" t="s">
        <v>5961</v>
      </c>
      <c r="B3889" s="114">
        <v>523164</v>
      </c>
      <c r="C3889" s="114" t="s">
        <v>364</v>
      </c>
      <c r="D3889" s="114" t="s">
        <v>562</v>
      </c>
    </row>
    <row r="3890" spans="1:4" x14ac:dyDescent="0.3">
      <c r="A3890" s="114" t="s">
        <v>5962</v>
      </c>
      <c r="B3890" s="114">
        <v>532879</v>
      </c>
      <c r="C3890" s="114" t="s">
        <v>364</v>
      </c>
      <c r="D3890" s="114" t="s">
        <v>1063</v>
      </c>
    </row>
    <row r="3891" spans="1:4" x14ac:dyDescent="0.3">
      <c r="A3891" s="114" t="s">
        <v>5963</v>
      </c>
      <c r="B3891" s="114" t="s">
        <v>364</v>
      </c>
      <c r="C3891" s="114" t="s">
        <v>5964</v>
      </c>
      <c r="D3891" s="114" t="s">
        <v>375</v>
      </c>
    </row>
    <row r="3892" spans="1:4" x14ac:dyDescent="0.3">
      <c r="A3892" s="114" t="s">
        <v>5965</v>
      </c>
      <c r="B3892" s="114" t="s">
        <v>364</v>
      </c>
      <c r="C3892" s="114" t="s">
        <v>5964</v>
      </c>
      <c r="D3892" s="114" t="s">
        <v>375</v>
      </c>
    </row>
    <row r="3893" spans="1:4" x14ac:dyDescent="0.3">
      <c r="A3893" s="114" t="s">
        <v>5966</v>
      </c>
      <c r="B3893" s="114">
        <v>538667</v>
      </c>
      <c r="C3893" s="114" t="s">
        <v>364</v>
      </c>
      <c r="D3893" s="114" t="s">
        <v>386</v>
      </c>
    </row>
    <row r="3894" spans="1:4" x14ac:dyDescent="0.3">
      <c r="A3894" s="114" t="s">
        <v>5967</v>
      </c>
      <c r="B3894" s="114">
        <v>512589</v>
      </c>
      <c r="C3894" s="114" t="s">
        <v>364</v>
      </c>
      <c r="D3894" s="114" t="s">
        <v>386</v>
      </c>
    </row>
    <row r="3895" spans="1:4" x14ac:dyDescent="0.3">
      <c r="A3895" s="114" t="s">
        <v>5968</v>
      </c>
      <c r="B3895" s="114">
        <v>532961</v>
      </c>
      <c r="C3895" s="114" t="s">
        <v>5969</v>
      </c>
      <c r="D3895" s="114" t="s">
        <v>444</v>
      </c>
    </row>
    <row r="3896" spans="1:4" x14ac:dyDescent="0.3">
      <c r="A3896" s="114" t="s">
        <v>5970</v>
      </c>
      <c r="B3896" s="114">
        <v>532795</v>
      </c>
      <c r="C3896" s="114" t="s">
        <v>5971</v>
      </c>
      <c r="D3896" s="114" t="s">
        <v>1103</v>
      </c>
    </row>
    <row r="3897" spans="1:4" x14ac:dyDescent="0.3">
      <c r="A3897" s="114" t="s">
        <v>5972</v>
      </c>
      <c r="B3897" s="114">
        <v>503811</v>
      </c>
      <c r="C3897" s="114" t="s">
        <v>5973</v>
      </c>
      <c r="D3897" s="114" t="s">
        <v>379</v>
      </c>
    </row>
    <row r="3898" spans="1:4" x14ac:dyDescent="0.3">
      <c r="A3898" s="114" t="s">
        <v>5974</v>
      </c>
      <c r="B3898" s="114">
        <v>504398</v>
      </c>
      <c r="C3898" s="114" t="s">
        <v>364</v>
      </c>
      <c r="D3898" s="114" t="s">
        <v>478</v>
      </c>
    </row>
    <row r="3899" spans="1:4" x14ac:dyDescent="0.3">
      <c r="A3899" s="114" t="s">
        <v>5975</v>
      </c>
      <c r="B3899" s="114">
        <v>533206</v>
      </c>
      <c r="C3899" s="114" t="s">
        <v>5976</v>
      </c>
      <c r="D3899" s="114" t="s">
        <v>503</v>
      </c>
    </row>
    <row r="3900" spans="1:4" x14ac:dyDescent="0.3">
      <c r="A3900" s="114" t="s">
        <v>5977</v>
      </c>
      <c r="B3900" s="114">
        <v>500472</v>
      </c>
      <c r="C3900" s="114" t="s">
        <v>5978</v>
      </c>
      <c r="D3900" s="114" t="s">
        <v>549</v>
      </c>
    </row>
    <row r="3901" spans="1:4" x14ac:dyDescent="0.3">
      <c r="A3901" s="114" t="s">
        <v>5979</v>
      </c>
      <c r="B3901" s="114">
        <v>500472</v>
      </c>
      <c r="C3901" s="114" t="s">
        <v>5980</v>
      </c>
      <c r="D3901" s="114" t="s">
        <v>549</v>
      </c>
    </row>
    <row r="3902" spans="1:4" x14ac:dyDescent="0.3">
      <c r="A3902" s="114" t="s">
        <v>5981</v>
      </c>
      <c r="B3902" s="114">
        <v>539861</v>
      </c>
      <c r="C3902" s="114" t="s">
        <v>5982</v>
      </c>
      <c r="D3902" s="114" t="s">
        <v>762</v>
      </c>
    </row>
    <row r="3903" spans="1:4" x14ac:dyDescent="0.3">
      <c r="A3903" s="114" t="s">
        <v>5983</v>
      </c>
      <c r="B3903" s="114">
        <v>538562</v>
      </c>
      <c r="C3903" s="114" t="s">
        <v>5984</v>
      </c>
      <c r="D3903" s="114" t="s">
        <v>762</v>
      </c>
    </row>
    <row r="3904" spans="1:4" x14ac:dyDescent="0.3">
      <c r="A3904" s="114" t="s">
        <v>5985</v>
      </c>
      <c r="B3904" s="114">
        <v>532143</v>
      </c>
      <c r="C3904" s="114" t="s">
        <v>5986</v>
      </c>
      <c r="D3904" s="114" t="s">
        <v>444</v>
      </c>
    </row>
    <row r="3905" spans="1:4" x14ac:dyDescent="0.3">
      <c r="A3905" s="114" t="s">
        <v>5987</v>
      </c>
      <c r="B3905" s="114">
        <v>532143</v>
      </c>
      <c r="C3905" s="114" t="s">
        <v>5986</v>
      </c>
      <c r="D3905" s="114" t="s">
        <v>444</v>
      </c>
    </row>
    <row r="3906" spans="1:4" x14ac:dyDescent="0.3">
      <c r="A3906" s="114" t="s">
        <v>5988</v>
      </c>
      <c r="B3906" s="114">
        <v>531169</v>
      </c>
      <c r="C3906" s="114" t="s">
        <v>364</v>
      </c>
      <c r="D3906" s="114" t="s">
        <v>381</v>
      </c>
    </row>
    <row r="3907" spans="1:4" x14ac:dyDescent="0.3">
      <c r="A3907" s="114" t="s">
        <v>5989</v>
      </c>
      <c r="B3907" s="114" t="s">
        <v>364</v>
      </c>
      <c r="C3907" s="114" t="s">
        <v>5990</v>
      </c>
      <c r="D3907" s="114" t="s">
        <v>375</v>
      </c>
    </row>
    <row r="3908" spans="1:4" x14ac:dyDescent="0.3">
      <c r="A3908" s="114" t="s">
        <v>5991</v>
      </c>
      <c r="B3908" s="114">
        <v>541967</v>
      </c>
      <c r="C3908" s="114" t="s">
        <v>364</v>
      </c>
      <c r="D3908" s="114" t="s">
        <v>478</v>
      </c>
    </row>
    <row r="3909" spans="1:4" x14ac:dyDescent="0.3">
      <c r="A3909" s="114" t="s">
        <v>5992</v>
      </c>
      <c r="B3909" s="114">
        <v>526479</v>
      </c>
      <c r="C3909" s="114" t="s">
        <v>364</v>
      </c>
      <c r="D3909" s="114" t="s">
        <v>379</v>
      </c>
    </row>
    <row r="3910" spans="1:4" x14ac:dyDescent="0.3">
      <c r="A3910" s="114" t="s">
        <v>5993</v>
      </c>
      <c r="B3910" s="114">
        <v>505650</v>
      </c>
      <c r="C3910" s="114" t="s">
        <v>364</v>
      </c>
      <c r="D3910" s="114" t="s">
        <v>442</v>
      </c>
    </row>
    <row r="3911" spans="1:4" x14ac:dyDescent="0.3">
      <c r="A3911" s="114" t="s">
        <v>5994</v>
      </c>
      <c r="B3911" s="114">
        <v>538919</v>
      </c>
      <c r="C3911" s="114" t="s">
        <v>364</v>
      </c>
      <c r="D3911" s="114" t="s">
        <v>450</v>
      </c>
    </row>
    <row r="3912" spans="1:4" x14ac:dyDescent="0.3">
      <c r="A3912" s="114" t="s">
        <v>5995</v>
      </c>
      <c r="B3912" s="114">
        <v>538919</v>
      </c>
      <c r="C3912" s="114" t="s">
        <v>364</v>
      </c>
      <c r="D3912" s="114" t="s">
        <v>450</v>
      </c>
    </row>
    <row r="3913" spans="1:4" x14ac:dyDescent="0.3">
      <c r="A3913" s="114" t="s">
        <v>5996</v>
      </c>
      <c r="B3913" s="114">
        <v>539494</v>
      </c>
      <c r="C3913" s="114" t="s">
        <v>364</v>
      </c>
      <c r="D3913" s="114" t="s">
        <v>381</v>
      </c>
    </row>
    <row r="3914" spans="1:4" x14ac:dyDescent="0.3">
      <c r="A3914" s="114" t="s">
        <v>5997</v>
      </c>
      <c r="B3914" s="114">
        <v>532419</v>
      </c>
      <c r="C3914" s="114" t="s">
        <v>5998</v>
      </c>
      <c r="D3914" s="114" t="s">
        <v>1991</v>
      </c>
    </row>
    <row r="3915" spans="1:4" x14ac:dyDescent="0.3">
      <c r="A3915" s="114" t="s">
        <v>5999</v>
      </c>
      <c r="B3915" s="114">
        <v>508905</v>
      </c>
      <c r="C3915" s="114" t="s">
        <v>364</v>
      </c>
      <c r="D3915" s="114" t="s">
        <v>347</v>
      </c>
    </row>
    <row r="3916" spans="1:4" x14ac:dyDescent="0.3">
      <c r="A3916" s="114" t="s">
        <v>6000</v>
      </c>
      <c r="B3916" s="114">
        <v>505192</v>
      </c>
      <c r="C3916" s="114" t="s">
        <v>6001</v>
      </c>
      <c r="D3916" s="114" t="s">
        <v>442</v>
      </c>
    </row>
    <row r="3917" spans="1:4" x14ac:dyDescent="0.3">
      <c r="A3917" s="114" t="s">
        <v>6002</v>
      </c>
      <c r="B3917" s="114">
        <v>540686</v>
      </c>
      <c r="C3917" s="114" t="s">
        <v>364</v>
      </c>
      <c r="D3917" s="114" t="s">
        <v>402</v>
      </c>
    </row>
    <row r="3918" spans="1:4" x14ac:dyDescent="0.3">
      <c r="A3918" s="114" t="s">
        <v>6003</v>
      </c>
      <c r="B3918" s="114">
        <v>540679</v>
      </c>
      <c r="C3918" s="114" t="s">
        <v>6004</v>
      </c>
      <c r="D3918" s="114" t="s">
        <v>402</v>
      </c>
    </row>
    <row r="3919" spans="1:4" x14ac:dyDescent="0.3">
      <c r="A3919" s="114" t="s">
        <v>6005</v>
      </c>
      <c r="B3919" s="114">
        <v>540679</v>
      </c>
      <c r="C3919" s="114" t="s">
        <v>6004</v>
      </c>
      <c r="D3919" s="114" t="s">
        <v>402</v>
      </c>
    </row>
    <row r="3920" spans="1:4" x14ac:dyDescent="0.3">
      <c r="A3920" s="114" t="s">
        <v>6006</v>
      </c>
      <c r="B3920" s="114">
        <v>532815</v>
      </c>
      <c r="C3920" s="114" t="s">
        <v>6007</v>
      </c>
      <c r="D3920" s="114" t="s">
        <v>402</v>
      </c>
    </row>
    <row r="3921" spans="1:4" x14ac:dyDescent="0.3">
      <c r="A3921" s="114" t="s">
        <v>6008</v>
      </c>
      <c r="B3921" s="114" t="s">
        <v>364</v>
      </c>
      <c r="C3921" s="114" t="s">
        <v>6009</v>
      </c>
      <c r="D3921" s="114" t="s">
        <v>375</v>
      </c>
    </row>
    <row r="3922" spans="1:4" x14ac:dyDescent="0.3">
      <c r="A3922" s="114" t="s">
        <v>6010</v>
      </c>
      <c r="B3922" s="114">
        <v>505827</v>
      </c>
      <c r="C3922" s="114" t="s">
        <v>364</v>
      </c>
      <c r="D3922" s="114" t="s">
        <v>549</v>
      </c>
    </row>
    <row r="3923" spans="1:4" x14ac:dyDescent="0.3">
      <c r="A3923" s="114" t="s">
        <v>6011</v>
      </c>
      <c r="B3923" s="114">
        <v>538635</v>
      </c>
      <c r="C3923" s="114" t="s">
        <v>6012</v>
      </c>
      <c r="D3923" s="114" t="s">
        <v>685</v>
      </c>
    </row>
    <row r="3924" spans="1:4" x14ac:dyDescent="0.3">
      <c r="A3924" s="114" t="s">
        <v>6013</v>
      </c>
      <c r="B3924" s="114">
        <v>532784</v>
      </c>
      <c r="C3924" s="114" t="s">
        <v>6014</v>
      </c>
      <c r="D3924" s="114" t="s">
        <v>450</v>
      </c>
    </row>
    <row r="3925" spans="1:4" x14ac:dyDescent="0.3">
      <c r="A3925" s="114" t="s">
        <v>6015</v>
      </c>
      <c r="B3925" s="114">
        <v>512014</v>
      </c>
      <c r="C3925" s="114" t="s">
        <v>364</v>
      </c>
      <c r="D3925" s="114" t="s">
        <v>785</v>
      </c>
    </row>
    <row r="3926" spans="1:4" x14ac:dyDescent="0.3">
      <c r="A3926" s="114" t="s">
        <v>6016</v>
      </c>
      <c r="B3926" s="114">
        <v>538923</v>
      </c>
      <c r="C3926" s="114" t="s">
        <v>364</v>
      </c>
      <c r="D3926" s="114" t="s">
        <v>350</v>
      </c>
    </row>
    <row r="3927" spans="1:4" x14ac:dyDescent="0.3">
      <c r="A3927" s="114" t="s">
        <v>6017</v>
      </c>
      <c r="B3927" s="114">
        <v>504375</v>
      </c>
      <c r="C3927" s="114" t="s">
        <v>364</v>
      </c>
      <c r="D3927" s="114" t="s">
        <v>350</v>
      </c>
    </row>
    <row r="3928" spans="1:4" x14ac:dyDescent="0.3">
      <c r="A3928" s="114" t="s">
        <v>6018</v>
      </c>
      <c r="B3928" s="114">
        <v>532344</v>
      </c>
      <c r="C3928" s="114" t="s">
        <v>364</v>
      </c>
      <c r="D3928" s="114" t="s">
        <v>457</v>
      </c>
    </row>
    <row r="3929" spans="1:4" x14ac:dyDescent="0.3">
      <c r="A3929" s="114" t="s">
        <v>6019</v>
      </c>
      <c r="B3929" s="114">
        <v>532344</v>
      </c>
      <c r="C3929" s="114" t="s">
        <v>364</v>
      </c>
      <c r="D3929" s="114" t="s">
        <v>457</v>
      </c>
    </row>
    <row r="3930" spans="1:4" x14ac:dyDescent="0.3">
      <c r="A3930" s="114" t="s">
        <v>6020</v>
      </c>
      <c r="B3930" s="114" t="s">
        <v>364</v>
      </c>
      <c r="C3930" s="114" t="s">
        <v>6021</v>
      </c>
      <c r="D3930" s="114" t="s">
        <v>375</v>
      </c>
    </row>
    <row r="3931" spans="1:4" x14ac:dyDescent="0.3">
      <c r="A3931" s="114" t="s">
        <v>6022</v>
      </c>
      <c r="B3931" s="114">
        <v>532725</v>
      </c>
      <c r="C3931" s="114" t="s">
        <v>6023</v>
      </c>
      <c r="D3931" s="114" t="s">
        <v>524</v>
      </c>
    </row>
    <row r="3932" spans="1:4" x14ac:dyDescent="0.3">
      <c r="A3932" s="114" t="s">
        <v>6024</v>
      </c>
      <c r="B3932" s="114">
        <v>532725</v>
      </c>
      <c r="C3932" s="114" t="s">
        <v>6023</v>
      </c>
      <c r="D3932" s="114" t="s">
        <v>524</v>
      </c>
    </row>
    <row r="3933" spans="1:4" x14ac:dyDescent="0.3">
      <c r="A3933" s="114" t="s">
        <v>6025</v>
      </c>
      <c r="B3933" s="114">
        <v>541540</v>
      </c>
      <c r="C3933" s="114" t="s">
        <v>6026</v>
      </c>
      <c r="D3933" s="114" t="s">
        <v>402</v>
      </c>
    </row>
    <row r="3934" spans="1:4" x14ac:dyDescent="0.3">
      <c r="A3934" s="114" t="s">
        <v>6027</v>
      </c>
      <c r="B3934" s="114" t="s">
        <v>364</v>
      </c>
      <c r="C3934" s="114" t="s">
        <v>6028</v>
      </c>
      <c r="D3934" s="114" t="s">
        <v>375</v>
      </c>
    </row>
    <row r="3935" spans="1:4" x14ac:dyDescent="0.3">
      <c r="A3935" s="114" t="s">
        <v>6029</v>
      </c>
      <c r="B3935" s="114">
        <v>500394</v>
      </c>
      <c r="C3935" s="114" t="s">
        <v>364</v>
      </c>
      <c r="D3935" s="114" t="s">
        <v>549</v>
      </c>
    </row>
    <row r="3936" spans="1:4" x14ac:dyDescent="0.3">
      <c r="A3936" s="114" t="s">
        <v>6030</v>
      </c>
      <c r="B3936" s="114">
        <v>502460</v>
      </c>
      <c r="C3936" s="114" t="s">
        <v>364</v>
      </c>
      <c r="D3936" s="114" t="s">
        <v>358</v>
      </c>
    </row>
    <row r="3937" spans="1:4" x14ac:dyDescent="0.3">
      <c r="A3937" s="114" t="s">
        <v>6031</v>
      </c>
      <c r="B3937" s="114">
        <v>513699</v>
      </c>
      <c r="C3937" s="114" t="s">
        <v>364</v>
      </c>
      <c r="D3937" s="114" t="s">
        <v>892</v>
      </c>
    </row>
    <row r="3938" spans="1:4" x14ac:dyDescent="0.3">
      <c r="A3938" s="114" t="s">
        <v>6032</v>
      </c>
      <c r="B3938" s="114">
        <v>538575</v>
      </c>
      <c r="C3938" s="114" t="s">
        <v>364</v>
      </c>
      <c r="D3938" s="114" t="s">
        <v>386</v>
      </c>
    </row>
    <row r="3939" spans="1:4" x14ac:dyDescent="0.3">
      <c r="A3939" s="114" t="s">
        <v>6033</v>
      </c>
      <c r="B3939" s="114">
        <v>522152</v>
      </c>
      <c r="C3939" s="114" t="s">
        <v>364</v>
      </c>
      <c r="D3939" s="114" t="s">
        <v>372</v>
      </c>
    </row>
    <row r="3940" spans="1:4" x14ac:dyDescent="0.3">
      <c r="A3940" s="114" t="s">
        <v>6034</v>
      </c>
      <c r="B3940" s="114">
        <v>511571</v>
      </c>
      <c r="C3940" s="114" t="s">
        <v>364</v>
      </c>
      <c r="D3940" s="114" t="s">
        <v>381</v>
      </c>
    </row>
    <row r="3941" spans="1:4" x14ac:dyDescent="0.3">
      <c r="A3941" s="114" t="s">
        <v>6035</v>
      </c>
      <c r="B3941" s="114">
        <v>507514</v>
      </c>
      <c r="C3941" s="114" t="s">
        <v>6036</v>
      </c>
      <c r="D3941" s="114" t="s">
        <v>996</v>
      </c>
    </row>
    <row r="3942" spans="1:4" x14ac:dyDescent="0.3">
      <c r="A3942" s="114" t="s">
        <v>6037</v>
      </c>
      <c r="B3942" s="114">
        <v>521034</v>
      </c>
      <c r="C3942" s="114" t="s">
        <v>6038</v>
      </c>
      <c r="D3942" s="114" t="s">
        <v>379</v>
      </c>
    </row>
    <row r="3943" spans="1:4" x14ac:dyDescent="0.3">
      <c r="A3943" s="114" t="s">
        <v>6039</v>
      </c>
      <c r="B3943" s="114">
        <v>531548</v>
      </c>
      <c r="C3943" s="114" t="s">
        <v>6040</v>
      </c>
      <c r="D3943" s="114" t="s">
        <v>641</v>
      </c>
    </row>
    <row r="3944" spans="1:4" x14ac:dyDescent="0.3">
      <c r="A3944" s="114" t="s">
        <v>6041</v>
      </c>
      <c r="B3944" s="114">
        <v>533001</v>
      </c>
      <c r="C3944" s="114" t="s">
        <v>6042</v>
      </c>
      <c r="D3944" s="114" t="s">
        <v>372</v>
      </c>
    </row>
    <row r="3945" spans="1:4" x14ac:dyDescent="0.3">
      <c r="A3945" s="114" t="s">
        <v>6043</v>
      </c>
      <c r="B3945" s="114">
        <v>526901</v>
      </c>
      <c r="C3945" s="114" t="s">
        <v>364</v>
      </c>
      <c r="D3945" s="114" t="s">
        <v>412</v>
      </c>
    </row>
    <row r="3946" spans="1:4" x14ac:dyDescent="0.3">
      <c r="A3946" s="114" t="s">
        <v>6044</v>
      </c>
      <c r="B3946" s="114">
        <v>538943</v>
      </c>
      <c r="C3946" s="114" t="s">
        <v>364</v>
      </c>
      <c r="D3946" s="114" t="s">
        <v>381</v>
      </c>
    </row>
    <row r="3947" spans="1:4" x14ac:dyDescent="0.3">
      <c r="A3947" s="114" t="s">
        <v>6045</v>
      </c>
      <c r="B3947" s="114" t="s">
        <v>364</v>
      </c>
      <c r="C3947" s="114" t="s">
        <v>6046</v>
      </c>
      <c r="D3947" s="114" t="s">
        <v>375</v>
      </c>
    </row>
    <row r="3948" spans="1:4" x14ac:dyDescent="0.3">
      <c r="A3948" s="114" t="s">
        <v>6047</v>
      </c>
      <c r="B3948" s="114">
        <v>532221</v>
      </c>
      <c r="C3948" s="114" t="s">
        <v>6048</v>
      </c>
      <c r="D3948" s="114" t="s">
        <v>350</v>
      </c>
    </row>
    <row r="3949" spans="1:4" x14ac:dyDescent="0.3">
      <c r="A3949" s="114" t="s">
        <v>6049</v>
      </c>
      <c r="B3949" s="114">
        <v>539378</v>
      </c>
      <c r="C3949" s="114" t="s">
        <v>364</v>
      </c>
      <c r="D3949" s="114" t="s">
        <v>834</v>
      </c>
    </row>
    <row r="3950" spans="1:4" x14ac:dyDescent="0.3">
      <c r="A3950" s="114" t="s">
        <v>6050</v>
      </c>
      <c r="B3950" s="114" t="s">
        <v>364</v>
      </c>
      <c r="C3950" s="114" t="s">
        <v>6051</v>
      </c>
      <c r="D3950" s="114" t="s">
        <v>375</v>
      </c>
    </row>
    <row r="3951" spans="1:4" x14ac:dyDescent="0.3">
      <c r="A3951" s="114" t="s">
        <v>6052</v>
      </c>
      <c r="B3951" s="114">
        <v>541633</v>
      </c>
      <c r="C3951" s="114" t="s">
        <v>364</v>
      </c>
      <c r="D3951" s="114" t="s">
        <v>358</v>
      </c>
    </row>
    <row r="3952" spans="1:4" x14ac:dyDescent="0.3">
      <c r="A3952" s="114" t="s">
        <v>6053</v>
      </c>
      <c r="B3952" s="114">
        <v>532679</v>
      </c>
      <c r="C3952" s="114" t="s">
        <v>6054</v>
      </c>
      <c r="D3952" s="114" t="s">
        <v>353</v>
      </c>
    </row>
    <row r="3953" spans="1:4" x14ac:dyDescent="0.3">
      <c r="A3953" s="114" t="s">
        <v>6055</v>
      </c>
      <c r="B3953" s="114">
        <v>521036</v>
      </c>
      <c r="C3953" s="114" t="s">
        <v>364</v>
      </c>
      <c r="D3953" s="114" t="s">
        <v>379</v>
      </c>
    </row>
    <row r="3954" spans="1:4" x14ac:dyDescent="0.3">
      <c r="A3954" s="114" t="s">
        <v>6056</v>
      </c>
      <c r="B3954" s="114">
        <v>521036</v>
      </c>
      <c r="C3954" s="114" t="s">
        <v>364</v>
      </c>
      <c r="D3954" s="114" t="s">
        <v>379</v>
      </c>
    </row>
    <row r="3955" spans="1:4" x14ac:dyDescent="0.3">
      <c r="A3955" s="114" t="s">
        <v>6057</v>
      </c>
      <c r="B3955" s="114">
        <v>531398</v>
      </c>
      <c r="C3955" s="114" t="s">
        <v>364</v>
      </c>
      <c r="D3955" s="114" t="s">
        <v>402</v>
      </c>
    </row>
    <row r="3956" spans="1:4" x14ac:dyDescent="0.3">
      <c r="A3956" s="114" t="s">
        <v>6058</v>
      </c>
      <c r="B3956" s="114">
        <v>526477</v>
      </c>
      <c r="C3956" s="114" t="s">
        <v>364</v>
      </c>
      <c r="D3956" s="114" t="s">
        <v>542</v>
      </c>
    </row>
    <row r="3957" spans="1:4" x14ac:dyDescent="0.3">
      <c r="A3957" s="114" t="s">
        <v>6059</v>
      </c>
      <c r="B3957" s="114">
        <v>516108</v>
      </c>
      <c r="C3957" s="114" t="s">
        <v>364</v>
      </c>
      <c r="D3957" s="114" t="s">
        <v>358</v>
      </c>
    </row>
    <row r="3958" spans="1:4" x14ac:dyDescent="0.3">
      <c r="A3958" s="114" t="s">
        <v>6060</v>
      </c>
      <c r="B3958" s="114">
        <v>538891</v>
      </c>
      <c r="C3958" s="114" t="s">
        <v>364</v>
      </c>
      <c r="D3958" s="114" t="s">
        <v>381</v>
      </c>
    </row>
    <row r="3959" spans="1:4" x14ac:dyDescent="0.3">
      <c r="A3959" s="114" t="s">
        <v>6061</v>
      </c>
      <c r="B3959" s="114" t="s">
        <v>364</v>
      </c>
      <c r="C3959" s="114" t="s">
        <v>6062</v>
      </c>
      <c r="D3959" s="114" t="s">
        <v>375</v>
      </c>
    </row>
    <row r="3960" spans="1:4" x14ac:dyDescent="0.3">
      <c r="A3960" s="114" t="s">
        <v>6063</v>
      </c>
      <c r="B3960" s="114">
        <v>509910</v>
      </c>
      <c r="C3960" s="114" t="s">
        <v>364</v>
      </c>
      <c r="D3960" s="114" t="s">
        <v>412</v>
      </c>
    </row>
    <row r="3961" spans="1:4" x14ac:dyDescent="0.3">
      <c r="A3961" s="114" t="s">
        <v>6064</v>
      </c>
      <c r="B3961" s="114">
        <v>540174</v>
      </c>
      <c r="C3961" s="114" t="s">
        <v>364</v>
      </c>
      <c r="D3961" s="114" t="s">
        <v>350</v>
      </c>
    </row>
    <row r="3962" spans="1:4" x14ac:dyDescent="0.3">
      <c r="A3962" s="114" t="s">
        <v>6065</v>
      </c>
      <c r="B3962" s="114">
        <v>514454</v>
      </c>
      <c r="C3962" s="114" t="s">
        <v>364</v>
      </c>
      <c r="D3962" s="114" t="s">
        <v>379</v>
      </c>
    </row>
    <row r="3963" spans="1:4" x14ac:dyDescent="0.3">
      <c r="A3963" s="114" t="s">
        <v>6066</v>
      </c>
      <c r="B3963" s="114">
        <v>513498</v>
      </c>
      <c r="C3963" s="114" t="s">
        <v>364</v>
      </c>
      <c r="D3963" s="114" t="s">
        <v>344</v>
      </c>
    </row>
    <row r="3964" spans="1:4" x14ac:dyDescent="0.3">
      <c r="A3964" s="114" t="s">
        <v>6067</v>
      </c>
      <c r="B3964" s="114">
        <v>532669</v>
      </c>
      <c r="C3964" s="114" t="s">
        <v>364</v>
      </c>
      <c r="D3964" s="114" t="s">
        <v>412</v>
      </c>
    </row>
    <row r="3965" spans="1:4" x14ac:dyDescent="0.3">
      <c r="A3965" s="114" t="s">
        <v>6068</v>
      </c>
      <c r="B3965" s="114">
        <v>590030</v>
      </c>
      <c r="C3965" s="114" t="s">
        <v>6069</v>
      </c>
      <c r="D3965" s="114" t="s">
        <v>872</v>
      </c>
    </row>
    <row r="3966" spans="1:4" x14ac:dyDescent="0.3">
      <c r="A3966" s="114" t="s">
        <v>6070</v>
      </c>
      <c r="B3966" s="114">
        <v>523826</v>
      </c>
      <c r="C3966" s="114" t="s">
        <v>364</v>
      </c>
      <c r="D3966" s="114" t="s">
        <v>478</v>
      </c>
    </row>
    <row r="3967" spans="1:4" x14ac:dyDescent="0.3">
      <c r="A3967" s="114" t="s">
        <v>6071</v>
      </c>
      <c r="B3967" s="114">
        <v>532025</v>
      </c>
      <c r="C3967" s="114" t="s">
        <v>364</v>
      </c>
      <c r="D3967" s="114" t="s">
        <v>367</v>
      </c>
    </row>
    <row r="3968" spans="1:4" x14ac:dyDescent="0.3">
      <c r="A3968" s="114" t="s">
        <v>6072</v>
      </c>
      <c r="B3968" s="114">
        <v>530289</v>
      </c>
      <c r="C3968" s="114" t="s">
        <v>364</v>
      </c>
      <c r="D3968" s="114" t="s">
        <v>785</v>
      </c>
    </row>
    <row r="3969" spans="1:4" x14ac:dyDescent="0.3">
      <c r="A3969" s="114" t="s">
        <v>6073</v>
      </c>
      <c r="B3969" s="114">
        <v>542376</v>
      </c>
      <c r="C3969" s="114" t="s">
        <v>6074</v>
      </c>
      <c r="D3969" s="114" t="s">
        <v>347</v>
      </c>
    </row>
    <row r="3970" spans="1:4" x14ac:dyDescent="0.3">
      <c r="A3970" s="114" t="s">
        <v>6075</v>
      </c>
      <c r="B3970" s="114">
        <v>541890</v>
      </c>
      <c r="C3970" s="114" t="s">
        <v>364</v>
      </c>
      <c r="D3970" s="114" t="s">
        <v>350</v>
      </c>
    </row>
    <row r="3971" spans="1:4" x14ac:dyDescent="0.3">
      <c r="A3971" s="114" t="s">
        <v>6076</v>
      </c>
      <c r="B3971" s="114">
        <v>538920</v>
      </c>
      <c r="C3971" s="114" t="s">
        <v>364</v>
      </c>
      <c r="D3971" s="114" t="s">
        <v>386</v>
      </c>
    </row>
    <row r="3972" spans="1:4" x14ac:dyDescent="0.3">
      <c r="A3972" s="114" t="s">
        <v>6077</v>
      </c>
      <c r="B3972" s="114" t="s">
        <v>364</v>
      </c>
      <c r="C3972" s="114" t="s">
        <v>6078</v>
      </c>
      <c r="D3972" s="114" t="s">
        <v>455</v>
      </c>
    </row>
    <row r="3973" spans="1:4" x14ac:dyDescent="0.3">
      <c r="A3973" s="114" t="s">
        <v>6079</v>
      </c>
      <c r="B3973" s="114" t="s">
        <v>364</v>
      </c>
      <c r="C3973" s="114" t="s">
        <v>6078</v>
      </c>
      <c r="D3973" s="114" t="s">
        <v>455</v>
      </c>
    </row>
    <row r="3974" spans="1:4" x14ac:dyDescent="0.3">
      <c r="A3974" s="114" t="s">
        <v>6080</v>
      </c>
      <c r="B3974" s="114">
        <v>524727</v>
      </c>
      <c r="C3974" s="114" t="s">
        <v>364</v>
      </c>
      <c r="D3974" s="114" t="s">
        <v>402</v>
      </c>
    </row>
    <row r="3975" spans="1:4" x14ac:dyDescent="0.3">
      <c r="A3975" s="114" t="s">
        <v>6081</v>
      </c>
      <c r="B3975" s="114">
        <v>531370</v>
      </c>
      <c r="C3975" s="114" t="s">
        <v>364</v>
      </c>
      <c r="D3975" s="114" t="s">
        <v>350</v>
      </c>
    </row>
    <row r="3976" spans="1:4" x14ac:dyDescent="0.3">
      <c r="A3976" s="114" t="s">
        <v>6082</v>
      </c>
      <c r="B3976" s="114">
        <v>540211</v>
      </c>
      <c r="C3976" s="114" t="s">
        <v>364</v>
      </c>
      <c r="D3976" s="114" t="s">
        <v>381</v>
      </c>
    </row>
    <row r="3977" spans="1:4" x14ac:dyDescent="0.3">
      <c r="A3977" s="114" t="s">
        <v>6083</v>
      </c>
      <c r="B3977" s="114">
        <v>534425</v>
      </c>
      <c r="C3977" s="114" t="s">
        <v>6084</v>
      </c>
      <c r="D3977" s="114" t="s">
        <v>853</v>
      </c>
    </row>
    <row r="3978" spans="1:4" x14ac:dyDescent="0.3">
      <c r="A3978" s="114" t="s">
        <v>6085</v>
      </c>
      <c r="B3978" s="114">
        <v>513687</v>
      </c>
      <c r="C3978" s="114" t="s">
        <v>364</v>
      </c>
      <c r="D3978" s="114" t="s">
        <v>719</v>
      </c>
    </row>
    <row r="3979" spans="1:4" x14ac:dyDescent="0.3">
      <c r="A3979" s="114" t="s">
        <v>6086</v>
      </c>
      <c r="B3979" s="114" t="s">
        <v>364</v>
      </c>
      <c r="C3979" s="114" t="s">
        <v>6087</v>
      </c>
      <c r="D3979" s="114" t="s">
        <v>375</v>
      </c>
    </row>
    <row r="3980" spans="1:4" x14ac:dyDescent="0.3">
      <c r="A3980" s="114" t="s">
        <v>6088</v>
      </c>
      <c r="B3980" s="114">
        <v>531982</v>
      </c>
      <c r="C3980" s="114" t="s">
        <v>364</v>
      </c>
      <c r="D3980" s="114" t="s">
        <v>444</v>
      </c>
    </row>
    <row r="3981" spans="1:4" x14ac:dyDescent="0.3">
      <c r="A3981" s="114" t="s">
        <v>6089</v>
      </c>
      <c r="B3981" s="114">
        <v>512153</v>
      </c>
      <c r="C3981" s="114" t="s">
        <v>364</v>
      </c>
      <c r="D3981" s="114" t="s">
        <v>785</v>
      </c>
    </row>
    <row r="3982" spans="1:4" x14ac:dyDescent="0.3">
      <c r="A3982" s="114" t="s">
        <v>6090</v>
      </c>
      <c r="B3982" s="114">
        <v>512291</v>
      </c>
      <c r="C3982" s="114" t="s">
        <v>364</v>
      </c>
      <c r="D3982" s="114" t="s">
        <v>347</v>
      </c>
    </row>
    <row r="3983" spans="1:4" x14ac:dyDescent="0.3">
      <c r="A3983" s="114" t="s">
        <v>6091</v>
      </c>
      <c r="B3983" s="114">
        <v>517166</v>
      </c>
      <c r="C3983" s="114" t="s">
        <v>364</v>
      </c>
      <c r="D3983" s="114" t="s">
        <v>906</v>
      </c>
    </row>
    <row r="3984" spans="1:4" x14ac:dyDescent="0.3">
      <c r="A3984" s="114" t="s">
        <v>6092</v>
      </c>
      <c r="B3984" s="114">
        <v>542337</v>
      </c>
      <c r="C3984" s="114" t="s">
        <v>6093</v>
      </c>
      <c r="D3984" s="114" t="s">
        <v>533</v>
      </c>
    </row>
    <row r="3985" spans="1:4" x14ac:dyDescent="0.3">
      <c r="A3985" s="114" t="s">
        <v>6094</v>
      </c>
      <c r="B3985" s="114" t="s">
        <v>364</v>
      </c>
      <c r="C3985" s="114" t="s">
        <v>6095</v>
      </c>
      <c r="D3985" s="114" t="s">
        <v>533</v>
      </c>
    </row>
    <row r="3986" spans="1:4" x14ac:dyDescent="0.3">
      <c r="A3986" s="114" t="s">
        <v>6096</v>
      </c>
      <c r="B3986" s="114">
        <v>526161</v>
      </c>
      <c r="C3986" s="114" t="s">
        <v>364</v>
      </c>
      <c r="D3986" s="114" t="s">
        <v>478</v>
      </c>
    </row>
    <row r="3987" spans="1:4" x14ac:dyDescent="0.3">
      <c r="A3987" s="114" t="s">
        <v>6097</v>
      </c>
      <c r="B3987" s="114">
        <v>521082</v>
      </c>
      <c r="C3987" s="114" t="s">
        <v>6098</v>
      </c>
      <c r="D3987" s="114" t="s">
        <v>379</v>
      </c>
    </row>
    <row r="3988" spans="1:4" x14ac:dyDescent="0.3">
      <c r="A3988" s="114" t="s">
        <v>6099</v>
      </c>
      <c r="B3988" s="114">
        <v>526827</v>
      </c>
      <c r="C3988" s="114" t="s">
        <v>364</v>
      </c>
      <c r="D3988" s="114" t="s">
        <v>478</v>
      </c>
    </row>
    <row r="3989" spans="1:4" x14ac:dyDescent="0.3">
      <c r="A3989" s="114" t="s">
        <v>6100</v>
      </c>
      <c r="B3989" s="114">
        <v>517214</v>
      </c>
      <c r="C3989" s="114" t="s">
        <v>6101</v>
      </c>
      <c r="D3989" s="114" t="s">
        <v>510</v>
      </c>
    </row>
    <row r="3990" spans="1:4" x14ac:dyDescent="0.3">
      <c r="A3990" s="114" t="s">
        <v>6102</v>
      </c>
      <c r="B3990" s="114">
        <v>500285</v>
      </c>
      <c r="C3990" s="114" t="s">
        <v>364</v>
      </c>
      <c r="D3990" s="114" t="s">
        <v>2502</v>
      </c>
    </row>
    <row r="3991" spans="1:4" x14ac:dyDescent="0.3">
      <c r="A3991" s="114" t="s">
        <v>6103</v>
      </c>
      <c r="B3991" s="114">
        <v>540084</v>
      </c>
      <c r="C3991" s="114" t="s">
        <v>364</v>
      </c>
      <c r="D3991" s="114" t="s">
        <v>367</v>
      </c>
    </row>
    <row r="3992" spans="1:4" x14ac:dyDescent="0.3">
      <c r="A3992" s="114" t="s">
        <v>6104</v>
      </c>
      <c r="B3992" s="114">
        <v>532651</v>
      </c>
      <c r="C3992" s="114" t="s">
        <v>6105</v>
      </c>
      <c r="D3992" s="114" t="s">
        <v>478</v>
      </c>
    </row>
    <row r="3993" spans="1:4" x14ac:dyDescent="0.3">
      <c r="A3993" s="114" t="s">
        <v>6106</v>
      </c>
      <c r="B3993" s="114">
        <v>513414</v>
      </c>
      <c r="C3993" s="114" t="s">
        <v>6107</v>
      </c>
      <c r="D3993" s="114" t="s">
        <v>396</v>
      </c>
    </row>
    <row r="3994" spans="1:4" x14ac:dyDescent="0.3">
      <c r="A3994" s="114" t="s">
        <v>6108</v>
      </c>
      <c r="B3994" s="114">
        <v>500402</v>
      </c>
      <c r="C3994" s="114" t="s">
        <v>6109</v>
      </c>
      <c r="D3994" s="114" t="s">
        <v>762</v>
      </c>
    </row>
    <row r="3995" spans="1:4" x14ac:dyDescent="0.3">
      <c r="A3995" s="114" t="s">
        <v>6110</v>
      </c>
      <c r="B3995" s="114">
        <v>539221</v>
      </c>
      <c r="C3995" s="114" t="s">
        <v>364</v>
      </c>
      <c r="D3995" s="114" t="s">
        <v>379</v>
      </c>
    </row>
    <row r="3996" spans="1:4" x14ac:dyDescent="0.3">
      <c r="A3996" s="114" t="s">
        <v>6111</v>
      </c>
      <c r="B3996" s="114">
        <v>539221</v>
      </c>
      <c r="C3996" s="114" t="s">
        <v>364</v>
      </c>
      <c r="D3996" s="114" t="s">
        <v>379</v>
      </c>
    </row>
    <row r="3997" spans="1:4" x14ac:dyDescent="0.3">
      <c r="A3997" s="114" t="s">
        <v>6112</v>
      </c>
      <c r="B3997" s="114">
        <v>540079</v>
      </c>
      <c r="C3997" s="114" t="s">
        <v>364</v>
      </c>
      <c r="D3997" s="114" t="s">
        <v>1284</v>
      </c>
    </row>
    <row r="3998" spans="1:4" x14ac:dyDescent="0.3">
      <c r="A3998" s="114" t="s">
        <v>6113</v>
      </c>
      <c r="B3998" s="114">
        <v>540570</v>
      </c>
      <c r="C3998" s="114" t="s">
        <v>6114</v>
      </c>
      <c r="D3998" s="114" t="s">
        <v>5183</v>
      </c>
    </row>
    <row r="3999" spans="1:4" x14ac:dyDescent="0.3">
      <c r="A3999" s="114" t="s">
        <v>6115</v>
      </c>
      <c r="B3999" s="114">
        <v>538402</v>
      </c>
      <c r="C3999" s="114" t="s">
        <v>364</v>
      </c>
      <c r="D3999" s="114" t="s">
        <v>381</v>
      </c>
    </row>
    <row r="4000" spans="1:4" x14ac:dyDescent="0.3">
      <c r="A4000" s="114" t="s">
        <v>6116</v>
      </c>
      <c r="B4000" s="114">
        <v>530177</v>
      </c>
      <c r="C4000" s="114" t="s">
        <v>364</v>
      </c>
      <c r="D4000" s="114" t="s">
        <v>386</v>
      </c>
    </row>
    <row r="4001" spans="1:4" x14ac:dyDescent="0.3">
      <c r="A4001" s="114" t="s">
        <v>6117</v>
      </c>
      <c r="B4001" s="114">
        <v>533121</v>
      </c>
      <c r="C4001" s="114" t="s">
        <v>6118</v>
      </c>
      <c r="D4001" s="114" t="s">
        <v>350</v>
      </c>
    </row>
    <row r="4002" spans="1:4" x14ac:dyDescent="0.3">
      <c r="A4002" s="114" t="s">
        <v>6119</v>
      </c>
      <c r="B4002" s="114">
        <v>526532</v>
      </c>
      <c r="C4002" s="114" t="s">
        <v>364</v>
      </c>
      <c r="D4002" s="114" t="s">
        <v>412</v>
      </c>
    </row>
    <row r="4003" spans="1:4" x14ac:dyDescent="0.3">
      <c r="A4003" s="114" t="s">
        <v>6120</v>
      </c>
      <c r="B4003" s="114">
        <v>526532</v>
      </c>
      <c r="C4003" s="114" t="s">
        <v>364</v>
      </c>
      <c r="D4003" s="114" t="s">
        <v>412</v>
      </c>
    </row>
    <row r="4004" spans="1:4" x14ac:dyDescent="0.3">
      <c r="A4004" s="114" t="s">
        <v>6121</v>
      </c>
      <c r="B4004" s="114">
        <v>530037</v>
      </c>
      <c r="C4004" s="114" t="s">
        <v>364</v>
      </c>
      <c r="D4004" s="114" t="s">
        <v>379</v>
      </c>
    </row>
    <row r="4005" spans="1:4" x14ac:dyDescent="0.3">
      <c r="A4005" s="114" t="s">
        <v>6122</v>
      </c>
      <c r="B4005" s="114">
        <v>532842</v>
      </c>
      <c r="C4005" s="114" t="s">
        <v>6123</v>
      </c>
      <c r="D4005" s="114" t="s">
        <v>412</v>
      </c>
    </row>
    <row r="4006" spans="1:4" x14ac:dyDescent="0.3">
      <c r="A4006" s="114" t="s">
        <v>6124</v>
      </c>
      <c r="B4006" s="114">
        <v>514248</v>
      </c>
      <c r="C4006" s="114" t="s">
        <v>364</v>
      </c>
      <c r="D4006" s="114" t="s">
        <v>412</v>
      </c>
    </row>
    <row r="4007" spans="1:4" x14ac:dyDescent="0.3">
      <c r="A4007" s="114" t="s">
        <v>6125</v>
      </c>
      <c r="B4007" s="114">
        <v>535601</v>
      </c>
      <c r="C4007" s="114" t="s">
        <v>6126</v>
      </c>
      <c r="D4007" s="114" t="s">
        <v>790</v>
      </c>
    </row>
    <row r="4008" spans="1:4" x14ac:dyDescent="0.3">
      <c r="A4008" s="114" t="s">
        <v>6127</v>
      </c>
      <c r="B4008" s="114">
        <v>523756</v>
      </c>
      <c r="C4008" s="114" t="s">
        <v>6128</v>
      </c>
      <c r="D4008" s="114" t="s">
        <v>381</v>
      </c>
    </row>
    <row r="4009" spans="1:4" x14ac:dyDescent="0.3">
      <c r="A4009" s="114" t="s">
        <v>6129</v>
      </c>
      <c r="B4009" s="114">
        <v>539217</v>
      </c>
      <c r="C4009" s="114" t="s">
        <v>364</v>
      </c>
      <c r="D4009" s="114" t="s">
        <v>384</v>
      </c>
    </row>
    <row r="4010" spans="1:4" x14ac:dyDescent="0.3">
      <c r="A4010" s="114" t="s">
        <v>6130</v>
      </c>
      <c r="B4010" s="114">
        <v>503806</v>
      </c>
      <c r="C4010" s="114" t="s">
        <v>6131</v>
      </c>
      <c r="D4010" s="114" t="s">
        <v>379</v>
      </c>
    </row>
    <row r="4011" spans="1:4" x14ac:dyDescent="0.3">
      <c r="A4011" s="114" t="s">
        <v>6132</v>
      </c>
      <c r="B4011" s="114">
        <v>534680</v>
      </c>
      <c r="C4011" s="114" t="s">
        <v>364</v>
      </c>
      <c r="D4011" s="114" t="s">
        <v>422</v>
      </c>
    </row>
    <row r="4012" spans="1:4" x14ac:dyDescent="0.3">
      <c r="A4012" s="114" t="s">
        <v>6133</v>
      </c>
      <c r="B4012" s="114">
        <v>530943</v>
      </c>
      <c r="C4012" s="114" t="s">
        <v>6134</v>
      </c>
      <c r="D4012" s="114" t="s">
        <v>367</v>
      </c>
    </row>
    <row r="4013" spans="1:4" x14ac:dyDescent="0.3">
      <c r="A4013" s="114" t="s">
        <v>6135</v>
      </c>
      <c r="B4013" s="114">
        <v>538863</v>
      </c>
      <c r="C4013" s="114" t="s">
        <v>364</v>
      </c>
      <c r="D4013" s="114" t="s">
        <v>381</v>
      </c>
    </row>
    <row r="4014" spans="1:4" x14ac:dyDescent="0.3">
      <c r="A4014" s="114" t="s">
        <v>6136</v>
      </c>
      <c r="B4014" s="114">
        <v>531322</v>
      </c>
      <c r="C4014" s="114" t="s">
        <v>6137</v>
      </c>
      <c r="D4014" s="114" t="s">
        <v>574</v>
      </c>
    </row>
    <row r="4015" spans="1:4" x14ac:dyDescent="0.3">
      <c r="A4015" s="114" t="s">
        <v>6138</v>
      </c>
      <c r="B4015" s="114">
        <v>514442</v>
      </c>
      <c r="C4015" s="114" t="s">
        <v>364</v>
      </c>
      <c r="D4015" s="114" t="s">
        <v>484</v>
      </c>
    </row>
    <row r="4016" spans="1:4" x14ac:dyDescent="0.3">
      <c r="A4016" s="114" t="s">
        <v>6139</v>
      </c>
      <c r="B4016" s="114">
        <v>539363</v>
      </c>
      <c r="C4016" s="114" t="s">
        <v>364</v>
      </c>
      <c r="D4016" s="114" t="s">
        <v>450</v>
      </c>
    </row>
    <row r="4017" spans="1:4" x14ac:dyDescent="0.3">
      <c r="A4017" s="114" t="s">
        <v>6140</v>
      </c>
      <c r="B4017" s="114">
        <v>539363</v>
      </c>
      <c r="C4017" s="114" t="s">
        <v>364</v>
      </c>
      <c r="D4017" s="114" t="s">
        <v>450</v>
      </c>
    </row>
    <row r="4018" spans="1:4" x14ac:dyDescent="0.3">
      <c r="A4018" s="114" t="s">
        <v>6141</v>
      </c>
      <c r="B4018" s="114" t="s">
        <v>364</v>
      </c>
      <c r="C4018" s="114" t="s">
        <v>6142</v>
      </c>
      <c r="D4018" s="114" t="s">
        <v>375</v>
      </c>
    </row>
    <row r="4019" spans="1:4" x14ac:dyDescent="0.3">
      <c r="A4019" s="114" t="s">
        <v>6143</v>
      </c>
      <c r="B4019" s="114">
        <v>521161</v>
      </c>
      <c r="C4019" s="114" t="s">
        <v>364</v>
      </c>
      <c r="D4019" s="114" t="s">
        <v>379</v>
      </c>
    </row>
    <row r="4020" spans="1:4" x14ac:dyDescent="0.3">
      <c r="A4020" s="114" t="s">
        <v>6144</v>
      </c>
      <c r="B4020" s="114">
        <v>521234</v>
      </c>
      <c r="C4020" s="114" t="s">
        <v>364</v>
      </c>
      <c r="D4020" s="114" t="s">
        <v>379</v>
      </c>
    </row>
    <row r="4021" spans="1:4" x14ac:dyDescent="0.3">
      <c r="A4021" s="114" t="s">
        <v>6145</v>
      </c>
      <c r="B4021" s="114">
        <v>521178</v>
      </c>
      <c r="C4021" s="114" t="s">
        <v>364</v>
      </c>
      <c r="D4021" s="114" t="s">
        <v>379</v>
      </c>
    </row>
    <row r="4022" spans="1:4" x14ac:dyDescent="0.3">
      <c r="A4022" s="114" t="s">
        <v>6146</v>
      </c>
      <c r="B4022" s="114">
        <v>515081</v>
      </c>
      <c r="C4022" s="114" t="s">
        <v>364</v>
      </c>
      <c r="D4022" s="114" t="s">
        <v>892</v>
      </c>
    </row>
    <row r="4023" spans="1:4" x14ac:dyDescent="0.3">
      <c r="A4023" s="114" t="s">
        <v>6147</v>
      </c>
      <c r="B4023" s="114">
        <v>513605</v>
      </c>
      <c r="C4023" s="114" t="s">
        <v>6148</v>
      </c>
      <c r="D4023" s="114" t="s">
        <v>687</v>
      </c>
    </row>
    <row r="4024" spans="1:4" x14ac:dyDescent="0.3">
      <c r="A4024" s="114" t="s">
        <v>6149</v>
      </c>
      <c r="B4024" s="114">
        <v>523222</v>
      </c>
      <c r="C4024" s="114" t="s">
        <v>364</v>
      </c>
      <c r="D4024" s="114" t="s">
        <v>503</v>
      </c>
    </row>
    <row r="4025" spans="1:4" x14ac:dyDescent="0.3">
      <c r="A4025" s="114" t="s">
        <v>6150</v>
      </c>
      <c r="B4025" s="114">
        <v>536799</v>
      </c>
      <c r="C4025" s="114" t="s">
        <v>364</v>
      </c>
      <c r="D4025" s="114" t="s">
        <v>381</v>
      </c>
    </row>
    <row r="4026" spans="1:4" x14ac:dyDescent="0.3">
      <c r="A4026" s="114" t="s">
        <v>6151</v>
      </c>
      <c r="B4026" s="114">
        <v>533569</v>
      </c>
      <c r="C4026" s="114" t="s">
        <v>6152</v>
      </c>
      <c r="D4026" s="114" t="s">
        <v>478</v>
      </c>
    </row>
    <row r="4027" spans="1:4" x14ac:dyDescent="0.3">
      <c r="A4027" s="114" t="s">
        <v>6153</v>
      </c>
      <c r="B4027" s="114">
        <v>540914</v>
      </c>
      <c r="C4027" s="114" t="s">
        <v>364</v>
      </c>
      <c r="D4027" s="114" t="s">
        <v>386</v>
      </c>
    </row>
    <row r="4028" spans="1:4" x14ac:dyDescent="0.3">
      <c r="A4028" s="114" t="s">
        <v>6154</v>
      </c>
      <c r="B4028" s="114">
        <v>524636</v>
      </c>
      <c r="C4028" s="114" t="s">
        <v>364</v>
      </c>
      <c r="D4028" s="114" t="s">
        <v>402</v>
      </c>
    </row>
    <row r="4029" spans="1:4" x14ac:dyDescent="0.3">
      <c r="A4029" s="114" t="s">
        <v>6155</v>
      </c>
      <c r="B4029" s="114">
        <v>530821</v>
      </c>
      <c r="C4029" s="114" t="s">
        <v>364</v>
      </c>
      <c r="D4029" s="114" t="s">
        <v>450</v>
      </c>
    </row>
    <row r="4030" spans="1:4" x14ac:dyDescent="0.3">
      <c r="A4030" s="114" t="s">
        <v>6156</v>
      </c>
      <c r="B4030" s="114">
        <v>539026</v>
      </c>
      <c r="C4030" s="114" t="s">
        <v>364</v>
      </c>
      <c r="D4030" s="114" t="s">
        <v>347</v>
      </c>
    </row>
    <row r="4031" spans="1:4" x14ac:dyDescent="0.3">
      <c r="A4031" s="114" t="s">
        <v>6157</v>
      </c>
      <c r="B4031" s="114">
        <v>531723</v>
      </c>
      <c r="C4031" s="114" t="s">
        <v>6158</v>
      </c>
      <c r="D4031" s="114" t="s">
        <v>347</v>
      </c>
    </row>
    <row r="4032" spans="1:4" x14ac:dyDescent="0.3">
      <c r="A4032" s="114" t="s">
        <v>6157</v>
      </c>
      <c r="B4032" s="114">
        <v>570005</v>
      </c>
      <c r="C4032" s="114" t="s">
        <v>6159</v>
      </c>
      <c r="D4032" s="114" t="s">
        <v>347</v>
      </c>
    </row>
    <row r="4033" spans="1:4" x14ac:dyDescent="0.3">
      <c r="A4033" s="114" t="s">
        <v>6160</v>
      </c>
      <c r="B4033" s="114">
        <v>504180</v>
      </c>
      <c r="C4033" s="114" t="s">
        <v>364</v>
      </c>
      <c r="D4033" s="114" t="s">
        <v>381</v>
      </c>
    </row>
    <row r="4034" spans="1:4" x14ac:dyDescent="0.3">
      <c r="A4034" s="114" t="s">
        <v>6161</v>
      </c>
      <c r="B4034" s="114">
        <v>511700</v>
      </c>
      <c r="C4034" s="114" t="s">
        <v>364</v>
      </c>
      <c r="D4034" s="114" t="s">
        <v>381</v>
      </c>
    </row>
    <row r="4035" spans="1:4" x14ac:dyDescent="0.3">
      <c r="A4035" s="114" t="s">
        <v>6162</v>
      </c>
      <c r="B4035" s="114">
        <v>580001</v>
      </c>
      <c r="C4035" s="114" t="s">
        <v>364</v>
      </c>
      <c r="D4035" s="114" t="s">
        <v>682</v>
      </c>
    </row>
    <row r="4036" spans="1:4" x14ac:dyDescent="0.3">
      <c r="A4036" s="114" t="s">
        <v>6163</v>
      </c>
      <c r="B4036" s="114">
        <v>530017</v>
      </c>
      <c r="C4036" s="114" t="s">
        <v>6164</v>
      </c>
      <c r="D4036" s="114" t="s">
        <v>412</v>
      </c>
    </row>
    <row r="4037" spans="1:4" x14ac:dyDescent="0.3">
      <c r="A4037" s="114" t="s">
        <v>6165</v>
      </c>
      <c r="B4037" s="114">
        <v>523351</v>
      </c>
      <c r="C4037" s="114" t="s">
        <v>364</v>
      </c>
      <c r="D4037" s="114" t="s">
        <v>524</v>
      </c>
    </row>
    <row r="4038" spans="1:4" x14ac:dyDescent="0.3">
      <c r="A4038" s="114" t="s">
        <v>6166</v>
      </c>
      <c r="B4038" s="114">
        <v>523351</v>
      </c>
      <c r="C4038" s="114" t="s">
        <v>364</v>
      </c>
      <c r="D4038" s="114" t="s">
        <v>524</v>
      </c>
    </row>
    <row r="4039" spans="1:4" x14ac:dyDescent="0.3">
      <c r="A4039" s="114" t="s">
        <v>6167</v>
      </c>
      <c r="B4039" s="114">
        <v>526231</v>
      </c>
      <c r="C4039" s="114" t="s">
        <v>364</v>
      </c>
      <c r="D4039" s="114" t="s">
        <v>412</v>
      </c>
    </row>
    <row r="4040" spans="1:4" x14ac:dyDescent="0.3">
      <c r="A4040" s="114" t="s">
        <v>6168</v>
      </c>
      <c r="B4040" s="114">
        <v>530931</v>
      </c>
      <c r="C4040" s="114" t="s">
        <v>364</v>
      </c>
      <c r="D4040" s="114" t="s">
        <v>559</v>
      </c>
    </row>
    <row r="4041" spans="1:4" x14ac:dyDescent="0.3">
      <c r="A4041" s="114" t="s">
        <v>6169</v>
      </c>
      <c r="B4041" s="114">
        <v>530931</v>
      </c>
      <c r="C4041" s="114" t="s">
        <v>364</v>
      </c>
      <c r="D4041" s="114" t="s">
        <v>559</v>
      </c>
    </row>
    <row r="4042" spans="1:4" x14ac:dyDescent="0.3">
      <c r="A4042" s="114" t="s">
        <v>6170</v>
      </c>
      <c r="B4042" s="114">
        <v>506105</v>
      </c>
      <c r="C4042" s="114" t="s">
        <v>364</v>
      </c>
      <c r="D4042" s="114" t="s">
        <v>384</v>
      </c>
    </row>
    <row r="4043" spans="1:4" x14ac:dyDescent="0.3">
      <c r="A4043" s="114" t="s">
        <v>6171</v>
      </c>
      <c r="B4043" s="114">
        <v>540575</v>
      </c>
      <c r="C4043" s="114" t="s">
        <v>6172</v>
      </c>
      <c r="D4043" s="114" t="s">
        <v>377</v>
      </c>
    </row>
    <row r="4044" spans="1:4" x14ac:dyDescent="0.3">
      <c r="A4044" s="114" t="s">
        <v>6173</v>
      </c>
      <c r="B4044" s="114">
        <v>539255</v>
      </c>
      <c r="C4044" s="114" t="s">
        <v>364</v>
      </c>
      <c r="D4044" s="114" t="s">
        <v>407</v>
      </c>
    </row>
    <row r="4045" spans="1:4" x14ac:dyDescent="0.3">
      <c r="A4045" s="114" t="s">
        <v>6174</v>
      </c>
      <c r="B4045" s="114">
        <v>516022</v>
      </c>
      <c r="C4045" s="114" t="s">
        <v>6175</v>
      </c>
      <c r="D4045" s="114" t="s">
        <v>358</v>
      </c>
    </row>
    <row r="4046" spans="1:4" x14ac:dyDescent="0.3">
      <c r="A4046" s="114" t="s">
        <v>6176</v>
      </c>
      <c r="B4046" s="114">
        <v>531616</v>
      </c>
      <c r="C4046" s="114" t="s">
        <v>364</v>
      </c>
      <c r="D4046" s="114" t="s">
        <v>350</v>
      </c>
    </row>
    <row r="4047" spans="1:4" x14ac:dyDescent="0.3">
      <c r="A4047" s="114" t="s">
        <v>6177</v>
      </c>
      <c r="B4047" s="114">
        <v>538733</v>
      </c>
      <c r="C4047" s="114" t="s">
        <v>364</v>
      </c>
      <c r="D4047" s="114" t="s">
        <v>2612</v>
      </c>
    </row>
    <row r="4048" spans="1:4" x14ac:dyDescent="0.3">
      <c r="A4048" s="114" t="s">
        <v>6178</v>
      </c>
      <c r="B4048" s="114">
        <v>517548</v>
      </c>
      <c r="C4048" s="114" t="s">
        <v>364</v>
      </c>
      <c r="D4048" s="114" t="s">
        <v>386</v>
      </c>
    </row>
    <row r="4049" spans="1:4" x14ac:dyDescent="0.3">
      <c r="A4049" s="114" t="s">
        <v>6179</v>
      </c>
      <c r="B4049" s="114">
        <v>520155</v>
      </c>
      <c r="C4049" s="114" t="s">
        <v>364</v>
      </c>
      <c r="D4049" s="114" t="s">
        <v>500</v>
      </c>
    </row>
    <row r="4050" spans="1:4" x14ac:dyDescent="0.3">
      <c r="A4050" s="114" t="s">
        <v>6180</v>
      </c>
      <c r="B4050" s="114">
        <v>500112</v>
      </c>
      <c r="C4050" s="114" t="s">
        <v>6181</v>
      </c>
      <c r="D4050" s="114" t="s">
        <v>682</v>
      </c>
    </row>
    <row r="4051" spans="1:4" x14ac:dyDescent="0.3">
      <c r="A4051" s="114" t="s">
        <v>6182</v>
      </c>
      <c r="B4051" s="114">
        <v>500113</v>
      </c>
      <c r="C4051" s="114" t="s">
        <v>6183</v>
      </c>
      <c r="D4051" s="114" t="s">
        <v>396</v>
      </c>
    </row>
    <row r="4052" spans="1:4" x14ac:dyDescent="0.3">
      <c r="A4052" s="114" t="s">
        <v>6184</v>
      </c>
      <c r="B4052" s="114">
        <v>500113</v>
      </c>
      <c r="C4052" s="114" t="s">
        <v>6183</v>
      </c>
      <c r="D4052" s="114" t="s">
        <v>396</v>
      </c>
    </row>
    <row r="4053" spans="1:4" x14ac:dyDescent="0.3">
      <c r="A4053" s="114" t="s">
        <v>6185</v>
      </c>
      <c r="B4053" s="114" t="s">
        <v>364</v>
      </c>
      <c r="C4053" s="114" t="s">
        <v>6186</v>
      </c>
      <c r="D4053" s="114" t="s">
        <v>375</v>
      </c>
    </row>
    <row r="4054" spans="1:4" x14ac:dyDescent="0.3">
      <c r="A4054" s="114" t="s">
        <v>6187</v>
      </c>
      <c r="B4054" s="114">
        <v>534748</v>
      </c>
      <c r="C4054" s="114" t="s">
        <v>6188</v>
      </c>
      <c r="D4054" s="114" t="s">
        <v>396</v>
      </c>
    </row>
    <row r="4055" spans="1:4" x14ac:dyDescent="0.3">
      <c r="A4055" s="114" t="s">
        <v>6189</v>
      </c>
      <c r="B4055" s="114">
        <v>534748</v>
      </c>
      <c r="C4055" s="114" t="s">
        <v>6188</v>
      </c>
      <c r="D4055" s="114" t="s">
        <v>396</v>
      </c>
    </row>
    <row r="4056" spans="1:4" x14ac:dyDescent="0.3">
      <c r="A4056" s="114" t="s">
        <v>6190</v>
      </c>
      <c r="B4056" s="114">
        <v>513173</v>
      </c>
      <c r="C4056" s="114" t="s">
        <v>364</v>
      </c>
      <c r="D4056" s="114" t="s">
        <v>450</v>
      </c>
    </row>
    <row r="4057" spans="1:4" x14ac:dyDescent="0.3">
      <c r="A4057" s="114" t="s">
        <v>6191</v>
      </c>
      <c r="B4057" s="114">
        <v>504717</v>
      </c>
      <c r="C4057" s="114" t="s">
        <v>6192</v>
      </c>
      <c r="D4057" s="114" t="s">
        <v>4239</v>
      </c>
    </row>
    <row r="4058" spans="1:4" x14ac:dyDescent="0.3">
      <c r="A4058" s="114" t="s">
        <v>6193</v>
      </c>
      <c r="B4058" s="114">
        <v>513262</v>
      </c>
      <c r="C4058" s="114" t="s">
        <v>6194</v>
      </c>
      <c r="D4058" s="114" t="s">
        <v>719</v>
      </c>
    </row>
    <row r="4059" spans="1:4" x14ac:dyDescent="0.3">
      <c r="A4059" s="114" t="s">
        <v>6195</v>
      </c>
      <c r="B4059" s="114">
        <v>513517</v>
      </c>
      <c r="C4059" s="114" t="s">
        <v>364</v>
      </c>
      <c r="D4059" s="114" t="s">
        <v>1284</v>
      </c>
    </row>
    <row r="4060" spans="1:4" x14ac:dyDescent="0.3">
      <c r="A4060" s="114" t="s">
        <v>6196</v>
      </c>
      <c r="B4060" s="114">
        <v>500399</v>
      </c>
      <c r="C4060" s="114" t="s">
        <v>364</v>
      </c>
      <c r="D4060" s="114" t="s">
        <v>396</v>
      </c>
    </row>
    <row r="4061" spans="1:4" x14ac:dyDescent="0.3">
      <c r="A4061" s="114" t="s">
        <v>6197</v>
      </c>
      <c r="B4061" s="114">
        <v>533316</v>
      </c>
      <c r="C4061" s="114" t="s">
        <v>6198</v>
      </c>
      <c r="D4061" s="114" t="s">
        <v>530</v>
      </c>
    </row>
    <row r="4062" spans="1:4" x14ac:dyDescent="0.3">
      <c r="A4062" s="114" t="s">
        <v>6199</v>
      </c>
      <c r="B4062" s="114">
        <v>526071</v>
      </c>
      <c r="C4062" s="114" t="s">
        <v>364</v>
      </c>
      <c r="D4062" s="114" t="s">
        <v>347</v>
      </c>
    </row>
    <row r="4063" spans="1:4" x14ac:dyDescent="0.3">
      <c r="A4063" s="114" t="s">
        <v>6200</v>
      </c>
      <c r="B4063" s="114">
        <v>526071</v>
      </c>
      <c r="C4063" s="114" t="s">
        <v>364</v>
      </c>
      <c r="D4063" s="114" t="s">
        <v>347</v>
      </c>
    </row>
    <row r="4064" spans="1:4" x14ac:dyDescent="0.3">
      <c r="A4064" s="114" t="s">
        <v>6201</v>
      </c>
      <c r="B4064" s="114">
        <v>536738</v>
      </c>
      <c r="C4064" s="114" t="s">
        <v>364</v>
      </c>
      <c r="D4064" s="114" t="s">
        <v>347</v>
      </c>
    </row>
    <row r="4065" spans="1:4" x14ac:dyDescent="0.3">
      <c r="A4065" s="114" t="s">
        <v>6202</v>
      </c>
      <c r="B4065" s="114">
        <v>531509</v>
      </c>
      <c r="C4065" s="114" t="s">
        <v>364</v>
      </c>
      <c r="D4065" s="114" t="s">
        <v>347</v>
      </c>
    </row>
    <row r="4066" spans="1:4" x14ac:dyDescent="0.3">
      <c r="A4066" s="114" t="s">
        <v>6203</v>
      </c>
      <c r="B4066" s="114">
        <v>526500</v>
      </c>
      <c r="C4066" s="114" t="s">
        <v>364</v>
      </c>
      <c r="D4066" s="114" t="s">
        <v>565</v>
      </c>
    </row>
    <row r="4067" spans="1:4" x14ac:dyDescent="0.3">
      <c r="A4067" s="114" t="s">
        <v>6204</v>
      </c>
      <c r="B4067" s="114">
        <v>508963</v>
      </c>
      <c r="C4067" s="114" t="s">
        <v>6205</v>
      </c>
      <c r="D4067" s="114" t="s">
        <v>381</v>
      </c>
    </row>
    <row r="4068" spans="1:4" x14ac:dyDescent="0.3">
      <c r="A4068" s="114" t="s">
        <v>6206</v>
      </c>
      <c r="B4068" s="114">
        <v>531628</v>
      </c>
      <c r="C4068" s="114" t="s">
        <v>364</v>
      </c>
      <c r="D4068" s="114" t="s">
        <v>379</v>
      </c>
    </row>
    <row r="4069" spans="1:4" x14ac:dyDescent="0.3">
      <c r="A4069" s="114" t="s">
        <v>6207</v>
      </c>
      <c r="B4069" s="114">
        <v>530759</v>
      </c>
      <c r="C4069" s="114" t="s">
        <v>6208</v>
      </c>
      <c r="D4069" s="114" t="s">
        <v>719</v>
      </c>
    </row>
    <row r="4070" spans="1:4" x14ac:dyDescent="0.3">
      <c r="A4070" s="114" t="s">
        <v>6209</v>
      </c>
      <c r="B4070" s="114">
        <v>532374</v>
      </c>
      <c r="C4070" s="114" t="s">
        <v>6210</v>
      </c>
      <c r="D4070" s="114" t="s">
        <v>1311</v>
      </c>
    </row>
    <row r="4071" spans="1:4" x14ac:dyDescent="0.3">
      <c r="A4071" s="114" t="s">
        <v>6211</v>
      </c>
      <c r="B4071" s="114">
        <v>513151</v>
      </c>
      <c r="C4071" s="114" t="s">
        <v>6212</v>
      </c>
      <c r="D4071" s="114" t="s">
        <v>379</v>
      </c>
    </row>
    <row r="4072" spans="1:4" x14ac:dyDescent="0.3">
      <c r="A4072" s="114" t="s">
        <v>6213</v>
      </c>
      <c r="B4072" s="114">
        <v>513151</v>
      </c>
      <c r="C4072" s="114" t="s">
        <v>6214</v>
      </c>
      <c r="D4072" s="114" t="s">
        <v>379</v>
      </c>
    </row>
    <row r="4073" spans="1:4" x14ac:dyDescent="0.3">
      <c r="A4073" s="114" t="s">
        <v>6215</v>
      </c>
      <c r="B4073" s="114">
        <v>532730</v>
      </c>
      <c r="C4073" s="114" t="s">
        <v>6216</v>
      </c>
      <c r="D4073" s="114" t="s">
        <v>379</v>
      </c>
    </row>
    <row r="4074" spans="1:4" x14ac:dyDescent="0.3">
      <c r="A4074" s="114" t="s">
        <v>6217</v>
      </c>
      <c r="B4074" s="114">
        <v>504959</v>
      </c>
      <c r="C4074" s="114" t="s">
        <v>364</v>
      </c>
      <c r="D4074" s="114" t="s">
        <v>372</v>
      </c>
    </row>
    <row r="4075" spans="1:4" x14ac:dyDescent="0.3">
      <c r="A4075" s="114" t="s">
        <v>6218</v>
      </c>
      <c r="B4075" s="114">
        <v>530495</v>
      </c>
      <c r="C4075" s="114" t="s">
        <v>364</v>
      </c>
      <c r="D4075" s="114" t="s">
        <v>386</v>
      </c>
    </row>
    <row r="4076" spans="1:4" x14ac:dyDescent="0.3">
      <c r="A4076" s="114" t="s">
        <v>6219</v>
      </c>
      <c r="B4076" s="114">
        <v>532531</v>
      </c>
      <c r="C4076" s="114" t="s">
        <v>6220</v>
      </c>
      <c r="D4076" s="114" t="s">
        <v>402</v>
      </c>
    </row>
    <row r="4077" spans="1:4" x14ac:dyDescent="0.3">
      <c r="A4077" s="114" t="s">
        <v>6221</v>
      </c>
      <c r="B4077" s="114">
        <v>530611</v>
      </c>
      <c r="C4077" s="114" t="s">
        <v>364</v>
      </c>
      <c r="D4077" s="114" t="s">
        <v>484</v>
      </c>
    </row>
    <row r="4078" spans="1:4" x14ac:dyDescent="0.3">
      <c r="A4078" s="114" t="s">
        <v>6222</v>
      </c>
      <c r="B4078" s="114">
        <v>526951</v>
      </c>
      <c r="C4078" s="114" t="s">
        <v>364</v>
      </c>
      <c r="D4078" s="114" t="s">
        <v>859</v>
      </c>
    </row>
    <row r="4079" spans="1:4" x14ac:dyDescent="0.3">
      <c r="A4079" s="114" t="s">
        <v>6223</v>
      </c>
      <c r="B4079" s="114" t="s">
        <v>364</v>
      </c>
      <c r="C4079" s="114" t="s">
        <v>6224</v>
      </c>
      <c r="D4079" s="114" t="s">
        <v>859</v>
      </c>
    </row>
    <row r="4080" spans="1:4" x14ac:dyDescent="0.3">
      <c r="A4080" s="114" t="s">
        <v>6225</v>
      </c>
      <c r="B4080" s="114">
        <v>532348</v>
      </c>
      <c r="C4080" s="114" t="s">
        <v>364</v>
      </c>
      <c r="D4080" s="114" t="s">
        <v>457</v>
      </c>
    </row>
    <row r="4081" spans="1:4" x14ac:dyDescent="0.3">
      <c r="A4081" s="114" t="s">
        <v>6226</v>
      </c>
      <c r="B4081" s="114">
        <v>530231</v>
      </c>
      <c r="C4081" s="114" t="s">
        <v>364</v>
      </c>
      <c r="D4081" s="114" t="s">
        <v>379</v>
      </c>
    </row>
    <row r="4082" spans="1:4" x14ac:dyDescent="0.3">
      <c r="A4082" s="114" t="s">
        <v>6227</v>
      </c>
      <c r="B4082" s="114">
        <v>517168</v>
      </c>
      <c r="C4082" s="114" t="s">
        <v>6228</v>
      </c>
      <c r="D4082" s="114" t="s">
        <v>719</v>
      </c>
    </row>
    <row r="4083" spans="1:4" x14ac:dyDescent="0.3">
      <c r="A4083" s="114" t="s">
        <v>6229</v>
      </c>
      <c r="B4083" s="114">
        <v>511024</v>
      </c>
      <c r="C4083" s="114" t="s">
        <v>364</v>
      </c>
      <c r="D4083" s="114" t="s">
        <v>785</v>
      </c>
    </row>
    <row r="4084" spans="1:4" x14ac:dyDescent="0.3">
      <c r="A4084" s="114" t="s">
        <v>6230</v>
      </c>
      <c r="B4084" s="114">
        <v>538714</v>
      </c>
      <c r="C4084" s="114" t="s">
        <v>364</v>
      </c>
      <c r="D4084" s="114" t="s">
        <v>381</v>
      </c>
    </row>
    <row r="4085" spans="1:4" x14ac:dyDescent="0.3">
      <c r="A4085" s="114" t="s">
        <v>6231</v>
      </c>
      <c r="B4085" s="114">
        <v>506003</v>
      </c>
      <c r="C4085" s="114" t="s">
        <v>364</v>
      </c>
      <c r="D4085" s="114" t="s">
        <v>669</v>
      </c>
    </row>
    <row r="4086" spans="1:4" x14ac:dyDescent="0.3">
      <c r="A4086" s="114" t="s">
        <v>6232</v>
      </c>
      <c r="B4086" s="114">
        <v>506655</v>
      </c>
      <c r="C4086" s="114" t="s">
        <v>6233</v>
      </c>
      <c r="D4086" s="114" t="s">
        <v>524</v>
      </c>
    </row>
    <row r="4087" spans="1:4" x14ac:dyDescent="0.3">
      <c r="A4087" s="114" t="s">
        <v>6234</v>
      </c>
      <c r="B4087" s="114">
        <v>521113</v>
      </c>
      <c r="C4087" s="114" t="s">
        <v>364</v>
      </c>
      <c r="D4087" s="114" t="s">
        <v>379</v>
      </c>
    </row>
    <row r="4088" spans="1:4" x14ac:dyDescent="0.3">
      <c r="A4088" s="114" t="s">
        <v>6235</v>
      </c>
      <c r="B4088" s="114">
        <v>540318</v>
      </c>
      <c r="C4088" s="114" t="s">
        <v>364</v>
      </c>
      <c r="D4088" s="114" t="s">
        <v>379</v>
      </c>
    </row>
    <row r="4089" spans="1:4" x14ac:dyDescent="0.3">
      <c r="A4089" s="114" t="s">
        <v>6236</v>
      </c>
      <c r="B4089" s="114">
        <v>511654</v>
      </c>
      <c r="C4089" s="114" t="s">
        <v>364</v>
      </c>
      <c r="D4089" s="114" t="s">
        <v>381</v>
      </c>
    </row>
    <row r="4090" spans="1:4" x14ac:dyDescent="0.3">
      <c r="A4090" s="114" t="s">
        <v>6237</v>
      </c>
      <c r="B4090" s="114">
        <v>542683</v>
      </c>
      <c r="C4090" s="114" t="s">
        <v>6238</v>
      </c>
      <c r="D4090" s="114" t="s">
        <v>510</v>
      </c>
    </row>
    <row r="4091" spans="1:4" x14ac:dyDescent="0.3">
      <c r="A4091" s="114" t="s">
        <v>6239</v>
      </c>
      <c r="B4091" s="114">
        <v>539117</v>
      </c>
      <c r="C4091" s="114" t="s">
        <v>364</v>
      </c>
      <c r="D4091" s="114" t="s">
        <v>381</v>
      </c>
    </row>
    <row r="4092" spans="1:4" x14ac:dyDescent="0.3">
      <c r="A4092" s="114" t="s">
        <v>6240</v>
      </c>
      <c r="B4092" s="114">
        <v>517224</v>
      </c>
      <c r="C4092" s="114" t="s">
        <v>6241</v>
      </c>
      <c r="D4092" s="114" t="s">
        <v>1284</v>
      </c>
    </row>
    <row r="4093" spans="1:4" x14ac:dyDescent="0.3">
      <c r="A4093" s="114" t="s">
        <v>6242</v>
      </c>
      <c r="B4093" s="114">
        <v>524542</v>
      </c>
      <c r="C4093" s="114" t="s">
        <v>364</v>
      </c>
      <c r="D4093" s="114" t="s">
        <v>562</v>
      </c>
    </row>
    <row r="4094" spans="1:4" x14ac:dyDescent="0.3">
      <c r="A4094" s="114" t="s">
        <v>6243</v>
      </c>
      <c r="B4094" s="114">
        <v>508969</v>
      </c>
      <c r="C4094" s="114" t="s">
        <v>364</v>
      </c>
      <c r="D4094" s="114" t="s">
        <v>381</v>
      </c>
    </row>
    <row r="4095" spans="1:4" x14ac:dyDescent="0.3">
      <c r="A4095" s="114" t="s">
        <v>6244</v>
      </c>
      <c r="B4095" s="114">
        <v>530419</v>
      </c>
      <c r="C4095" s="114" t="s">
        <v>364</v>
      </c>
      <c r="D4095" s="114" t="s">
        <v>347</v>
      </c>
    </row>
    <row r="4096" spans="1:4" x14ac:dyDescent="0.3">
      <c r="A4096" s="114" t="s">
        <v>6245</v>
      </c>
      <c r="B4096" s="114">
        <v>514211</v>
      </c>
      <c r="C4096" s="114" t="s">
        <v>6246</v>
      </c>
      <c r="D4096" s="114" t="s">
        <v>379</v>
      </c>
    </row>
    <row r="4097" spans="1:4" x14ac:dyDescent="0.3">
      <c r="A4097" s="114" t="s">
        <v>6247</v>
      </c>
      <c r="B4097" s="114">
        <v>530445</v>
      </c>
      <c r="C4097" s="114" t="s">
        <v>364</v>
      </c>
      <c r="D4097" s="114" t="s">
        <v>386</v>
      </c>
    </row>
    <row r="4098" spans="1:4" x14ac:dyDescent="0.3">
      <c r="A4098" s="114" t="s">
        <v>6248</v>
      </c>
      <c r="B4098" s="114" t="s">
        <v>364</v>
      </c>
      <c r="C4098" s="114" t="s">
        <v>6249</v>
      </c>
      <c r="D4098" s="114" t="s">
        <v>375</v>
      </c>
    </row>
    <row r="4099" spans="1:4" x14ac:dyDescent="0.3">
      <c r="A4099" s="114" t="s">
        <v>6250</v>
      </c>
      <c r="B4099" s="114">
        <v>533306</v>
      </c>
      <c r="C4099" s="114" t="s">
        <v>6251</v>
      </c>
      <c r="D4099" s="114" t="s">
        <v>384</v>
      </c>
    </row>
    <row r="4100" spans="1:4" x14ac:dyDescent="0.3">
      <c r="A4100" s="114" t="s">
        <v>6252</v>
      </c>
      <c r="B4100" s="114">
        <v>532154</v>
      </c>
      <c r="C4100" s="114" t="s">
        <v>364</v>
      </c>
      <c r="D4100" s="114" t="s">
        <v>785</v>
      </c>
    </row>
    <row r="4101" spans="1:4" x14ac:dyDescent="0.3">
      <c r="A4101" s="114" t="s">
        <v>6253</v>
      </c>
      <c r="B4101" s="114">
        <v>532872</v>
      </c>
      <c r="C4101" s="114" t="s">
        <v>6254</v>
      </c>
      <c r="D4101" s="114" t="s">
        <v>402</v>
      </c>
    </row>
    <row r="4102" spans="1:4" x14ac:dyDescent="0.3">
      <c r="A4102" s="114" t="s">
        <v>6255</v>
      </c>
      <c r="B4102" s="114">
        <v>524715</v>
      </c>
      <c r="C4102" s="114" t="s">
        <v>6256</v>
      </c>
      <c r="D4102" s="114" t="s">
        <v>402</v>
      </c>
    </row>
    <row r="4103" spans="1:4" x14ac:dyDescent="0.3">
      <c r="A4103" s="114" t="s">
        <v>6257</v>
      </c>
      <c r="B4103" s="114">
        <v>542025</v>
      </c>
      <c r="C4103" s="114" t="s">
        <v>364</v>
      </c>
      <c r="D4103" s="114" t="s">
        <v>386</v>
      </c>
    </row>
    <row r="4104" spans="1:4" x14ac:dyDescent="0.3">
      <c r="A4104" s="114" t="s">
        <v>6258</v>
      </c>
      <c r="B4104" s="114">
        <v>517403</v>
      </c>
      <c r="C4104" s="114" t="s">
        <v>364</v>
      </c>
      <c r="D4104" s="114" t="s">
        <v>503</v>
      </c>
    </row>
    <row r="4105" spans="1:4" x14ac:dyDescent="0.3">
      <c r="A4105" s="114" t="s">
        <v>6259</v>
      </c>
      <c r="B4105" s="114">
        <v>517403</v>
      </c>
      <c r="C4105" s="114" t="s">
        <v>364</v>
      </c>
      <c r="D4105" s="114" t="s">
        <v>503</v>
      </c>
    </row>
    <row r="4106" spans="1:4" x14ac:dyDescent="0.3">
      <c r="A4106" s="114" t="s">
        <v>6260</v>
      </c>
      <c r="B4106" s="114">
        <v>531752</v>
      </c>
      <c r="C4106" s="114" t="s">
        <v>364</v>
      </c>
      <c r="D4106" s="114" t="s">
        <v>386</v>
      </c>
    </row>
    <row r="4107" spans="1:4" x14ac:dyDescent="0.3">
      <c r="A4107" s="114" t="s">
        <v>6261</v>
      </c>
      <c r="B4107" s="114">
        <v>532733</v>
      </c>
      <c r="C4107" s="114" t="s">
        <v>6262</v>
      </c>
      <c r="D4107" s="114" t="s">
        <v>1103</v>
      </c>
    </row>
    <row r="4108" spans="1:4" x14ac:dyDescent="0.3">
      <c r="A4108" s="114" t="s">
        <v>6263</v>
      </c>
      <c r="B4108" s="114">
        <v>539526</v>
      </c>
      <c r="C4108" s="114" t="s">
        <v>364</v>
      </c>
      <c r="D4108" s="114" t="s">
        <v>398</v>
      </c>
    </row>
    <row r="4109" spans="1:4" x14ac:dyDescent="0.3">
      <c r="A4109" s="114" t="s">
        <v>6264</v>
      </c>
      <c r="B4109" s="114">
        <v>530795</v>
      </c>
      <c r="C4109" s="114" t="s">
        <v>364</v>
      </c>
      <c r="D4109" s="114" t="s">
        <v>379</v>
      </c>
    </row>
    <row r="4110" spans="1:4" x14ac:dyDescent="0.3">
      <c r="A4110" s="114" t="s">
        <v>6265</v>
      </c>
      <c r="B4110" s="114">
        <v>590072</v>
      </c>
      <c r="C4110" s="114" t="s">
        <v>6266</v>
      </c>
      <c r="D4110" s="114" t="s">
        <v>719</v>
      </c>
    </row>
    <row r="4111" spans="1:4" x14ac:dyDescent="0.3">
      <c r="A4111" s="114" t="s">
        <v>6267</v>
      </c>
      <c r="B4111" s="114">
        <v>520056</v>
      </c>
      <c r="C4111" s="114" t="s">
        <v>6268</v>
      </c>
      <c r="D4111" s="114" t="s">
        <v>719</v>
      </c>
    </row>
    <row r="4112" spans="1:4" x14ac:dyDescent="0.3">
      <c r="A4112" s="114" t="s">
        <v>6269</v>
      </c>
      <c r="B4112" s="114" t="s">
        <v>364</v>
      </c>
      <c r="C4112" s="114" t="s">
        <v>6270</v>
      </c>
      <c r="D4112" s="114" t="s">
        <v>455</v>
      </c>
    </row>
    <row r="4113" spans="1:4" x14ac:dyDescent="0.3">
      <c r="A4113" s="114" t="s">
        <v>6271</v>
      </c>
      <c r="B4113" s="114">
        <v>590071</v>
      </c>
      <c r="C4113" s="114" t="s">
        <v>6272</v>
      </c>
      <c r="D4113" s="114" t="s">
        <v>381</v>
      </c>
    </row>
    <row r="4114" spans="1:4" x14ac:dyDescent="0.3">
      <c r="A4114" s="114" t="s">
        <v>6273</v>
      </c>
      <c r="B4114" s="114">
        <v>533166</v>
      </c>
      <c r="C4114" s="114" t="s">
        <v>6274</v>
      </c>
      <c r="D4114" s="114" t="s">
        <v>2357</v>
      </c>
    </row>
    <row r="4115" spans="1:4" x14ac:dyDescent="0.3">
      <c r="A4115" s="114" t="s">
        <v>6275</v>
      </c>
      <c r="B4115" s="114">
        <v>500403</v>
      </c>
      <c r="C4115" s="114" t="s">
        <v>6276</v>
      </c>
      <c r="D4115" s="114" t="s">
        <v>719</v>
      </c>
    </row>
    <row r="4116" spans="1:4" x14ac:dyDescent="0.3">
      <c r="A4116" s="114" t="s">
        <v>6277</v>
      </c>
      <c r="B4116" s="114">
        <v>500404</v>
      </c>
      <c r="C4116" s="114" t="s">
        <v>6278</v>
      </c>
      <c r="D4116" s="114" t="s">
        <v>396</v>
      </c>
    </row>
    <row r="4117" spans="1:4" x14ac:dyDescent="0.3">
      <c r="A4117" s="114" t="s">
        <v>6279</v>
      </c>
      <c r="B4117" s="114">
        <v>531433</v>
      </c>
      <c r="C4117" s="114" t="s">
        <v>364</v>
      </c>
      <c r="D4117" s="114" t="s">
        <v>381</v>
      </c>
    </row>
    <row r="4118" spans="1:4" x14ac:dyDescent="0.3">
      <c r="A4118" s="114" t="s">
        <v>6280</v>
      </c>
      <c r="B4118" s="114">
        <v>541799</v>
      </c>
      <c r="C4118" s="114" t="s">
        <v>364</v>
      </c>
      <c r="D4118" s="114" t="s">
        <v>1967</v>
      </c>
    </row>
    <row r="4119" spans="1:4" x14ac:dyDescent="0.3">
      <c r="A4119" s="114" t="s">
        <v>6281</v>
      </c>
      <c r="B4119" s="114">
        <v>530953</v>
      </c>
      <c r="C4119" s="114" t="s">
        <v>364</v>
      </c>
      <c r="D4119" s="114" t="s">
        <v>424</v>
      </c>
    </row>
    <row r="4120" spans="1:4" x14ac:dyDescent="0.3">
      <c r="A4120" s="114" t="s">
        <v>6282</v>
      </c>
      <c r="B4120" s="114">
        <v>537253</v>
      </c>
      <c r="C4120" s="114" t="s">
        <v>364</v>
      </c>
      <c r="D4120" s="114" t="s">
        <v>402</v>
      </c>
    </row>
    <row r="4121" spans="1:4" x14ac:dyDescent="0.3">
      <c r="A4121" s="114" t="s">
        <v>6283</v>
      </c>
      <c r="B4121" s="114">
        <v>532711</v>
      </c>
      <c r="C4121" s="114" t="s">
        <v>6284</v>
      </c>
      <c r="D4121" s="114" t="s">
        <v>762</v>
      </c>
    </row>
    <row r="4122" spans="1:4" x14ac:dyDescent="0.3">
      <c r="A4122" s="114" t="s">
        <v>6285</v>
      </c>
      <c r="B4122" s="114">
        <v>521232</v>
      </c>
      <c r="C4122" s="114" t="s">
        <v>364</v>
      </c>
      <c r="D4122" s="114" t="s">
        <v>386</v>
      </c>
    </row>
    <row r="4123" spans="1:4" x14ac:dyDescent="0.3">
      <c r="A4123" s="114" t="s">
        <v>6286</v>
      </c>
      <c r="B4123" s="114">
        <v>523425</v>
      </c>
      <c r="C4123" s="114" t="s">
        <v>6287</v>
      </c>
      <c r="D4123" s="114" t="s">
        <v>920</v>
      </c>
    </row>
    <row r="4124" spans="1:4" x14ac:dyDescent="0.3">
      <c r="A4124" s="114" t="s">
        <v>6288</v>
      </c>
      <c r="B4124" s="114">
        <v>501110</v>
      </c>
      <c r="C4124" s="114" t="s">
        <v>364</v>
      </c>
      <c r="D4124" s="114" t="s">
        <v>347</v>
      </c>
    </row>
    <row r="4125" spans="1:4" x14ac:dyDescent="0.3">
      <c r="A4125" s="114" t="s">
        <v>6289</v>
      </c>
      <c r="B4125" s="114">
        <v>530845</v>
      </c>
      <c r="C4125" s="114" t="s">
        <v>364</v>
      </c>
      <c r="D4125" s="114" t="s">
        <v>412</v>
      </c>
    </row>
    <row r="4126" spans="1:4" x14ac:dyDescent="0.3">
      <c r="A4126" s="114" t="s">
        <v>6290</v>
      </c>
      <c r="B4126" s="114">
        <v>539574</v>
      </c>
      <c r="C4126" s="114" t="s">
        <v>364</v>
      </c>
      <c r="D4126" s="114" t="s">
        <v>381</v>
      </c>
    </row>
    <row r="4127" spans="1:4" x14ac:dyDescent="0.3">
      <c r="A4127" s="114" t="s">
        <v>6291</v>
      </c>
      <c r="B4127" s="114">
        <v>535141</v>
      </c>
      <c r="C4127" s="114" t="s">
        <v>364</v>
      </c>
      <c r="D4127" s="114" t="s">
        <v>450</v>
      </c>
    </row>
    <row r="4128" spans="1:4" x14ac:dyDescent="0.3">
      <c r="A4128" s="114" t="s">
        <v>6292</v>
      </c>
      <c r="B4128" s="114">
        <v>512179</v>
      </c>
      <c r="C4128" s="114" t="s">
        <v>6293</v>
      </c>
      <c r="D4128" s="114" t="s">
        <v>450</v>
      </c>
    </row>
    <row r="4129" spans="1:4" x14ac:dyDescent="0.3">
      <c r="A4129" s="114" t="s">
        <v>6294</v>
      </c>
      <c r="B4129" s="114">
        <v>530735</v>
      </c>
      <c r="C4129" s="114" t="s">
        <v>364</v>
      </c>
      <c r="D4129" s="114" t="s">
        <v>424</v>
      </c>
    </row>
    <row r="4130" spans="1:4" x14ac:dyDescent="0.3">
      <c r="A4130" s="114" t="s">
        <v>6295</v>
      </c>
      <c r="B4130" s="114">
        <v>530735</v>
      </c>
      <c r="C4130" s="114" t="s">
        <v>364</v>
      </c>
      <c r="D4130" s="114" t="s">
        <v>424</v>
      </c>
    </row>
    <row r="4131" spans="1:4" x14ac:dyDescent="0.3">
      <c r="A4131" s="114" t="s">
        <v>6296</v>
      </c>
      <c r="B4131" s="114">
        <v>530883</v>
      </c>
      <c r="C4131" s="114" t="s">
        <v>364</v>
      </c>
      <c r="D4131" s="114" t="s">
        <v>508</v>
      </c>
    </row>
    <row r="4132" spans="1:4" x14ac:dyDescent="0.3">
      <c r="A4132" s="114" t="s">
        <v>6297</v>
      </c>
      <c r="B4132" s="114">
        <v>531699</v>
      </c>
      <c r="C4132" s="114" t="s">
        <v>364</v>
      </c>
      <c r="D4132" s="114" t="s">
        <v>1129</v>
      </c>
    </row>
    <row r="4133" spans="1:4" x14ac:dyDescent="0.3">
      <c r="A4133" s="114" t="s">
        <v>6298</v>
      </c>
      <c r="B4133" s="114">
        <v>540269</v>
      </c>
      <c r="C4133" s="114" t="s">
        <v>364</v>
      </c>
      <c r="D4133" s="114" t="s">
        <v>478</v>
      </c>
    </row>
    <row r="4134" spans="1:4" x14ac:dyDescent="0.3">
      <c r="A4134" s="114" t="s">
        <v>6299</v>
      </c>
      <c r="B4134" s="114">
        <v>512527</v>
      </c>
      <c r="C4134" s="114" t="s">
        <v>364</v>
      </c>
      <c r="D4134" s="114" t="s">
        <v>379</v>
      </c>
    </row>
    <row r="4135" spans="1:4" x14ac:dyDescent="0.3">
      <c r="A4135" s="114" t="s">
        <v>6300</v>
      </c>
      <c r="B4135" s="114">
        <v>512527</v>
      </c>
      <c r="C4135" s="114" t="s">
        <v>364</v>
      </c>
      <c r="D4135" s="114" t="s">
        <v>379</v>
      </c>
    </row>
    <row r="4136" spans="1:4" x14ac:dyDescent="0.3">
      <c r="A4136" s="114" t="s">
        <v>6301</v>
      </c>
      <c r="B4136" s="114">
        <v>521180</v>
      </c>
      <c r="C4136" s="114" t="s">
        <v>6302</v>
      </c>
      <c r="D4136" s="114" t="s">
        <v>379</v>
      </c>
    </row>
    <row r="4137" spans="1:4" x14ac:dyDescent="0.3">
      <c r="A4137" s="114" t="s">
        <v>6303</v>
      </c>
      <c r="B4137" s="114">
        <v>523842</v>
      </c>
      <c r="C4137" s="114" t="s">
        <v>364</v>
      </c>
      <c r="D4137" s="114" t="s">
        <v>478</v>
      </c>
    </row>
    <row r="4138" spans="1:4" x14ac:dyDescent="0.3">
      <c r="A4138" s="114" t="s">
        <v>6304</v>
      </c>
      <c r="B4138" s="114">
        <v>532070</v>
      </c>
      <c r="C4138" s="114" t="s">
        <v>364</v>
      </c>
      <c r="D4138" s="114" t="s">
        <v>358</v>
      </c>
    </row>
    <row r="4139" spans="1:4" x14ac:dyDescent="0.3">
      <c r="A4139" s="114" t="s">
        <v>6305</v>
      </c>
      <c r="B4139" s="114">
        <v>523283</v>
      </c>
      <c r="C4139" s="114" t="s">
        <v>6306</v>
      </c>
      <c r="D4139" s="114" t="s">
        <v>790</v>
      </c>
    </row>
    <row r="4140" spans="1:4" x14ac:dyDescent="0.3">
      <c r="A4140" s="114" t="s">
        <v>6307</v>
      </c>
      <c r="B4140" s="114">
        <v>539835</v>
      </c>
      <c r="C4140" s="114" t="s">
        <v>364</v>
      </c>
      <c r="D4140" s="114" t="s">
        <v>381</v>
      </c>
    </row>
    <row r="4141" spans="1:4" x14ac:dyDescent="0.3">
      <c r="A4141" s="114" t="s">
        <v>6308</v>
      </c>
      <c r="B4141" s="114">
        <v>519234</v>
      </c>
      <c r="C4141" s="114" t="s">
        <v>6309</v>
      </c>
      <c r="D4141" s="114" t="s">
        <v>613</v>
      </c>
    </row>
    <row r="4142" spans="1:4" x14ac:dyDescent="0.3">
      <c r="A4142" s="114" t="s">
        <v>6310</v>
      </c>
      <c r="B4142" s="114">
        <v>780008</v>
      </c>
      <c r="C4142" s="114" t="s">
        <v>364</v>
      </c>
      <c r="D4142" s="114" t="s">
        <v>455</v>
      </c>
    </row>
    <row r="4143" spans="1:4" x14ac:dyDescent="0.3">
      <c r="A4143" s="114" t="s">
        <v>6311</v>
      </c>
      <c r="B4143" s="114">
        <v>541701</v>
      </c>
      <c r="C4143" s="114" t="s">
        <v>364</v>
      </c>
      <c r="D4143" s="114" t="s">
        <v>687</v>
      </c>
    </row>
    <row r="4144" spans="1:4" x14ac:dyDescent="0.3">
      <c r="A4144" s="114" t="s">
        <v>6312</v>
      </c>
      <c r="B4144" s="114">
        <v>526133</v>
      </c>
      <c r="C4144" s="114" t="s">
        <v>364</v>
      </c>
      <c r="D4144" s="114" t="s">
        <v>379</v>
      </c>
    </row>
    <row r="4145" spans="1:4" x14ac:dyDescent="0.3">
      <c r="A4145" s="114" t="s">
        <v>6313</v>
      </c>
      <c r="B4145" s="114">
        <v>540168</v>
      </c>
      <c r="C4145" s="114" t="s">
        <v>364</v>
      </c>
      <c r="D4145" s="114" t="s">
        <v>381</v>
      </c>
    </row>
    <row r="4146" spans="1:4" x14ac:dyDescent="0.3">
      <c r="A4146" s="114" t="s">
        <v>6314</v>
      </c>
      <c r="B4146" s="114">
        <v>511539</v>
      </c>
      <c r="C4146" s="114" t="s">
        <v>364</v>
      </c>
      <c r="D4146" s="114" t="s">
        <v>347</v>
      </c>
    </row>
    <row r="4147" spans="1:4" x14ac:dyDescent="0.3">
      <c r="A4147" s="114" t="s">
        <v>6315</v>
      </c>
      <c r="B4147" s="114">
        <v>532509</v>
      </c>
      <c r="C4147" s="114" t="s">
        <v>6316</v>
      </c>
      <c r="D4147" s="114" t="s">
        <v>719</v>
      </c>
    </row>
    <row r="4148" spans="1:4" x14ac:dyDescent="0.3">
      <c r="A4148" s="114" t="s">
        <v>6317</v>
      </c>
      <c r="B4148" s="114" t="s">
        <v>364</v>
      </c>
      <c r="C4148" s="114" t="s">
        <v>6318</v>
      </c>
      <c r="D4148" s="114" t="s">
        <v>375</v>
      </c>
    </row>
    <row r="4149" spans="1:4" x14ac:dyDescent="0.3">
      <c r="A4149" s="114" t="s">
        <v>6319</v>
      </c>
      <c r="B4149" s="114">
        <v>530677</v>
      </c>
      <c r="C4149" s="114" t="s">
        <v>364</v>
      </c>
      <c r="D4149" s="114" t="s">
        <v>450</v>
      </c>
    </row>
    <row r="4150" spans="1:4" x14ac:dyDescent="0.3">
      <c r="A4150" s="114" t="s">
        <v>6320</v>
      </c>
      <c r="B4150" s="114">
        <v>530677</v>
      </c>
      <c r="C4150" s="114" t="s">
        <v>364</v>
      </c>
      <c r="D4150" s="114" t="s">
        <v>450</v>
      </c>
    </row>
    <row r="4151" spans="1:4" x14ac:dyDescent="0.3">
      <c r="A4151" s="114" t="s">
        <v>6321</v>
      </c>
      <c r="B4151" s="114" t="s">
        <v>364</v>
      </c>
      <c r="C4151" s="114" t="s">
        <v>6322</v>
      </c>
      <c r="D4151" s="114" t="s">
        <v>375</v>
      </c>
    </row>
    <row r="4152" spans="1:4" x14ac:dyDescent="0.3">
      <c r="A4152" s="114" t="s">
        <v>6323</v>
      </c>
      <c r="B4152" s="114">
        <v>509930</v>
      </c>
      <c r="C4152" s="114" t="s">
        <v>6324</v>
      </c>
      <c r="D4152" s="114" t="s">
        <v>484</v>
      </c>
    </row>
    <row r="4153" spans="1:4" x14ac:dyDescent="0.3">
      <c r="A4153" s="114" t="s">
        <v>6325</v>
      </c>
      <c r="B4153" s="114">
        <v>532904</v>
      </c>
      <c r="C4153" s="114" t="s">
        <v>6326</v>
      </c>
      <c r="D4153" s="114" t="s">
        <v>762</v>
      </c>
    </row>
    <row r="4154" spans="1:4" x14ac:dyDescent="0.3">
      <c r="A4154" s="114" t="s">
        <v>6327</v>
      </c>
      <c r="B4154" s="114">
        <v>532904</v>
      </c>
      <c r="C4154" s="114" t="s">
        <v>6326</v>
      </c>
      <c r="D4154" s="114" t="s">
        <v>762</v>
      </c>
    </row>
    <row r="4155" spans="1:4" x14ac:dyDescent="0.3">
      <c r="A4155" s="114" t="s">
        <v>6328</v>
      </c>
      <c r="B4155" s="114">
        <v>500405</v>
      </c>
      <c r="C4155" s="114" t="s">
        <v>6329</v>
      </c>
      <c r="D4155" s="114" t="s">
        <v>578</v>
      </c>
    </row>
    <row r="4156" spans="1:4" x14ac:dyDescent="0.3">
      <c r="A4156" s="114" t="s">
        <v>6330</v>
      </c>
      <c r="B4156" s="114">
        <v>534733</v>
      </c>
      <c r="C4156" s="114" t="s">
        <v>364</v>
      </c>
      <c r="D4156" s="114" t="s">
        <v>396</v>
      </c>
    </row>
    <row r="4157" spans="1:4" x14ac:dyDescent="0.3">
      <c r="A4157" s="114" t="s">
        <v>6331</v>
      </c>
      <c r="B4157" s="114">
        <v>531638</v>
      </c>
      <c r="C4157" s="114" t="s">
        <v>364</v>
      </c>
      <c r="D4157" s="114" t="s">
        <v>687</v>
      </c>
    </row>
    <row r="4158" spans="1:4" x14ac:dyDescent="0.3">
      <c r="A4158" s="114" t="s">
        <v>6332</v>
      </c>
      <c r="B4158" s="114">
        <v>518075</v>
      </c>
      <c r="C4158" s="114" t="s">
        <v>364</v>
      </c>
      <c r="D4158" s="114" t="s">
        <v>396</v>
      </c>
    </row>
    <row r="4159" spans="1:4" x14ac:dyDescent="0.3">
      <c r="A4159" s="114" t="s">
        <v>6333</v>
      </c>
      <c r="B4159" s="114">
        <v>533298</v>
      </c>
      <c r="C4159" s="114" t="s">
        <v>6334</v>
      </c>
      <c r="D4159" s="114" t="s">
        <v>906</v>
      </c>
    </row>
    <row r="4160" spans="1:4" x14ac:dyDescent="0.3">
      <c r="A4160" s="114" t="s">
        <v>6335</v>
      </c>
      <c r="B4160" s="114">
        <v>517530</v>
      </c>
      <c r="C4160" s="114" t="s">
        <v>6336</v>
      </c>
      <c r="D4160" s="114" t="s">
        <v>634</v>
      </c>
    </row>
    <row r="4161" spans="1:4" x14ac:dyDescent="0.3">
      <c r="A4161" s="114" t="s">
        <v>6337</v>
      </c>
      <c r="B4161" s="114">
        <v>530185</v>
      </c>
      <c r="C4161" s="114" t="s">
        <v>364</v>
      </c>
      <c r="D4161" s="114" t="s">
        <v>379</v>
      </c>
    </row>
    <row r="4162" spans="1:4" x14ac:dyDescent="0.3">
      <c r="A4162" s="114" t="s">
        <v>6338</v>
      </c>
      <c r="B4162" s="114" t="s">
        <v>364</v>
      </c>
      <c r="C4162" s="114" t="s">
        <v>6339</v>
      </c>
      <c r="D4162" s="114" t="s">
        <v>375</v>
      </c>
    </row>
    <row r="4163" spans="1:4" x14ac:dyDescent="0.3">
      <c r="A4163" s="114" t="s">
        <v>6340</v>
      </c>
      <c r="B4163" s="114">
        <v>539253</v>
      </c>
      <c r="C4163" s="114" t="s">
        <v>364</v>
      </c>
      <c r="D4163" s="114" t="s">
        <v>381</v>
      </c>
    </row>
    <row r="4164" spans="1:4" x14ac:dyDescent="0.3">
      <c r="A4164" s="114" t="s">
        <v>6341</v>
      </c>
      <c r="B4164" s="114">
        <v>539253</v>
      </c>
      <c r="C4164" s="114" t="s">
        <v>364</v>
      </c>
      <c r="D4164" s="114" t="s">
        <v>381</v>
      </c>
    </row>
    <row r="4165" spans="1:4" x14ac:dyDescent="0.3">
      <c r="A4165" s="114" t="s">
        <v>6342</v>
      </c>
      <c r="B4165" s="114">
        <v>500336</v>
      </c>
      <c r="C4165" s="114" t="s">
        <v>6343</v>
      </c>
      <c r="D4165" s="114" t="s">
        <v>353</v>
      </c>
    </row>
    <row r="4166" spans="1:4" x14ac:dyDescent="0.3">
      <c r="A4166" s="114" t="s">
        <v>6344</v>
      </c>
      <c r="B4166" s="114">
        <v>533101</v>
      </c>
      <c r="C4166" s="114" t="s">
        <v>364</v>
      </c>
      <c r="D4166" s="114" t="s">
        <v>379</v>
      </c>
    </row>
    <row r="4167" spans="1:4" x14ac:dyDescent="0.3">
      <c r="A4167" s="114" t="s">
        <v>6345</v>
      </c>
      <c r="B4167" s="114">
        <v>532874</v>
      </c>
      <c r="C4167" s="114" t="s">
        <v>364</v>
      </c>
      <c r="D4167" s="114" t="s">
        <v>503</v>
      </c>
    </row>
    <row r="4168" spans="1:4" x14ac:dyDescent="0.3">
      <c r="A4168" s="114" t="s">
        <v>6346</v>
      </c>
      <c r="B4168" s="114">
        <v>511185</v>
      </c>
      <c r="C4168" s="114" t="s">
        <v>364</v>
      </c>
      <c r="D4168" s="114" t="s">
        <v>685</v>
      </c>
    </row>
    <row r="4169" spans="1:4" x14ac:dyDescent="0.3">
      <c r="A4169" s="114" t="s">
        <v>6347</v>
      </c>
      <c r="B4169" s="114">
        <v>521200</v>
      </c>
      <c r="C4169" s="114" t="s">
        <v>6348</v>
      </c>
      <c r="D4169" s="114" t="s">
        <v>379</v>
      </c>
    </row>
    <row r="4170" spans="1:4" x14ac:dyDescent="0.3">
      <c r="A4170" s="114" t="s">
        <v>6349</v>
      </c>
      <c r="B4170" s="114">
        <v>514138</v>
      </c>
      <c r="C4170" s="114" t="s">
        <v>364</v>
      </c>
      <c r="D4170" s="114" t="s">
        <v>379</v>
      </c>
    </row>
    <row r="4171" spans="1:4" x14ac:dyDescent="0.3">
      <c r="A4171" s="114" t="s">
        <v>6350</v>
      </c>
      <c r="B4171" s="114">
        <v>514140</v>
      </c>
      <c r="C4171" s="114" t="s">
        <v>364</v>
      </c>
      <c r="D4171" s="114" t="s">
        <v>379</v>
      </c>
    </row>
    <row r="4172" spans="1:4" x14ac:dyDescent="0.3">
      <c r="A4172" s="114" t="s">
        <v>6351</v>
      </c>
      <c r="B4172" s="114">
        <v>519604</v>
      </c>
      <c r="C4172" s="114" t="s">
        <v>6352</v>
      </c>
      <c r="D4172" s="114" t="s">
        <v>424</v>
      </c>
    </row>
    <row r="4173" spans="1:4" x14ac:dyDescent="0.3">
      <c r="A4173" s="114" t="s">
        <v>6353</v>
      </c>
      <c r="B4173" s="114">
        <v>532782</v>
      </c>
      <c r="C4173" s="114" t="s">
        <v>6354</v>
      </c>
      <c r="D4173" s="114" t="s">
        <v>379</v>
      </c>
    </row>
    <row r="4174" spans="1:4" x14ac:dyDescent="0.3">
      <c r="A4174" s="114" t="s">
        <v>6355</v>
      </c>
      <c r="B4174" s="114" t="s">
        <v>364</v>
      </c>
      <c r="C4174" s="114" t="s">
        <v>6356</v>
      </c>
      <c r="D4174" s="114" t="s">
        <v>375</v>
      </c>
    </row>
    <row r="4175" spans="1:4" x14ac:dyDescent="0.3">
      <c r="A4175" s="114" t="s">
        <v>6357</v>
      </c>
      <c r="B4175" s="114">
        <v>530239</v>
      </c>
      <c r="C4175" s="114" t="s">
        <v>6358</v>
      </c>
      <c r="D4175" s="114" t="s">
        <v>402</v>
      </c>
    </row>
    <row r="4176" spans="1:4" x14ac:dyDescent="0.3">
      <c r="A4176" s="114" t="s">
        <v>6359</v>
      </c>
      <c r="B4176" s="114">
        <v>531640</v>
      </c>
      <c r="C4176" s="114" t="s">
        <v>364</v>
      </c>
      <c r="D4176" s="114" t="s">
        <v>450</v>
      </c>
    </row>
    <row r="4177" spans="1:4" x14ac:dyDescent="0.3">
      <c r="A4177" s="114" t="s">
        <v>6360</v>
      </c>
      <c r="B4177" s="114">
        <v>537259</v>
      </c>
      <c r="C4177" s="114" t="s">
        <v>364</v>
      </c>
      <c r="D4177" s="114" t="s">
        <v>1311</v>
      </c>
    </row>
    <row r="4178" spans="1:4" x14ac:dyDescent="0.3">
      <c r="A4178" s="114" t="s">
        <v>6361</v>
      </c>
      <c r="B4178" s="114">
        <v>532667</v>
      </c>
      <c r="C4178" s="114" t="s">
        <v>6362</v>
      </c>
      <c r="D4178" s="114" t="s">
        <v>407</v>
      </c>
    </row>
    <row r="4179" spans="1:4" x14ac:dyDescent="0.3">
      <c r="A4179" s="114" t="s">
        <v>6363</v>
      </c>
      <c r="B4179" s="114">
        <v>531885</v>
      </c>
      <c r="C4179" s="114" t="s">
        <v>364</v>
      </c>
      <c r="D4179" s="114" t="s">
        <v>386</v>
      </c>
    </row>
    <row r="4180" spans="1:4" x14ac:dyDescent="0.3">
      <c r="A4180" s="114" t="s">
        <v>6364</v>
      </c>
      <c r="B4180" s="114">
        <v>531885</v>
      </c>
      <c r="C4180" s="114" t="s">
        <v>364</v>
      </c>
      <c r="D4180" s="114" t="s">
        <v>386</v>
      </c>
    </row>
    <row r="4181" spans="1:4" x14ac:dyDescent="0.3">
      <c r="A4181" s="114" t="s">
        <v>6365</v>
      </c>
      <c r="B4181" s="114">
        <v>523722</v>
      </c>
      <c r="C4181" s="114" t="s">
        <v>364</v>
      </c>
      <c r="D4181" s="114" t="s">
        <v>457</v>
      </c>
    </row>
    <row r="4182" spans="1:4" x14ac:dyDescent="0.3">
      <c r="A4182" s="114" t="s">
        <v>6366</v>
      </c>
      <c r="B4182" s="114">
        <v>503624</v>
      </c>
      <c r="C4182" s="114" t="s">
        <v>364</v>
      </c>
      <c r="D4182" s="114" t="s">
        <v>347</v>
      </c>
    </row>
    <row r="4183" spans="1:4" x14ac:dyDescent="0.3">
      <c r="A4183" s="114" t="s">
        <v>6367</v>
      </c>
      <c r="B4183" s="114">
        <v>539911</v>
      </c>
      <c r="C4183" s="114" t="s">
        <v>364</v>
      </c>
      <c r="D4183" s="114" t="s">
        <v>386</v>
      </c>
    </row>
    <row r="4184" spans="1:4" x14ac:dyDescent="0.3">
      <c r="A4184" s="114" t="s">
        <v>6368</v>
      </c>
      <c r="B4184" s="114">
        <v>524488</v>
      </c>
      <c r="C4184" s="114" t="s">
        <v>6369</v>
      </c>
      <c r="D4184" s="114" t="s">
        <v>412</v>
      </c>
    </row>
    <row r="4185" spans="1:4" x14ac:dyDescent="0.3">
      <c r="A4185" s="114" t="s">
        <v>6370</v>
      </c>
      <c r="B4185" s="114">
        <v>512449</v>
      </c>
      <c r="C4185" s="114" t="s">
        <v>364</v>
      </c>
      <c r="D4185" s="114" t="s">
        <v>344</v>
      </c>
    </row>
    <row r="4186" spans="1:4" x14ac:dyDescent="0.3">
      <c r="A4186" s="114" t="s">
        <v>6371</v>
      </c>
      <c r="B4186" s="114">
        <v>505590</v>
      </c>
      <c r="C4186" s="114" t="s">
        <v>364</v>
      </c>
      <c r="D4186" s="114" t="s">
        <v>379</v>
      </c>
    </row>
    <row r="4187" spans="1:4" x14ac:dyDescent="0.3">
      <c r="A4187" s="114" t="s">
        <v>6372</v>
      </c>
      <c r="B4187" s="114">
        <v>539041</v>
      </c>
      <c r="C4187" s="114" t="s">
        <v>364</v>
      </c>
      <c r="D4187" s="114" t="s">
        <v>386</v>
      </c>
    </row>
    <row r="4188" spans="1:4" x14ac:dyDescent="0.3">
      <c r="A4188" s="114" t="s">
        <v>6373</v>
      </c>
      <c r="B4188" s="114">
        <v>503659</v>
      </c>
      <c r="C4188" s="114" t="s">
        <v>364</v>
      </c>
      <c r="D4188" s="114" t="s">
        <v>785</v>
      </c>
    </row>
    <row r="4189" spans="1:4" x14ac:dyDescent="0.3">
      <c r="A4189" s="114" t="s">
        <v>6374</v>
      </c>
      <c r="B4189" s="114">
        <v>506863</v>
      </c>
      <c r="C4189" s="114" t="s">
        <v>364</v>
      </c>
      <c r="D4189" s="114" t="s">
        <v>559</v>
      </c>
    </row>
    <row r="4190" spans="1:4" x14ac:dyDescent="0.3">
      <c r="A4190" s="114" t="s">
        <v>6375</v>
      </c>
      <c r="B4190" s="114">
        <v>503816</v>
      </c>
      <c r="C4190" s="114" t="s">
        <v>364</v>
      </c>
      <c r="D4190" s="114" t="s">
        <v>379</v>
      </c>
    </row>
    <row r="4191" spans="1:4" x14ac:dyDescent="0.3">
      <c r="A4191" s="114" t="s">
        <v>6376</v>
      </c>
      <c r="B4191" s="114">
        <v>531909</v>
      </c>
      <c r="C4191" s="114" t="s">
        <v>364</v>
      </c>
      <c r="D4191" s="114" t="s">
        <v>450</v>
      </c>
    </row>
    <row r="4192" spans="1:4" x14ac:dyDescent="0.3">
      <c r="A4192" s="114" t="s">
        <v>6377</v>
      </c>
      <c r="B4192" s="114">
        <v>539406</v>
      </c>
      <c r="C4192" s="114" t="s">
        <v>364</v>
      </c>
      <c r="D4192" s="114" t="s">
        <v>386</v>
      </c>
    </row>
    <row r="4193" spans="1:4" x14ac:dyDescent="0.3">
      <c r="A4193" s="114" t="s">
        <v>6378</v>
      </c>
      <c r="B4193" s="114">
        <v>503310</v>
      </c>
      <c r="C4193" s="114" t="s">
        <v>6379</v>
      </c>
      <c r="D4193" s="114" t="s">
        <v>379</v>
      </c>
    </row>
    <row r="4194" spans="1:4" x14ac:dyDescent="0.3">
      <c r="A4194" s="114" t="s">
        <v>6380</v>
      </c>
      <c r="B4194" s="114">
        <v>539353</v>
      </c>
      <c r="C4194" s="114" t="s">
        <v>364</v>
      </c>
      <c r="D4194" s="114" t="s">
        <v>719</v>
      </c>
    </row>
    <row r="4195" spans="1:4" x14ac:dyDescent="0.3">
      <c r="A4195" s="114" t="s">
        <v>6381</v>
      </c>
      <c r="B4195" s="114">
        <v>500407</v>
      </c>
      <c r="C4195" s="114" t="s">
        <v>6382</v>
      </c>
      <c r="D4195" s="114" t="s">
        <v>719</v>
      </c>
    </row>
    <row r="4196" spans="1:4" x14ac:dyDescent="0.3">
      <c r="A4196" s="114" t="s">
        <v>6383</v>
      </c>
      <c r="B4196" s="114">
        <v>531003</v>
      </c>
      <c r="C4196" s="114" t="s">
        <v>364</v>
      </c>
      <c r="D4196" s="114" t="s">
        <v>381</v>
      </c>
    </row>
    <row r="4197" spans="1:4" x14ac:dyDescent="0.3">
      <c r="A4197" s="114" t="s">
        <v>6384</v>
      </c>
      <c r="B4197" s="114">
        <v>526365</v>
      </c>
      <c r="C4197" s="114" t="s">
        <v>364</v>
      </c>
      <c r="D4197" s="114" t="s">
        <v>478</v>
      </c>
    </row>
    <row r="4198" spans="1:4" x14ac:dyDescent="0.3">
      <c r="A4198" s="114" t="s">
        <v>6385</v>
      </c>
      <c r="B4198" s="114">
        <v>512257</v>
      </c>
      <c r="C4198" s="114" t="s">
        <v>364</v>
      </c>
      <c r="D4198" s="114" t="s">
        <v>353</v>
      </c>
    </row>
    <row r="4199" spans="1:4" x14ac:dyDescent="0.3">
      <c r="A4199" s="114" t="s">
        <v>6386</v>
      </c>
      <c r="B4199" s="114">
        <v>510245</v>
      </c>
      <c r="C4199" s="114" t="s">
        <v>364</v>
      </c>
      <c r="D4199" s="114" t="s">
        <v>386</v>
      </c>
    </row>
    <row r="4200" spans="1:4" x14ac:dyDescent="0.3">
      <c r="A4200" s="114" t="s">
        <v>6387</v>
      </c>
      <c r="B4200" s="114">
        <v>501386</v>
      </c>
      <c r="C4200" s="114" t="s">
        <v>364</v>
      </c>
      <c r="D4200" s="114" t="s">
        <v>347</v>
      </c>
    </row>
    <row r="4201" spans="1:4" x14ac:dyDescent="0.3">
      <c r="A4201" s="114" t="s">
        <v>6388</v>
      </c>
      <c r="B4201" s="114">
        <v>530585</v>
      </c>
      <c r="C4201" s="114" t="s">
        <v>364</v>
      </c>
      <c r="D4201" s="114" t="s">
        <v>347</v>
      </c>
    </row>
    <row r="4202" spans="1:4" x14ac:dyDescent="0.3">
      <c r="A4202" s="114" t="s">
        <v>6389</v>
      </c>
      <c r="B4202" s="114">
        <v>532051</v>
      </c>
      <c r="C4202" s="114" t="s">
        <v>6390</v>
      </c>
      <c r="D4202" s="114" t="s">
        <v>407</v>
      </c>
    </row>
    <row r="4203" spans="1:4" x14ac:dyDescent="0.3">
      <c r="A4203" s="114" t="s">
        <v>6391</v>
      </c>
      <c r="B4203" s="114">
        <v>522215</v>
      </c>
      <c r="C4203" s="114" t="s">
        <v>364</v>
      </c>
      <c r="D4203" s="114" t="s">
        <v>372</v>
      </c>
    </row>
    <row r="4204" spans="1:4" x14ac:dyDescent="0.3">
      <c r="A4204" s="114" t="s">
        <v>6392</v>
      </c>
      <c r="B4204" s="114">
        <v>517201</v>
      </c>
      <c r="C4204" s="114" t="s">
        <v>364</v>
      </c>
      <c r="D4204" s="114" t="s">
        <v>906</v>
      </c>
    </row>
    <row r="4205" spans="1:4" x14ac:dyDescent="0.3">
      <c r="A4205" s="114" t="s">
        <v>6393</v>
      </c>
      <c r="B4205" s="114">
        <v>531637</v>
      </c>
      <c r="C4205" s="114" t="s">
        <v>364</v>
      </c>
      <c r="D4205" s="114" t="s">
        <v>402</v>
      </c>
    </row>
    <row r="4206" spans="1:4" x14ac:dyDescent="0.3">
      <c r="A4206" s="114" t="s">
        <v>6394</v>
      </c>
      <c r="B4206" s="114">
        <v>512359</v>
      </c>
      <c r="C4206" s="114" t="s">
        <v>364</v>
      </c>
      <c r="D4206" s="114" t="s">
        <v>386</v>
      </c>
    </row>
    <row r="4207" spans="1:4" x14ac:dyDescent="0.3">
      <c r="A4207" s="114" t="s">
        <v>6395</v>
      </c>
      <c r="B4207" s="114">
        <v>531499</v>
      </c>
      <c r="C4207" s="114" t="s">
        <v>364</v>
      </c>
      <c r="D4207" s="114" t="s">
        <v>379</v>
      </c>
    </row>
    <row r="4208" spans="1:4" x14ac:dyDescent="0.3">
      <c r="A4208" s="114" t="s">
        <v>6396</v>
      </c>
      <c r="B4208" s="114">
        <v>539682</v>
      </c>
      <c r="C4208" s="114" t="s">
        <v>364</v>
      </c>
      <c r="D4208" s="114" t="s">
        <v>469</v>
      </c>
    </row>
    <row r="4209" spans="1:4" x14ac:dyDescent="0.3">
      <c r="A4209" s="114" t="s">
        <v>6397</v>
      </c>
      <c r="B4209" s="114">
        <v>511447</v>
      </c>
      <c r="C4209" s="114" t="s">
        <v>364</v>
      </c>
      <c r="D4209" s="114" t="s">
        <v>370</v>
      </c>
    </row>
    <row r="4210" spans="1:4" x14ac:dyDescent="0.3">
      <c r="A4210" s="114" t="s">
        <v>6398</v>
      </c>
      <c r="B4210" s="114">
        <v>539278</v>
      </c>
      <c r="C4210" s="114" t="s">
        <v>364</v>
      </c>
      <c r="D4210" s="114" t="s">
        <v>347</v>
      </c>
    </row>
    <row r="4211" spans="1:4" x14ac:dyDescent="0.3">
      <c r="A4211" s="114" t="s">
        <v>6399</v>
      </c>
      <c r="B4211" s="114">
        <v>517385</v>
      </c>
      <c r="C4211" s="114" t="s">
        <v>6400</v>
      </c>
      <c r="D4211" s="114" t="s">
        <v>733</v>
      </c>
    </row>
    <row r="4212" spans="1:4" x14ac:dyDescent="0.3">
      <c r="A4212" s="114" t="s">
        <v>6401</v>
      </c>
      <c r="B4212" s="114">
        <v>524470</v>
      </c>
      <c r="C4212" s="114" t="s">
        <v>364</v>
      </c>
      <c r="D4212" s="114" t="s">
        <v>402</v>
      </c>
    </row>
    <row r="4213" spans="1:4" x14ac:dyDescent="0.3">
      <c r="A4213" s="114" t="s">
        <v>6402</v>
      </c>
      <c r="B4213" s="114">
        <v>524470</v>
      </c>
      <c r="C4213" s="114" t="s">
        <v>364</v>
      </c>
      <c r="D4213" s="114" t="s">
        <v>402</v>
      </c>
    </row>
    <row r="4214" spans="1:4" x14ac:dyDescent="0.3">
      <c r="A4214" s="114" t="s">
        <v>6403</v>
      </c>
      <c r="B4214" s="114">
        <v>533157</v>
      </c>
      <c r="C4214" s="114" t="s">
        <v>6404</v>
      </c>
      <c r="D4214" s="114" t="s">
        <v>402</v>
      </c>
    </row>
    <row r="4215" spans="1:4" x14ac:dyDescent="0.3">
      <c r="A4215" s="114" t="s">
        <v>6405</v>
      </c>
      <c r="B4215" s="114">
        <v>532276</v>
      </c>
      <c r="C4215" s="114" t="s">
        <v>6406</v>
      </c>
      <c r="D4215" s="114" t="s">
        <v>682</v>
      </c>
    </row>
    <row r="4216" spans="1:4" x14ac:dyDescent="0.3">
      <c r="A4216" s="114" t="s">
        <v>6407</v>
      </c>
      <c r="B4216" s="114">
        <v>541929</v>
      </c>
      <c r="C4216" s="114" t="s">
        <v>364</v>
      </c>
      <c r="D4216" s="114" t="s">
        <v>1284</v>
      </c>
    </row>
    <row r="4217" spans="1:4" x14ac:dyDescent="0.3">
      <c r="A4217" s="114" t="s">
        <v>6408</v>
      </c>
      <c r="B4217" s="114">
        <v>539268</v>
      </c>
      <c r="C4217" s="114" t="s">
        <v>6409</v>
      </c>
      <c r="D4217" s="114" t="s">
        <v>402</v>
      </c>
    </row>
    <row r="4218" spans="1:4" x14ac:dyDescent="0.3">
      <c r="A4218" s="114" t="s">
        <v>6410</v>
      </c>
      <c r="B4218" s="114">
        <v>513307</v>
      </c>
      <c r="C4218" s="114" t="s">
        <v>364</v>
      </c>
      <c r="D4218" s="114" t="s">
        <v>669</v>
      </c>
    </row>
    <row r="4219" spans="1:4" x14ac:dyDescent="0.3">
      <c r="A4219" s="114" t="s">
        <v>6411</v>
      </c>
      <c r="B4219" s="114">
        <v>531173</v>
      </c>
      <c r="C4219" s="114" t="s">
        <v>364</v>
      </c>
      <c r="D4219" s="114" t="s">
        <v>402</v>
      </c>
    </row>
    <row r="4220" spans="1:4" x14ac:dyDescent="0.3">
      <c r="A4220" s="114" t="s">
        <v>6412</v>
      </c>
      <c r="B4220" s="114">
        <v>531173</v>
      </c>
      <c r="C4220" s="114" t="s">
        <v>364</v>
      </c>
      <c r="D4220" s="114" t="s">
        <v>402</v>
      </c>
    </row>
    <row r="4221" spans="1:4" x14ac:dyDescent="0.3">
      <c r="A4221" s="114" t="s">
        <v>6413</v>
      </c>
      <c r="B4221" s="114">
        <v>539842</v>
      </c>
      <c r="C4221" s="114" t="s">
        <v>364</v>
      </c>
      <c r="D4221" s="114" t="s">
        <v>559</v>
      </c>
    </row>
    <row r="4222" spans="1:4" x14ac:dyDescent="0.3">
      <c r="A4222" s="114" t="s">
        <v>6414</v>
      </c>
      <c r="B4222" s="114">
        <v>526506</v>
      </c>
      <c r="C4222" s="114" t="s">
        <v>364</v>
      </c>
      <c r="D4222" s="114" t="s">
        <v>347</v>
      </c>
    </row>
    <row r="4223" spans="1:4" x14ac:dyDescent="0.3">
      <c r="A4223" s="114" t="s">
        <v>6415</v>
      </c>
      <c r="B4223" s="114">
        <v>531432</v>
      </c>
      <c r="C4223" s="114" t="s">
        <v>364</v>
      </c>
      <c r="D4223" s="114" t="s">
        <v>381</v>
      </c>
    </row>
    <row r="4224" spans="1:4" x14ac:dyDescent="0.3">
      <c r="A4224" s="114" t="s">
        <v>6416</v>
      </c>
      <c r="B4224" s="114">
        <v>522294</v>
      </c>
      <c r="C4224" s="114" t="s">
        <v>364</v>
      </c>
      <c r="D4224" s="114" t="s">
        <v>372</v>
      </c>
    </row>
    <row r="4225" spans="1:4" x14ac:dyDescent="0.3">
      <c r="A4225" s="114" t="s">
        <v>6417</v>
      </c>
      <c r="B4225" s="114">
        <v>533553</v>
      </c>
      <c r="C4225" s="114" t="s">
        <v>364</v>
      </c>
      <c r="D4225" s="114" t="s">
        <v>407</v>
      </c>
    </row>
    <row r="4226" spans="1:4" x14ac:dyDescent="0.3">
      <c r="A4226" s="114" t="s">
        <v>6418</v>
      </c>
      <c r="B4226" s="114">
        <v>532444</v>
      </c>
      <c r="C4226" s="114" t="s">
        <v>364</v>
      </c>
      <c r="D4226" s="114" t="s">
        <v>457</v>
      </c>
    </row>
    <row r="4227" spans="1:4" x14ac:dyDescent="0.3">
      <c r="A4227" s="114" t="s">
        <v>6419</v>
      </c>
      <c r="B4227" s="114">
        <v>514142</v>
      </c>
      <c r="C4227" s="114" t="s">
        <v>6420</v>
      </c>
      <c r="D4227" s="114" t="s">
        <v>379</v>
      </c>
    </row>
    <row r="4228" spans="1:4" x14ac:dyDescent="0.3">
      <c r="A4228" s="114" t="s">
        <v>6421</v>
      </c>
      <c r="B4228" s="114">
        <v>539956</v>
      </c>
      <c r="C4228" s="114" t="s">
        <v>364</v>
      </c>
      <c r="D4228" s="114" t="s">
        <v>2502</v>
      </c>
    </row>
    <row r="4229" spans="1:4" x14ac:dyDescent="0.3">
      <c r="A4229" s="114" t="s">
        <v>6422</v>
      </c>
      <c r="B4229" s="114">
        <v>537392</v>
      </c>
      <c r="C4229" s="114" t="s">
        <v>364</v>
      </c>
      <c r="D4229" s="114" t="s">
        <v>533</v>
      </c>
    </row>
    <row r="4230" spans="1:4" x14ac:dyDescent="0.3">
      <c r="A4230" s="114" t="s">
        <v>6423</v>
      </c>
      <c r="B4230" s="114">
        <v>519483</v>
      </c>
      <c r="C4230" s="114" t="s">
        <v>364</v>
      </c>
      <c r="D4230" s="114" t="s">
        <v>386</v>
      </c>
    </row>
    <row r="4231" spans="1:4" x14ac:dyDescent="0.3">
      <c r="A4231" s="114" t="s">
        <v>6424</v>
      </c>
      <c r="B4231" s="114">
        <v>507785</v>
      </c>
      <c r="C4231" s="114" t="s">
        <v>6425</v>
      </c>
      <c r="D4231" s="114" t="s">
        <v>484</v>
      </c>
    </row>
    <row r="4232" spans="1:4" x14ac:dyDescent="0.3">
      <c r="A4232" s="114" t="s">
        <v>6426</v>
      </c>
      <c r="B4232" s="114">
        <v>532390</v>
      </c>
      <c r="C4232" s="114" t="s">
        <v>6427</v>
      </c>
      <c r="D4232" s="114" t="s">
        <v>565</v>
      </c>
    </row>
    <row r="4233" spans="1:4" x14ac:dyDescent="0.3">
      <c r="A4233" s="114" t="s">
        <v>6428</v>
      </c>
      <c r="B4233" s="114">
        <v>532890</v>
      </c>
      <c r="C4233" s="114" t="s">
        <v>6429</v>
      </c>
      <c r="D4233" s="114" t="s">
        <v>350</v>
      </c>
    </row>
    <row r="4234" spans="1:4" x14ac:dyDescent="0.3">
      <c r="A4234" s="114" t="s">
        <v>6430</v>
      </c>
      <c r="B4234" s="114">
        <v>505160</v>
      </c>
      <c r="C4234" s="114" t="s">
        <v>6431</v>
      </c>
      <c r="D4234" s="114" t="s">
        <v>719</v>
      </c>
    </row>
    <row r="4235" spans="1:4" x14ac:dyDescent="0.3">
      <c r="A4235" s="114" t="s">
        <v>6432</v>
      </c>
      <c r="B4235" s="114">
        <v>538987</v>
      </c>
      <c r="C4235" s="114" t="s">
        <v>364</v>
      </c>
      <c r="D4235" s="114" t="s">
        <v>719</v>
      </c>
    </row>
    <row r="4236" spans="1:4" x14ac:dyDescent="0.3">
      <c r="A4236" s="114" t="s">
        <v>6433</v>
      </c>
      <c r="B4236" s="114">
        <v>533200</v>
      </c>
      <c r="C4236" s="114" t="s">
        <v>6434</v>
      </c>
      <c r="D4236" s="114" t="s">
        <v>542</v>
      </c>
    </row>
    <row r="4237" spans="1:4" x14ac:dyDescent="0.3">
      <c r="A4237" s="114" t="s">
        <v>6435</v>
      </c>
      <c r="B4237" s="114">
        <v>541545</v>
      </c>
      <c r="C4237" s="114" t="s">
        <v>6436</v>
      </c>
      <c r="D4237" s="114" t="s">
        <v>542</v>
      </c>
    </row>
    <row r="4238" spans="1:4" x14ac:dyDescent="0.3">
      <c r="A4238" s="114" t="s">
        <v>6437</v>
      </c>
      <c r="B4238" s="114">
        <v>533170</v>
      </c>
      <c r="C4238" s="114" t="s">
        <v>364</v>
      </c>
      <c r="D4238" s="114" t="s">
        <v>384</v>
      </c>
    </row>
    <row r="4239" spans="1:4" x14ac:dyDescent="0.3">
      <c r="A4239" s="114" t="s">
        <v>6438</v>
      </c>
      <c r="B4239" s="114">
        <v>531426</v>
      </c>
      <c r="C4239" s="114" t="s">
        <v>6439</v>
      </c>
      <c r="D4239" s="114" t="s">
        <v>358</v>
      </c>
    </row>
    <row r="4240" spans="1:4" x14ac:dyDescent="0.3">
      <c r="A4240" s="114" t="s">
        <v>6440</v>
      </c>
      <c r="B4240" s="114">
        <v>521038</v>
      </c>
      <c r="C4240" s="114" t="s">
        <v>364</v>
      </c>
      <c r="D4240" s="114" t="s">
        <v>379</v>
      </c>
    </row>
    <row r="4241" spans="1:4" x14ac:dyDescent="0.3">
      <c r="A4241" s="114" t="s">
        <v>6441</v>
      </c>
      <c r="B4241" s="114">
        <v>500777</v>
      </c>
      <c r="C4241" s="114" t="s">
        <v>6442</v>
      </c>
      <c r="D4241" s="114" t="s">
        <v>412</v>
      </c>
    </row>
    <row r="4242" spans="1:4" x14ac:dyDescent="0.3">
      <c r="A4242" s="114" t="s">
        <v>6443</v>
      </c>
      <c r="B4242" s="114">
        <v>513540</v>
      </c>
      <c r="C4242" s="114" t="s">
        <v>364</v>
      </c>
      <c r="D4242" s="114" t="s">
        <v>687</v>
      </c>
    </row>
    <row r="4243" spans="1:4" x14ac:dyDescent="0.3">
      <c r="A4243" s="114" t="s">
        <v>6444</v>
      </c>
      <c r="B4243" s="114">
        <v>523419</v>
      </c>
      <c r="C4243" s="114" t="s">
        <v>6445</v>
      </c>
      <c r="D4243" s="114" t="s">
        <v>634</v>
      </c>
    </row>
    <row r="4244" spans="1:4" x14ac:dyDescent="0.3">
      <c r="A4244" s="114" t="s">
        <v>6446</v>
      </c>
      <c r="B4244" s="114">
        <v>522229</v>
      </c>
      <c r="C4244" s="114" t="s">
        <v>364</v>
      </c>
      <c r="D4244" s="114" t="s">
        <v>2849</v>
      </c>
    </row>
    <row r="4245" spans="1:4" x14ac:dyDescent="0.3">
      <c r="A4245" s="114" t="s">
        <v>6447</v>
      </c>
      <c r="B4245" s="114">
        <v>506854</v>
      </c>
      <c r="C4245" s="114" t="s">
        <v>364</v>
      </c>
      <c r="D4245" s="114" t="s">
        <v>412</v>
      </c>
    </row>
    <row r="4246" spans="1:4" x14ac:dyDescent="0.3">
      <c r="A4246" s="114" t="s">
        <v>6448</v>
      </c>
      <c r="B4246" s="114">
        <v>532790</v>
      </c>
      <c r="C4246" s="114" t="s">
        <v>6449</v>
      </c>
      <c r="D4246" s="114" t="s">
        <v>457</v>
      </c>
    </row>
    <row r="4247" spans="1:4" x14ac:dyDescent="0.3">
      <c r="A4247" s="114" t="s">
        <v>6450</v>
      </c>
      <c r="B4247" s="114">
        <v>532738</v>
      </c>
      <c r="C4247" s="114" t="s">
        <v>6451</v>
      </c>
      <c r="D4247" s="114" t="s">
        <v>762</v>
      </c>
    </row>
    <row r="4248" spans="1:4" x14ac:dyDescent="0.3">
      <c r="A4248" s="114" t="s">
        <v>6452</v>
      </c>
      <c r="B4248" s="114">
        <v>540332</v>
      </c>
      <c r="C4248" s="114" t="s">
        <v>364</v>
      </c>
      <c r="D4248" s="114" t="s">
        <v>386</v>
      </c>
    </row>
    <row r="4249" spans="1:4" x14ac:dyDescent="0.3">
      <c r="A4249" s="114" t="s">
        <v>6453</v>
      </c>
      <c r="B4249" s="114">
        <v>540332</v>
      </c>
      <c r="C4249" s="114" t="s">
        <v>364</v>
      </c>
      <c r="D4249" s="114" t="s">
        <v>386</v>
      </c>
    </row>
    <row r="4250" spans="1:4" x14ac:dyDescent="0.3">
      <c r="A4250" s="114" t="s">
        <v>6454</v>
      </c>
      <c r="B4250" s="114">
        <v>505685</v>
      </c>
      <c r="C4250" s="114" t="s">
        <v>364</v>
      </c>
      <c r="D4250" s="114" t="s">
        <v>687</v>
      </c>
    </row>
    <row r="4251" spans="1:4" x14ac:dyDescent="0.3">
      <c r="A4251" s="114" t="s">
        <v>6455</v>
      </c>
      <c r="B4251" s="114" t="s">
        <v>364</v>
      </c>
      <c r="C4251" s="114" t="s">
        <v>6456</v>
      </c>
      <c r="D4251" s="114" t="s">
        <v>375</v>
      </c>
    </row>
    <row r="4252" spans="1:4" x14ac:dyDescent="0.3">
      <c r="A4252" s="114" t="s">
        <v>6457</v>
      </c>
      <c r="B4252" s="114">
        <v>534756</v>
      </c>
      <c r="C4252" s="114" t="s">
        <v>6458</v>
      </c>
      <c r="D4252" s="114" t="s">
        <v>478</v>
      </c>
    </row>
    <row r="4253" spans="1:4" x14ac:dyDescent="0.3">
      <c r="A4253" s="114" t="s">
        <v>6459</v>
      </c>
      <c r="B4253" s="114">
        <v>519285</v>
      </c>
      <c r="C4253" s="114" t="s">
        <v>364</v>
      </c>
      <c r="D4253" s="114" t="s">
        <v>562</v>
      </c>
    </row>
    <row r="4254" spans="1:4" x14ac:dyDescent="0.3">
      <c r="A4254" s="114" t="s">
        <v>6460</v>
      </c>
      <c r="B4254" s="114">
        <v>533203</v>
      </c>
      <c r="C4254" s="114" t="s">
        <v>6461</v>
      </c>
      <c r="D4254" s="114" t="s">
        <v>407</v>
      </c>
    </row>
    <row r="4255" spans="1:4" x14ac:dyDescent="0.3">
      <c r="A4255" s="114" t="s">
        <v>6462</v>
      </c>
      <c r="B4255" s="114">
        <v>538496</v>
      </c>
      <c r="C4255" s="114" t="s">
        <v>364</v>
      </c>
      <c r="D4255" s="114" t="s">
        <v>448</v>
      </c>
    </row>
    <row r="4256" spans="1:4" x14ac:dyDescent="0.3">
      <c r="A4256" s="114" t="s">
        <v>6463</v>
      </c>
      <c r="B4256" s="114">
        <v>532869</v>
      </c>
      <c r="C4256" s="114" t="s">
        <v>6464</v>
      </c>
      <c r="D4256" s="114" t="s">
        <v>762</v>
      </c>
    </row>
    <row r="4257" spans="1:4" x14ac:dyDescent="0.3">
      <c r="A4257" s="114" t="s">
        <v>6465</v>
      </c>
      <c r="B4257" s="114">
        <v>512271</v>
      </c>
      <c r="C4257" s="114" t="s">
        <v>364</v>
      </c>
      <c r="D4257" s="114" t="s">
        <v>785</v>
      </c>
    </row>
    <row r="4258" spans="1:4" x14ac:dyDescent="0.3">
      <c r="A4258" s="114" t="s">
        <v>6466</v>
      </c>
      <c r="B4258" s="114">
        <v>512271</v>
      </c>
      <c r="C4258" s="114" t="s">
        <v>364</v>
      </c>
      <c r="D4258" s="114" t="s">
        <v>785</v>
      </c>
    </row>
    <row r="4259" spans="1:4" x14ac:dyDescent="0.3">
      <c r="A4259" s="114" t="s">
        <v>6467</v>
      </c>
      <c r="B4259" s="114">
        <v>519091</v>
      </c>
      <c r="C4259" s="114" t="s">
        <v>6468</v>
      </c>
      <c r="D4259" s="114" t="s">
        <v>424</v>
      </c>
    </row>
    <row r="4260" spans="1:4" x14ac:dyDescent="0.3">
      <c r="A4260" s="114" t="s">
        <v>6469</v>
      </c>
      <c r="B4260" s="114">
        <v>540955</v>
      </c>
      <c r="C4260" s="114" t="s">
        <v>364</v>
      </c>
      <c r="D4260" s="114" t="s">
        <v>424</v>
      </c>
    </row>
    <row r="4261" spans="1:4" x14ac:dyDescent="0.3">
      <c r="A4261" s="114" t="s">
        <v>6470</v>
      </c>
      <c r="B4261" s="114">
        <v>500770</v>
      </c>
      <c r="C4261" s="114" t="s">
        <v>6471</v>
      </c>
      <c r="D4261" s="114" t="s">
        <v>412</v>
      </c>
    </row>
    <row r="4262" spans="1:4" x14ac:dyDescent="0.3">
      <c r="A4262" s="114" t="s">
        <v>6472</v>
      </c>
      <c r="B4262" s="114">
        <v>532301</v>
      </c>
      <c r="C4262" s="114" t="s">
        <v>6473</v>
      </c>
      <c r="D4262" s="114" t="s">
        <v>771</v>
      </c>
    </row>
    <row r="4263" spans="1:4" x14ac:dyDescent="0.3">
      <c r="A4263" s="114" t="s">
        <v>6474</v>
      </c>
      <c r="B4263" s="114">
        <v>500483</v>
      </c>
      <c r="C4263" s="114" t="s">
        <v>6475</v>
      </c>
      <c r="D4263" s="114" t="s">
        <v>6476</v>
      </c>
    </row>
    <row r="4264" spans="1:4" x14ac:dyDescent="0.3">
      <c r="A4264" s="114" t="s">
        <v>6477</v>
      </c>
      <c r="B4264" s="114">
        <v>532540</v>
      </c>
      <c r="C4264" s="114" t="s">
        <v>6478</v>
      </c>
      <c r="D4264" s="114" t="s">
        <v>350</v>
      </c>
    </row>
    <row r="4265" spans="1:4" x14ac:dyDescent="0.3">
      <c r="A4265" s="114" t="s">
        <v>6479</v>
      </c>
      <c r="B4265" s="114">
        <v>500408</v>
      </c>
      <c r="C4265" s="114" t="s">
        <v>6480</v>
      </c>
      <c r="D4265" s="114" t="s">
        <v>457</v>
      </c>
    </row>
    <row r="4266" spans="1:4" x14ac:dyDescent="0.3">
      <c r="A4266" s="114" t="s">
        <v>6481</v>
      </c>
      <c r="B4266" s="114">
        <v>500800</v>
      </c>
      <c r="C4266" s="114" t="s">
        <v>6482</v>
      </c>
      <c r="D4266" s="114" t="s">
        <v>771</v>
      </c>
    </row>
    <row r="4267" spans="1:4" x14ac:dyDescent="0.3">
      <c r="A4267" s="114" t="s">
        <v>6483</v>
      </c>
      <c r="B4267" s="114">
        <v>501301</v>
      </c>
      <c r="C4267" s="114" t="s">
        <v>6484</v>
      </c>
      <c r="D4267" s="114" t="s">
        <v>530</v>
      </c>
    </row>
    <row r="4268" spans="1:4" x14ac:dyDescent="0.3">
      <c r="A4268" s="114" t="s">
        <v>6485</v>
      </c>
      <c r="B4268" s="114">
        <v>513434</v>
      </c>
      <c r="C4268" s="114" t="s">
        <v>6486</v>
      </c>
      <c r="D4268" s="114" t="s">
        <v>396</v>
      </c>
    </row>
    <row r="4269" spans="1:4" x14ac:dyDescent="0.3">
      <c r="A4269" s="114" t="s">
        <v>33</v>
      </c>
      <c r="B4269" s="114">
        <v>500570</v>
      </c>
      <c r="C4269" s="114" t="s">
        <v>6487</v>
      </c>
      <c r="D4269" s="114" t="s">
        <v>442</v>
      </c>
    </row>
    <row r="4270" spans="1:4" x14ac:dyDescent="0.3">
      <c r="A4270" s="114" t="s">
        <v>33</v>
      </c>
      <c r="B4270" s="114">
        <v>570001</v>
      </c>
      <c r="C4270" s="114" t="s">
        <v>6488</v>
      </c>
      <c r="D4270" s="114" t="s">
        <v>442</v>
      </c>
    </row>
    <row r="4271" spans="1:4" x14ac:dyDescent="0.3">
      <c r="A4271" s="114" t="s">
        <v>6489</v>
      </c>
      <c r="B4271" s="114">
        <v>500400</v>
      </c>
      <c r="C4271" s="114" t="s">
        <v>6490</v>
      </c>
      <c r="D4271" s="114" t="s">
        <v>503</v>
      </c>
    </row>
    <row r="4272" spans="1:4" x14ac:dyDescent="0.3">
      <c r="A4272" s="114" t="s">
        <v>6491</v>
      </c>
      <c r="B4272" s="114">
        <v>513010</v>
      </c>
      <c r="C4272" s="114" t="s">
        <v>6492</v>
      </c>
      <c r="D4272" s="114" t="s">
        <v>396</v>
      </c>
    </row>
    <row r="4273" spans="1:4" x14ac:dyDescent="0.3">
      <c r="A4273" s="114" t="s">
        <v>6493</v>
      </c>
      <c r="B4273" s="114" t="s">
        <v>364</v>
      </c>
      <c r="C4273" s="114" t="s">
        <v>6494</v>
      </c>
      <c r="D4273" s="114" t="s">
        <v>396</v>
      </c>
    </row>
    <row r="4274" spans="1:4" x14ac:dyDescent="0.3">
      <c r="A4274" s="114" t="s">
        <v>6495</v>
      </c>
      <c r="B4274" s="114">
        <v>500470</v>
      </c>
      <c r="C4274" s="114" t="s">
        <v>6496</v>
      </c>
      <c r="D4274" s="114" t="s">
        <v>396</v>
      </c>
    </row>
    <row r="4275" spans="1:4" x14ac:dyDescent="0.3">
      <c r="A4275" s="114" t="s">
        <v>6497</v>
      </c>
      <c r="B4275" s="114">
        <v>532371</v>
      </c>
      <c r="C4275" s="114" t="s">
        <v>6498</v>
      </c>
      <c r="D4275" s="114" t="s">
        <v>1308</v>
      </c>
    </row>
    <row r="4276" spans="1:4" x14ac:dyDescent="0.3">
      <c r="A4276" s="114" t="s">
        <v>6499</v>
      </c>
      <c r="B4276" s="114">
        <v>521228</v>
      </c>
      <c r="C4276" s="114" t="s">
        <v>364</v>
      </c>
      <c r="D4276" s="114" t="s">
        <v>478</v>
      </c>
    </row>
    <row r="4277" spans="1:4" x14ac:dyDescent="0.3">
      <c r="A4277" s="114" t="s">
        <v>6500</v>
      </c>
      <c r="B4277" s="114">
        <v>531190</v>
      </c>
      <c r="C4277" s="114" t="s">
        <v>364</v>
      </c>
      <c r="D4277" s="114" t="s">
        <v>379</v>
      </c>
    </row>
    <row r="4278" spans="1:4" x14ac:dyDescent="0.3">
      <c r="A4278" s="114" t="s">
        <v>6501</v>
      </c>
      <c r="B4278" s="114">
        <v>541228</v>
      </c>
      <c r="C4278" s="114" t="s">
        <v>364</v>
      </c>
      <c r="D4278" s="114" t="s">
        <v>372</v>
      </c>
    </row>
    <row r="4279" spans="1:4" x14ac:dyDescent="0.3">
      <c r="A4279" s="114" t="s">
        <v>6502</v>
      </c>
      <c r="B4279" s="114">
        <v>504961</v>
      </c>
      <c r="C4279" s="114" t="s">
        <v>364</v>
      </c>
      <c r="D4279" s="114" t="s">
        <v>396</v>
      </c>
    </row>
    <row r="4280" spans="1:4" x14ac:dyDescent="0.3">
      <c r="A4280" s="114" t="s">
        <v>6503</v>
      </c>
      <c r="B4280" s="114">
        <v>532284</v>
      </c>
      <c r="C4280" s="114" t="s">
        <v>364</v>
      </c>
      <c r="D4280" s="114" t="s">
        <v>347</v>
      </c>
    </row>
    <row r="4281" spans="1:4" x14ac:dyDescent="0.3">
      <c r="A4281" s="114" t="s">
        <v>6504</v>
      </c>
      <c r="B4281" s="114">
        <v>533393</v>
      </c>
      <c r="C4281" s="114" t="s">
        <v>6505</v>
      </c>
      <c r="D4281" s="114" t="s">
        <v>450</v>
      </c>
    </row>
    <row r="4282" spans="1:4" x14ac:dyDescent="0.3">
      <c r="A4282" s="114" t="s">
        <v>6506</v>
      </c>
      <c r="B4282" s="114">
        <v>540212</v>
      </c>
      <c r="C4282" s="114" t="s">
        <v>6507</v>
      </c>
      <c r="D4282" s="114" t="s">
        <v>685</v>
      </c>
    </row>
    <row r="4283" spans="1:4" x14ac:dyDescent="0.3">
      <c r="A4283" s="114" t="s">
        <v>6508</v>
      </c>
      <c r="B4283" s="114">
        <v>501242</v>
      </c>
      <c r="C4283" s="114" t="s">
        <v>6509</v>
      </c>
      <c r="D4283" s="114" t="s">
        <v>381</v>
      </c>
    </row>
    <row r="4284" spans="1:4" x14ac:dyDescent="0.3">
      <c r="A4284" s="114" t="s">
        <v>6510</v>
      </c>
      <c r="B4284" s="114">
        <v>532262</v>
      </c>
      <c r="C4284" s="114" t="s">
        <v>364</v>
      </c>
      <c r="D4284" s="114" t="s">
        <v>685</v>
      </c>
    </row>
    <row r="4285" spans="1:4" x14ac:dyDescent="0.3">
      <c r="A4285" s="114" t="s">
        <v>6511</v>
      </c>
      <c r="B4285" s="114">
        <v>524156</v>
      </c>
      <c r="C4285" s="114" t="s">
        <v>364</v>
      </c>
      <c r="D4285" s="114" t="s">
        <v>412</v>
      </c>
    </row>
    <row r="4286" spans="1:4" x14ac:dyDescent="0.3">
      <c r="A4286" s="114" t="s">
        <v>6512</v>
      </c>
      <c r="B4286" s="114">
        <v>541700</v>
      </c>
      <c r="C4286" s="114" t="s">
        <v>6513</v>
      </c>
      <c r="D4286" s="114" t="s">
        <v>478</v>
      </c>
    </row>
    <row r="4287" spans="1:4" x14ac:dyDescent="0.3">
      <c r="A4287" s="114" t="s">
        <v>6514</v>
      </c>
      <c r="B4287" s="114">
        <v>523301</v>
      </c>
      <c r="C4287" s="114" t="s">
        <v>6515</v>
      </c>
      <c r="D4287" s="114" t="s">
        <v>358</v>
      </c>
    </row>
    <row r="4288" spans="1:4" x14ac:dyDescent="0.3">
      <c r="A4288" s="114" t="s">
        <v>6516</v>
      </c>
      <c r="B4288" s="114" t="s">
        <v>364</v>
      </c>
      <c r="C4288" s="114" t="s">
        <v>6517</v>
      </c>
      <c r="D4288" s="114" t="s">
        <v>455</v>
      </c>
    </row>
    <row r="4289" spans="1:4" x14ac:dyDescent="0.3">
      <c r="A4289" s="114" t="s">
        <v>6518</v>
      </c>
      <c r="B4289" s="114">
        <v>512011</v>
      </c>
      <c r="C4289" s="114" t="s">
        <v>364</v>
      </c>
      <c r="D4289" s="114" t="s">
        <v>386</v>
      </c>
    </row>
    <row r="4290" spans="1:4" x14ac:dyDescent="0.3">
      <c r="A4290" s="114" t="s">
        <v>6519</v>
      </c>
      <c r="B4290" s="114">
        <v>539658</v>
      </c>
      <c r="C4290" s="114" t="s">
        <v>6520</v>
      </c>
      <c r="D4290" s="114" t="s">
        <v>3145</v>
      </c>
    </row>
    <row r="4291" spans="1:4" x14ac:dyDescent="0.3">
      <c r="A4291" s="114" t="s">
        <v>6521</v>
      </c>
      <c r="B4291" s="114">
        <v>532755</v>
      </c>
      <c r="C4291" s="114" t="s">
        <v>6522</v>
      </c>
      <c r="D4291" s="114" t="s">
        <v>350</v>
      </c>
    </row>
    <row r="4292" spans="1:4" x14ac:dyDescent="0.3">
      <c r="A4292" s="114" t="s">
        <v>6523</v>
      </c>
      <c r="B4292" s="114">
        <v>526576</v>
      </c>
      <c r="C4292" s="114" t="s">
        <v>6524</v>
      </c>
      <c r="D4292" s="114" t="s">
        <v>562</v>
      </c>
    </row>
    <row r="4293" spans="1:4" x14ac:dyDescent="0.3">
      <c r="A4293" s="114" t="s">
        <v>6525</v>
      </c>
      <c r="B4293" s="114">
        <v>542141</v>
      </c>
      <c r="C4293" s="114" t="s">
        <v>6526</v>
      </c>
      <c r="D4293" s="114" t="s">
        <v>762</v>
      </c>
    </row>
    <row r="4294" spans="1:4" x14ac:dyDescent="0.3">
      <c r="A4294" s="114" t="s">
        <v>6527</v>
      </c>
      <c r="B4294" s="114">
        <v>532804</v>
      </c>
      <c r="C4294" s="114" t="s">
        <v>6528</v>
      </c>
      <c r="D4294" s="114" t="s">
        <v>687</v>
      </c>
    </row>
    <row r="4295" spans="1:4" x14ac:dyDescent="0.3">
      <c r="A4295" s="114" t="s">
        <v>6529</v>
      </c>
      <c r="B4295" s="114">
        <v>532804</v>
      </c>
      <c r="C4295" s="114" t="s">
        <v>6528</v>
      </c>
      <c r="D4295" s="114" t="s">
        <v>687</v>
      </c>
    </row>
    <row r="4296" spans="1:4" x14ac:dyDescent="0.3">
      <c r="A4296" s="114" t="s">
        <v>6530</v>
      </c>
      <c r="B4296" s="114">
        <v>533216</v>
      </c>
      <c r="C4296" s="114" t="s">
        <v>6531</v>
      </c>
      <c r="D4296" s="114" t="s">
        <v>762</v>
      </c>
    </row>
    <row r="4297" spans="1:4" x14ac:dyDescent="0.3">
      <c r="A4297" s="114" t="s">
        <v>6532</v>
      </c>
      <c r="B4297" s="114">
        <v>509917</v>
      </c>
      <c r="C4297" s="114" t="s">
        <v>364</v>
      </c>
      <c r="D4297" s="114" t="s">
        <v>906</v>
      </c>
    </row>
    <row r="4298" spans="1:4" x14ac:dyDescent="0.3">
      <c r="A4298" s="114" t="s">
        <v>6533</v>
      </c>
      <c r="B4298" s="114">
        <v>501421</v>
      </c>
      <c r="C4298" s="114" t="s">
        <v>364</v>
      </c>
      <c r="D4298" s="114" t="s">
        <v>457</v>
      </c>
    </row>
    <row r="4299" spans="1:4" x14ac:dyDescent="0.3">
      <c r="A4299" s="114" t="s">
        <v>6534</v>
      </c>
      <c r="B4299" s="114">
        <v>524204</v>
      </c>
      <c r="C4299" s="114" t="s">
        <v>364</v>
      </c>
      <c r="D4299" s="114" t="s">
        <v>872</v>
      </c>
    </row>
    <row r="4300" spans="1:4" x14ac:dyDescent="0.3">
      <c r="A4300" s="114" t="s">
        <v>6535</v>
      </c>
      <c r="B4300" s="114">
        <v>540595</v>
      </c>
      <c r="C4300" s="114" t="s">
        <v>6536</v>
      </c>
      <c r="D4300" s="114" t="s">
        <v>1311</v>
      </c>
    </row>
    <row r="4301" spans="1:4" x14ac:dyDescent="0.3">
      <c r="A4301" s="114" t="s">
        <v>6537</v>
      </c>
      <c r="B4301" s="114">
        <v>539428</v>
      </c>
      <c r="C4301" s="114" t="s">
        <v>364</v>
      </c>
      <c r="D4301" s="114" t="s">
        <v>834</v>
      </c>
    </row>
    <row r="4302" spans="1:4" x14ac:dyDescent="0.3">
      <c r="A4302" s="114" t="s">
        <v>6538</v>
      </c>
      <c r="B4302" s="114">
        <v>530595</v>
      </c>
      <c r="C4302" s="114" t="s">
        <v>364</v>
      </c>
      <c r="D4302" s="114" t="s">
        <v>457</v>
      </c>
    </row>
    <row r="4303" spans="1:4" x14ac:dyDescent="0.3">
      <c r="A4303" s="114" t="s">
        <v>6539</v>
      </c>
      <c r="B4303" s="114">
        <v>533982</v>
      </c>
      <c r="C4303" s="114" t="s">
        <v>6540</v>
      </c>
      <c r="D4303" s="114" t="s">
        <v>350</v>
      </c>
    </row>
    <row r="4304" spans="1:4" x14ac:dyDescent="0.3">
      <c r="A4304" s="114" t="s">
        <v>6541</v>
      </c>
      <c r="B4304" s="114">
        <v>530533</v>
      </c>
      <c r="C4304" s="114" t="s">
        <v>364</v>
      </c>
      <c r="D4304" s="114" t="s">
        <v>771</v>
      </c>
    </row>
    <row r="4305" spans="1:4" x14ac:dyDescent="0.3">
      <c r="A4305" s="114" t="s">
        <v>6542</v>
      </c>
      <c r="B4305" s="114">
        <v>506162</v>
      </c>
      <c r="C4305" s="114" t="s">
        <v>364</v>
      </c>
      <c r="D4305" s="114" t="s">
        <v>347</v>
      </c>
    </row>
    <row r="4306" spans="1:4" x14ac:dyDescent="0.3">
      <c r="A4306" s="114" t="s">
        <v>6543</v>
      </c>
      <c r="B4306" s="114">
        <v>512157</v>
      </c>
      <c r="C4306" s="114" t="s">
        <v>364</v>
      </c>
      <c r="D4306" s="114" t="s">
        <v>785</v>
      </c>
    </row>
    <row r="4307" spans="1:4" x14ac:dyDescent="0.3">
      <c r="A4307" s="114" t="s">
        <v>6544</v>
      </c>
      <c r="B4307" s="114">
        <v>505400</v>
      </c>
      <c r="C4307" s="114" t="s">
        <v>6545</v>
      </c>
      <c r="D4307" s="114" t="s">
        <v>450</v>
      </c>
    </row>
    <row r="4308" spans="1:4" x14ac:dyDescent="0.3">
      <c r="A4308" s="114" t="s">
        <v>6546</v>
      </c>
      <c r="B4308" s="114">
        <v>533326</v>
      </c>
      <c r="C4308" s="114" t="s">
        <v>6547</v>
      </c>
      <c r="D4308" s="114" t="s">
        <v>762</v>
      </c>
    </row>
    <row r="4309" spans="1:4" x14ac:dyDescent="0.3">
      <c r="A4309" s="114" t="s">
        <v>6548</v>
      </c>
      <c r="B4309" s="114">
        <v>533164</v>
      </c>
      <c r="C4309" s="114" t="s">
        <v>6549</v>
      </c>
      <c r="D4309" s="114" t="s">
        <v>484</v>
      </c>
    </row>
    <row r="4310" spans="1:4" x14ac:dyDescent="0.3">
      <c r="A4310" s="114" t="s">
        <v>6550</v>
      </c>
      <c r="B4310" s="114">
        <v>532845</v>
      </c>
      <c r="C4310" s="114" t="s">
        <v>6551</v>
      </c>
      <c r="D4310" s="114" t="s">
        <v>565</v>
      </c>
    </row>
    <row r="4311" spans="1:4" x14ac:dyDescent="0.3">
      <c r="A4311" s="114" t="s">
        <v>6552</v>
      </c>
      <c r="B4311" s="114">
        <v>507753</v>
      </c>
      <c r="C4311" s="114" t="s">
        <v>364</v>
      </c>
      <c r="D4311" s="114" t="s">
        <v>412</v>
      </c>
    </row>
    <row r="4312" spans="1:4" x14ac:dyDescent="0.3">
      <c r="A4312" s="114" t="s">
        <v>6553</v>
      </c>
      <c r="B4312" s="114">
        <v>509945</v>
      </c>
      <c r="C4312" s="114" t="s">
        <v>364</v>
      </c>
      <c r="D4312" s="114" t="s">
        <v>347</v>
      </c>
    </row>
    <row r="4313" spans="1:4" x14ac:dyDescent="0.3">
      <c r="A4313" s="114" t="s">
        <v>6554</v>
      </c>
      <c r="B4313" s="114">
        <v>526654</v>
      </c>
      <c r="C4313" s="114" t="s">
        <v>364</v>
      </c>
      <c r="D4313" s="114" t="s">
        <v>450</v>
      </c>
    </row>
    <row r="4314" spans="1:4" x14ac:dyDescent="0.3">
      <c r="A4314" s="114" t="s">
        <v>6555</v>
      </c>
      <c r="B4314" s="114">
        <v>509015</v>
      </c>
      <c r="C4314" s="114" t="s">
        <v>364</v>
      </c>
      <c r="D4314" s="114" t="s">
        <v>906</v>
      </c>
    </row>
    <row r="4315" spans="1:4" x14ac:dyDescent="0.3">
      <c r="A4315" s="114" t="s">
        <v>6556</v>
      </c>
      <c r="B4315" s="114">
        <v>509015</v>
      </c>
      <c r="C4315" s="114" t="s">
        <v>364</v>
      </c>
      <c r="D4315" s="114" t="s">
        <v>906</v>
      </c>
    </row>
    <row r="4316" spans="1:4" x14ac:dyDescent="0.3">
      <c r="A4316" s="114" t="s">
        <v>6557</v>
      </c>
      <c r="B4316" s="114">
        <v>514484</v>
      </c>
      <c r="C4316" s="114" t="s">
        <v>364</v>
      </c>
      <c r="D4316" s="114" t="s">
        <v>379</v>
      </c>
    </row>
    <row r="4317" spans="1:4" x14ac:dyDescent="0.3">
      <c r="A4317" s="114" t="s">
        <v>6558</v>
      </c>
      <c r="B4317" s="114">
        <v>533158</v>
      </c>
      <c r="C4317" s="114" t="s">
        <v>6559</v>
      </c>
      <c r="D4317" s="114" t="s">
        <v>478</v>
      </c>
    </row>
    <row r="4318" spans="1:4" x14ac:dyDescent="0.3">
      <c r="A4318" s="114" t="s">
        <v>6560</v>
      </c>
      <c r="B4318" s="114">
        <v>590062</v>
      </c>
      <c r="C4318" s="114" t="s">
        <v>6561</v>
      </c>
      <c r="D4318" s="114" t="s">
        <v>412</v>
      </c>
    </row>
    <row r="4319" spans="1:4" x14ac:dyDescent="0.3">
      <c r="A4319" s="114" t="s">
        <v>6562</v>
      </c>
      <c r="B4319" s="114">
        <v>542460</v>
      </c>
      <c r="C4319" s="114" t="s">
        <v>6563</v>
      </c>
      <c r="D4319" s="114" t="s">
        <v>372</v>
      </c>
    </row>
    <row r="4320" spans="1:4" x14ac:dyDescent="0.3">
      <c r="A4320" s="114" t="s">
        <v>6564</v>
      </c>
      <c r="B4320" s="114">
        <v>531373</v>
      </c>
      <c r="C4320" s="114" t="s">
        <v>6565</v>
      </c>
      <c r="D4320" s="114" t="s">
        <v>565</v>
      </c>
    </row>
    <row r="4321" spans="1:4" x14ac:dyDescent="0.3">
      <c r="A4321" s="114" t="s">
        <v>6566</v>
      </c>
      <c r="B4321" s="114">
        <v>500469</v>
      </c>
      <c r="C4321" s="114" t="s">
        <v>6567</v>
      </c>
      <c r="D4321" s="114" t="s">
        <v>682</v>
      </c>
    </row>
    <row r="4322" spans="1:4" x14ac:dyDescent="0.3">
      <c r="A4322" s="114" t="s">
        <v>6568</v>
      </c>
      <c r="B4322" s="114">
        <v>500620</v>
      </c>
      <c r="C4322" s="114" t="s">
        <v>6569</v>
      </c>
      <c r="D4322" s="114" t="s">
        <v>1612</v>
      </c>
    </row>
    <row r="4323" spans="1:4" x14ac:dyDescent="0.3">
      <c r="A4323" s="114" t="s">
        <v>6570</v>
      </c>
      <c r="B4323" s="114" t="s">
        <v>364</v>
      </c>
      <c r="C4323" s="114" t="s">
        <v>6571</v>
      </c>
      <c r="D4323" s="114" t="s">
        <v>455</v>
      </c>
    </row>
    <row r="4324" spans="1:4" x14ac:dyDescent="0.3">
      <c r="A4324" s="114" t="s">
        <v>6572</v>
      </c>
      <c r="B4324" s="114">
        <v>522073</v>
      </c>
      <c r="C4324" s="114" t="s">
        <v>6573</v>
      </c>
      <c r="D4324" s="114" t="s">
        <v>719</v>
      </c>
    </row>
    <row r="4325" spans="1:4" x14ac:dyDescent="0.3">
      <c r="A4325" s="114" t="s">
        <v>6574</v>
      </c>
      <c r="B4325" s="114">
        <v>530005</v>
      </c>
      <c r="C4325" s="114" t="s">
        <v>6575</v>
      </c>
      <c r="D4325" s="114" t="s">
        <v>377</v>
      </c>
    </row>
    <row r="4326" spans="1:4" x14ac:dyDescent="0.3">
      <c r="A4326" s="114" t="s">
        <v>6576</v>
      </c>
      <c r="B4326" s="114">
        <v>500850</v>
      </c>
      <c r="C4326" s="114" t="s">
        <v>6577</v>
      </c>
      <c r="D4326" s="114" t="s">
        <v>565</v>
      </c>
    </row>
    <row r="4327" spans="1:4" x14ac:dyDescent="0.3">
      <c r="A4327" s="114" t="s">
        <v>6578</v>
      </c>
      <c r="B4327" s="114">
        <v>540954</v>
      </c>
      <c r="C4327" s="114" t="s">
        <v>364</v>
      </c>
      <c r="D4327" s="114" t="s">
        <v>859</v>
      </c>
    </row>
    <row r="4328" spans="1:4" x14ac:dyDescent="0.3">
      <c r="A4328" s="114" t="s">
        <v>6579</v>
      </c>
      <c r="B4328" s="114">
        <v>530023</v>
      </c>
      <c r="C4328" s="114" t="s">
        <v>6580</v>
      </c>
      <c r="D4328" s="114" t="s">
        <v>381</v>
      </c>
    </row>
    <row r="4329" spans="1:4" x14ac:dyDescent="0.3">
      <c r="A4329" s="114" t="s">
        <v>6581</v>
      </c>
      <c r="B4329" s="114">
        <v>530023</v>
      </c>
      <c r="C4329" s="114" t="s">
        <v>6580</v>
      </c>
      <c r="D4329" s="114" t="s">
        <v>381</v>
      </c>
    </row>
    <row r="4330" spans="1:4" x14ac:dyDescent="0.3">
      <c r="A4330" s="114" t="s">
        <v>6582</v>
      </c>
      <c r="B4330" s="114">
        <v>532209</v>
      </c>
      <c r="C4330" s="114" t="s">
        <v>6583</v>
      </c>
      <c r="D4330" s="114" t="s">
        <v>682</v>
      </c>
    </row>
    <row r="4331" spans="1:4" x14ac:dyDescent="0.3">
      <c r="A4331" s="114" t="s">
        <v>6584</v>
      </c>
      <c r="B4331" s="114">
        <v>532652</v>
      </c>
      <c r="C4331" s="114" t="s">
        <v>6585</v>
      </c>
      <c r="D4331" s="114" t="s">
        <v>682</v>
      </c>
    </row>
    <row r="4332" spans="1:4" x14ac:dyDescent="0.3">
      <c r="A4332" s="114" t="s">
        <v>6586</v>
      </c>
      <c r="B4332" s="114">
        <v>540210</v>
      </c>
      <c r="C4332" s="114" t="s">
        <v>6587</v>
      </c>
      <c r="D4332" s="114" t="s">
        <v>365</v>
      </c>
    </row>
    <row r="4333" spans="1:4" x14ac:dyDescent="0.3">
      <c r="A4333" s="114" t="s">
        <v>6588</v>
      </c>
      <c r="B4333" s="114">
        <v>501343</v>
      </c>
      <c r="C4333" s="114" t="s">
        <v>6589</v>
      </c>
      <c r="D4333" s="114" t="s">
        <v>381</v>
      </c>
    </row>
    <row r="4334" spans="1:4" x14ac:dyDescent="0.3">
      <c r="A4334" s="114" t="s">
        <v>6590</v>
      </c>
      <c r="B4334" s="114">
        <v>540769</v>
      </c>
      <c r="C4334" s="114" t="s">
        <v>6591</v>
      </c>
      <c r="D4334" s="114" t="s">
        <v>2447</v>
      </c>
    </row>
    <row r="4335" spans="1:4" x14ac:dyDescent="0.3">
      <c r="A4335" s="114" t="s">
        <v>6592</v>
      </c>
      <c r="B4335" s="114">
        <v>590086</v>
      </c>
      <c r="C4335" s="114" t="s">
        <v>6593</v>
      </c>
      <c r="D4335" s="114" t="s">
        <v>344</v>
      </c>
    </row>
    <row r="4336" spans="1:4" x14ac:dyDescent="0.3">
      <c r="A4336" s="114" t="s">
        <v>6594</v>
      </c>
      <c r="B4336" s="114" t="s">
        <v>364</v>
      </c>
      <c r="C4336" s="114" t="s">
        <v>6595</v>
      </c>
      <c r="D4336" s="114" t="s">
        <v>455</v>
      </c>
    </row>
    <row r="4337" spans="1:4" x14ac:dyDescent="0.3">
      <c r="A4337" s="114" t="s">
        <v>6596</v>
      </c>
      <c r="B4337" s="114">
        <v>503100</v>
      </c>
      <c r="C4337" s="114" t="s">
        <v>6597</v>
      </c>
      <c r="D4337" s="114" t="s">
        <v>450</v>
      </c>
    </row>
    <row r="4338" spans="1:4" x14ac:dyDescent="0.3">
      <c r="A4338" s="114" t="s">
        <v>6598</v>
      </c>
      <c r="B4338" s="114">
        <v>542123</v>
      </c>
      <c r="C4338" s="114" t="s">
        <v>364</v>
      </c>
      <c r="D4338" s="114" t="s">
        <v>872</v>
      </c>
    </row>
    <row r="4339" spans="1:4" x14ac:dyDescent="0.3">
      <c r="A4339" s="114" t="s">
        <v>6599</v>
      </c>
      <c r="B4339" s="114">
        <v>500260</v>
      </c>
      <c r="C4339" s="114" t="s">
        <v>6600</v>
      </c>
      <c r="D4339" s="114" t="s">
        <v>377</v>
      </c>
    </row>
    <row r="4340" spans="1:4" x14ac:dyDescent="0.3">
      <c r="A4340" s="114" t="s">
        <v>6601</v>
      </c>
      <c r="B4340" s="114">
        <v>503169</v>
      </c>
      <c r="C4340" s="114" t="s">
        <v>6602</v>
      </c>
      <c r="D4340" s="114" t="s">
        <v>379</v>
      </c>
    </row>
    <row r="4341" spans="1:4" x14ac:dyDescent="0.3">
      <c r="A4341" s="114" t="s">
        <v>6603</v>
      </c>
      <c r="B4341" s="114">
        <v>526725</v>
      </c>
      <c r="C4341" s="114" t="s">
        <v>6604</v>
      </c>
      <c r="D4341" s="114" t="s">
        <v>888</v>
      </c>
    </row>
    <row r="4342" spans="1:4" x14ac:dyDescent="0.3">
      <c r="A4342" s="114" t="s">
        <v>6605</v>
      </c>
      <c r="B4342" s="114">
        <v>532218</v>
      </c>
      <c r="C4342" s="114" t="s">
        <v>6606</v>
      </c>
      <c r="D4342" s="114" t="s">
        <v>682</v>
      </c>
    </row>
    <row r="4343" spans="1:4" x14ac:dyDescent="0.3">
      <c r="A4343" s="114" t="s">
        <v>6607</v>
      </c>
      <c r="B4343" s="114">
        <v>512531</v>
      </c>
      <c r="C4343" s="114" t="s">
        <v>6608</v>
      </c>
      <c r="D4343" s="114" t="s">
        <v>386</v>
      </c>
    </row>
    <row r="4344" spans="1:4" x14ac:dyDescent="0.3">
      <c r="A4344" s="114" t="s">
        <v>6609</v>
      </c>
      <c r="B4344" s="114">
        <v>512531</v>
      </c>
      <c r="C4344" s="114" t="s">
        <v>6610</v>
      </c>
      <c r="D4344" s="114" t="s">
        <v>386</v>
      </c>
    </row>
    <row r="4345" spans="1:4" x14ac:dyDescent="0.3">
      <c r="A4345" s="114" t="s">
        <v>6611</v>
      </c>
      <c r="B4345" s="114">
        <v>504966</v>
      </c>
      <c r="C4345" s="114" t="s">
        <v>6612</v>
      </c>
      <c r="D4345" s="114" t="s">
        <v>559</v>
      </c>
    </row>
    <row r="4346" spans="1:4" x14ac:dyDescent="0.3">
      <c r="A4346" s="114" t="s">
        <v>6613</v>
      </c>
      <c r="B4346" s="114">
        <v>504966</v>
      </c>
      <c r="C4346" s="114" t="s">
        <v>6612</v>
      </c>
      <c r="D4346" s="114" t="s">
        <v>559</v>
      </c>
    </row>
    <row r="4347" spans="1:4" x14ac:dyDescent="0.3">
      <c r="A4347" s="114" t="s">
        <v>6614</v>
      </c>
      <c r="B4347" s="114">
        <v>530363</v>
      </c>
      <c r="C4347" s="114" t="s">
        <v>6615</v>
      </c>
      <c r="D4347" s="114" t="s">
        <v>1063</v>
      </c>
    </row>
    <row r="4348" spans="1:4" x14ac:dyDescent="0.3">
      <c r="A4348" s="114" t="s">
        <v>6616</v>
      </c>
      <c r="B4348" s="114" t="s">
        <v>364</v>
      </c>
      <c r="C4348" s="114" t="s">
        <v>6617</v>
      </c>
      <c r="D4348" s="114" t="s">
        <v>455</v>
      </c>
    </row>
    <row r="4349" spans="1:4" x14ac:dyDescent="0.3">
      <c r="A4349" s="114" t="s">
        <v>6618</v>
      </c>
      <c r="B4349" s="114" t="s">
        <v>364</v>
      </c>
      <c r="C4349" s="114" t="s">
        <v>6619</v>
      </c>
      <c r="D4349" s="114" t="s">
        <v>455</v>
      </c>
    </row>
    <row r="4350" spans="1:4" x14ac:dyDescent="0.3">
      <c r="A4350" s="114" t="s">
        <v>6620</v>
      </c>
      <c r="B4350" s="114">
        <v>540980</v>
      </c>
      <c r="C4350" s="114" t="s">
        <v>364</v>
      </c>
      <c r="D4350" s="114" t="s">
        <v>386</v>
      </c>
    </row>
    <row r="4351" spans="1:4" x14ac:dyDescent="0.3">
      <c r="A4351" s="114" t="s">
        <v>6621</v>
      </c>
      <c r="B4351" s="114" t="s">
        <v>364</v>
      </c>
      <c r="C4351" s="114" t="s">
        <v>6622</v>
      </c>
      <c r="D4351" s="114" t="s">
        <v>375</v>
      </c>
    </row>
    <row r="4352" spans="1:4" x14ac:dyDescent="0.3">
      <c r="A4352" s="114" t="s">
        <v>6623</v>
      </c>
      <c r="B4352" s="114">
        <v>530199</v>
      </c>
      <c r="C4352" s="114" t="s">
        <v>6624</v>
      </c>
      <c r="D4352" s="114" t="s">
        <v>402</v>
      </c>
    </row>
    <row r="4353" spans="1:4" x14ac:dyDescent="0.3">
      <c r="A4353" s="114" t="s">
        <v>6625</v>
      </c>
      <c r="B4353" s="114">
        <v>500411</v>
      </c>
      <c r="C4353" s="114" t="s">
        <v>6626</v>
      </c>
      <c r="D4353" s="114" t="s">
        <v>407</v>
      </c>
    </row>
    <row r="4354" spans="1:4" x14ac:dyDescent="0.3">
      <c r="A4354" s="114" t="s">
        <v>6627</v>
      </c>
      <c r="B4354" s="114">
        <v>539310</v>
      </c>
      <c r="C4354" s="114" t="s">
        <v>364</v>
      </c>
      <c r="D4354" s="114" t="s">
        <v>1967</v>
      </c>
    </row>
    <row r="4355" spans="1:4" x14ac:dyDescent="0.3">
      <c r="A4355" s="114" t="s">
        <v>6628</v>
      </c>
      <c r="B4355" s="114">
        <v>538464</v>
      </c>
      <c r="C4355" s="114" t="s">
        <v>364</v>
      </c>
      <c r="D4355" s="114" t="s">
        <v>381</v>
      </c>
    </row>
    <row r="4356" spans="1:4" x14ac:dyDescent="0.3">
      <c r="A4356" s="114" t="s">
        <v>6629</v>
      </c>
      <c r="B4356" s="114">
        <v>531652</v>
      </c>
      <c r="C4356" s="114" t="s">
        <v>364</v>
      </c>
      <c r="D4356" s="114" t="s">
        <v>381</v>
      </c>
    </row>
    <row r="4357" spans="1:4" x14ac:dyDescent="0.3">
      <c r="A4357" s="114" t="s">
        <v>6630</v>
      </c>
      <c r="B4357" s="114">
        <v>507450</v>
      </c>
      <c r="C4357" s="114" t="s">
        <v>6631</v>
      </c>
      <c r="D4357" s="114" t="s">
        <v>1063</v>
      </c>
    </row>
    <row r="4358" spans="1:4" x14ac:dyDescent="0.3">
      <c r="A4358" s="114" t="s">
        <v>6632</v>
      </c>
      <c r="B4358" s="114">
        <v>500412</v>
      </c>
      <c r="C4358" s="114" t="s">
        <v>6633</v>
      </c>
      <c r="D4358" s="114" t="s">
        <v>412</v>
      </c>
    </row>
    <row r="4359" spans="1:4" x14ac:dyDescent="0.3">
      <c r="A4359" s="114" t="s">
        <v>6634</v>
      </c>
      <c r="B4359" s="114">
        <v>500413</v>
      </c>
      <c r="C4359" s="114" t="s">
        <v>6635</v>
      </c>
      <c r="D4359" s="114" t="s">
        <v>1367</v>
      </c>
    </row>
    <row r="4360" spans="1:4" x14ac:dyDescent="0.3">
      <c r="A4360" s="114" t="s">
        <v>6636</v>
      </c>
      <c r="B4360" s="114">
        <v>500413</v>
      </c>
      <c r="C4360" s="114" t="s">
        <v>6635</v>
      </c>
      <c r="D4360" s="114" t="s">
        <v>1367</v>
      </c>
    </row>
    <row r="4361" spans="1:4" x14ac:dyDescent="0.3">
      <c r="A4361" s="114" t="s">
        <v>6637</v>
      </c>
      <c r="B4361" s="114">
        <v>533941</v>
      </c>
      <c r="C4361" s="114" t="s">
        <v>6638</v>
      </c>
      <c r="D4361" s="114" t="s">
        <v>478</v>
      </c>
    </row>
    <row r="4362" spans="1:4" x14ac:dyDescent="0.3">
      <c r="A4362" s="114" t="s">
        <v>6639</v>
      </c>
      <c r="B4362" s="114">
        <v>533941</v>
      </c>
      <c r="C4362" s="114" t="s">
        <v>6638</v>
      </c>
      <c r="D4362" s="114" t="s">
        <v>478</v>
      </c>
    </row>
    <row r="4363" spans="1:4" x14ac:dyDescent="0.3">
      <c r="A4363" s="114" t="s">
        <v>6640</v>
      </c>
      <c r="B4363" s="114">
        <v>539871</v>
      </c>
      <c r="C4363" s="114" t="s">
        <v>6641</v>
      </c>
      <c r="D4363" s="114" t="s">
        <v>553</v>
      </c>
    </row>
    <row r="4364" spans="1:4" x14ac:dyDescent="0.3">
      <c r="A4364" s="114" t="s">
        <v>6642</v>
      </c>
      <c r="B4364" s="114">
        <v>504973</v>
      </c>
      <c r="C4364" s="114" t="s">
        <v>6643</v>
      </c>
      <c r="D4364" s="114" t="s">
        <v>719</v>
      </c>
    </row>
    <row r="4365" spans="1:4" x14ac:dyDescent="0.3">
      <c r="A4365" s="114" t="s">
        <v>6644</v>
      </c>
      <c r="B4365" s="114">
        <v>540108</v>
      </c>
      <c r="C4365" s="114" t="s">
        <v>364</v>
      </c>
      <c r="D4365" s="114" t="s">
        <v>347</v>
      </c>
    </row>
    <row r="4366" spans="1:4" x14ac:dyDescent="0.3">
      <c r="A4366" s="114" t="s">
        <v>6645</v>
      </c>
      <c r="B4366" s="114">
        <v>590005</v>
      </c>
      <c r="C4366" s="114" t="s">
        <v>6646</v>
      </c>
      <c r="D4366" s="114" t="s">
        <v>574</v>
      </c>
    </row>
    <row r="4367" spans="1:4" x14ac:dyDescent="0.3">
      <c r="A4367" s="114" t="s">
        <v>6647</v>
      </c>
      <c r="B4367" s="114">
        <v>590005</v>
      </c>
      <c r="C4367" s="114" t="s">
        <v>6646</v>
      </c>
      <c r="D4367" s="114" t="s">
        <v>574</v>
      </c>
    </row>
    <row r="4368" spans="1:4" x14ac:dyDescent="0.3">
      <c r="A4368" s="114" t="s">
        <v>6648</v>
      </c>
      <c r="B4368" s="114">
        <v>536264</v>
      </c>
      <c r="C4368" s="114" t="s">
        <v>364</v>
      </c>
      <c r="D4368" s="114" t="s">
        <v>685</v>
      </c>
    </row>
    <row r="4369" spans="1:4" x14ac:dyDescent="0.3">
      <c r="A4369" s="114" t="s">
        <v>6649</v>
      </c>
      <c r="B4369" s="114">
        <v>536264</v>
      </c>
      <c r="C4369" s="114" t="s">
        <v>364</v>
      </c>
      <c r="D4369" s="114" t="s">
        <v>685</v>
      </c>
    </row>
    <row r="4370" spans="1:4" x14ac:dyDescent="0.3">
      <c r="A4370" s="114" t="s">
        <v>6650</v>
      </c>
      <c r="B4370" s="114">
        <v>533629</v>
      </c>
      <c r="C4370" s="114" t="s">
        <v>6651</v>
      </c>
      <c r="D4370" s="114" t="s">
        <v>484</v>
      </c>
    </row>
    <row r="4371" spans="1:4" x14ac:dyDescent="0.3">
      <c r="A4371" s="114" t="s">
        <v>6652</v>
      </c>
      <c r="B4371" s="114">
        <v>505196</v>
      </c>
      <c r="C4371" s="114" t="s">
        <v>6653</v>
      </c>
      <c r="D4371" s="114" t="s">
        <v>487</v>
      </c>
    </row>
    <row r="4372" spans="1:4" x14ac:dyDescent="0.3">
      <c r="A4372" s="114" t="s">
        <v>6654</v>
      </c>
      <c r="B4372" s="114">
        <v>503663</v>
      </c>
      <c r="C4372" s="114" t="s">
        <v>6655</v>
      </c>
      <c r="D4372" s="114" t="s">
        <v>384</v>
      </c>
    </row>
    <row r="4373" spans="1:4" x14ac:dyDescent="0.3">
      <c r="A4373" s="114" t="s">
        <v>6656</v>
      </c>
      <c r="B4373" s="114">
        <v>507205</v>
      </c>
      <c r="C4373" s="114" t="s">
        <v>6657</v>
      </c>
      <c r="D4373" s="114" t="s">
        <v>996</v>
      </c>
    </row>
    <row r="4374" spans="1:4" x14ac:dyDescent="0.3">
      <c r="A4374" s="114" t="s">
        <v>6658</v>
      </c>
      <c r="B4374" s="114">
        <v>532856</v>
      </c>
      <c r="C4374" s="114" t="s">
        <v>6659</v>
      </c>
      <c r="D4374" s="114" t="s">
        <v>484</v>
      </c>
    </row>
    <row r="4375" spans="1:4" x14ac:dyDescent="0.3">
      <c r="A4375" s="114" t="s">
        <v>6660</v>
      </c>
      <c r="B4375" s="114">
        <v>511559</v>
      </c>
      <c r="C4375" s="114" t="s">
        <v>6661</v>
      </c>
      <c r="D4375" s="114" t="s">
        <v>381</v>
      </c>
    </row>
    <row r="4376" spans="1:4" x14ac:dyDescent="0.3">
      <c r="A4376" s="114" t="s">
        <v>6662</v>
      </c>
      <c r="B4376" s="114">
        <v>500414</v>
      </c>
      <c r="C4376" s="114" t="s">
        <v>364</v>
      </c>
      <c r="D4376" s="114" t="s">
        <v>478</v>
      </c>
    </row>
    <row r="4377" spans="1:4" x14ac:dyDescent="0.3">
      <c r="A4377" s="114" t="s">
        <v>6663</v>
      </c>
      <c r="B4377" s="114">
        <v>500414</v>
      </c>
      <c r="C4377" s="114" t="s">
        <v>364</v>
      </c>
      <c r="D4377" s="114" t="s">
        <v>478</v>
      </c>
    </row>
    <row r="4378" spans="1:4" x14ac:dyDescent="0.3">
      <c r="A4378" s="114" t="s">
        <v>6664</v>
      </c>
      <c r="B4378" s="114">
        <v>522113</v>
      </c>
      <c r="C4378" s="114" t="s">
        <v>6665</v>
      </c>
      <c r="D4378" s="114" t="s">
        <v>372</v>
      </c>
    </row>
    <row r="4379" spans="1:4" x14ac:dyDescent="0.3">
      <c r="A4379" s="114" t="s">
        <v>6666</v>
      </c>
      <c r="B4379" s="114">
        <v>522113</v>
      </c>
      <c r="C4379" s="114" t="s">
        <v>6665</v>
      </c>
      <c r="D4379" s="114" t="s">
        <v>372</v>
      </c>
    </row>
    <row r="4380" spans="1:4" x14ac:dyDescent="0.3">
      <c r="A4380" s="114" t="s">
        <v>6667</v>
      </c>
      <c r="B4380" s="114">
        <v>530475</v>
      </c>
      <c r="C4380" s="114" t="s">
        <v>364</v>
      </c>
      <c r="D4380" s="114" t="s">
        <v>524</v>
      </c>
    </row>
    <row r="4381" spans="1:4" x14ac:dyDescent="0.3">
      <c r="A4381" s="114" t="s">
        <v>6668</v>
      </c>
      <c r="B4381" s="114">
        <v>541741</v>
      </c>
      <c r="C4381" s="114" t="s">
        <v>364</v>
      </c>
      <c r="D4381" s="114" t="s">
        <v>386</v>
      </c>
    </row>
    <row r="4382" spans="1:4" x14ac:dyDescent="0.3">
      <c r="A4382" s="114" t="s">
        <v>6669</v>
      </c>
      <c r="B4382" s="114">
        <v>532375</v>
      </c>
      <c r="C4382" s="114" t="s">
        <v>6670</v>
      </c>
      <c r="D4382" s="114" t="s">
        <v>367</v>
      </c>
    </row>
    <row r="4383" spans="1:4" x14ac:dyDescent="0.3">
      <c r="A4383" s="114" t="s">
        <v>6671</v>
      </c>
      <c r="B4383" s="114">
        <v>539488</v>
      </c>
      <c r="C4383" s="114" t="s">
        <v>364</v>
      </c>
      <c r="D4383" s="114" t="s">
        <v>384</v>
      </c>
    </row>
    <row r="4384" spans="1:4" x14ac:dyDescent="0.3">
      <c r="A4384" s="114" t="s">
        <v>6672</v>
      </c>
      <c r="B4384" s="114">
        <v>540904</v>
      </c>
      <c r="C4384" s="114" t="s">
        <v>364</v>
      </c>
      <c r="D4384" s="114" t="s">
        <v>641</v>
      </c>
    </row>
    <row r="4385" spans="1:4" x14ac:dyDescent="0.3">
      <c r="A4385" s="114" t="s">
        <v>6673</v>
      </c>
      <c r="B4385" s="114" t="s">
        <v>364</v>
      </c>
      <c r="C4385" s="114" t="s">
        <v>6674</v>
      </c>
      <c r="D4385" s="114" t="s">
        <v>375</v>
      </c>
    </row>
    <row r="4386" spans="1:4" x14ac:dyDescent="0.3">
      <c r="A4386" s="114" t="s">
        <v>6675</v>
      </c>
      <c r="B4386" s="114">
        <v>531547</v>
      </c>
      <c r="C4386" s="114" t="s">
        <v>364</v>
      </c>
      <c r="D4386" s="114" t="s">
        <v>562</v>
      </c>
    </row>
    <row r="4387" spans="1:4" x14ac:dyDescent="0.3">
      <c r="A4387" s="114" t="s">
        <v>6676</v>
      </c>
      <c r="B4387" s="114">
        <v>531547</v>
      </c>
      <c r="C4387" s="114" t="s">
        <v>364</v>
      </c>
      <c r="D4387" s="114" t="s">
        <v>562</v>
      </c>
    </row>
    <row r="4388" spans="1:4" x14ac:dyDescent="0.3">
      <c r="A4388" s="114" t="s">
        <v>6677</v>
      </c>
      <c r="B4388" s="114">
        <v>531814</v>
      </c>
      <c r="C4388" s="114" t="s">
        <v>364</v>
      </c>
      <c r="D4388" s="114" t="s">
        <v>450</v>
      </c>
    </row>
    <row r="4389" spans="1:4" x14ac:dyDescent="0.3">
      <c r="A4389" s="114" t="s">
        <v>6678</v>
      </c>
      <c r="B4389" s="114">
        <v>524582</v>
      </c>
      <c r="C4389" s="114" t="s">
        <v>364</v>
      </c>
      <c r="D4389" s="114" t="s">
        <v>444</v>
      </c>
    </row>
    <row r="4390" spans="1:4" x14ac:dyDescent="0.3">
      <c r="A4390" s="114" t="s">
        <v>6679</v>
      </c>
      <c r="B4390" s="114">
        <v>539040</v>
      </c>
      <c r="C4390" s="114" t="s">
        <v>364</v>
      </c>
      <c r="D4390" s="114" t="s">
        <v>844</v>
      </c>
    </row>
    <row r="4391" spans="1:4" x14ac:dyDescent="0.3">
      <c r="A4391" s="114" t="s">
        <v>6680</v>
      </c>
      <c r="B4391" s="114">
        <v>539985</v>
      </c>
      <c r="C4391" s="114" t="s">
        <v>364</v>
      </c>
      <c r="D4391" s="114" t="s">
        <v>379</v>
      </c>
    </row>
    <row r="4392" spans="1:4" x14ac:dyDescent="0.3">
      <c r="A4392" s="114" t="s">
        <v>6681</v>
      </c>
      <c r="B4392" s="114">
        <v>532966</v>
      </c>
      <c r="C4392" s="114" t="s">
        <v>6682</v>
      </c>
      <c r="D4392" s="114" t="s">
        <v>442</v>
      </c>
    </row>
    <row r="4393" spans="1:4" x14ac:dyDescent="0.3">
      <c r="A4393" s="114" t="s">
        <v>6683</v>
      </c>
      <c r="B4393" s="114">
        <v>524717</v>
      </c>
      <c r="C4393" s="114" t="s">
        <v>364</v>
      </c>
      <c r="D4393" s="114" t="s">
        <v>524</v>
      </c>
    </row>
    <row r="4394" spans="1:4" x14ac:dyDescent="0.3">
      <c r="A4394" s="114" t="s">
        <v>6684</v>
      </c>
      <c r="B4394" s="114">
        <v>500114</v>
      </c>
      <c r="C4394" s="114" t="s">
        <v>6685</v>
      </c>
      <c r="D4394" s="114" t="s">
        <v>478</v>
      </c>
    </row>
    <row r="4395" spans="1:4" x14ac:dyDescent="0.3">
      <c r="A4395" s="114" t="s">
        <v>6686</v>
      </c>
      <c r="B4395" s="114">
        <v>530045</v>
      </c>
      <c r="C4395" s="114" t="s">
        <v>364</v>
      </c>
      <c r="D4395" s="114" t="s">
        <v>381</v>
      </c>
    </row>
    <row r="4396" spans="1:4" x14ac:dyDescent="0.3">
      <c r="A4396" s="114" t="s">
        <v>6687</v>
      </c>
      <c r="B4396" s="114">
        <v>511096</v>
      </c>
      <c r="C4396" s="114" t="s">
        <v>364</v>
      </c>
      <c r="D4396" s="114" t="s">
        <v>450</v>
      </c>
    </row>
    <row r="4397" spans="1:4" x14ac:dyDescent="0.3">
      <c r="A4397" s="114" t="s">
        <v>6688</v>
      </c>
      <c r="B4397" s="114">
        <v>531830</v>
      </c>
      <c r="C4397" s="114" t="s">
        <v>6689</v>
      </c>
      <c r="D4397" s="114" t="s">
        <v>910</v>
      </c>
    </row>
    <row r="4398" spans="1:4" x14ac:dyDescent="0.3">
      <c r="A4398" s="114" t="s">
        <v>6690</v>
      </c>
      <c r="B4398" s="114">
        <v>531644</v>
      </c>
      <c r="C4398" s="114" t="s">
        <v>364</v>
      </c>
      <c r="D4398" s="114" t="s">
        <v>381</v>
      </c>
    </row>
    <row r="4399" spans="1:4" x14ac:dyDescent="0.3">
      <c r="A4399" s="114" t="s">
        <v>6691</v>
      </c>
      <c r="B4399" s="114">
        <v>500418</v>
      </c>
      <c r="C4399" s="114" t="s">
        <v>6692</v>
      </c>
      <c r="D4399" s="114" t="s">
        <v>484</v>
      </c>
    </row>
    <row r="4400" spans="1:4" x14ac:dyDescent="0.3">
      <c r="A4400" s="114" t="s">
        <v>6693</v>
      </c>
      <c r="B4400" s="114">
        <v>500420</v>
      </c>
      <c r="C4400" s="114" t="s">
        <v>6694</v>
      </c>
      <c r="D4400" s="114" t="s">
        <v>402</v>
      </c>
    </row>
    <row r="4401" spans="1:4" x14ac:dyDescent="0.3">
      <c r="A4401" s="114" t="s">
        <v>6695</v>
      </c>
      <c r="B4401" s="114">
        <v>532779</v>
      </c>
      <c r="C4401" s="114" t="s">
        <v>6696</v>
      </c>
      <c r="D4401" s="114" t="s">
        <v>503</v>
      </c>
    </row>
    <row r="4402" spans="1:4" x14ac:dyDescent="0.3">
      <c r="A4402" s="114" t="s">
        <v>6697</v>
      </c>
      <c r="B4402" s="114">
        <v>523878</v>
      </c>
      <c r="C4402" s="114" t="s">
        <v>364</v>
      </c>
      <c r="D4402" s="114" t="s">
        <v>689</v>
      </c>
    </row>
    <row r="4403" spans="1:4" x14ac:dyDescent="0.3">
      <c r="A4403" s="114" t="s">
        <v>6698</v>
      </c>
      <c r="B4403" s="114" t="s">
        <v>364</v>
      </c>
      <c r="C4403" s="114" t="s">
        <v>6699</v>
      </c>
      <c r="D4403" s="114" t="s">
        <v>375</v>
      </c>
    </row>
    <row r="4404" spans="1:4" x14ac:dyDescent="0.3">
      <c r="A4404" s="114" t="s">
        <v>6700</v>
      </c>
      <c r="B4404" s="114" t="s">
        <v>364</v>
      </c>
      <c r="C4404" s="114" t="s">
        <v>6701</v>
      </c>
      <c r="D4404" s="114" t="s">
        <v>375</v>
      </c>
    </row>
    <row r="4405" spans="1:4" x14ac:dyDescent="0.3">
      <c r="A4405" s="114" t="s">
        <v>6702</v>
      </c>
      <c r="B4405" s="114">
        <v>526650</v>
      </c>
      <c r="C4405" s="114" t="s">
        <v>6703</v>
      </c>
      <c r="D4405" s="114" t="s">
        <v>2697</v>
      </c>
    </row>
    <row r="4406" spans="1:4" x14ac:dyDescent="0.3">
      <c r="A4406" s="114" t="s">
        <v>6704</v>
      </c>
      <c r="B4406" s="114">
        <v>526650</v>
      </c>
      <c r="C4406" s="114" t="s">
        <v>6703</v>
      </c>
      <c r="D4406" s="114" t="s">
        <v>2697</v>
      </c>
    </row>
    <row r="4407" spans="1:4" x14ac:dyDescent="0.3">
      <c r="A4407" s="114" t="s">
        <v>6705</v>
      </c>
      <c r="B4407" s="114">
        <v>531771</v>
      </c>
      <c r="C4407" s="114" t="s">
        <v>364</v>
      </c>
      <c r="D4407" s="114" t="s">
        <v>662</v>
      </c>
    </row>
    <row r="4408" spans="1:4" x14ac:dyDescent="0.3">
      <c r="A4408" s="114" t="s">
        <v>6706</v>
      </c>
      <c r="B4408" s="114">
        <v>538607</v>
      </c>
      <c r="C4408" s="114" t="s">
        <v>364</v>
      </c>
      <c r="D4408" s="114" t="s">
        <v>347</v>
      </c>
    </row>
    <row r="4409" spans="1:4" x14ac:dyDescent="0.3">
      <c r="A4409" s="114" t="s">
        <v>6707</v>
      </c>
      <c r="B4409" s="114">
        <v>500421</v>
      </c>
      <c r="C4409" s="114" t="s">
        <v>364</v>
      </c>
      <c r="D4409" s="114" t="s">
        <v>559</v>
      </c>
    </row>
    <row r="4410" spans="1:4" x14ac:dyDescent="0.3">
      <c r="A4410" s="114" t="s">
        <v>6708</v>
      </c>
      <c r="B4410" s="114">
        <v>500421</v>
      </c>
      <c r="C4410" s="114" t="s">
        <v>364</v>
      </c>
      <c r="D4410" s="114" t="s">
        <v>559</v>
      </c>
    </row>
    <row r="4411" spans="1:4" x14ac:dyDescent="0.3">
      <c r="A4411" s="114" t="s">
        <v>6709</v>
      </c>
      <c r="B4411" s="114">
        <v>526582</v>
      </c>
      <c r="C4411" s="114" t="s">
        <v>6710</v>
      </c>
      <c r="D4411" s="114" t="s">
        <v>484</v>
      </c>
    </row>
    <row r="4412" spans="1:4" x14ac:dyDescent="0.3">
      <c r="A4412" s="114" t="s">
        <v>6711</v>
      </c>
      <c r="B4412" s="114">
        <v>509953</v>
      </c>
      <c r="C4412" s="114" t="s">
        <v>364</v>
      </c>
      <c r="D4412" s="114" t="s">
        <v>1367</v>
      </c>
    </row>
    <row r="4413" spans="1:4" x14ac:dyDescent="0.3">
      <c r="A4413" s="114" t="s">
        <v>6712</v>
      </c>
      <c r="B4413" s="114">
        <v>530783</v>
      </c>
      <c r="C4413" s="114" t="s">
        <v>364</v>
      </c>
      <c r="D4413" s="114" t="s">
        <v>402</v>
      </c>
    </row>
    <row r="4414" spans="1:4" x14ac:dyDescent="0.3">
      <c r="A4414" s="114" t="s">
        <v>6713</v>
      </c>
      <c r="B4414" s="114">
        <v>526961</v>
      </c>
      <c r="C4414" s="114" t="s">
        <v>6714</v>
      </c>
      <c r="D4414" s="114" t="s">
        <v>381</v>
      </c>
    </row>
    <row r="4415" spans="1:4" x14ac:dyDescent="0.3">
      <c r="A4415" s="114" t="s">
        <v>6715</v>
      </c>
      <c r="B4415" s="114">
        <v>500422</v>
      </c>
      <c r="C4415" s="114" t="s">
        <v>364</v>
      </c>
      <c r="D4415" s="114" t="s">
        <v>402</v>
      </c>
    </row>
    <row r="4416" spans="1:4" x14ac:dyDescent="0.3">
      <c r="A4416" s="114" t="s">
        <v>6716</v>
      </c>
      <c r="B4416" s="114">
        <v>532410</v>
      </c>
      <c r="C4416" s="114" t="s">
        <v>364</v>
      </c>
      <c r="D4416" s="114" t="s">
        <v>347</v>
      </c>
    </row>
    <row r="4417" spans="1:4" x14ac:dyDescent="0.3">
      <c r="A4417" s="114" t="s">
        <v>6717</v>
      </c>
      <c r="B4417" s="114">
        <v>532928</v>
      </c>
      <c r="C4417" s="114" t="s">
        <v>6718</v>
      </c>
      <c r="D4417" s="114" t="s">
        <v>407</v>
      </c>
    </row>
    <row r="4418" spans="1:4" x14ac:dyDescent="0.3">
      <c r="A4418" s="114" t="s">
        <v>6719</v>
      </c>
      <c r="B4418" s="114">
        <v>532928</v>
      </c>
      <c r="C4418" s="114" t="s">
        <v>6718</v>
      </c>
      <c r="D4418" s="114" t="s">
        <v>407</v>
      </c>
    </row>
    <row r="4419" spans="1:4" x14ac:dyDescent="0.3">
      <c r="A4419" s="114" t="s">
        <v>6720</v>
      </c>
      <c r="B4419" s="114">
        <v>513063</v>
      </c>
      <c r="C4419" s="114" t="s">
        <v>364</v>
      </c>
      <c r="D4419" s="114" t="s">
        <v>687</v>
      </c>
    </row>
    <row r="4420" spans="1:4" x14ac:dyDescent="0.3">
      <c r="A4420" s="114" t="s">
        <v>6721</v>
      </c>
      <c r="B4420" s="114">
        <v>526139</v>
      </c>
      <c r="C4420" s="114" t="s">
        <v>364</v>
      </c>
      <c r="D4420" s="114" t="s">
        <v>553</v>
      </c>
    </row>
    <row r="4421" spans="1:4" x14ac:dyDescent="0.3">
      <c r="A4421" s="114" t="s">
        <v>6722</v>
      </c>
      <c r="B4421" s="114">
        <v>519367</v>
      </c>
      <c r="C4421" s="114" t="s">
        <v>364</v>
      </c>
      <c r="D4421" s="114" t="s">
        <v>799</v>
      </c>
    </row>
    <row r="4422" spans="1:4" x14ac:dyDescent="0.3">
      <c r="A4422" s="114" t="s">
        <v>6723</v>
      </c>
      <c r="B4422" s="114">
        <v>509003</v>
      </c>
      <c r="C4422" s="114" t="s">
        <v>364</v>
      </c>
      <c r="D4422" s="114" t="s">
        <v>785</v>
      </c>
    </row>
    <row r="4423" spans="1:4" x14ac:dyDescent="0.3">
      <c r="A4423" s="114" t="s">
        <v>6724</v>
      </c>
      <c r="B4423" s="114">
        <v>506687</v>
      </c>
      <c r="C4423" s="114" t="s">
        <v>364</v>
      </c>
      <c r="D4423" s="114" t="s">
        <v>412</v>
      </c>
    </row>
    <row r="4424" spans="1:4" x14ac:dyDescent="0.3">
      <c r="A4424" s="114" t="s">
        <v>6725</v>
      </c>
      <c r="B4424" s="114">
        <v>532349</v>
      </c>
      <c r="C4424" s="114" t="s">
        <v>6726</v>
      </c>
      <c r="D4424" s="114" t="s">
        <v>436</v>
      </c>
    </row>
    <row r="4425" spans="1:4" x14ac:dyDescent="0.3">
      <c r="A4425" s="114" t="s">
        <v>6727</v>
      </c>
      <c r="B4425" s="114">
        <v>532349</v>
      </c>
      <c r="C4425" s="114" t="s">
        <v>6726</v>
      </c>
      <c r="D4425" s="114" t="s">
        <v>436</v>
      </c>
    </row>
    <row r="4426" spans="1:4" x14ac:dyDescent="0.3">
      <c r="A4426" s="114" t="s">
        <v>6728</v>
      </c>
      <c r="B4426" s="114">
        <v>532812</v>
      </c>
      <c r="C4426" s="114" t="s">
        <v>6729</v>
      </c>
      <c r="D4426" s="114" t="s">
        <v>381</v>
      </c>
    </row>
    <row r="4427" spans="1:4" x14ac:dyDescent="0.3">
      <c r="A4427" s="114" t="s">
        <v>6730</v>
      </c>
      <c r="B4427" s="114" t="s">
        <v>364</v>
      </c>
      <c r="C4427" s="114" t="s">
        <v>6731</v>
      </c>
      <c r="D4427" s="114" t="s">
        <v>375</v>
      </c>
    </row>
    <row r="4428" spans="1:4" x14ac:dyDescent="0.3">
      <c r="A4428" s="114" t="s">
        <v>6732</v>
      </c>
      <c r="B4428" s="114">
        <v>533540</v>
      </c>
      <c r="C4428" s="114" t="s">
        <v>6733</v>
      </c>
      <c r="D4428" s="114" t="s">
        <v>469</v>
      </c>
    </row>
    <row r="4429" spans="1:4" x14ac:dyDescent="0.3">
      <c r="A4429" s="114" t="s">
        <v>6734</v>
      </c>
      <c r="B4429" s="114">
        <v>542233</v>
      </c>
      <c r="C4429" s="114" t="s">
        <v>6735</v>
      </c>
      <c r="D4429" s="114" t="s">
        <v>1561</v>
      </c>
    </row>
    <row r="4430" spans="1:4" x14ac:dyDescent="0.3">
      <c r="A4430" s="114" t="s">
        <v>6736</v>
      </c>
      <c r="B4430" s="114">
        <v>500251</v>
      </c>
      <c r="C4430" s="114" t="s">
        <v>6737</v>
      </c>
      <c r="D4430" s="114" t="s">
        <v>365</v>
      </c>
    </row>
    <row r="4431" spans="1:4" x14ac:dyDescent="0.3">
      <c r="A4431" s="114" t="s">
        <v>6738</v>
      </c>
      <c r="B4431" s="114">
        <v>532159</v>
      </c>
      <c r="C4431" s="114" t="s">
        <v>364</v>
      </c>
      <c r="D4431" s="114" t="s">
        <v>347</v>
      </c>
    </row>
    <row r="4432" spans="1:4" x14ac:dyDescent="0.3">
      <c r="A4432" s="114" t="s">
        <v>6739</v>
      </c>
      <c r="B4432" s="114">
        <v>505854</v>
      </c>
      <c r="C4432" s="114" t="s">
        <v>6740</v>
      </c>
      <c r="D4432" s="114" t="s">
        <v>372</v>
      </c>
    </row>
    <row r="4433" spans="1:4" x14ac:dyDescent="0.3">
      <c r="A4433" s="114" t="s">
        <v>6741</v>
      </c>
      <c r="B4433" s="114">
        <v>534369</v>
      </c>
      <c r="C4433" s="114" t="s">
        <v>6742</v>
      </c>
      <c r="D4433" s="114" t="s">
        <v>478</v>
      </c>
    </row>
    <row r="4434" spans="1:4" x14ac:dyDescent="0.3">
      <c r="A4434" s="114" t="s">
        <v>6743</v>
      </c>
      <c r="B4434" s="114">
        <v>531716</v>
      </c>
      <c r="C4434" s="114" t="s">
        <v>364</v>
      </c>
      <c r="D4434" s="114" t="s">
        <v>444</v>
      </c>
    </row>
    <row r="4435" spans="1:4" x14ac:dyDescent="0.3">
      <c r="A4435" s="114" t="s">
        <v>6744</v>
      </c>
      <c r="B4435" s="114">
        <v>521064</v>
      </c>
      <c r="C4435" s="114" t="s">
        <v>6745</v>
      </c>
      <c r="D4435" s="114" t="s">
        <v>379</v>
      </c>
    </row>
    <row r="4436" spans="1:4" x14ac:dyDescent="0.3">
      <c r="A4436" s="114" t="s">
        <v>6746</v>
      </c>
      <c r="B4436" s="114">
        <v>540726</v>
      </c>
      <c r="C4436" s="114" t="s">
        <v>364</v>
      </c>
      <c r="D4436" s="114" t="s">
        <v>386</v>
      </c>
    </row>
    <row r="4437" spans="1:4" x14ac:dyDescent="0.3">
      <c r="A4437" s="114" t="s">
        <v>6747</v>
      </c>
      <c r="B4437" s="114">
        <v>531972</v>
      </c>
      <c r="C4437" s="114" t="s">
        <v>364</v>
      </c>
      <c r="D4437" s="114" t="s">
        <v>549</v>
      </c>
    </row>
    <row r="4438" spans="1:4" x14ac:dyDescent="0.3">
      <c r="A4438" s="114" t="s">
        <v>6748</v>
      </c>
      <c r="B4438" s="114">
        <v>517562</v>
      </c>
      <c r="C4438" s="114" t="s">
        <v>6749</v>
      </c>
      <c r="D4438" s="114" t="s">
        <v>350</v>
      </c>
    </row>
    <row r="4439" spans="1:4" x14ac:dyDescent="0.3">
      <c r="A4439" s="114" t="s">
        <v>6750</v>
      </c>
      <c r="B4439" s="114">
        <v>531658</v>
      </c>
      <c r="C4439" s="114" t="s">
        <v>364</v>
      </c>
      <c r="D4439" s="114" t="s">
        <v>381</v>
      </c>
    </row>
    <row r="4440" spans="1:4" x14ac:dyDescent="0.3">
      <c r="A4440" s="114" t="s">
        <v>6751</v>
      </c>
      <c r="B4440" s="114">
        <v>536565</v>
      </c>
      <c r="C4440" s="114" t="s">
        <v>364</v>
      </c>
      <c r="D4440" s="114" t="s">
        <v>6752</v>
      </c>
    </row>
    <row r="4441" spans="1:4" x14ac:dyDescent="0.3">
      <c r="A4441" s="114" t="s">
        <v>6753</v>
      </c>
      <c r="B4441" s="114">
        <v>531846</v>
      </c>
      <c r="C4441" s="114" t="s">
        <v>364</v>
      </c>
      <c r="D4441" s="114" t="s">
        <v>347</v>
      </c>
    </row>
    <row r="4442" spans="1:4" x14ac:dyDescent="0.3">
      <c r="A4442" s="114" t="s">
        <v>6754</v>
      </c>
      <c r="B4442" s="114">
        <v>531846</v>
      </c>
      <c r="C4442" s="114" t="s">
        <v>364</v>
      </c>
      <c r="D4442" s="114" t="s">
        <v>347</v>
      </c>
    </row>
    <row r="4443" spans="1:4" x14ac:dyDescent="0.3">
      <c r="A4443" s="114" t="s">
        <v>6755</v>
      </c>
      <c r="B4443" s="114">
        <v>534755</v>
      </c>
      <c r="C4443" s="114" t="s">
        <v>6756</v>
      </c>
      <c r="D4443" s="114" t="s">
        <v>347</v>
      </c>
    </row>
    <row r="4444" spans="1:4" x14ac:dyDescent="0.3">
      <c r="A4444" s="114" t="s">
        <v>6757</v>
      </c>
      <c r="B4444" s="114">
        <v>512101</v>
      </c>
      <c r="C4444" s="114" t="s">
        <v>364</v>
      </c>
      <c r="D4444" s="114" t="s">
        <v>402</v>
      </c>
    </row>
    <row r="4445" spans="1:4" x14ac:dyDescent="0.3">
      <c r="A4445" s="114" t="s">
        <v>6758</v>
      </c>
      <c r="B4445" s="114">
        <v>531279</v>
      </c>
      <c r="C4445" s="114" t="s">
        <v>364</v>
      </c>
      <c r="D4445" s="114" t="s">
        <v>381</v>
      </c>
    </row>
    <row r="4446" spans="1:4" x14ac:dyDescent="0.3">
      <c r="A4446" s="114" t="s">
        <v>6759</v>
      </c>
      <c r="B4446" s="114">
        <v>523387</v>
      </c>
      <c r="C4446" s="114" t="s">
        <v>364</v>
      </c>
      <c r="D4446" s="114" t="s">
        <v>478</v>
      </c>
    </row>
    <row r="4447" spans="1:4" x14ac:dyDescent="0.3">
      <c r="A4447" s="114" t="s">
        <v>6760</v>
      </c>
      <c r="B4447" s="114">
        <v>505978</v>
      </c>
      <c r="C4447" s="114" t="s">
        <v>364</v>
      </c>
      <c r="D4447" s="114" t="s">
        <v>719</v>
      </c>
    </row>
    <row r="4448" spans="1:4" x14ac:dyDescent="0.3">
      <c r="A4448" s="114" t="s">
        <v>6761</v>
      </c>
      <c r="B4448" s="114">
        <v>532356</v>
      </c>
      <c r="C4448" s="114" t="s">
        <v>6762</v>
      </c>
      <c r="D4448" s="114" t="s">
        <v>1063</v>
      </c>
    </row>
    <row r="4449" spans="1:4" x14ac:dyDescent="0.3">
      <c r="A4449" s="114" t="s">
        <v>6763</v>
      </c>
      <c r="B4449" s="114">
        <v>538569</v>
      </c>
      <c r="C4449" s="114" t="s">
        <v>6764</v>
      </c>
      <c r="D4449" s="114" t="s">
        <v>730</v>
      </c>
    </row>
    <row r="4450" spans="1:4" x14ac:dyDescent="0.3">
      <c r="A4450" s="114" t="s">
        <v>6765</v>
      </c>
      <c r="B4450" s="114">
        <v>502281</v>
      </c>
      <c r="C4450" s="114" t="s">
        <v>364</v>
      </c>
      <c r="D4450" s="114" t="s">
        <v>892</v>
      </c>
    </row>
    <row r="4451" spans="1:4" x14ac:dyDescent="0.3">
      <c r="A4451" s="114" t="s">
        <v>6766</v>
      </c>
      <c r="B4451" s="114">
        <v>533655</v>
      </c>
      <c r="C4451" s="114" t="s">
        <v>6767</v>
      </c>
      <c r="D4451" s="114" t="s">
        <v>407</v>
      </c>
    </row>
    <row r="4452" spans="1:4" x14ac:dyDescent="0.3">
      <c r="A4452" s="114" t="s">
        <v>6768</v>
      </c>
      <c r="B4452" s="114">
        <v>538579</v>
      </c>
      <c r="C4452" s="114" t="s">
        <v>364</v>
      </c>
      <c r="D4452" s="114" t="s">
        <v>386</v>
      </c>
    </row>
    <row r="4453" spans="1:4" x14ac:dyDescent="0.3">
      <c r="A4453" s="114" t="s">
        <v>6769</v>
      </c>
      <c r="B4453" s="114">
        <v>519303</v>
      </c>
      <c r="C4453" s="114" t="s">
        <v>364</v>
      </c>
      <c r="D4453" s="114" t="s">
        <v>613</v>
      </c>
    </row>
    <row r="4454" spans="1:4" x14ac:dyDescent="0.3">
      <c r="A4454" s="114" t="s">
        <v>6770</v>
      </c>
      <c r="B4454" s="114">
        <v>538597</v>
      </c>
      <c r="C4454" s="114" t="s">
        <v>364</v>
      </c>
      <c r="D4454" s="114" t="s">
        <v>381</v>
      </c>
    </row>
    <row r="4455" spans="1:4" x14ac:dyDescent="0.3">
      <c r="A4455" s="114" t="s">
        <v>6771</v>
      </c>
      <c r="B4455" s="114">
        <v>507747</v>
      </c>
      <c r="C4455" s="114" t="s">
        <v>6772</v>
      </c>
      <c r="D4455" s="114" t="s">
        <v>402</v>
      </c>
    </row>
    <row r="4456" spans="1:4" x14ac:dyDescent="0.3">
      <c r="A4456" s="114" t="s">
        <v>6773</v>
      </c>
      <c r="B4456" s="114">
        <v>517506</v>
      </c>
      <c r="C4456" s="114" t="s">
        <v>6774</v>
      </c>
      <c r="D4456" s="114" t="s">
        <v>1410</v>
      </c>
    </row>
    <row r="4457" spans="1:4" x14ac:dyDescent="0.3">
      <c r="A4457" s="114" t="s">
        <v>6775</v>
      </c>
      <c r="B4457" s="114">
        <v>514236</v>
      </c>
      <c r="C4457" s="114" t="s">
        <v>6776</v>
      </c>
      <c r="D4457" s="114" t="s">
        <v>730</v>
      </c>
    </row>
    <row r="4458" spans="1:4" x14ac:dyDescent="0.3">
      <c r="A4458" s="114" t="s">
        <v>6777</v>
      </c>
      <c r="B4458" s="114">
        <v>540762</v>
      </c>
      <c r="C4458" s="114" t="s">
        <v>6778</v>
      </c>
      <c r="D4458" s="114" t="s">
        <v>719</v>
      </c>
    </row>
    <row r="4459" spans="1:4" x14ac:dyDescent="0.3">
      <c r="A4459" s="114" t="s">
        <v>6779</v>
      </c>
      <c r="B4459" s="114">
        <v>540762</v>
      </c>
      <c r="C4459" s="114" t="s">
        <v>6780</v>
      </c>
      <c r="D4459" s="114" t="s">
        <v>719</v>
      </c>
    </row>
    <row r="4460" spans="1:4" x14ac:dyDescent="0.3">
      <c r="A4460" s="114" t="s">
        <v>6781</v>
      </c>
      <c r="B4460" s="114">
        <v>524514</v>
      </c>
      <c r="C4460" s="114" t="s">
        <v>364</v>
      </c>
      <c r="D4460" s="114" t="s">
        <v>412</v>
      </c>
    </row>
    <row r="4461" spans="1:4" x14ac:dyDescent="0.3">
      <c r="A4461" s="114" t="s">
        <v>6782</v>
      </c>
      <c r="B4461" s="114">
        <v>531088</v>
      </c>
      <c r="C4461" s="114" t="s">
        <v>364</v>
      </c>
      <c r="D4461" s="114" t="s">
        <v>381</v>
      </c>
    </row>
    <row r="4462" spans="1:4" x14ac:dyDescent="0.3">
      <c r="A4462" s="114" t="s">
        <v>6783</v>
      </c>
      <c r="B4462" s="114">
        <v>505285</v>
      </c>
      <c r="C4462" s="114" t="s">
        <v>364</v>
      </c>
      <c r="D4462" s="114" t="s">
        <v>549</v>
      </c>
    </row>
    <row r="4463" spans="1:4" x14ac:dyDescent="0.3">
      <c r="A4463" s="114" t="s">
        <v>6784</v>
      </c>
      <c r="B4463" s="114">
        <v>532948</v>
      </c>
      <c r="C4463" s="114" t="s">
        <v>6785</v>
      </c>
      <c r="D4463" s="114" t="s">
        <v>484</v>
      </c>
    </row>
    <row r="4464" spans="1:4" x14ac:dyDescent="0.3">
      <c r="A4464" s="114" t="s">
        <v>6786</v>
      </c>
      <c r="B4464" s="114">
        <v>504273</v>
      </c>
      <c r="C4464" s="114" t="s">
        <v>364</v>
      </c>
      <c r="D4464" s="114" t="s">
        <v>662</v>
      </c>
    </row>
    <row r="4465" spans="1:4" x14ac:dyDescent="0.3">
      <c r="A4465" s="114" t="s">
        <v>6787</v>
      </c>
      <c r="B4465" s="114">
        <v>531411</v>
      </c>
      <c r="C4465" s="114" t="s">
        <v>364</v>
      </c>
      <c r="D4465" s="114" t="s">
        <v>379</v>
      </c>
    </row>
    <row r="4466" spans="1:4" x14ac:dyDescent="0.3">
      <c r="A4466" s="114" t="s">
        <v>6788</v>
      </c>
      <c r="B4466" s="114">
        <v>506808</v>
      </c>
      <c r="C4466" s="114" t="s">
        <v>364</v>
      </c>
      <c r="D4466" s="114" t="s">
        <v>412</v>
      </c>
    </row>
    <row r="4467" spans="1:4" x14ac:dyDescent="0.3">
      <c r="A4467" s="114" t="s">
        <v>6789</v>
      </c>
      <c r="B4467" s="114">
        <v>532515</v>
      </c>
      <c r="C4467" s="114" t="s">
        <v>6790</v>
      </c>
      <c r="D4467" s="114" t="s">
        <v>1103</v>
      </c>
    </row>
    <row r="4468" spans="1:4" x14ac:dyDescent="0.3">
      <c r="A4468" s="114" t="s">
        <v>6791</v>
      </c>
      <c r="B4468" s="114">
        <v>540083</v>
      </c>
      <c r="C4468" s="114" t="s">
        <v>6792</v>
      </c>
      <c r="D4468" s="114" t="s">
        <v>1103</v>
      </c>
    </row>
    <row r="4469" spans="1:4" x14ac:dyDescent="0.3">
      <c r="A4469" s="114" t="s">
        <v>6793</v>
      </c>
      <c r="B4469" s="114">
        <v>532800</v>
      </c>
      <c r="C4469" s="114" t="s">
        <v>6794</v>
      </c>
      <c r="D4469" s="114" t="s">
        <v>1103</v>
      </c>
    </row>
    <row r="4470" spans="1:4" x14ac:dyDescent="0.3">
      <c r="A4470" s="114" t="s">
        <v>6795</v>
      </c>
      <c r="B4470" s="114">
        <v>532513</v>
      </c>
      <c r="C4470" s="114" t="s">
        <v>6796</v>
      </c>
      <c r="D4470" s="114" t="s">
        <v>461</v>
      </c>
    </row>
    <row r="4471" spans="1:4" x14ac:dyDescent="0.3">
      <c r="A4471" s="114" t="s">
        <v>6797</v>
      </c>
      <c r="B4471" s="114">
        <v>532343</v>
      </c>
      <c r="C4471" s="114" t="s">
        <v>6798</v>
      </c>
      <c r="D4471" s="114" t="s">
        <v>1022</v>
      </c>
    </row>
    <row r="4472" spans="1:4" x14ac:dyDescent="0.3">
      <c r="A4472" s="114" t="s">
        <v>6799</v>
      </c>
      <c r="B4472" s="114">
        <v>509243</v>
      </c>
      <c r="C4472" s="114" t="s">
        <v>6800</v>
      </c>
      <c r="D4472" s="114" t="s">
        <v>844</v>
      </c>
    </row>
    <row r="4473" spans="1:4" x14ac:dyDescent="0.3">
      <c r="A4473" s="114" t="s">
        <v>6801</v>
      </c>
      <c r="B4473" s="114">
        <v>512117</v>
      </c>
      <c r="C4473" s="114" t="s">
        <v>364</v>
      </c>
      <c r="D4473" s="114" t="s">
        <v>785</v>
      </c>
    </row>
    <row r="4474" spans="1:4" x14ac:dyDescent="0.3">
      <c r="A4474" s="114" t="s">
        <v>6802</v>
      </c>
      <c r="B4474" s="114">
        <v>531917</v>
      </c>
      <c r="C4474" s="114" t="s">
        <v>364</v>
      </c>
      <c r="D4474" s="114" t="s">
        <v>457</v>
      </c>
    </row>
    <row r="4475" spans="1:4" x14ac:dyDescent="0.3">
      <c r="A4475" s="114" t="s">
        <v>6803</v>
      </c>
      <c r="B4475" s="114">
        <v>532384</v>
      </c>
      <c r="C4475" s="114" t="s">
        <v>364</v>
      </c>
      <c r="D4475" s="114" t="s">
        <v>402</v>
      </c>
    </row>
    <row r="4476" spans="1:4" x14ac:dyDescent="0.3">
      <c r="A4476" s="114" t="s">
        <v>6804</v>
      </c>
      <c r="B4476" s="114">
        <v>539468</v>
      </c>
      <c r="C4476" s="114" t="s">
        <v>364</v>
      </c>
      <c r="D4476" s="114" t="s">
        <v>381</v>
      </c>
    </row>
    <row r="4477" spans="1:4" x14ac:dyDescent="0.3">
      <c r="A4477" s="114" t="s">
        <v>6805</v>
      </c>
      <c r="B4477" s="114">
        <v>512307</v>
      </c>
      <c r="C4477" s="114" t="s">
        <v>364</v>
      </c>
      <c r="D4477" s="114" t="s">
        <v>379</v>
      </c>
    </row>
    <row r="4478" spans="1:4" x14ac:dyDescent="0.3">
      <c r="A4478" s="114" t="s">
        <v>6806</v>
      </c>
      <c r="B4478" s="114">
        <v>526945</v>
      </c>
      <c r="C4478" s="114" t="s">
        <v>364</v>
      </c>
      <c r="D4478" s="114" t="s">
        <v>771</v>
      </c>
    </row>
    <row r="4479" spans="1:4" x14ac:dyDescent="0.3">
      <c r="A4479" s="114" t="s">
        <v>6807</v>
      </c>
      <c r="B4479" s="114">
        <v>541338</v>
      </c>
      <c r="C4479" s="114" t="s">
        <v>364</v>
      </c>
      <c r="D4479" s="114" t="s">
        <v>478</v>
      </c>
    </row>
    <row r="4480" spans="1:4" x14ac:dyDescent="0.3">
      <c r="A4480" s="114" t="s">
        <v>6808</v>
      </c>
      <c r="B4480" s="114">
        <v>500464</v>
      </c>
      <c r="C4480" s="114" t="s">
        <v>6809</v>
      </c>
      <c r="D4480" s="114" t="s">
        <v>719</v>
      </c>
    </row>
    <row r="4481" spans="1:4" x14ac:dyDescent="0.3">
      <c r="A4481" s="114" t="s">
        <v>6810</v>
      </c>
      <c r="B4481" s="114">
        <v>532505</v>
      </c>
      <c r="C4481" s="114" t="s">
        <v>6811</v>
      </c>
      <c r="D4481" s="114" t="s">
        <v>682</v>
      </c>
    </row>
    <row r="4482" spans="1:4" x14ac:dyDescent="0.3">
      <c r="A4482" s="114" t="s">
        <v>6812</v>
      </c>
      <c r="B4482" s="114">
        <v>530131</v>
      </c>
      <c r="C4482" s="114" t="s">
        <v>364</v>
      </c>
      <c r="D4482" s="114" t="s">
        <v>377</v>
      </c>
    </row>
    <row r="4483" spans="1:4" x14ac:dyDescent="0.3">
      <c r="A4483" s="114" t="s">
        <v>6813</v>
      </c>
      <c r="B4483" s="114">
        <v>539518</v>
      </c>
      <c r="C4483" s="114" t="s">
        <v>364</v>
      </c>
      <c r="D4483" s="114" t="s">
        <v>398</v>
      </c>
    </row>
    <row r="4484" spans="1:4" x14ac:dyDescent="0.3">
      <c r="A4484" s="114" t="s">
        <v>6814</v>
      </c>
      <c r="B4484" s="114">
        <v>500148</v>
      </c>
      <c r="C4484" s="114" t="s">
        <v>6815</v>
      </c>
      <c r="D4484" s="114" t="s">
        <v>559</v>
      </c>
    </row>
    <row r="4485" spans="1:4" x14ac:dyDescent="0.3">
      <c r="A4485" s="114" t="s">
        <v>6816</v>
      </c>
      <c r="B4485" s="114">
        <v>539141</v>
      </c>
      <c r="C4485" s="114" t="s">
        <v>6817</v>
      </c>
      <c r="D4485" s="114" t="s">
        <v>1103</v>
      </c>
    </row>
    <row r="4486" spans="1:4" x14ac:dyDescent="0.3">
      <c r="A4486" s="114" t="s">
        <v>6818</v>
      </c>
      <c r="B4486" s="114">
        <v>539141</v>
      </c>
      <c r="C4486" s="114" t="s">
        <v>6817</v>
      </c>
      <c r="D4486" s="114" t="s">
        <v>1103</v>
      </c>
    </row>
    <row r="4487" spans="1:4" x14ac:dyDescent="0.3">
      <c r="A4487" s="114" t="s">
        <v>6819</v>
      </c>
      <c r="B4487" s="114">
        <v>511742</v>
      </c>
      <c r="C4487" s="114" t="s">
        <v>364</v>
      </c>
      <c r="D4487" s="114" t="s">
        <v>381</v>
      </c>
    </row>
    <row r="4488" spans="1:4" x14ac:dyDescent="0.3">
      <c r="A4488" s="114" t="s">
        <v>6820</v>
      </c>
      <c r="B4488" s="114">
        <v>533644</v>
      </c>
      <c r="C4488" s="114" t="s">
        <v>6821</v>
      </c>
      <c r="D4488" s="114" t="s">
        <v>407</v>
      </c>
    </row>
    <row r="4489" spans="1:4" x14ac:dyDescent="0.3">
      <c r="A4489" s="114" t="s">
        <v>6822</v>
      </c>
      <c r="B4489" s="114">
        <v>539874</v>
      </c>
      <c r="C4489" s="114" t="s">
        <v>6823</v>
      </c>
      <c r="D4489" s="114" t="s">
        <v>381</v>
      </c>
    </row>
    <row r="4490" spans="1:4" x14ac:dyDescent="0.3">
      <c r="A4490" s="114" t="s">
        <v>6824</v>
      </c>
      <c r="B4490" s="114" t="s">
        <v>364</v>
      </c>
      <c r="C4490" s="114" t="s">
        <v>6825</v>
      </c>
      <c r="D4490" s="114" t="s">
        <v>375</v>
      </c>
    </row>
    <row r="4491" spans="1:4" x14ac:dyDescent="0.3">
      <c r="A4491" s="114" t="s">
        <v>6826</v>
      </c>
      <c r="B4491" s="114">
        <v>538706</v>
      </c>
      <c r="C4491" s="114" t="s">
        <v>364</v>
      </c>
      <c r="D4491" s="114" t="s">
        <v>662</v>
      </c>
    </row>
    <row r="4492" spans="1:4" x14ac:dyDescent="0.3">
      <c r="A4492" s="114" t="s">
        <v>6827</v>
      </c>
      <c r="B4492" s="114">
        <v>538706</v>
      </c>
      <c r="C4492" s="114" t="s">
        <v>364</v>
      </c>
      <c r="D4492" s="114" t="s">
        <v>662</v>
      </c>
    </row>
    <row r="4493" spans="1:4" x14ac:dyDescent="0.3">
      <c r="A4493" s="114" t="s">
        <v>6828</v>
      </c>
      <c r="B4493" s="114">
        <v>506685</v>
      </c>
      <c r="C4493" s="114" t="s">
        <v>364</v>
      </c>
      <c r="D4493" s="114" t="s">
        <v>524</v>
      </c>
    </row>
    <row r="4494" spans="1:4" x14ac:dyDescent="0.3">
      <c r="A4494" s="114" t="s">
        <v>6829</v>
      </c>
      <c r="B4494" s="114">
        <v>532538</v>
      </c>
      <c r="C4494" s="114" t="s">
        <v>6830</v>
      </c>
      <c r="D4494" s="114" t="s">
        <v>377</v>
      </c>
    </row>
    <row r="4495" spans="1:4" x14ac:dyDescent="0.3">
      <c r="A4495" s="114" t="s">
        <v>6831</v>
      </c>
      <c r="B4495" s="114">
        <v>500231</v>
      </c>
      <c r="C4495" s="114" t="s">
        <v>6832</v>
      </c>
      <c r="D4495" s="114" t="s">
        <v>424</v>
      </c>
    </row>
    <row r="4496" spans="1:4" x14ac:dyDescent="0.3">
      <c r="A4496" s="114" t="s">
        <v>6833</v>
      </c>
      <c r="B4496" s="114">
        <v>539798</v>
      </c>
      <c r="C4496" s="114" t="s">
        <v>364</v>
      </c>
      <c r="D4496" s="114" t="s">
        <v>687</v>
      </c>
    </row>
    <row r="4497" spans="1:4" x14ac:dyDescent="0.3">
      <c r="A4497" s="114" t="s">
        <v>6834</v>
      </c>
      <c r="B4497" s="114">
        <v>504605</v>
      </c>
      <c r="C4497" s="114" t="s">
        <v>364</v>
      </c>
      <c r="D4497" s="114" t="s">
        <v>687</v>
      </c>
    </row>
    <row r="4498" spans="1:4" x14ac:dyDescent="0.3">
      <c r="A4498" s="114" t="s">
        <v>6835</v>
      </c>
      <c r="B4498" s="114">
        <v>506690</v>
      </c>
      <c r="C4498" s="114" t="s">
        <v>6836</v>
      </c>
      <c r="D4498" s="114" t="s">
        <v>402</v>
      </c>
    </row>
    <row r="4499" spans="1:4" x14ac:dyDescent="0.3">
      <c r="A4499" s="114" t="s">
        <v>6837</v>
      </c>
      <c r="B4499" s="114">
        <v>541503</v>
      </c>
      <c r="C4499" s="114" t="s">
        <v>364</v>
      </c>
      <c r="D4499" s="114" t="s">
        <v>2357</v>
      </c>
    </row>
    <row r="4500" spans="1:4" x14ac:dyDescent="0.3">
      <c r="A4500" s="114" t="s">
        <v>6838</v>
      </c>
      <c r="B4500" s="114" t="s">
        <v>364</v>
      </c>
      <c r="C4500" s="114" t="s">
        <v>6839</v>
      </c>
      <c r="D4500" s="114" t="s">
        <v>375</v>
      </c>
    </row>
    <row r="4501" spans="1:4" x14ac:dyDescent="0.3">
      <c r="A4501" s="114" t="s">
        <v>6840</v>
      </c>
      <c r="B4501" s="114">
        <v>503671</v>
      </c>
      <c r="C4501" s="114" t="s">
        <v>364</v>
      </c>
      <c r="D4501" s="114" t="s">
        <v>347</v>
      </c>
    </row>
    <row r="4502" spans="1:4" x14ac:dyDescent="0.3">
      <c r="A4502" s="114" t="s">
        <v>6841</v>
      </c>
      <c r="B4502" s="114">
        <v>512595</v>
      </c>
      <c r="C4502" s="114" t="s">
        <v>6842</v>
      </c>
      <c r="D4502" s="114" t="s">
        <v>920</v>
      </c>
    </row>
    <row r="4503" spans="1:4" x14ac:dyDescent="0.3">
      <c r="A4503" s="114" t="s">
        <v>6843</v>
      </c>
      <c r="B4503" s="114">
        <v>532477</v>
      </c>
      <c r="C4503" s="114" t="s">
        <v>6844</v>
      </c>
      <c r="D4503" s="114" t="s">
        <v>682</v>
      </c>
    </row>
    <row r="4504" spans="1:4" x14ac:dyDescent="0.3">
      <c r="A4504" s="114" t="s">
        <v>6845</v>
      </c>
      <c r="B4504" s="114">
        <v>526799</v>
      </c>
      <c r="C4504" s="114" t="s">
        <v>364</v>
      </c>
      <c r="D4504" s="114" t="s">
        <v>559</v>
      </c>
    </row>
    <row r="4505" spans="1:4" x14ac:dyDescent="0.3">
      <c r="A4505" s="114" t="s">
        <v>6846</v>
      </c>
      <c r="B4505" s="114">
        <v>500429</v>
      </c>
      <c r="C4505" s="114" t="s">
        <v>6847</v>
      </c>
      <c r="D4505" s="114" t="s">
        <v>386</v>
      </c>
    </row>
    <row r="4506" spans="1:4" x14ac:dyDescent="0.3">
      <c r="A4506" s="114" t="s">
        <v>6848</v>
      </c>
      <c r="B4506" s="114">
        <v>526957</v>
      </c>
      <c r="C4506" s="114" t="s">
        <v>364</v>
      </c>
      <c r="D4506" s="114" t="s">
        <v>859</v>
      </c>
    </row>
    <row r="4507" spans="1:4" x14ac:dyDescent="0.3">
      <c r="A4507" s="114" t="s">
        <v>6849</v>
      </c>
      <c r="B4507" s="114">
        <v>532646</v>
      </c>
      <c r="C4507" s="114" t="s">
        <v>6850</v>
      </c>
      <c r="D4507" s="114" t="s">
        <v>859</v>
      </c>
    </row>
    <row r="4508" spans="1:4" x14ac:dyDescent="0.3">
      <c r="A4508" s="114" t="s">
        <v>6851</v>
      </c>
      <c r="B4508" s="114">
        <v>530997</v>
      </c>
      <c r="C4508" s="114" t="s">
        <v>364</v>
      </c>
      <c r="D4508" s="114" t="s">
        <v>562</v>
      </c>
    </row>
    <row r="4509" spans="1:4" x14ac:dyDescent="0.3">
      <c r="A4509" s="114" t="s">
        <v>6852</v>
      </c>
      <c r="B4509" s="114">
        <v>521226</v>
      </c>
      <c r="C4509" s="114" t="s">
        <v>364</v>
      </c>
      <c r="D4509" s="114" t="s">
        <v>379</v>
      </c>
    </row>
    <row r="4510" spans="1:4" x14ac:dyDescent="0.3">
      <c r="A4510" s="114" t="s">
        <v>6853</v>
      </c>
      <c r="B4510" s="114">
        <v>526113</v>
      </c>
      <c r="C4510" s="114" t="s">
        <v>364</v>
      </c>
      <c r="D4510" s="114" t="s">
        <v>424</v>
      </c>
    </row>
    <row r="4511" spans="1:4" x14ac:dyDescent="0.3">
      <c r="A4511" s="114" t="s">
        <v>6854</v>
      </c>
      <c r="B4511" s="114">
        <v>537582</v>
      </c>
      <c r="C4511" s="114" t="s">
        <v>364</v>
      </c>
      <c r="D4511" s="114" t="s">
        <v>450</v>
      </c>
    </row>
    <row r="4512" spans="1:4" x14ac:dyDescent="0.3">
      <c r="A4512" s="114" t="s">
        <v>6855</v>
      </c>
      <c r="B4512" s="114">
        <v>538610</v>
      </c>
      <c r="C4512" s="114" t="s">
        <v>364</v>
      </c>
      <c r="D4512" s="114" t="s">
        <v>687</v>
      </c>
    </row>
    <row r="4513" spans="1:4" x14ac:dyDescent="0.3">
      <c r="A4513" s="114" t="s">
        <v>6856</v>
      </c>
      <c r="B4513" s="114">
        <v>532035</v>
      </c>
      <c r="C4513" s="114" t="s">
        <v>364</v>
      </c>
      <c r="D4513" s="114" t="s">
        <v>381</v>
      </c>
    </row>
    <row r="4514" spans="1:4" x14ac:dyDescent="0.3">
      <c r="A4514" s="114" t="s">
        <v>6857</v>
      </c>
      <c r="B4514" s="114">
        <v>531831</v>
      </c>
      <c r="C4514" s="114" t="s">
        <v>364</v>
      </c>
      <c r="D4514" s="114" t="s">
        <v>422</v>
      </c>
    </row>
    <row r="4515" spans="1:4" x14ac:dyDescent="0.3">
      <c r="A4515" s="114" t="s">
        <v>6858</v>
      </c>
      <c r="B4515" s="114">
        <v>531867</v>
      </c>
      <c r="C4515" s="114" t="s">
        <v>364</v>
      </c>
      <c r="D4515" s="114" t="s">
        <v>386</v>
      </c>
    </row>
    <row r="4516" spans="1:4" x14ac:dyDescent="0.3">
      <c r="A4516" s="114" t="s">
        <v>6859</v>
      </c>
      <c r="B4516" s="114">
        <v>507878</v>
      </c>
      <c r="C4516" s="114" t="s">
        <v>6860</v>
      </c>
      <c r="D4516" s="114" t="s">
        <v>450</v>
      </c>
    </row>
    <row r="4517" spans="1:4" x14ac:dyDescent="0.3">
      <c r="A4517" s="114" t="s">
        <v>6861</v>
      </c>
      <c r="B4517" s="114">
        <v>533171</v>
      </c>
      <c r="C4517" s="114" t="s">
        <v>6862</v>
      </c>
      <c r="D4517" s="114" t="s">
        <v>682</v>
      </c>
    </row>
    <row r="4518" spans="1:4" x14ac:dyDescent="0.3">
      <c r="A4518" s="114" t="s">
        <v>6863</v>
      </c>
      <c r="B4518" s="114">
        <v>532478</v>
      </c>
      <c r="C4518" s="114" t="s">
        <v>6864</v>
      </c>
      <c r="D4518" s="114" t="s">
        <v>996</v>
      </c>
    </row>
    <row r="4519" spans="1:4" x14ac:dyDescent="0.3">
      <c r="A4519" s="114" t="s">
        <v>6865</v>
      </c>
      <c r="B4519" s="114">
        <v>531091</v>
      </c>
      <c r="C4519" s="114" t="s">
        <v>364</v>
      </c>
      <c r="D4519" s="114" t="s">
        <v>381</v>
      </c>
    </row>
    <row r="4520" spans="1:4" x14ac:dyDescent="0.3">
      <c r="A4520" s="114" t="s">
        <v>6866</v>
      </c>
      <c r="B4520" s="114">
        <v>522014</v>
      </c>
      <c r="C4520" s="114" t="s">
        <v>364</v>
      </c>
      <c r="D4520" s="114" t="s">
        <v>549</v>
      </c>
    </row>
    <row r="4521" spans="1:4" x14ac:dyDescent="0.3">
      <c r="A4521" s="114" t="s">
        <v>6867</v>
      </c>
      <c r="B4521" s="114">
        <v>502893</v>
      </c>
      <c r="C4521" s="114" t="s">
        <v>364</v>
      </c>
      <c r="D4521" s="114" t="s">
        <v>370</v>
      </c>
    </row>
    <row r="4522" spans="1:4" x14ac:dyDescent="0.3">
      <c r="A4522" s="114" t="s">
        <v>6868</v>
      </c>
      <c r="B4522" s="114">
        <v>507808</v>
      </c>
      <c r="C4522" s="114" t="s">
        <v>364</v>
      </c>
      <c r="D4522" s="114" t="s">
        <v>381</v>
      </c>
    </row>
    <row r="4523" spans="1:4" x14ac:dyDescent="0.3">
      <c r="A4523" s="114" t="s">
        <v>6869</v>
      </c>
      <c r="B4523" s="114" t="s">
        <v>364</v>
      </c>
      <c r="C4523" s="114" t="s">
        <v>6870</v>
      </c>
      <c r="D4523" s="114" t="s">
        <v>375</v>
      </c>
    </row>
    <row r="4524" spans="1:4" x14ac:dyDescent="0.3">
      <c r="A4524" s="114" t="s">
        <v>6871</v>
      </c>
      <c r="B4524" s="114">
        <v>532432</v>
      </c>
      <c r="C4524" s="114" t="s">
        <v>6872</v>
      </c>
      <c r="D4524" s="114" t="s">
        <v>996</v>
      </c>
    </row>
    <row r="4525" spans="1:4" x14ac:dyDescent="0.3">
      <c r="A4525" s="114" t="s">
        <v>6873</v>
      </c>
      <c r="B4525" s="114">
        <v>521188</v>
      </c>
      <c r="C4525" s="114" t="s">
        <v>364</v>
      </c>
      <c r="D4525" s="114" t="s">
        <v>379</v>
      </c>
    </row>
    <row r="4526" spans="1:4" x14ac:dyDescent="0.3">
      <c r="A4526" s="114" t="s">
        <v>6874</v>
      </c>
      <c r="B4526" s="114">
        <v>522091</v>
      </c>
      <c r="C4526" s="114" t="s">
        <v>364</v>
      </c>
      <c r="D4526" s="114" t="s">
        <v>407</v>
      </c>
    </row>
    <row r="4527" spans="1:4" x14ac:dyDescent="0.3">
      <c r="A4527" s="114" t="s">
        <v>6875</v>
      </c>
      <c r="B4527" s="114">
        <v>532746</v>
      </c>
      <c r="C4527" s="114" t="s">
        <v>6876</v>
      </c>
      <c r="D4527" s="114" t="s">
        <v>762</v>
      </c>
    </row>
    <row r="4528" spans="1:4" x14ac:dyDescent="0.3">
      <c r="A4528" s="114" t="s">
        <v>6877</v>
      </c>
      <c r="B4528" s="114" t="s">
        <v>364</v>
      </c>
      <c r="C4528" s="114" t="s">
        <v>6878</v>
      </c>
      <c r="D4528" s="114" t="s">
        <v>375</v>
      </c>
    </row>
    <row r="4529" spans="1:4" x14ac:dyDescent="0.3">
      <c r="A4529" s="114" t="s">
        <v>6879</v>
      </c>
      <c r="B4529" s="114" t="s">
        <v>364</v>
      </c>
      <c r="C4529" s="114" t="s">
        <v>6878</v>
      </c>
      <c r="D4529" s="114" t="s">
        <v>375</v>
      </c>
    </row>
    <row r="4530" spans="1:4" x14ac:dyDescent="0.3">
      <c r="A4530" s="114" t="s">
        <v>6880</v>
      </c>
      <c r="B4530" s="114">
        <v>532378</v>
      </c>
      <c r="C4530" s="114" t="s">
        <v>364</v>
      </c>
      <c r="D4530" s="114" t="s">
        <v>367</v>
      </c>
    </row>
    <row r="4531" spans="1:4" x14ac:dyDescent="0.3">
      <c r="A4531" s="114" t="s">
        <v>6881</v>
      </c>
      <c r="B4531" s="114">
        <v>539314</v>
      </c>
      <c r="C4531" s="114" t="s">
        <v>364</v>
      </c>
      <c r="D4531" s="114" t="s">
        <v>719</v>
      </c>
    </row>
    <row r="4532" spans="1:4" x14ac:dyDescent="0.3">
      <c r="A4532" s="114" t="s">
        <v>6882</v>
      </c>
      <c r="B4532" s="114">
        <v>504212</v>
      </c>
      <c r="C4532" s="114" t="s">
        <v>6883</v>
      </c>
      <c r="D4532" s="114" t="s">
        <v>662</v>
      </c>
    </row>
    <row r="4533" spans="1:4" x14ac:dyDescent="0.3">
      <c r="A4533" s="114" t="s">
        <v>6884</v>
      </c>
      <c r="B4533" s="114">
        <v>531963</v>
      </c>
      <c r="C4533" s="114" t="s">
        <v>364</v>
      </c>
      <c r="D4533" s="114" t="s">
        <v>785</v>
      </c>
    </row>
    <row r="4534" spans="1:4" x14ac:dyDescent="0.3">
      <c r="A4534" s="114" t="s">
        <v>6885</v>
      </c>
      <c r="B4534" s="114">
        <v>523519</v>
      </c>
      <c r="C4534" s="114" t="s">
        <v>364</v>
      </c>
      <c r="D4534" s="114" t="s">
        <v>386</v>
      </c>
    </row>
    <row r="4535" spans="1:4" x14ac:dyDescent="0.3">
      <c r="A4535" s="114" t="s">
        <v>6886</v>
      </c>
      <c r="B4535" s="114">
        <v>504673</v>
      </c>
      <c r="C4535" s="114" t="s">
        <v>364</v>
      </c>
      <c r="D4535" s="114" t="s">
        <v>669</v>
      </c>
    </row>
    <row r="4536" spans="1:4" x14ac:dyDescent="0.3">
      <c r="A4536" s="114" t="s">
        <v>6887</v>
      </c>
      <c r="B4536" s="114">
        <v>524408</v>
      </c>
      <c r="C4536" s="114" t="s">
        <v>364</v>
      </c>
      <c r="D4536" s="114" t="s">
        <v>412</v>
      </c>
    </row>
    <row r="4537" spans="1:4" x14ac:dyDescent="0.3">
      <c r="A4537" s="114" t="s">
        <v>6888</v>
      </c>
      <c r="B4537" s="114">
        <v>514144</v>
      </c>
      <c r="C4537" s="114" t="s">
        <v>364</v>
      </c>
      <c r="D4537" s="114" t="s">
        <v>379</v>
      </c>
    </row>
    <row r="4538" spans="1:4" x14ac:dyDescent="0.3">
      <c r="A4538" s="114" t="s">
        <v>6889</v>
      </c>
      <c r="B4538" s="114">
        <v>512408</v>
      </c>
      <c r="C4538" s="114" t="s">
        <v>364</v>
      </c>
      <c r="D4538" s="114" t="s">
        <v>379</v>
      </c>
    </row>
    <row r="4539" spans="1:4" x14ac:dyDescent="0.3">
      <c r="A4539" s="114" t="s">
        <v>6890</v>
      </c>
      <c r="B4539" s="114">
        <v>531762</v>
      </c>
      <c r="C4539" s="114" t="s">
        <v>364</v>
      </c>
      <c r="D4539" s="114" t="s">
        <v>402</v>
      </c>
    </row>
    <row r="4540" spans="1:4" x14ac:dyDescent="0.3">
      <c r="A4540" s="114" t="s">
        <v>6891</v>
      </c>
      <c r="B4540" s="114">
        <v>511764</v>
      </c>
      <c r="C4540" s="114" t="s">
        <v>364</v>
      </c>
      <c r="D4540" s="114" t="s">
        <v>381</v>
      </c>
    </row>
    <row r="4541" spans="1:4" x14ac:dyDescent="0.3">
      <c r="A4541" s="114" t="s">
        <v>6892</v>
      </c>
      <c r="B4541" s="114">
        <v>512070</v>
      </c>
      <c r="C4541" s="114" t="s">
        <v>6893</v>
      </c>
      <c r="D4541" s="114" t="s">
        <v>508</v>
      </c>
    </row>
    <row r="4542" spans="1:4" x14ac:dyDescent="0.3">
      <c r="A4542" s="114" t="s">
        <v>6894</v>
      </c>
      <c r="B4542" s="114">
        <v>531390</v>
      </c>
      <c r="C4542" s="114" t="s">
        <v>364</v>
      </c>
      <c r="D4542" s="114" t="s">
        <v>381</v>
      </c>
    </row>
    <row r="4543" spans="1:4" x14ac:dyDescent="0.3">
      <c r="A4543" s="114" t="s">
        <v>6895</v>
      </c>
      <c r="B4543" s="114" t="s">
        <v>364</v>
      </c>
      <c r="C4543" s="114" t="s">
        <v>6896</v>
      </c>
      <c r="D4543" s="114" t="s">
        <v>375</v>
      </c>
    </row>
    <row r="4544" spans="1:4" x14ac:dyDescent="0.3">
      <c r="A4544" s="114" t="s">
        <v>6897</v>
      </c>
      <c r="B4544" s="114">
        <v>526987</v>
      </c>
      <c r="C4544" s="114" t="s">
        <v>6898</v>
      </c>
      <c r="D4544" s="114" t="s">
        <v>386</v>
      </c>
    </row>
    <row r="4545" spans="1:4" x14ac:dyDescent="0.3">
      <c r="A4545" s="114" t="s">
        <v>6899</v>
      </c>
      <c r="B4545" s="114">
        <v>532402</v>
      </c>
      <c r="C4545" s="114" t="s">
        <v>364</v>
      </c>
      <c r="D4545" s="114" t="s">
        <v>457</v>
      </c>
    </row>
    <row r="4546" spans="1:4" x14ac:dyDescent="0.3">
      <c r="A4546" s="114" t="s">
        <v>6900</v>
      </c>
      <c r="B4546" s="114">
        <v>532398</v>
      </c>
      <c r="C4546" s="114" t="s">
        <v>6901</v>
      </c>
      <c r="D4546" s="114" t="s">
        <v>457</v>
      </c>
    </row>
    <row r="4547" spans="1:4" x14ac:dyDescent="0.3">
      <c r="A4547" s="114" t="s">
        <v>6902</v>
      </c>
      <c r="B4547" s="114">
        <v>517146</v>
      </c>
      <c r="C4547" s="114" t="s">
        <v>6903</v>
      </c>
      <c r="D4547" s="114" t="s">
        <v>687</v>
      </c>
    </row>
    <row r="4548" spans="1:4" x14ac:dyDescent="0.3">
      <c r="A4548" s="114" t="s">
        <v>6904</v>
      </c>
      <c r="B4548" s="114">
        <v>511507</v>
      </c>
      <c r="C4548" s="114" t="s">
        <v>364</v>
      </c>
      <c r="D4548" s="114" t="s">
        <v>381</v>
      </c>
    </row>
    <row r="4549" spans="1:4" x14ac:dyDescent="0.3">
      <c r="A4549" s="114" t="s">
        <v>6905</v>
      </c>
      <c r="B4549" s="114" t="s">
        <v>364</v>
      </c>
      <c r="C4549" s="114" t="s">
        <v>6906</v>
      </c>
      <c r="D4549" s="114" t="s">
        <v>375</v>
      </c>
    </row>
    <row r="4550" spans="1:4" x14ac:dyDescent="0.3">
      <c r="A4550" s="114" t="s">
        <v>6907</v>
      </c>
      <c r="B4550" s="114">
        <v>511736</v>
      </c>
      <c r="C4550" s="114" t="s">
        <v>364</v>
      </c>
      <c r="D4550" s="114" t="s">
        <v>386</v>
      </c>
    </row>
    <row r="4551" spans="1:4" x14ac:dyDescent="0.3">
      <c r="A4551" s="114" t="s">
        <v>6908</v>
      </c>
      <c r="B4551" s="114">
        <v>532765</v>
      </c>
      <c r="C4551" s="114" t="s">
        <v>6909</v>
      </c>
      <c r="D4551" s="114" t="s">
        <v>562</v>
      </c>
    </row>
    <row r="4552" spans="1:4" x14ac:dyDescent="0.3">
      <c r="A4552" s="114" t="s">
        <v>6910</v>
      </c>
      <c r="B4552" s="114">
        <v>590101</v>
      </c>
      <c r="C4552" s="114" t="s">
        <v>6911</v>
      </c>
      <c r="D4552" s="114" t="s">
        <v>347</v>
      </c>
    </row>
    <row r="4553" spans="1:4" x14ac:dyDescent="0.3">
      <c r="A4553" s="114" t="s">
        <v>6912</v>
      </c>
      <c r="B4553" s="114">
        <v>500426</v>
      </c>
      <c r="C4553" s="114" t="s">
        <v>364</v>
      </c>
      <c r="D4553" s="114" t="s">
        <v>450</v>
      </c>
    </row>
    <row r="4554" spans="1:4" x14ac:dyDescent="0.3">
      <c r="A4554" s="114" t="s">
        <v>6913</v>
      </c>
      <c r="B4554" s="114">
        <v>513216</v>
      </c>
      <c r="C4554" s="114" t="s">
        <v>6914</v>
      </c>
      <c r="D4554" s="114" t="s">
        <v>396</v>
      </c>
    </row>
    <row r="4555" spans="1:4" x14ac:dyDescent="0.3">
      <c r="A4555" s="114" t="s">
        <v>6915</v>
      </c>
      <c r="B4555" s="114">
        <v>532729</v>
      </c>
      <c r="C4555" s="114" t="s">
        <v>6916</v>
      </c>
      <c r="D4555" s="114" t="s">
        <v>1063</v>
      </c>
    </row>
    <row r="4556" spans="1:4" x14ac:dyDescent="0.3">
      <c r="A4556" s="114" t="s">
        <v>6917</v>
      </c>
      <c r="B4556" s="114">
        <v>500254</v>
      </c>
      <c r="C4556" s="114" t="s">
        <v>6918</v>
      </c>
      <c r="D4556" s="114" t="s">
        <v>396</v>
      </c>
    </row>
    <row r="4557" spans="1:4" x14ac:dyDescent="0.3">
      <c r="A4557" s="114" t="s">
        <v>6919</v>
      </c>
      <c r="B4557" s="114">
        <v>511110</v>
      </c>
      <c r="C4557" s="114" t="s">
        <v>364</v>
      </c>
      <c r="D4557" s="114" t="s">
        <v>347</v>
      </c>
    </row>
    <row r="4558" spans="1:4" x14ac:dyDescent="0.3">
      <c r="A4558" s="114" t="s">
        <v>6920</v>
      </c>
      <c r="B4558" s="114">
        <v>539123</v>
      </c>
      <c r="C4558" s="114" t="s">
        <v>364</v>
      </c>
      <c r="D4558" s="114" t="s">
        <v>384</v>
      </c>
    </row>
    <row r="4559" spans="1:4" x14ac:dyDescent="0.3">
      <c r="A4559" s="114" t="s">
        <v>6921</v>
      </c>
      <c r="B4559" s="114">
        <v>542654</v>
      </c>
      <c r="C4559" s="114" t="s">
        <v>6922</v>
      </c>
      <c r="D4559" s="114" t="s">
        <v>365</v>
      </c>
    </row>
    <row r="4560" spans="1:4" x14ac:dyDescent="0.3">
      <c r="A4560" s="114" t="s">
        <v>6923</v>
      </c>
      <c r="B4560" s="114">
        <v>523888</v>
      </c>
      <c r="C4560" s="114" t="s">
        <v>364</v>
      </c>
      <c r="D4560" s="114" t="s">
        <v>844</v>
      </c>
    </row>
    <row r="4561" spans="1:4" x14ac:dyDescent="0.3">
      <c r="A4561" s="114" t="s">
        <v>6924</v>
      </c>
      <c r="B4561" s="114">
        <v>531266</v>
      </c>
      <c r="C4561" s="114" t="s">
        <v>6925</v>
      </c>
      <c r="D4561" s="114" t="s">
        <v>442</v>
      </c>
    </row>
    <row r="4562" spans="1:4" x14ac:dyDescent="0.3">
      <c r="A4562" s="114" t="s">
        <v>6926</v>
      </c>
      <c r="B4562" s="114">
        <v>532867</v>
      </c>
      <c r="C4562" s="114" t="s">
        <v>6927</v>
      </c>
      <c r="D4562" s="114" t="s">
        <v>533</v>
      </c>
    </row>
    <row r="4563" spans="1:4" x14ac:dyDescent="0.3">
      <c r="A4563" s="114" t="s">
        <v>6928</v>
      </c>
      <c r="B4563" s="114">
        <v>533269</v>
      </c>
      <c r="C4563" s="114" t="s">
        <v>6929</v>
      </c>
      <c r="D4563" s="114" t="s">
        <v>389</v>
      </c>
    </row>
    <row r="4564" spans="1:4" x14ac:dyDescent="0.3">
      <c r="A4564" s="114" t="s">
        <v>6930</v>
      </c>
      <c r="B4564" s="114">
        <v>532320</v>
      </c>
      <c r="C4564" s="114" t="s">
        <v>364</v>
      </c>
      <c r="D4564" s="114" t="s">
        <v>381</v>
      </c>
    </row>
    <row r="4565" spans="1:4" x14ac:dyDescent="0.3">
      <c r="A4565" s="114" t="s">
        <v>6931</v>
      </c>
      <c r="B4565" s="114">
        <v>519152</v>
      </c>
      <c r="C4565" s="114" t="s">
        <v>364</v>
      </c>
      <c r="D4565" s="114" t="s">
        <v>386</v>
      </c>
    </row>
    <row r="4566" spans="1:4" x14ac:dyDescent="0.3">
      <c r="A4566" s="114" t="s">
        <v>6932</v>
      </c>
      <c r="B4566" s="114">
        <v>519156</v>
      </c>
      <c r="C4566" s="114" t="s">
        <v>6933</v>
      </c>
      <c r="D4566" s="114" t="s">
        <v>424</v>
      </c>
    </row>
    <row r="4567" spans="1:4" x14ac:dyDescent="0.3">
      <c r="A4567" s="114" t="s">
        <v>6934</v>
      </c>
      <c r="B4567" s="114" t="s">
        <v>364</v>
      </c>
      <c r="C4567" s="114" t="s">
        <v>6935</v>
      </c>
      <c r="D4567" s="114" t="s">
        <v>375</v>
      </c>
    </row>
    <row r="4568" spans="1:4" x14ac:dyDescent="0.3">
      <c r="A4568" s="114" t="s">
        <v>6936</v>
      </c>
      <c r="B4568" s="114">
        <v>531676</v>
      </c>
      <c r="C4568" s="114" t="s">
        <v>364</v>
      </c>
      <c r="D4568" s="114" t="s">
        <v>424</v>
      </c>
    </row>
    <row r="4569" spans="1:4" x14ac:dyDescent="0.3">
      <c r="A4569" s="114" t="s">
        <v>6937</v>
      </c>
      <c r="B4569" s="114">
        <v>532156</v>
      </c>
      <c r="C4569" s="114" t="s">
        <v>6938</v>
      </c>
      <c r="D4569" s="114" t="s">
        <v>478</v>
      </c>
    </row>
    <row r="4570" spans="1:4" x14ac:dyDescent="0.3">
      <c r="A4570" s="114" t="s">
        <v>6939</v>
      </c>
      <c r="B4570" s="114" t="s">
        <v>364</v>
      </c>
      <c r="C4570" s="114" t="s">
        <v>6940</v>
      </c>
      <c r="D4570" s="114" t="s">
        <v>375</v>
      </c>
    </row>
    <row r="4571" spans="1:4" x14ac:dyDescent="0.3">
      <c r="A4571" s="114" t="s">
        <v>6941</v>
      </c>
      <c r="B4571" s="114">
        <v>511431</v>
      </c>
      <c r="C4571" s="114" t="s">
        <v>6942</v>
      </c>
      <c r="D4571" s="114" t="s">
        <v>365</v>
      </c>
    </row>
    <row r="4572" spans="1:4" x14ac:dyDescent="0.3">
      <c r="A4572" s="114" t="s">
        <v>6943</v>
      </c>
      <c r="B4572" s="114">
        <v>539402</v>
      </c>
      <c r="C4572" s="114" t="s">
        <v>364</v>
      </c>
      <c r="D4572" s="114" t="s">
        <v>562</v>
      </c>
    </row>
    <row r="4573" spans="1:4" x14ac:dyDescent="0.3">
      <c r="A4573" s="114" t="s">
        <v>6944</v>
      </c>
      <c r="B4573" s="114">
        <v>526775</v>
      </c>
      <c r="C4573" s="114" t="s">
        <v>364</v>
      </c>
      <c r="D4573" s="114" t="s">
        <v>510</v>
      </c>
    </row>
    <row r="4574" spans="1:4" x14ac:dyDescent="0.3">
      <c r="A4574" s="114" t="s">
        <v>6945</v>
      </c>
      <c r="B4574" s="114">
        <v>540145</v>
      </c>
      <c r="C4574" s="114" t="s">
        <v>364</v>
      </c>
      <c r="D4574" s="114" t="s">
        <v>402</v>
      </c>
    </row>
    <row r="4575" spans="1:4" x14ac:dyDescent="0.3">
      <c r="A4575" s="114" t="s">
        <v>6946</v>
      </c>
      <c r="B4575" s="114">
        <v>530403</v>
      </c>
      <c r="C4575" s="114" t="s">
        <v>364</v>
      </c>
      <c r="D4575" s="114" t="s">
        <v>559</v>
      </c>
    </row>
    <row r="4576" spans="1:4" x14ac:dyDescent="0.3">
      <c r="A4576" s="114" t="s">
        <v>6947</v>
      </c>
      <c r="B4576" s="114">
        <v>513397</v>
      </c>
      <c r="C4576" s="114" t="s">
        <v>364</v>
      </c>
      <c r="D4576" s="114" t="s">
        <v>687</v>
      </c>
    </row>
    <row r="4577" spans="1:4" x14ac:dyDescent="0.3">
      <c r="A4577" s="114" t="s">
        <v>6948</v>
      </c>
      <c r="B4577" s="114">
        <v>539543</v>
      </c>
      <c r="C4577" s="114" t="s">
        <v>364</v>
      </c>
      <c r="D4577" s="114" t="s">
        <v>384</v>
      </c>
    </row>
    <row r="4578" spans="1:4" x14ac:dyDescent="0.3">
      <c r="A4578" s="114" t="s">
        <v>6949</v>
      </c>
      <c r="B4578" s="114">
        <v>530459</v>
      </c>
      <c r="C4578" s="114" t="s">
        <v>364</v>
      </c>
      <c r="D4578" s="114" t="s">
        <v>379</v>
      </c>
    </row>
    <row r="4579" spans="1:4" x14ac:dyDescent="0.3">
      <c r="A4579" s="114" t="s">
        <v>6950</v>
      </c>
      <c r="B4579" s="114">
        <v>512175</v>
      </c>
      <c r="C4579" s="114" t="s">
        <v>364</v>
      </c>
      <c r="D4579" s="114" t="s">
        <v>350</v>
      </c>
    </row>
    <row r="4580" spans="1:4" x14ac:dyDescent="0.3">
      <c r="A4580" s="114" t="s">
        <v>6951</v>
      </c>
      <c r="B4580" s="114">
        <v>530369</v>
      </c>
      <c r="C4580" s="114" t="s">
        <v>364</v>
      </c>
      <c r="D4580" s="114" t="s">
        <v>844</v>
      </c>
    </row>
    <row r="4581" spans="1:4" x14ac:dyDescent="0.3">
      <c r="A4581" s="114" t="s">
        <v>6952</v>
      </c>
      <c r="B4581" s="114">
        <v>532090</v>
      </c>
      <c r="C4581" s="114" t="s">
        <v>364</v>
      </c>
      <c r="D4581" s="114" t="s">
        <v>379</v>
      </c>
    </row>
    <row r="4582" spans="1:4" x14ac:dyDescent="0.3">
      <c r="A4582" s="114" t="s">
        <v>6953</v>
      </c>
      <c r="B4582" s="114">
        <v>538918</v>
      </c>
      <c r="C4582" s="114" t="s">
        <v>364</v>
      </c>
      <c r="D4582" s="114" t="s">
        <v>381</v>
      </c>
    </row>
    <row r="4583" spans="1:4" x14ac:dyDescent="0.3">
      <c r="A4583" s="114" t="s">
        <v>6954</v>
      </c>
      <c r="B4583" s="114">
        <v>540729</v>
      </c>
      <c r="C4583" s="114" t="s">
        <v>364</v>
      </c>
      <c r="D4583" s="114" t="s">
        <v>402</v>
      </c>
    </row>
    <row r="4584" spans="1:4" x14ac:dyDescent="0.3">
      <c r="A4584" s="114" t="s">
        <v>6955</v>
      </c>
      <c r="B4584" s="114">
        <v>539761</v>
      </c>
      <c r="C4584" s="114" t="s">
        <v>364</v>
      </c>
      <c r="D4584" s="114" t="s">
        <v>469</v>
      </c>
    </row>
    <row r="4585" spans="1:4" x14ac:dyDescent="0.3">
      <c r="A4585" s="114" t="s">
        <v>6956</v>
      </c>
      <c r="B4585" s="114">
        <v>502589</v>
      </c>
      <c r="C4585" s="114" t="s">
        <v>364</v>
      </c>
      <c r="D4585" s="114" t="s">
        <v>358</v>
      </c>
    </row>
    <row r="4586" spans="1:4" x14ac:dyDescent="0.3">
      <c r="A4586" s="114" t="s">
        <v>6957</v>
      </c>
      <c r="B4586" s="114">
        <v>524796</v>
      </c>
      <c r="C4586" s="114" t="s">
        <v>364</v>
      </c>
      <c r="D4586" s="114" t="s">
        <v>402</v>
      </c>
    </row>
    <row r="4587" spans="1:4" x14ac:dyDescent="0.3">
      <c r="A4587" s="114" t="s">
        <v>6958</v>
      </c>
      <c r="B4587" s="114" t="s">
        <v>364</v>
      </c>
      <c r="C4587" s="114" t="s">
        <v>6959</v>
      </c>
      <c r="D4587" s="114" t="s">
        <v>455</v>
      </c>
    </row>
    <row r="4588" spans="1:4" x14ac:dyDescent="0.3">
      <c r="A4588" s="114" t="s">
        <v>6960</v>
      </c>
      <c r="B4588" s="114">
        <v>531444</v>
      </c>
      <c r="C4588" s="114" t="s">
        <v>364</v>
      </c>
      <c r="D4588" s="114" t="s">
        <v>377</v>
      </c>
    </row>
    <row r="4589" spans="1:4" x14ac:dyDescent="0.3">
      <c r="A4589" s="114" t="s">
        <v>6961</v>
      </c>
      <c r="B4589" s="114">
        <v>500439</v>
      </c>
      <c r="C4589" s="114" t="s">
        <v>6962</v>
      </c>
      <c r="D4589" s="114" t="s">
        <v>381</v>
      </c>
    </row>
    <row r="4590" spans="1:4" x14ac:dyDescent="0.3">
      <c r="A4590" s="114" t="s">
        <v>6963</v>
      </c>
      <c r="B4590" s="114">
        <v>513534</v>
      </c>
      <c r="C4590" s="114" t="s">
        <v>364</v>
      </c>
      <c r="D4590" s="114" t="s">
        <v>396</v>
      </c>
    </row>
    <row r="4591" spans="1:4" x14ac:dyDescent="0.3">
      <c r="A4591" s="114" t="s">
        <v>6964</v>
      </c>
      <c r="B4591" s="114">
        <v>514175</v>
      </c>
      <c r="C4591" s="114" t="s">
        <v>6965</v>
      </c>
      <c r="D4591" s="114" t="s">
        <v>379</v>
      </c>
    </row>
    <row r="4592" spans="1:4" x14ac:dyDescent="0.3">
      <c r="A4592" s="114" t="s">
        <v>6966</v>
      </c>
      <c r="B4592" s="114">
        <v>534392</v>
      </c>
      <c r="C4592" s="114" t="s">
        <v>6967</v>
      </c>
      <c r="D4592" s="114" t="s">
        <v>687</v>
      </c>
    </row>
    <row r="4593" spans="1:4" x14ac:dyDescent="0.3">
      <c r="A4593" s="114" t="s">
        <v>6968</v>
      </c>
      <c r="B4593" s="114">
        <v>502986</v>
      </c>
      <c r="C4593" s="114" t="s">
        <v>6969</v>
      </c>
      <c r="D4593" s="114" t="s">
        <v>379</v>
      </c>
    </row>
    <row r="4594" spans="1:4" x14ac:dyDescent="0.3">
      <c r="A4594" s="114" t="s">
        <v>6970</v>
      </c>
      <c r="B4594" s="114">
        <v>541578</v>
      </c>
      <c r="C4594" s="114" t="s">
        <v>6971</v>
      </c>
      <c r="D4594" s="114" t="s">
        <v>719</v>
      </c>
    </row>
    <row r="4595" spans="1:4" x14ac:dyDescent="0.3">
      <c r="A4595" s="114" t="s">
        <v>6972</v>
      </c>
      <c r="B4595" s="114">
        <v>540180</v>
      </c>
      <c r="C4595" s="114" t="s">
        <v>6973</v>
      </c>
      <c r="D4595" s="114" t="s">
        <v>559</v>
      </c>
    </row>
    <row r="4596" spans="1:4" x14ac:dyDescent="0.3">
      <c r="A4596" s="114" t="s">
        <v>6974</v>
      </c>
      <c r="B4596" s="114">
        <v>512511</v>
      </c>
      <c r="C4596" s="114" t="s">
        <v>364</v>
      </c>
      <c r="D4596" s="114" t="s">
        <v>785</v>
      </c>
    </row>
    <row r="4597" spans="1:4" x14ac:dyDescent="0.3">
      <c r="A4597" s="114" t="s">
        <v>6975</v>
      </c>
      <c r="B4597" s="114">
        <v>531574</v>
      </c>
      <c r="C4597" s="114" t="s">
        <v>364</v>
      </c>
      <c r="D4597" s="114" t="s">
        <v>450</v>
      </c>
    </row>
    <row r="4598" spans="1:4" x14ac:dyDescent="0.3">
      <c r="A4598" s="114" t="s">
        <v>6976</v>
      </c>
      <c r="B4598" s="114" t="s">
        <v>364</v>
      </c>
      <c r="C4598" s="114" t="s">
        <v>6977</v>
      </c>
      <c r="D4598" s="114" t="s">
        <v>375</v>
      </c>
    </row>
    <row r="4599" spans="1:4" x14ac:dyDescent="0.3">
      <c r="A4599" s="114" t="s">
        <v>6978</v>
      </c>
      <c r="B4599" s="114">
        <v>533156</v>
      </c>
      <c r="C4599" s="114" t="s">
        <v>6979</v>
      </c>
      <c r="D4599" s="114" t="s">
        <v>450</v>
      </c>
    </row>
    <row r="4600" spans="1:4" x14ac:dyDescent="0.3">
      <c r="A4600" s="114" t="s">
        <v>6980</v>
      </c>
      <c r="B4600" s="114">
        <v>538634</v>
      </c>
      <c r="C4600" s="114" t="s">
        <v>364</v>
      </c>
      <c r="D4600" s="114" t="s">
        <v>402</v>
      </c>
    </row>
    <row r="4601" spans="1:4" x14ac:dyDescent="0.3">
      <c r="A4601" s="114" t="s">
        <v>6981</v>
      </c>
      <c r="B4601" s="114">
        <v>533576</v>
      </c>
      <c r="C4601" s="114" t="s">
        <v>6982</v>
      </c>
      <c r="D4601" s="114" t="s">
        <v>396</v>
      </c>
    </row>
    <row r="4602" spans="1:4" x14ac:dyDescent="0.3">
      <c r="A4602" s="114" t="s">
        <v>6983</v>
      </c>
      <c r="B4602" s="114">
        <v>531650</v>
      </c>
      <c r="C4602" s="114" t="s">
        <v>364</v>
      </c>
      <c r="D4602" s="114" t="s">
        <v>785</v>
      </c>
    </row>
    <row r="4603" spans="1:4" x14ac:dyDescent="0.3">
      <c r="A4603" s="114" t="s">
        <v>6984</v>
      </c>
      <c r="B4603" s="114">
        <v>513005</v>
      </c>
      <c r="C4603" s="114" t="s">
        <v>364</v>
      </c>
      <c r="D4603" s="114" t="s">
        <v>396</v>
      </c>
    </row>
    <row r="4604" spans="1:4" x14ac:dyDescent="0.3">
      <c r="A4604" s="114" t="s">
        <v>6985</v>
      </c>
      <c r="B4604" s="114">
        <v>511493</v>
      </c>
      <c r="C4604" s="114" t="s">
        <v>364</v>
      </c>
      <c r="D4604" s="114" t="s">
        <v>381</v>
      </c>
    </row>
    <row r="4605" spans="1:4" x14ac:dyDescent="0.3">
      <c r="A4605" s="114" t="s">
        <v>6986</v>
      </c>
      <c r="B4605" s="114">
        <v>536672</v>
      </c>
      <c r="C4605" s="114" t="s">
        <v>364</v>
      </c>
      <c r="D4605" s="114" t="s">
        <v>1991</v>
      </c>
    </row>
    <row r="4606" spans="1:4" x14ac:dyDescent="0.3">
      <c r="A4606" s="114" t="s">
        <v>6987</v>
      </c>
      <c r="B4606" s="114">
        <v>500295</v>
      </c>
      <c r="C4606" s="114" t="s">
        <v>6988</v>
      </c>
      <c r="D4606" s="114" t="s">
        <v>2880</v>
      </c>
    </row>
    <row r="4607" spans="1:4" x14ac:dyDescent="0.3">
      <c r="A4607" s="114" t="s">
        <v>6989</v>
      </c>
      <c r="B4607" s="114">
        <v>533056</v>
      </c>
      <c r="C4607" s="114" t="s">
        <v>364</v>
      </c>
      <c r="D4607" s="114" t="s">
        <v>370</v>
      </c>
    </row>
    <row r="4608" spans="1:4" x14ac:dyDescent="0.3">
      <c r="A4608" s="114" t="s">
        <v>6990</v>
      </c>
      <c r="B4608" s="114">
        <v>522267</v>
      </c>
      <c r="C4608" s="114" t="s">
        <v>364</v>
      </c>
      <c r="D4608" s="114" t="s">
        <v>372</v>
      </c>
    </row>
    <row r="4609" spans="1:4" x14ac:dyDescent="0.3">
      <c r="A4609" s="114" t="s">
        <v>6991</v>
      </c>
      <c r="B4609" s="114">
        <v>503657</v>
      </c>
      <c r="C4609" s="114" t="s">
        <v>364</v>
      </c>
      <c r="D4609" s="114" t="s">
        <v>503</v>
      </c>
    </row>
    <row r="4610" spans="1:4" x14ac:dyDescent="0.3">
      <c r="A4610" s="114" t="s">
        <v>6992</v>
      </c>
      <c r="B4610" s="114">
        <v>542046</v>
      </c>
      <c r="C4610" s="114" t="s">
        <v>364</v>
      </c>
      <c r="D4610" s="114" t="s">
        <v>450</v>
      </c>
    </row>
    <row r="4611" spans="1:4" x14ac:dyDescent="0.3">
      <c r="A4611" s="114" t="s">
        <v>6993</v>
      </c>
      <c r="B4611" s="114">
        <v>540252</v>
      </c>
      <c r="C4611" s="114" t="s">
        <v>364</v>
      </c>
      <c r="D4611" s="114" t="s">
        <v>478</v>
      </c>
    </row>
    <row r="4612" spans="1:4" x14ac:dyDescent="0.3">
      <c r="A4612" s="114" t="s">
        <v>6994</v>
      </c>
      <c r="B4612" s="114">
        <v>511523</v>
      </c>
      <c r="C4612" s="114" t="s">
        <v>364</v>
      </c>
      <c r="D4612" s="114" t="s">
        <v>402</v>
      </c>
    </row>
    <row r="4613" spans="1:4" x14ac:dyDescent="0.3">
      <c r="A4613" s="114" t="s">
        <v>6995</v>
      </c>
      <c r="B4613" s="114">
        <v>539132</v>
      </c>
      <c r="C4613" s="114" t="s">
        <v>364</v>
      </c>
      <c r="D4613" s="114" t="s">
        <v>613</v>
      </c>
    </row>
    <row r="4614" spans="1:4" x14ac:dyDescent="0.3">
      <c r="A4614" s="114" t="s">
        <v>6996</v>
      </c>
      <c r="B4614" s="114">
        <v>526755</v>
      </c>
      <c r="C4614" s="114" t="s">
        <v>364</v>
      </c>
      <c r="D4614" s="114" t="s">
        <v>565</v>
      </c>
    </row>
    <row r="4615" spans="1:4" x14ac:dyDescent="0.3">
      <c r="A4615" s="114" t="s">
        <v>6997</v>
      </c>
      <c r="B4615" s="114">
        <v>505232</v>
      </c>
      <c r="C4615" s="114" t="s">
        <v>364</v>
      </c>
      <c r="D4615" s="114" t="s">
        <v>719</v>
      </c>
    </row>
    <row r="4616" spans="1:4" x14ac:dyDescent="0.3">
      <c r="A4616" s="114" t="s">
        <v>6998</v>
      </c>
      <c r="B4616" s="114">
        <v>523261</v>
      </c>
      <c r="C4616" s="114" t="s">
        <v>6999</v>
      </c>
      <c r="D4616" s="114" t="s">
        <v>424</v>
      </c>
    </row>
    <row r="4617" spans="1:4" x14ac:dyDescent="0.3">
      <c r="A4617" s="114" t="s">
        <v>7000</v>
      </c>
      <c r="B4617" s="114">
        <v>523261</v>
      </c>
      <c r="C4617" s="114" t="s">
        <v>6999</v>
      </c>
      <c r="D4617" s="114" t="s">
        <v>424</v>
      </c>
    </row>
    <row r="4618" spans="1:4" x14ac:dyDescent="0.3">
      <c r="A4618" s="114" t="s">
        <v>7001</v>
      </c>
      <c r="B4618" s="114">
        <v>524038</v>
      </c>
      <c r="C4618" s="114" t="s">
        <v>364</v>
      </c>
      <c r="D4618" s="114" t="s">
        <v>412</v>
      </c>
    </row>
    <row r="4619" spans="1:4" x14ac:dyDescent="0.3">
      <c r="A4619" s="114" t="s">
        <v>7002</v>
      </c>
      <c r="B4619" s="114">
        <v>512060</v>
      </c>
      <c r="C4619" s="114" t="s">
        <v>7003</v>
      </c>
      <c r="D4619" s="114" t="s">
        <v>785</v>
      </c>
    </row>
    <row r="4620" spans="1:4" x14ac:dyDescent="0.3">
      <c r="A4620" s="114" t="s">
        <v>7004</v>
      </c>
      <c r="B4620" s="114">
        <v>516098</v>
      </c>
      <c r="C4620" s="114" t="s">
        <v>364</v>
      </c>
      <c r="D4620" s="114" t="s">
        <v>379</v>
      </c>
    </row>
    <row r="4621" spans="1:4" x14ac:dyDescent="0.3">
      <c r="A4621" s="114" t="s">
        <v>7005</v>
      </c>
      <c r="B4621" s="114">
        <v>526953</v>
      </c>
      <c r="C4621" s="114" t="s">
        <v>7006</v>
      </c>
      <c r="D4621" s="114" t="s">
        <v>402</v>
      </c>
    </row>
    <row r="4622" spans="1:4" x14ac:dyDescent="0.3">
      <c r="A4622" s="114" t="s">
        <v>7007</v>
      </c>
      <c r="B4622" s="114" t="s">
        <v>364</v>
      </c>
      <c r="C4622" s="114" t="s">
        <v>7008</v>
      </c>
      <c r="D4622" s="114" t="s">
        <v>375</v>
      </c>
    </row>
    <row r="4623" spans="1:4" x14ac:dyDescent="0.3">
      <c r="A4623" s="114" t="s">
        <v>7009</v>
      </c>
      <c r="B4623" s="114">
        <v>512229</v>
      </c>
      <c r="C4623" s="114" t="s">
        <v>364</v>
      </c>
      <c r="D4623" s="114" t="s">
        <v>386</v>
      </c>
    </row>
    <row r="4624" spans="1:4" x14ac:dyDescent="0.3">
      <c r="A4624" s="114" t="s">
        <v>7010</v>
      </c>
      <c r="B4624" s="114">
        <v>512229</v>
      </c>
      <c r="C4624" s="114" t="s">
        <v>364</v>
      </c>
      <c r="D4624" s="114" t="s">
        <v>386</v>
      </c>
    </row>
    <row r="4625" spans="1:4" x14ac:dyDescent="0.3">
      <c r="A4625" s="114" t="s">
        <v>7011</v>
      </c>
      <c r="B4625" s="114">
        <v>531695</v>
      </c>
      <c r="C4625" s="114" t="s">
        <v>364</v>
      </c>
      <c r="D4625" s="114" t="s">
        <v>367</v>
      </c>
    </row>
    <row r="4626" spans="1:4" x14ac:dyDescent="0.3">
      <c r="A4626" s="114" t="s">
        <v>7012</v>
      </c>
      <c r="B4626" s="114">
        <v>531950</v>
      </c>
      <c r="C4626" s="114" t="s">
        <v>364</v>
      </c>
      <c r="D4626" s="114" t="s">
        <v>347</v>
      </c>
    </row>
    <row r="4627" spans="1:4" x14ac:dyDescent="0.3">
      <c r="A4627" s="114" t="s">
        <v>7013</v>
      </c>
      <c r="B4627" s="114">
        <v>515099</v>
      </c>
      <c r="C4627" s="114" t="s">
        <v>364</v>
      </c>
      <c r="D4627" s="114" t="s">
        <v>892</v>
      </c>
    </row>
    <row r="4628" spans="1:4" x14ac:dyDescent="0.3">
      <c r="A4628" s="114" t="s">
        <v>7014</v>
      </c>
      <c r="B4628" s="114" t="s">
        <v>364</v>
      </c>
      <c r="C4628" s="114" t="s">
        <v>7015</v>
      </c>
      <c r="D4628" s="114" t="s">
        <v>375</v>
      </c>
    </row>
    <row r="4629" spans="1:4" x14ac:dyDescent="0.3">
      <c r="A4629" s="114" t="s">
        <v>7016</v>
      </c>
      <c r="B4629" s="114">
        <v>520113</v>
      </c>
      <c r="C4629" s="114" t="s">
        <v>7017</v>
      </c>
      <c r="D4629" s="114" t="s">
        <v>549</v>
      </c>
    </row>
    <row r="4630" spans="1:4" x14ac:dyDescent="0.3">
      <c r="A4630" s="114" t="s">
        <v>7018</v>
      </c>
      <c r="B4630" s="114">
        <v>520113</v>
      </c>
      <c r="C4630" s="114" t="s">
        <v>7017</v>
      </c>
      <c r="D4630" s="114" t="s">
        <v>549</v>
      </c>
    </row>
    <row r="4631" spans="1:4" x14ac:dyDescent="0.3">
      <c r="A4631" s="114" t="s">
        <v>7019</v>
      </c>
      <c r="B4631" s="114">
        <v>539331</v>
      </c>
      <c r="C4631" s="114" t="s">
        <v>7020</v>
      </c>
      <c r="D4631" s="114" t="s">
        <v>662</v>
      </c>
    </row>
    <row r="4632" spans="1:4" x14ac:dyDescent="0.3">
      <c r="A4632" s="114" t="s">
        <v>7021</v>
      </c>
      <c r="B4632" s="114">
        <v>532953</v>
      </c>
      <c r="C4632" s="114" t="s">
        <v>7022</v>
      </c>
      <c r="D4632" s="114" t="s">
        <v>662</v>
      </c>
    </row>
    <row r="4633" spans="1:4" x14ac:dyDescent="0.3">
      <c r="A4633" s="114" t="s">
        <v>7023</v>
      </c>
      <c r="B4633" s="114">
        <v>537524</v>
      </c>
      <c r="C4633" s="114" t="s">
        <v>364</v>
      </c>
      <c r="D4633" s="114" t="s">
        <v>1410</v>
      </c>
    </row>
    <row r="4634" spans="1:4" x14ac:dyDescent="0.3">
      <c r="A4634" s="114" t="s">
        <v>7024</v>
      </c>
      <c r="B4634" s="114">
        <v>538732</v>
      </c>
      <c r="C4634" s="114" t="s">
        <v>364</v>
      </c>
      <c r="D4634" s="114" t="s">
        <v>381</v>
      </c>
    </row>
    <row r="4635" spans="1:4" x14ac:dyDescent="0.3">
      <c r="A4635" s="114" t="s">
        <v>7025</v>
      </c>
      <c r="B4635" s="114">
        <v>523796</v>
      </c>
      <c r="C4635" s="114" t="s">
        <v>7026</v>
      </c>
      <c r="D4635" s="114" t="s">
        <v>565</v>
      </c>
    </row>
    <row r="4636" spans="1:4" x14ac:dyDescent="0.3">
      <c r="A4636" s="114" t="s">
        <v>7027</v>
      </c>
      <c r="B4636" s="114">
        <v>503349</v>
      </c>
      <c r="C4636" s="114" t="s">
        <v>364</v>
      </c>
      <c r="D4636" s="114" t="s">
        <v>379</v>
      </c>
    </row>
    <row r="4637" spans="1:4" x14ac:dyDescent="0.3">
      <c r="A4637" s="114" t="s">
        <v>7028</v>
      </c>
      <c r="B4637" s="114">
        <v>531234</v>
      </c>
      <c r="C4637" s="114" t="s">
        <v>364</v>
      </c>
      <c r="D4637" s="114" t="s">
        <v>358</v>
      </c>
    </row>
    <row r="4638" spans="1:4" x14ac:dyDescent="0.3">
      <c r="A4638" s="114" t="s">
        <v>7029</v>
      </c>
      <c r="B4638" s="114">
        <v>531234</v>
      </c>
      <c r="C4638" s="114" t="s">
        <v>364</v>
      </c>
      <c r="D4638" s="114" t="s">
        <v>358</v>
      </c>
    </row>
    <row r="4639" spans="1:4" x14ac:dyDescent="0.3">
      <c r="A4639" s="114" t="s">
        <v>7030</v>
      </c>
      <c r="B4639" s="114">
        <v>511389</v>
      </c>
      <c r="C4639" s="114" t="s">
        <v>7031</v>
      </c>
      <c r="D4639" s="114" t="s">
        <v>733</v>
      </c>
    </row>
    <row r="4640" spans="1:4" x14ac:dyDescent="0.3">
      <c r="A4640" s="114" t="s">
        <v>7032</v>
      </c>
      <c r="B4640" s="114">
        <v>531717</v>
      </c>
      <c r="C4640" s="114" t="s">
        <v>7033</v>
      </c>
      <c r="D4640" s="114" t="s">
        <v>524</v>
      </c>
    </row>
    <row r="4641" spans="1:4" x14ac:dyDescent="0.3">
      <c r="A4641" s="114" t="s">
        <v>7034</v>
      </c>
      <c r="B4641" s="114">
        <v>539659</v>
      </c>
      <c r="C4641" s="114" t="s">
        <v>364</v>
      </c>
      <c r="D4641" s="114" t="s">
        <v>853</v>
      </c>
    </row>
    <row r="4642" spans="1:4" x14ac:dyDescent="0.3">
      <c r="A4642" s="114" t="s">
        <v>7035</v>
      </c>
      <c r="B4642" s="114">
        <v>523724</v>
      </c>
      <c r="C4642" s="114" t="s">
        <v>7036</v>
      </c>
      <c r="D4642" s="114" t="s">
        <v>450</v>
      </c>
    </row>
    <row r="4643" spans="1:4" x14ac:dyDescent="0.3">
      <c r="A4643" s="114" t="s">
        <v>7037</v>
      </c>
      <c r="B4643" s="114">
        <v>531069</v>
      </c>
      <c r="C4643" s="114" t="s">
        <v>364</v>
      </c>
      <c r="D4643" s="114" t="s">
        <v>613</v>
      </c>
    </row>
    <row r="4644" spans="1:4" x14ac:dyDescent="0.3">
      <c r="A4644" s="114" t="s">
        <v>7038</v>
      </c>
      <c r="B4644" s="114">
        <v>530151</v>
      </c>
      <c r="C4644" s="114" t="s">
        <v>364</v>
      </c>
      <c r="D4644" s="114" t="s">
        <v>386</v>
      </c>
    </row>
    <row r="4645" spans="1:4" x14ac:dyDescent="0.3">
      <c r="A4645" s="114" t="s">
        <v>7039</v>
      </c>
      <c r="B4645" s="114">
        <v>532401</v>
      </c>
      <c r="C4645" s="114" t="s">
        <v>7040</v>
      </c>
      <c r="D4645" s="114" t="s">
        <v>682</v>
      </c>
    </row>
    <row r="4646" spans="1:4" x14ac:dyDescent="0.3">
      <c r="A4646" s="114" t="s">
        <v>7041</v>
      </c>
      <c r="B4646" s="114">
        <v>537820</v>
      </c>
      <c r="C4646" s="114" t="s">
        <v>7042</v>
      </c>
      <c r="D4646" s="114" t="s">
        <v>381</v>
      </c>
    </row>
    <row r="4647" spans="1:4" x14ac:dyDescent="0.3">
      <c r="A4647" s="114" t="s">
        <v>7043</v>
      </c>
      <c r="B4647" s="114">
        <v>531334</v>
      </c>
      <c r="C4647" s="114" t="s">
        <v>364</v>
      </c>
      <c r="D4647" s="114" t="s">
        <v>785</v>
      </c>
    </row>
    <row r="4648" spans="1:4" x14ac:dyDescent="0.3">
      <c r="A4648" s="114" t="s">
        <v>7044</v>
      </c>
      <c r="B4648" s="114">
        <v>530961</v>
      </c>
      <c r="C4648" s="114" t="s">
        <v>7045</v>
      </c>
      <c r="D4648" s="114" t="s">
        <v>524</v>
      </c>
    </row>
    <row r="4649" spans="1:4" x14ac:dyDescent="0.3">
      <c r="A4649" s="114" t="s">
        <v>7046</v>
      </c>
      <c r="B4649" s="114">
        <v>542655</v>
      </c>
      <c r="C4649" s="114" t="s">
        <v>7047</v>
      </c>
      <c r="D4649" s="114" t="s">
        <v>730</v>
      </c>
    </row>
    <row r="4650" spans="1:4" x14ac:dyDescent="0.3">
      <c r="A4650" s="114" t="s">
        <v>7048</v>
      </c>
      <c r="B4650" s="114">
        <v>531518</v>
      </c>
      <c r="C4650" s="114" t="s">
        <v>364</v>
      </c>
      <c r="D4650" s="114" t="s">
        <v>562</v>
      </c>
    </row>
    <row r="4651" spans="1:4" x14ac:dyDescent="0.3">
      <c r="A4651" s="114" t="s">
        <v>7049</v>
      </c>
      <c r="B4651" s="114">
        <v>519307</v>
      </c>
      <c r="C4651" s="114" t="s">
        <v>364</v>
      </c>
      <c r="D4651" s="114" t="s">
        <v>524</v>
      </c>
    </row>
    <row r="4652" spans="1:4" x14ac:dyDescent="0.3">
      <c r="A4652" s="114" t="s">
        <v>7050</v>
      </c>
      <c r="B4652" s="114">
        <v>530477</v>
      </c>
      <c r="C4652" s="114" t="s">
        <v>364</v>
      </c>
      <c r="D4652" s="114" t="s">
        <v>402</v>
      </c>
    </row>
    <row r="4653" spans="1:4" x14ac:dyDescent="0.3">
      <c r="A4653" s="114" t="s">
        <v>7051</v>
      </c>
      <c r="B4653" s="114">
        <v>530477</v>
      </c>
      <c r="C4653" s="114" t="s">
        <v>364</v>
      </c>
      <c r="D4653" s="114" t="s">
        <v>402</v>
      </c>
    </row>
    <row r="4654" spans="1:4" x14ac:dyDescent="0.3">
      <c r="A4654" s="114" t="s">
        <v>7052</v>
      </c>
      <c r="B4654" s="114">
        <v>506196</v>
      </c>
      <c r="C4654" s="114" t="s">
        <v>364</v>
      </c>
      <c r="D4654" s="114" t="s">
        <v>386</v>
      </c>
    </row>
    <row r="4655" spans="1:4" x14ac:dyDescent="0.3">
      <c r="A4655" s="114" t="s">
        <v>7053</v>
      </c>
      <c r="B4655" s="114">
        <v>519373</v>
      </c>
      <c r="C4655" s="114" t="s">
        <v>7054</v>
      </c>
      <c r="D4655" s="114" t="s">
        <v>613</v>
      </c>
    </row>
    <row r="4656" spans="1:4" x14ac:dyDescent="0.3">
      <c r="A4656" s="114" t="s">
        <v>7055</v>
      </c>
      <c r="B4656" s="114">
        <v>524394</v>
      </c>
      <c r="C4656" s="114" t="s">
        <v>7056</v>
      </c>
      <c r="D4656" s="114" t="s">
        <v>553</v>
      </c>
    </row>
    <row r="4657" spans="1:4" x14ac:dyDescent="0.3">
      <c r="A4657" s="114" t="s">
        <v>7057</v>
      </c>
      <c r="B4657" s="114">
        <v>504380</v>
      </c>
      <c r="C4657" s="114" t="s">
        <v>364</v>
      </c>
      <c r="D4657" s="114" t="s">
        <v>386</v>
      </c>
    </row>
    <row r="4658" spans="1:4" x14ac:dyDescent="0.3">
      <c r="A4658" s="114" t="s">
        <v>7058</v>
      </c>
      <c r="B4658" s="114">
        <v>524200</v>
      </c>
      <c r="C4658" s="114" t="s">
        <v>7059</v>
      </c>
      <c r="D4658" s="114" t="s">
        <v>412</v>
      </c>
    </row>
    <row r="4659" spans="1:4" x14ac:dyDescent="0.3">
      <c r="A4659" s="114" t="s">
        <v>7060</v>
      </c>
      <c r="B4659" s="114">
        <v>534639</v>
      </c>
      <c r="C4659" s="114" t="s">
        <v>364</v>
      </c>
      <c r="D4659" s="114" t="s">
        <v>559</v>
      </c>
    </row>
    <row r="4660" spans="1:4" x14ac:dyDescent="0.3">
      <c r="A4660" s="114" t="s">
        <v>7061</v>
      </c>
      <c r="B4660" s="114">
        <v>517015</v>
      </c>
      <c r="C4660" s="114" t="s">
        <v>7062</v>
      </c>
      <c r="D4660" s="114" t="s">
        <v>634</v>
      </c>
    </row>
    <row r="4661" spans="1:4" x14ac:dyDescent="0.3">
      <c r="A4661" s="114" t="s">
        <v>7063</v>
      </c>
      <c r="B4661" s="114" t="s">
        <v>364</v>
      </c>
      <c r="C4661" s="114" t="s">
        <v>7064</v>
      </c>
      <c r="D4661" s="114" t="s">
        <v>375</v>
      </c>
    </row>
    <row r="4662" spans="1:4" x14ac:dyDescent="0.3">
      <c r="A4662" s="114" t="s">
        <v>7065</v>
      </c>
      <c r="B4662" s="114">
        <v>531051</v>
      </c>
      <c r="C4662" s="114" t="s">
        <v>364</v>
      </c>
      <c r="D4662" s="114" t="s">
        <v>381</v>
      </c>
    </row>
    <row r="4663" spans="1:4" x14ac:dyDescent="0.3">
      <c r="A4663" s="114" t="s">
        <v>7066</v>
      </c>
      <c r="B4663" s="114">
        <v>524129</v>
      </c>
      <c r="C4663" s="114" t="s">
        <v>7067</v>
      </c>
      <c r="D4663" s="114" t="s">
        <v>741</v>
      </c>
    </row>
    <row r="4664" spans="1:4" x14ac:dyDescent="0.3">
      <c r="A4664" s="114" t="s">
        <v>7068</v>
      </c>
      <c r="B4664" s="114">
        <v>524129</v>
      </c>
      <c r="C4664" s="114" t="s">
        <v>7069</v>
      </c>
      <c r="D4664" s="114" t="s">
        <v>741</v>
      </c>
    </row>
    <row r="4665" spans="1:4" x14ac:dyDescent="0.3">
      <c r="A4665" s="114" t="s">
        <v>7070</v>
      </c>
      <c r="B4665" s="114">
        <v>530401</v>
      </c>
      <c r="C4665" s="114" t="s">
        <v>364</v>
      </c>
      <c r="D4665" s="114" t="s">
        <v>412</v>
      </c>
    </row>
    <row r="4666" spans="1:4" x14ac:dyDescent="0.3">
      <c r="A4666" s="114" t="s">
        <v>7071</v>
      </c>
      <c r="B4666" s="114">
        <v>532613</v>
      </c>
      <c r="C4666" s="114" t="s">
        <v>7072</v>
      </c>
      <c r="D4666" s="114" t="s">
        <v>386</v>
      </c>
    </row>
    <row r="4667" spans="1:4" x14ac:dyDescent="0.3">
      <c r="A4667" s="114" t="s">
        <v>7073</v>
      </c>
      <c r="B4667" s="114">
        <v>507880</v>
      </c>
      <c r="C4667" s="114" t="s">
        <v>7074</v>
      </c>
      <c r="D4667" s="114" t="s">
        <v>478</v>
      </c>
    </row>
    <row r="4668" spans="1:4" x14ac:dyDescent="0.3">
      <c r="A4668" s="114" t="s">
        <v>7075</v>
      </c>
      <c r="B4668" s="114">
        <v>514302</v>
      </c>
      <c r="C4668" s="114" t="s">
        <v>364</v>
      </c>
      <c r="D4668" s="114" t="s">
        <v>379</v>
      </c>
    </row>
    <row r="4669" spans="1:4" x14ac:dyDescent="0.3">
      <c r="A4669" s="114" t="s">
        <v>7076</v>
      </c>
      <c r="B4669" s="114">
        <v>511726</v>
      </c>
      <c r="C4669" s="114" t="s">
        <v>7077</v>
      </c>
      <c r="D4669" s="114" t="s">
        <v>450</v>
      </c>
    </row>
    <row r="4670" spans="1:4" x14ac:dyDescent="0.3">
      <c r="A4670" s="114" t="s">
        <v>7078</v>
      </c>
      <c r="B4670" s="114">
        <v>530627</v>
      </c>
      <c r="C4670" s="114" t="s">
        <v>364</v>
      </c>
      <c r="D4670" s="114" t="s">
        <v>524</v>
      </c>
    </row>
    <row r="4671" spans="1:4" x14ac:dyDescent="0.3">
      <c r="A4671" s="114" t="s">
        <v>7079</v>
      </c>
      <c r="B4671" s="114">
        <v>519457</v>
      </c>
      <c r="C4671" s="114" t="s">
        <v>364</v>
      </c>
      <c r="D4671" s="114" t="s">
        <v>424</v>
      </c>
    </row>
    <row r="4672" spans="1:4" x14ac:dyDescent="0.3">
      <c r="A4672" s="114" t="s">
        <v>7080</v>
      </c>
      <c r="B4672" s="114">
        <v>530521</v>
      </c>
      <c r="C4672" s="114" t="s">
        <v>364</v>
      </c>
      <c r="D4672" s="114" t="s">
        <v>478</v>
      </c>
    </row>
    <row r="4673" spans="1:4" x14ac:dyDescent="0.3">
      <c r="A4673" s="114" t="s">
        <v>7081</v>
      </c>
      <c r="B4673" s="114">
        <v>539167</v>
      </c>
      <c r="C4673" s="114" t="s">
        <v>364</v>
      </c>
      <c r="D4673" s="114" t="s">
        <v>381</v>
      </c>
    </row>
    <row r="4674" spans="1:4" x14ac:dyDescent="0.3">
      <c r="A4674" s="114" t="s">
        <v>7082</v>
      </c>
      <c r="B4674" s="114">
        <v>532354</v>
      </c>
      <c r="C4674" s="114" t="s">
        <v>364</v>
      </c>
      <c r="D4674" s="114" t="s">
        <v>457</v>
      </c>
    </row>
    <row r="4675" spans="1:4" x14ac:dyDescent="0.3">
      <c r="A4675" s="114" t="s">
        <v>7083</v>
      </c>
      <c r="B4675" s="114">
        <v>532372</v>
      </c>
      <c r="C4675" s="114" t="s">
        <v>364</v>
      </c>
      <c r="D4675" s="114" t="s">
        <v>457</v>
      </c>
    </row>
    <row r="4676" spans="1:4" x14ac:dyDescent="0.3">
      <c r="A4676" s="114" t="s">
        <v>7084</v>
      </c>
      <c r="B4676" s="114">
        <v>534741</v>
      </c>
      <c r="C4676" s="114" t="s">
        <v>364</v>
      </c>
      <c r="D4676" s="114" t="s">
        <v>469</v>
      </c>
    </row>
    <row r="4677" spans="1:4" x14ac:dyDescent="0.3">
      <c r="A4677" s="114" t="s">
        <v>7085</v>
      </c>
      <c r="B4677" s="114">
        <v>531126</v>
      </c>
      <c r="C4677" s="114" t="s">
        <v>364</v>
      </c>
      <c r="D4677" s="114" t="s">
        <v>457</v>
      </c>
    </row>
    <row r="4678" spans="1:4" x14ac:dyDescent="0.3">
      <c r="A4678" s="114" t="s">
        <v>7086</v>
      </c>
      <c r="B4678" s="114">
        <v>532721</v>
      </c>
      <c r="C4678" s="114" t="s">
        <v>7087</v>
      </c>
      <c r="D4678" s="114" t="s">
        <v>396</v>
      </c>
    </row>
    <row r="4679" spans="1:4" x14ac:dyDescent="0.3">
      <c r="A4679" s="114" t="s">
        <v>7088</v>
      </c>
      <c r="B4679" s="114">
        <v>531025</v>
      </c>
      <c r="C4679" s="114" t="s">
        <v>364</v>
      </c>
      <c r="D4679" s="114" t="s">
        <v>347</v>
      </c>
    </row>
    <row r="4680" spans="1:4" x14ac:dyDescent="0.3">
      <c r="A4680" s="114" t="s">
        <v>7089</v>
      </c>
      <c r="B4680" s="114">
        <v>506146</v>
      </c>
      <c r="C4680" s="114" t="s">
        <v>7090</v>
      </c>
      <c r="D4680" s="114" t="s">
        <v>379</v>
      </c>
    </row>
    <row r="4681" spans="1:4" x14ac:dyDescent="0.3">
      <c r="A4681" s="114" t="s">
        <v>7091</v>
      </c>
      <c r="B4681" s="114">
        <v>509055</v>
      </c>
      <c r="C4681" s="114" t="s">
        <v>7092</v>
      </c>
      <c r="D4681" s="114" t="s">
        <v>377</v>
      </c>
    </row>
    <row r="4682" spans="1:4" x14ac:dyDescent="0.3">
      <c r="A4682" s="114" t="s">
        <v>7093</v>
      </c>
      <c r="B4682" s="114">
        <v>540097</v>
      </c>
      <c r="C4682" s="114" t="s">
        <v>364</v>
      </c>
      <c r="D4682" s="114" t="s">
        <v>347</v>
      </c>
    </row>
    <row r="4683" spans="1:4" x14ac:dyDescent="0.3">
      <c r="A4683" s="114" t="s">
        <v>7094</v>
      </c>
      <c r="B4683" s="114">
        <v>532411</v>
      </c>
      <c r="C4683" s="114" t="s">
        <v>7095</v>
      </c>
      <c r="D4683" s="114" t="s">
        <v>457</v>
      </c>
    </row>
    <row r="4684" spans="1:4" x14ac:dyDescent="0.3">
      <c r="A4684" s="114" t="s">
        <v>7096</v>
      </c>
      <c r="B4684" s="114">
        <v>539398</v>
      </c>
      <c r="C4684" s="114" t="s">
        <v>364</v>
      </c>
      <c r="D4684" s="114" t="s">
        <v>372</v>
      </c>
    </row>
    <row r="4685" spans="1:4" x14ac:dyDescent="0.3">
      <c r="A4685" s="114" t="s">
        <v>7097</v>
      </c>
      <c r="B4685" s="114">
        <v>538598</v>
      </c>
      <c r="C4685" s="114" t="s">
        <v>364</v>
      </c>
      <c r="D4685" s="114" t="s">
        <v>379</v>
      </c>
    </row>
    <row r="4686" spans="1:4" x14ac:dyDescent="0.3">
      <c r="A4686" s="114" t="s">
        <v>7098</v>
      </c>
      <c r="B4686" s="114">
        <v>516072</v>
      </c>
      <c r="C4686" s="114" t="s">
        <v>7099</v>
      </c>
      <c r="D4686" s="114" t="s">
        <v>412</v>
      </c>
    </row>
    <row r="4687" spans="1:4" x14ac:dyDescent="0.3">
      <c r="A4687" s="114" t="s">
        <v>7100</v>
      </c>
      <c r="B4687" s="114">
        <v>512064</v>
      </c>
      <c r="C4687" s="114" t="s">
        <v>7101</v>
      </c>
      <c r="D4687" s="114" t="s">
        <v>785</v>
      </c>
    </row>
    <row r="4688" spans="1:4" x14ac:dyDescent="0.3">
      <c r="A4688" s="114" t="s">
        <v>7102</v>
      </c>
      <c r="B4688" s="114">
        <v>526441</v>
      </c>
      <c r="C4688" s="114" t="s">
        <v>364</v>
      </c>
      <c r="D4688" s="114" t="s">
        <v>1967</v>
      </c>
    </row>
    <row r="4689" spans="1:4" x14ac:dyDescent="0.3">
      <c r="A4689" s="114" t="s">
        <v>7103</v>
      </c>
      <c r="B4689" s="114">
        <v>531668</v>
      </c>
      <c r="C4689" s="114" t="s">
        <v>364</v>
      </c>
      <c r="D4689" s="114" t="s">
        <v>367</v>
      </c>
    </row>
    <row r="4690" spans="1:4" x14ac:dyDescent="0.3">
      <c r="A4690" s="114" t="s">
        <v>7104</v>
      </c>
      <c r="B4690" s="114">
        <v>524711</v>
      </c>
      <c r="C4690" s="114" t="s">
        <v>364</v>
      </c>
      <c r="D4690" s="114" t="s">
        <v>402</v>
      </c>
    </row>
    <row r="4691" spans="1:4" x14ac:dyDescent="0.3">
      <c r="A4691" s="114" t="s">
        <v>7105</v>
      </c>
      <c r="B4691" s="114">
        <v>538565</v>
      </c>
      <c r="C4691" s="114" t="s">
        <v>364</v>
      </c>
      <c r="D4691" s="114" t="s">
        <v>381</v>
      </c>
    </row>
    <row r="4692" spans="1:4" x14ac:dyDescent="0.3">
      <c r="A4692" s="114" t="s">
        <v>7106</v>
      </c>
      <c r="B4692" s="114">
        <v>540823</v>
      </c>
      <c r="C4692" s="114" t="s">
        <v>364</v>
      </c>
      <c r="D4692" s="114" t="s">
        <v>386</v>
      </c>
    </row>
    <row r="4693" spans="1:4" x14ac:dyDescent="0.3">
      <c r="A4693" s="114" t="s">
        <v>7107</v>
      </c>
      <c r="B4693" s="114">
        <v>541735</v>
      </c>
      <c r="C4693" s="114" t="s">
        <v>364</v>
      </c>
      <c r="D4693" s="114" t="s">
        <v>762</v>
      </c>
    </row>
    <row r="4694" spans="1:4" x14ac:dyDescent="0.3">
      <c r="A4694" s="114" t="s">
        <v>7108</v>
      </c>
      <c r="B4694" s="114">
        <v>530057</v>
      </c>
      <c r="C4694" s="114" t="s">
        <v>364</v>
      </c>
      <c r="D4694" s="114" t="s">
        <v>402</v>
      </c>
    </row>
    <row r="4695" spans="1:4" x14ac:dyDescent="0.3">
      <c r="A4695" s="114" t="s">
        <v>7109</v>
      </c>
      <c r="B4695" s="114">
        <v>524576</v>
      </c>
      <c r="C4695" s="114" t="s">
        <v>364</v>
      </c>
      <c r="D4695" s="114" t="s">
        <v>412</v>
      </c>
    </row>
    <row r="4696" spans="1:4" x14ac:dyDescent="0.3">
      <c r="A4696" s="114" t="s">
        <v>7110</v>
      </c>
      <c r="B4696" s="114">
        <v>532660</v>
      </c>
      <c r="C4696" s="114" t="s">
        <v>7111</v>
      </c>
      <c r="D4696" s="114" t="s">
        <v>402</v>
      </c>
    </row>
    <row r="4697" spans="1:4" x14ac:dyDescent="0.3">
      <c r="A4697" s="114" t="s">
        <v>7112</v>
      </c>
      <c r="B4697" s="114">
        <v>511509</v>
      </c>
      <c r="C4697" s="114" t="s">
        <v>364</v>
      </c>
      <c r="D4697" s="114" t="s">
        <v>702</v>
      </c>
    </row>
    <row r="4698" spans="1:4" x14ac:dyDescent="0.3">
      <c r="A4698" s="114" t="s">
        <v>7113</v>
      </c>
      <c r="B4698" s="114">
        <v>509026</v>
      </c>
      <c r="C4698" s="114" t="s">
        <v>364</v>
      </c>
      <c r="D4698" s="114" t="s">
        <v>469</v>
      </c>
    </row>
    <row r="4699" spans="1:4" x14ac:dyDescent="0.3">
      <c r="A4699" s="114" t="s">
        <v>7114</v>
      </c>
      <c r="B4699" s="114">
        <v>536128</v>
      </c>
      <c r="C4699" s="114" t="s">
        <v>364</v>
      </c>
      <c r="D4699" s="114" t="s">
        <v>762</v>
      </c>
    </row>
    <row r="4700" spans="1:4" x14ac:dyDescent="0.3">
      <c r="A4700" s="114" t="s">
        <v>7115</v>
      </c>
      <c r="B4700" s="114">
        <v>511333</v>
      </c>
      <c r="C4700" s="114" t="s">
        <v>7116</v>
      </c>
      <c r="D4700" s="114" t="s">
        <v>347</v>
      </c>
    </row>
    <row r="4701" spans="1:4" x14ac:dyDescent="0.3">
      <c r="A4701" s="114" t="s">
        <v>7117</v>
      </c>
      <c r="B4701" s="114">
        <v>534976</v>
      </c>
      <c r="C4701" s="114" t="s">
        <v>7118</v>
      </c>
      <c r="D4701" s="114" t="s">
        <v>533</v>
      </c>
    </row>
    <row r="4702" spans="1:4" x14ac:dyDescent="0.3">
      <c r="A4702" s="114" t="s">
        <v>7119</v>
      </c>
      <c r="B4702" s="114">
        <v>533427</v>
      </c>
      <c r="C4702" s="114" t="s">
        <v>364</v>
      </c>
      <c r="D4702" s="114" t="s">
        <v>500</v>
      </c>
    </row>
    <row r="4703" spans="1:4" x14ac:dyDescent="0.3">
      <c r="A4703" s="114" t="s">
        <v>7120</v>
      </c>
      <c r="B4703" s="114">
        <v>539222</v>
      </c>
      <c r="C4703" s="114" t="s">
        <v>364</v>
      </c>
      <c r="D4703" s="114" t="s">
        <v>1367</v>
      </c>
    </row>
    <row r="4704" spans="1:4" x14ac:dyDescent="0.3">
      <c r="A4704" s="114" t="s">
        <v>7121</v>
      </c>
      <c r="B4704" s="114">
        <v>532822</v>
      </c>
      <c r="C4704" s="114" t="s">
        <v>7122</v>
      </c>
      <c r="D4704" s="114" t="s">
        <v>1308</v>
      </c>
    </row>
    <row r="4705" spans="1:4" x14ac:dyDescent="0.3">
      <c r="A4705" s="114" t="s">
        <v>7123</v>
      </c>
      <c r="B4705" s="114">
        <v>522122</v>
      </c>
      <c r="C4705" s="114" t="s">
        <v>364</v>
      </c>
      <c r="D4705" s="114" t="s">
        <v>379</v>
      </c>
    </row>
    <row r="4706" spans="1:4" x14ac:dyDescent="0.3">
      <c r="A4706" s="114" t="s">
        <v>7124</v>
      </c>
      <c r="B4706" s="114">
        <v>522122</v>
      </c>
      <c r="C4706" s="114" t="s">
        <v>364</v>
      </c>
      <c r="D4706" s="114" t="s">
        <v>379</v>
      </c>
    </row>
    <row r="4707" spans="1:4" x14ac:dyDescent="0.3">
      <c r="A4707" s="114" t="s">
        <v>7125</v>
      </c>
      <c r="B4707" s="114">
        <v>509038</v>
      </c>
      <c r="C4707" s="114" t="s">
        <v>364</v>
      </c>
      <c r="D4707" s="114" t="s">
        <v>381</v>
      </c>
    </row>
    <row r="4708" spans="1:4" x14ac:dyDescent="0.3">
      <c r="A4708" s="114" t="s">
        <v>7126</v>
      </c>
      <c r="B4708" s="114">
        <v>532757</v>
      </c>
      <c r="C4708" s="114" t="s">
        <v>7127</v>
      </c>
      <c r="D4708" s="114" t="s">
        <v>407</v>
      </c>
    </row>
    <row r="4709" spans="1:4" x14ac:dyDescent="0.3">
      <c r="A4709" s="114" t="s">
        <v>7128</v>
      </c>
      <c r="B4709" s="114">
        <v>500575</v>
      </c>
      <c r="C4709" s="114" t="s">
        <v>7129</v>
      </c>
      <c r="D4709" s="114" t="s">
        <v>733</v>
      </c>
    </row>
    <row r="4710" spans="1:4" x14ac:dyDescent="0.3">
      <c r="A4710" s="114" t="s">
        <v>7130</v>
      </c>
      <c r="B4710" s="114">
        <v>512215</v>
      </c>
      <c r="C4710" s="114" t="s">
        <v>364</v>
      </c>
      <c r="D4710" s="114" t="s">
        <v>347</v>
      </c>
    </row>
    <row r="4711" spans="1:4" x14ac:dyDescent="0.3">
      <c r="A4711" s="114" t="s">
        <v>7131</v>
      </c>
      <c r="B4711" s="114">
        <v>539118</v>
      </c>
      <c r="C4711" s="114" t="s">
        <v>7132</v>
      </c>
      <c r="D4711" s="114" t="s">
        <v>685</v>
      </c>
    </row>
    <row r="4712" spans="1:4" x14ac:dyDescent="0.3">
      <c r="A4712" s="114" t="s">
        <v>7133</v>
      </c>
      <c r="B4712" s="114">
        <v>519331</v>
      </c>
      <c r="C4712" s="114" t="s">
        <v>364</v>
      </c>
      <c r="D4712" s="114" t="s">
        <v>762</v>
      </c>
    </row>
    <row r="4713" spans="1:4" x14ac:dyDescent="0.3">
      <c r="A4713" s="114" t="s">
        <v>7134</v>
      </c>
      <c r="B4713" s="114">
        <v>509966</v>
      </c>
      <c r="C4713" s="114" t="s">
        <v>7135</v>
      </c>
      <c r="D4713" s="114" t="s">
        <v>2535</v>
      </c>
    </row>
    <row r="4714" spans="1:4" x14ac:dyDescent="0.3">
      <c r="A4714" s="114" t="s">
        <v>7136</v>
      </c>
      <c r="B4714" s="114">
        <v>532893</v>
      </c>
      <c r="C4714" s="114" t="s">
        <v>364</v>
      </c>
      <c r="D4714" s="114" t="s">
        <v>379</v>
      </c>
    </row>
    <row r="4715" spans="1:4" x14ac:dyDescent="0.3">
      <c r="A4715" s="114" t="s">
        <v>7137</v>
      </c>
      <c r="B4715" s="114">
        <v>517399</v>
      </c>
      <c r="C4715" s="114" t="s">
        <v>7138</v>
      </c>
      <c r="D4715" s="114" t="s">
        <v>733</v>
      </c>
    </row>
    <row r="4716" spans="1:4" x14ac:dyDescent="0.3">
      <c r="A4716" s="114" t="s">
        <v>7139</v>
      </c>
      <c r="B4716" s="114">
        <v>506142</v>
      </c>
      <c r="C4716" s="114" t="s">
        <v>364</v>
      </c>
      <c r="D4716" s="114" t="s">
        <v>347</v>
      </c>
    </row>
    <row r="4717" spans="1:4" x14ac:dyDescent="0.3">
      <c r="A4717" s="114" t="s">
        <v>7140</v>
      </c>
      <c r="B4717" s="114">
        <v>501391</v>
      </c>
      <c r="C4717" s="114" t="s">
        <v>364</v>
      </c>
      <c r="D4717" s="114" t="s">
        <v>386</v>
      </c>
    </row>
    <row r="4718" spans="1:4" x14ac:dyDescent="0.3">
      <c r="A4718" s="114" t="s">
        <v>7141</v>
      </c>
      <c r="B4718" s="114">
        <v>504220</v>
      </c>
      <c r="C4718" s="114" t="s">
        <v>364</v>
      </c>
      <c r="D4718" s="114" t="s">
        <v>372</v>
      </c>
    </row>
    <row r="4719" spans="1:4" x14ac:dyDescent="0.3">
      <c r="A4719" s="114" t="s">
        <v>7142</v>
      </c>
      <c r="B4719" s="114" t="s">
        <v>364</v>
      </c>
      <c r="C4719" s="114" t="s">
        <v>7143</v>
      </c>
      <c r="D4719" s="114" t="s">
        <v>455</v>
      </c>
    </row>
    <row r="4720" spans="1:4" x14ac:dyDescent="0.3">
      <c r="A4720" s="114" t="s">
        <v>7144</v>
      </c>
      <c r="B4720" s="114">
        <v>504220</v>
      </c>
      <c r="C4720" s="114" t="s">
        <v>364</v>
      </c>
      <c r="D4720" s="114" t="s">
        <v>372</v>
      </c>
    </row>
    <row r="4721" spans="1:4" x14ac:dyDescent="0.3">
      <c r="A4721" s="114" t="s">
        <v>7145</v>
      </c>
      <c r="B4721" s="114">
        <v>505583</v>
      </c>
      <c r="C4721" s="114" t="s">
        <v>364</v>
      </c>
      <c r="D4721" s="114" t="s">
        <v>450</v>
      </c>
    </row>
    <row r="4722" spans="1:4" x14ac:dyDescent="0.3">
      <c r="A4722" s="114" t="s">
        <v>7146</v>
      </c>
      <c r="B4722" s="114">
        <v>541445</v>
      </c>
      <c r="C4722" s="114" t="s">
        <v>364</v>
      </c>
      <c r="D4722" s="114" t="s">
        <v>662</v>
      </c>
    </row>
    <row r="4723" spans="1:4" x14ac:dyDescent="0.3">
      <c r="A4723" s="114" t="s">
        <v>7147</v>
      </c>
      <c r="B4723" s="114">
        <v>533023</v>
      </c>
      <c r="C4723" s="114" t="s">
        <v>7148</v>
      </c>
      <c r="D4723" s="114" t="s">
        <v>719</v>
      </c>
    </row>
    <row r="4724" spans="1:4" x14ac:dyDescent="0.3">
      <c r="A4724" s="114" t="s">
        <v>7149</v>
      </c>
      <c r="B4724" s="114">
        <v>533023</v>
      </c>
      <c r="C4724" s="114" t="s">
        <v>7150</v>
      </c>
      <c r="D4724" s="114" t="s">
        <v>719</v>
      </c>
    </row>
    <row r="4725" spans="1:4" x14ac:dyDescent="0.3">
      <c r="A4725" s="114" t="s">
        <v>7151</v>
      </c>
      <c r="B4725" s="114">
        <v>503675</v>
      </c>
      <c r="C4725" s="114" t="s">
        <v>364</v>
      </c>
      <c r="D4725" s="114" t="s">
        <v>785</v>
      </c>
    </row>
    <row r="4726" spans="1:4" x14ac:dyDescent="0.3">
      <c r="A4726" s="114" t="s">
        <v>7152</v>
      </c>
      <c r="B4726" s="114">
        <v>501370</v>
      </c>
      <c r="C4726" s="114" t="s">
        <v>364</v>
      </c>
      <c r="D4726" s="114" t="s">
        <v>448</v>
      </c>
    </row>
    <row r="4727" spans="1:4" x14ac:dyDescent="0.3">
      <c r="A4727" s="114" t="s">
        <v>7153</v>
      </c>
      <c r="B4727" s="114">
        <v>507410</v>
      </c>
      <c r="C4727" s="114" t="s">
        <v>7154</v>
      </c>
      <c r="D4727" s="114" t="s">
        <v>353</v>
      </c>
    </row>
    <row r="4728" spans="1:4" x14ac:dyDescent="0.3">
      <c r="A4728" s="114" t="s">
        <v>7155</v>
      </c>
      <c r="B4728" s="114">
        <v>511147</v>
      </c>
      <c r="C4728" s="114" t="s">
        <v>364</v>
      </c>
      <c r="D4728" s="114" t="s">
        <v>381</v>
      </c>
    </row>
    <row r="4729" spans="1:4" x14ac:dyDescent="0.3">
      <c r="A4729" s="114" t="s">
        <v>7156</v>
      </c>
      <c r="B4729" s="114">
        <v>532053</v>
      </c>
      <c r="C4729" s="114" t="s">
        <v>364</v>
      </c>
      <c r="D4729" s="114" t="s">
        <v>347</v>
      </c>
    </row>
    <row r="4730" spans="1:4" x14ac:dyDescent="0.3">
      <c r="A4730" s="114" t="s">
        <v>7157</v>
      </c>
      <c r="B4730" s="114">
        <v>524212</v>
      </c>
      <c r="C4730" s="114" t="s">
        <v>7158</v>
      </c>
      <c r="D4730" s="114" t="s">
        <v>402</v>
      </c>
    </row>
    <row r="4731" spans="1:4" x14ac:dyDescent="0.3">
      <c r="A4731" s="114" t="s">
        <v>7159</v>
      </c>
      <c r="B4731" s="114">
        <v>511690</v>
      </c>
      <c r="C4731" s="114" t="s">
        <v>364</v>
      </c>
      <c r="D4731" s="114" t="s">
        <v>381</v>
      </c>
    </row>
    <row r="4732" spans="1:4" x14ac:dyDescent="0.3">
      <c r="A4732" s="114" t="s">
        <v>7160</v>
      </c>
      <c r="B4732" s="114">
        <v>508494</v>
      </c>
      <c r="C4732" s="114" t="s">
        <v>364</v>
      </c>
      <c r="D4732" s="114" t="s">
        <v>771</v>
      </c>
    </row>
    <row r="4733" spans="1:4" x14ac:dyDescent="0.3">
      <c r="A4733" s="114" t="s">
        <v>7161</v>
      </c>
      <c r="B4733" s="114">
        <v>523660</v>
      </c>
      <c r="C4733" s="114" t="s">
        <v>364</v>
      </c>
      <c r="D4733" s="114" t="s">
        <v>444</v>
      </c>
    </row>
    <row r="4734" spans="1:4" x14ac:dyDescent="0.3">
      <c r="A4734" s="114" t="s">
        <v>7162</v>
      </c>
      <c r="B4734" s="114" t="s">
        <v>364</v>
      </c>
      <c r="C4734" s="114" t="s">
        <v>7163</v>
      </c>
      <c r="D4734" s="114" t="s">
        <v>375</v>
      </c>
    </row>
    <row r="4735" spans="1:4" x14ac:dyDescent="0.3">
      <c r="A4735" s="114" t="s">
        <v>7164</v>
      </c>
      <c r="B4735" s="114">
        <v>780016</v>
      </c>
      <c r="C4735" s="114" t="s">
        <v>364</v>
      </c>
      <c r="D4735" s="114" t="s">
        <v>455</v>
      </c>
    </row>
    <row r="4736" spans="1:4" x14ac:dyDescent="0.3">
      <c r="A4736" s="114" t="s">
        <v>7165</v>
      </c>
      <c r="B4736" s="114">
        <v>517498</v>
      </c>
      <c r="C4736" s="114" t="s">
        <v>7166</v>
      </c>
      <c r="D4736" s="114" t="s">
        <v>662</v>
      </c>
    </row>
    <row r="4737" spans="1:4" x14ac:dyDescent="0.3">
      <c r="A4737" s="114" t="s">
        <v>7167</v>
      </c>
      <c r="B4737" s="114">
        <v>511074</v>
      </c>
      <c r="C4737" s="114" t="s">
        <v>364</v>
      </c>
      <c r="D4737" s="114" t="s">
        <v>381</v>
      </c>
    </row>
    <row r="4738" spans="1:4" x14ac:dyDescent="0.3">
      <c r="A4738" s="114" t="s">
        <v>7168</v>
      </c>
      <c r="B4738" s="114">
        <v>533452</v>
      </c>
      <c r="C4738" s="114" t="s">
        <v>7169</v>
      </c>
      <c r="D4738" s="114" t="s">
        <v>347</v>
      </c>
    </row>
    <row r="4739" spans="1:4" x14ac:dyDescent="0.3">
      <c r="A4739" s="114" t="s">
        <v>7170</v>
      </c>
      <c r="B4739" s="114">
        <v>523011</v>
      </c>
      <c r="C4739" s="114" t="s">
        <v>7171</v>
      </c>
      <c r="D4739" s="114" t="s">
        <v>386</v>
      </c>
    </row>
    <row r="4740" spans="1:4" x14ac:dyDescent="0.3">
      <c r="A4740" s="114" t="s">
        <v>7172</v>
      </c>
      <c r="B4740" s="114">
        <v>504988</v>
      </c>
      <c r="C4740" s="114" t="s">
        <v>364</v>
      </c>
      <c r="D4740" s="114" t="s">
        <v>1284</v>
      </c>
    </row>
    <row r="4741" spans="1:4" x14ac:dyDescent="0.3">
      <c r="A4741" s="114" t="s">
        <v>7173</v>
      </c>
      <c r="B4741" s="114">
        <v>524661</v>
      </c>
      <c r="C4741" s="114" t="s">
        <v>364</v>
      </c>
      <c r="D4741" s="114" t="s">
        <v>402</v>
      </c>
    </row>
    <row r="4742" spans="1:4" x14ac:dyDescent="0.3">
      <c r="A4742" s="114" t="s">
        <v>7174</v>
      </c>
      <c r="B4742" s="114">
        <v>532016</v>
      </c>
      <c r="C4742" s="114" t="s">
        <v>364</v>
      </c>
      <c r="D4742" s="114" t="s">
        <v>450</v>
      </c>
    </row>
    <row r="4743" spans="1:4" x14ac:dyDescent="0.3">
      <c r="A4743" s="114" t="s">
        <v>7175</v>
      </c>
      <c r="B4743" s="114">
        <v>531211</v>
      </c>
      <c r="C4743" s="114" t="s">
        <v>364</v>
      </c>
      <c r="D4743" s="114" t="s">
        <v>347</v>
      </c>
    </row>
    <row r="4744" spans="1:4" x14ac:dyDescent="0.3">
      <c r="A4744" s="114" t="s">
        <v>7176</v>
      </c>
      <c r="B4744" s="114">
        <v>514162</v>
      </c>
      <c r="C4744" s="114" t="s">
        <v>7177</v>
      </c>
      <c r="D4744" s="114" t="s">
        <v>379</v>
      </c>
    </row>
    <row r="4745" spans="1:4" x14ac:dyDescent="0.3">
      <c r="A4745" s="114" t="s">
        <v>7178</v>
      </c>
      <c r="B4745" s="114">
        <v>532144</v>
      </c>
      <c r="C4745" s="114" t="s">
        <v>7179</v>
      </c>
      <c r="D4745" s="114" t="s">
        <v>762</v>
      </c>
    </row>
    <row r="4746" spans="1:4" x14ac:dyDescent="0.3">
      <c r="A4746" s="114" t="s">
        <v>7180</v>
      </c>
      <c r="B4746" s="114">
        <v>532553</v>
      </c>
      <c r="C4746" s="114" t="s">
        <v>7181</v>
      </c>
      <c r="D4746" s="114" t="s">
        <v>762</v>
      </c>
    </row>
    <row r="4747" spans="1:4" x14ac:dyDescent="0.3">
      <c r="A4747" s="114" t="s">
        <v>7182</v>
      </c>
      <c r="B4747" s="114">
        <v>514162</v>
      </c>
      <c r="C4747" s="114" t="s">
        <v>7177</v>
      </c>
      <c r="D4747" s="114" t="s">
        <v>379</v>
      </c>
    </row>
    <row r="4748" spans="1:4" x14ac:dyDescent="0.3">
      <c r="A4748" s="114" t="s">
        <v>7183</v>
      </c>
      <c r="B4748" s="114">
        <v>533252</v>
      </c>
      <c r="C4748" s="114" t="s">
        <v>7184</v>
      </c>
      <c r="D4748" s="114" t="s">
        <v>347</v>
      </c>
    </row>
    <row r="4749" spans="1:4" x14ac:dyDescent="0.3">
      <c r="A4749" s="114" t="s">
        <v>7185</v>
      </c>
      <c r="B4749" s="114">
        <v>526431</v>
      </c>
      <c r="C4749" s="114" t="s">
        <v>364</v>
      </c>
      <c r="D4749" s="114" t="s">
        <v>790</v>
      </c>
    </row>
    <row r="4750" spans="1:4" x14ac:dyDescent="0.3">
      <c r="A4750" s="114" t="s">
        <v>7186</v>
      </c>
      <c r="B4750" s="114">
        <v>505412</v>
      </c>
      <c r="C4750" s="114" t="s">
        <v>7187</v>
      </c>
      <c r="D4750" s="114" t="s">
        <v>372</v>
      </c>
    </row>
    <row r="4751" spans="1:4" x14ac:dyDescent="0.3">
      <c r="A4751" s="114" t="s">
        <v>7188</v>
      </c>
      <c r="B4751" s="114">
        <v>505412</v>
      </c>
      <c r="C4751" s="114" t="s">
        <v>7187</v>
      </c>
      <c r="D4751" s="114" t="s">
        <v>372</v>
      </c>
    </row>
    <row r="4752" spans="1:4" x14ac:dyDescent="0.3">
      <c r="A4752" s="114" t="s">
        <v>7189</v>
      </c>
      <c r="B4752" s="114">
        <v>532373</v>
      </c>
      <c r="C4752" s="114" t="s">
        <v>364</v>
      </c>
      <c r="D4752" s="114" t="s">
        <v>386</v>
      </c>
    </row>
    <row r="4753" spans="1:4" x14ac:dyDescent="0.3">
      <c r="A4753" s="114" t="s">
        <v>7190</v>
      </c>
      <c r="B4753" s="114">
        <v>500444</v>
      </c>
      <c r="C4753" s="114" t="s">
        <v>7191</v>
      </c>
      <c r="D4753" s="114" t="s">
        <v>358</v>
      </c>
    </row>
    <row r="4754" spans="1:4" x14ac:dyDescent="0.3">
      <c r="A4754" s="114" t="s">
        <v>7192</v>
      </c>
      <c r="B4754" s="114">
        <v>538382</v>
      </c>
      <c r="C4754" s="114" t="s">
        <v>364</v>
      </c>
      <c r="D4754" s="114" t="s">
        <v>386</v>
      </c>
    </row>
    <row r="4755" spans="1:4" x14ac:dyDescent="0.3">
      <c r="A4755" s="114" t="s">
        <v>7193</v>
      </c>
      <c r="B4755" s="114">
        <v>504998</v>
      </c>
      <c r="C4755" s="114" t="s">
        <v>364</v>
      </c>
      <c r="D4755" s="114" t="s">
        <v>396</v>
      </c>
    </row>
    <row r="4756" spans="1:4" x14ac:dyDescent="0.3">
      <c r="A4756" s="114" t="s">
        <v>7194</v>
      </c>
      <c r="B4756" s="114">
        <v>505533</v>
      </c>
      <c r="C4756" s="114" t="s">
        <v>364</v>
      </c>
      <c r="D4756" s="114" t="s">
        <v>853</v>
      </c>
    </row>
    <row r="4757" spans="1:4" x14ac:dyDescent="0.3">
      <c r="A4757" s="114" t="s">
        <v>7195</v>
      </c>
      <c r="B4757" s="114">
        <v>590073</v>
      </c>
      <c r="C4757" s="114" t="s">
        <v>7196</v>
      </c>
      <c r="D4757" s="114" t="s">
        <v>719</v>
      </c>
    </row>
    <row r="4758" spans="1:4" x14ac:dyDescent="0.3">
      <c r="A4758" s="114" t="s">
        <v>7197</v>
      </c>
      <c r="B4758" s="114">
        <v>590073</v>
      </c>
      <c r="C4758" s="114" t="s">
        <v>7196</v>
      </c>
      <c r="D4758" s="114" t="s">
        <v>719</v>
      </c>
    </row>
    <row r="4759" spans="1:4" x14ac:dyDescent="0.3">
      <c r="A4759" s="114" t="s">
        <v>7198</v>
      </c>
      <c r="B4759" s="114">
        <v>500238</v>
      </c>
      <c r="C4759" s="114" t="s">
        <v>7199</v>
      </c>
      <c r="D4759" s="114" t="s">
        <v>733</v>
      </c>
    </row>
    <row r="4760" spans="1:4" x14ac:dyDescent="0.3">
      <c r="A4760" s="114" t="s">
        <v>7200</v>
      </c>
      <c r="B4760" s="114">
        <v>500238</v>
      </c>
      <c r="C4760" s="114" t="s">
        <v>7199</v>
      </c>
      <c r="D4760" s="114" t="s">
        <v>733</v>
      </c>
    </row>
    <row r="4761" spans="1:4" x14ac:dyDescent="0.3">
      <c r="A4761" s="114" t="s">
        <v>7201</v>
      </c>
      <c r="B4761" s="114">
        <v>513713</v>
      </c>
      <c r="C4761" s="114" t="s">
        <v>364</v>
      </c>
      <c r="D4761" s="114" t="s">
        <v>478</v>
      </c>
    </row>
    <row r="4762" spans="1:4" x14ac:dyDescent="0.3">
      <c r="A4762" s="114" t="s">
        <v>7202</v>
      </c>
      <c r="B4762" s="114">
        <v>542667</v>
      </c>
      <c r="C4762" s="114" t="s">
        <v>7203</v>
      </c>
      <c r="D4762" s="114" t="s">
        <v>730</v>
      </c>
    </row>
    <row r="4763" spans="1:4" x14ac:dyDescent="0.3">
      <c r="A4763" s="114" t="s">
        <v>7204</v>
      </c>
      <c r="B4763" s="114">
        <v>519214</v>
      </c>
      <c r="C4763" s="114" t="s">
        <v>364</v>
      </c>
      <c r="D4763" s="114" t="s">
        <v>381</v>
      </c>
    </row>
    <row r="4764" spans="1:4" x14ac:dyDescent="0.3">
      <c r="A4764" s="114" t="s">
        <v>7205</v>
      </c>
      <c r="B4764" s="114">
        <v>519224</v>
      </c>
      <c r="C4764" s="114" t="s">
        <v>7206</v>
      </c>
      <c r="D4764" s="114" t="s">
        <v>386</v>
      </c>
    </row>
    <row r="4765" spans="1:4" x14ac:dyDescent="0.3">
      <c r="A4765" s="114" t="s">
        <v>7207</v>
      </c>
      <c r="B4765" s="114">
        <v>526586</v>
      </c>
      <c r="C4765" s="114" t="s">
        <v>364</v>
      </c>
      <c r="D4765" s="114" t="s">
        <v>484</v>
      </c>
    </row>
    <row r="4766" spans="1:4" x14ac:dyDescent="0.3">
      <c r="A4766" s="114" t="s">
        <v>7208</v>
      </c>
      <c r="B4766" s="114">
        <v>522029</v>
      </c>
      <c r="C4766" s="114" t="s">
        <v>7209</v>
      </c>
      <c r="D4766" s="114" t="s">
        <v>372</v>
      </c>
    </row>
    <row r="4767" spans="1:4" x14ac:dyDescent="0.3">
      <c r="A4767" s="114" t="s">
        <v>7210</v>
      </c>
      <c r="B4767" s="114">
        <v>512022</v>
      </c>
      <c r="C4767" s="114" t="s">
        <v>364</v>
      </c>
      <c r="D4767" s="114" t="s">
        <v>347</v>
      </c>
    </row>
    <row r="4768" spans="1:4" x14ac:dyDescent="0.3">
      <c r="A4768" s="114" t="s">
        <v>7211</v>
      </c>
      <c r="B4768" s="114">
        <v>512022</v>
      </c>
      <c r="C4768" s="114" t="s">
        <v>364</v>
      </c>
      <c r="D4768" s="114" t="s">
        <v>347</v>
      </c>
    </row>
    <row r="4769" spans="1:4" x14ac:dyDescent="0.3">
      <c r="A4769" s="114" t="s">
        <v>7212</v>
      </c>
      <c r="B4769" s="114">
        <v>526471</v>
      </c>
      <c r="C4769" s="114" t="s">
        <v>364</v>
      </c>
      <c r="D4769" s="114" t="s">
        <v>996</v>
      </c>
    </row>
    <row r="4770" spans="1:4" x14ac:dyDescent="0.3">
      <c r="A4770" s="114" t="s">
        <v>7213</v>
      </c>
      <c r="B4770" s="114">
        <v>514470</v>
      </c>
      <c r="C4770" s="114" t="s">
        <v>364</v>
      </c>
      <c r="D4770" s="114" t="s">
        <v>379</v>
      </c>
    </row>
    <row r="4771" spans="1:4" x14ac:dyDescent="0.3">
      <c r="A4771" s="114" t="s">
        <v>7214</v>
      </c>
      <c r="B4771" s="114">
        <v>514348</v>
      </c>
      <c r="C4771" s="114" t="s">
        <v>7215</v>
      </c>
      <c r="D4771" s="114" t="s">
        <v>379</v>
      </c>
    </row>
    <row r="4772" spans="1:4" x14ac:dyDescent="0.3">
      <c r="A4772" s="114" t="s">
        <v>7216</v>
      </c>
      <c r="B4772" s="114">
        <v>524758</v>
      </c>
      <c r="C4772" s="114" t="s">
        <v>364</v>
      </c>
      <c r="D4772" s="114" t="s">
        <v>402</v>
      </c>
    </row>
    <row r="4773" spans="1:4" x14ac:dyDescent="0.3">
      <c r="A4773" s="114" t="s">
        <v>7217</v>
      </c>
      <c r="B4773" s="114">
        <v>538873</v>
      </c>
      <c r="C4773" s="114" t="s">
        <v>364</v>
      </c>
      <c r="D4773" s="114" t="s">
        <v>381</v>
      </c>
    </row>
    <row r="4774" spans="1:4" x14ac:dyDescent="0.3">
      <c r="A4774" s="114" t="s">
        <v>7218</v>
      </c>
      <c r="B4774" s="114">
        <v>507685</v>
      </c>
      <c r="C4774" s="114" t="s">
        <v>7219</v>
      </c>
      <c r="D4774" s="114" t="s">
        <v>350</v>
      </c>
    </row>
    <row r="4775" spans="1:4" x14ac:dyDescent="0.3">
      <c r="A4775" s="114" t="s">
        <v>7220</v>
      </c>
      <c r="B4775" s="114">
        <v>507817</v>
      </c>
      <c r="C4775" s="114" t="s">
        <v>364</v>
      </c>
      <c r="D4775" s="114" t="s">
        <v>379</v>
      </c>
    </row>
    <row r="4776" spans="1:4" x14ac:dyDescent="0.3">
      <c r="A4776" s="114" t="s">
        <v>7221</v>
      </c>
      <c r="B4776" s="114">
        <v>511642</v>
      </c>
      <c r="C4776" s="114" t="s">
        <v>364</v>
      </c>
      <c r="D4776" s="114" t="s">
        <v>381</v>
      </c>
    </row>
    <row r="4777" spans="1:4" x14ac:dyDescent="0.3">
      <c r="A4777" s="114" t="s">
        <v>7222</v>
      </c>
      <c r="B4777" s="114">
        <v>532300</v>
      </c>
      <c r="C4777" s="114" t="s">
        <v>7223</v>
      </c>
      <c r="D4777" s="114" t="s">
        <v>402</v>
      </c>
    </row>
    <row r="4778" spans="1:4" x14ac:dyDescent="0.3">
      <c r="A4778" s="114" t="s">
        <v>7224</v>
      </c>
      <c r="B4778" s="114">
        <v>531396</v>
      </c>
      <c r="C4778" s="114" t="s">
        <v>364</v>
      </c>
      <c r="D4778" s="114" t="s">
        <v>457</v>
      </c>
    </row>
    <row r="4779" spans="1:4" x14ac:dyDescent="0.3">
      <c r="A4779" s="114" t="s">
        <v>7225</v>
      </c>
      <c r="B4779" s="114">
        <v>538128</v>
      </c>
      <c r="C4779" s="114" t="s">
        <v>364</v>
      </c>
      <c r="D4779" s="114" t="s">
        <v>478</v>
      </c>
    </row>
    <row r="4780" spans="1:4" x14ac:dyDescent="0.3">
      <c r="A4780" s="114" t="s">
        <v>7226</v>
      </c>
      <c r="B4780" s="114">
        <v>538268</v>
      </c>
      <c r="C4780" s="114" t="s">
        <v>7227</v>
      </c>
      <c r="D4780" s="114" t="s">
        <v>542</v>
      </c>
    </row>
    <row r="4781" spans="1:4" x14ac:dyDescent="0.3">
      <c r="A4781" s="114" t="s">
        <v>7228</v>
      </c>
      <c r="B4781" s="114">
        <v>526959</v>
      </c>
      <c r="C4781" s="114" t="s">
        <v>364</v>
      </c>
      <c r="D4781" s="114" t="s">
        <v>565</v>
      </c>
    </row>
    <row r="4782" spans="1:4" x14ac:dyDescent="0.3">
      <c r="A4782" s="114" t="s">
        <v>7229</v>
      </c>
      <c r="B4782" s="114">
        <v>526525</v>
      </c>
      <c r="C4782" s="114" t="s">
        <v>364</v>
      </c>
      <c r="D4782" s="114" t="s">
        <v>478</v>
      </c>
    </row>
    <row r="4783" spans="1:4" x14ac:dyDescent="0.3">
      <c r="A4783" s="114" t="s">
        <v>7230</v>
      </c>
      <c r="B4783" s="114">
        <v>538451</v>
      </c>
      <c r="C4783" s="114" t="s">
        <v>364</v>
      </c>
      <c r="D4783" s="114" t="s">
        <v>384</v>
      </c>
    </row>
    <row r="4784" spans="1:4" x14ac:dyDescent="0.3">
      <c r="A4784" s="114" t="s">
        <v>7231</v>
      </c>
      <c r="B4784" s="114" t="s">
        <v>364</v>
      </c>
      <c r="C4784" s="114" t="s">
        <v>7232</v>
      </c>
      <c r="D4784" s="114" t="s">
        <v>375</v>
      </c>
    </row>
    <row r="4785" spans="1:4" x14ac:dyDescent="0.3">
      <c r="A4785" s="114" t="s">
        <v>7233</v>
      </c>
      <c r="B4785" s="114">
        <v>505872</v>
      </c>
      <c r="C4785" s="114" t="s">
        <v>364</v>
      </c>
      <c r="D4785" s="114" t="s">
        <v>372</v>
      </c>
    </row>
    <row r="4786" spans="1:4" x14ac:dyDescent="0.3">
      <c r="A4786" s="114" t="s">
        <v>7234</v>
      </c>
      <c r="B4786" s="114">
        <v>532616</v>
      </c>
      <c r="C4786" s="114" t="s">
        <v>7235</v>
      </c>
      <c r="D4786" s="114" t="s">
        <v>694</v>
      </c>
    </row>
    <row r="4787" spans="1:4" x14ac:dyDescent="0.3">
      <c r="A4787" s="114" t="s">
        <v>7236</v>
      </c>
      <c r="B4787" s="114">
        <v>542367</v>
      </c>
      <c r="C4787" s="114" t="s">
        <v>7237</v>
      </c>
      <c r="D4787" s="114" t="s">
        <v>5489</v>
      </c>
    </row>
    <row r="4788" spans="1:4" x14ac:dyDescent="0.3">
      <c r="A4788" s="114" t="s">
        <v>7238</v>
      </c>
      <c r="B4788" s="114">
        <v>532788</v>
      </c>
      <c r="C4788" s="114" t="s">
        <v>7239</v>
      </c>
      <c r="D4788" s="114" t="s">
        <v>510</v>
      </c>
    </row>
    <row r="4789" spans="1:4" x14ac:dyDescent="0.3">
      <c r="A4789" s="114" t="s">
        <v>7240</v>
      </c>
      <c r="B4789" s="114">
        <v>590013</v>
      </c>
      <c r="C4789" s="114" t="s">
        <v>7241</v>
      </c>
      <c r="D4789" s="114" t="s">
        <v>412</v>
      </c>
    </row>
    <row r="4790" spans="1:4" x14ac:dyDescent="0.3">
      <c r="A4790" s="114" t="s">
        <v>7242</v>
      </c>
      <c r="B4790" s="114">
        <v>590013</v>
      </c>
      <c r="C4790" s="114" t="s">
        <v>7243</v>
      </c>
      <c r="D4790" s="114" t="s">
        <v>412</v>
      </c>
    </row>
    <row r="4791" spans="1:4" x14ac:dyDescent="0.3">
      <c r="A4791" s="114" t="s">
        <v>7244</v>
      </c>
      <c r="B4791" s="114">
        <v>511012</v>
      </c>
      <c r="C4791" s="114" t="s">
        <v>364</v>
      </c>
      <c r="D4791" s="114" t="s">
        <v>384</v>
      </c>
    </row>
    <row r="4792" spans="1:4" x14ac:dyDescent="0.3">
      <c r="A4792" s="114" t="s">
        <v>7245</v>
      </c>
      <c r="B4792" s="114">
        <v>514378</v>
      </c>
      <c r="C4792" s="114" t="s">
        <v>364</v>
      </c>
      <c r="D4792" s="114" t="s">
        <v>386</v>
      </c>
    </row>
    <row r="4793" spans="1:4" x14ac:dyDescent="0.3">
      <c r="A4793" s="114" t="s">
        <v>7246</v>
      </c>
      <c r="B4793" s="114">
        <v>539939</v>
      </c>
      <c r="C4793" s="114" t="s">
        <v>364</v>
      </c>
      <c r="D4793" s="114" t="s">
        <v>524</v>
      </c>
    </row>
    <row r="4794" spans="1:4" x14ac:dyDescent="0.3">
      <c r="A4794" s="114" t="s">
        <v>7247</v>
      </c>
      <c r="B4794" s="114">
        <v>511601</v>
      </c>
      <c r="C4794" s="114" t="s">
        <v>364</v>
      </c>
      <c r="D4794" s="114" t="s">
        <v>386</v>
      </c>
    </row>
    <row r="4795" spans="1:4" x14ac:dyDescent="0.3">
      <c r="A4795" s="114" t="s">
        <v>7248</v>
      </c>
      <c r="B4795" s="114">
        <v>516030</v>
      </c>
      <c r="C4795" s="114" t="s">
        <v>364</v>
      </c>
      <c r="D4795" s="114" t="s">
        <v>358</v>
      </c>
    </row>
    <row r="4796" spans="1:4" x14ac:dyDescent="0.3">
      <c r="A4796" s="114" t="s">
        <v>7249</v>
      </c>
      <c r="B4796" s="114">
        <v>541167</v>
      </c>
      <c r="C4796" s="114" t="s">
        <v>364</v>
      </c>
      <c r="D4796" s="114" t="s">
        <v>524</v>
      </c>
    </row>
    <row r="4797" spans="1:4" x14ac:dyDescent="0.3">
      <c r="A4797" s="114" t="s">
        <v>7250</v>
      </c>
      <c r="B4797" s="114">
        <v>530063</v>
      </c>
      <c r="C4797" s="114" t="s">
        <v>364</v>
      </c>
      <c r="D4797" s="114" t="s">
        <v>559</v>
      </c>
    </row>
    <row r="4798" spans="1:4" x14ac:dyDescent="0.3">
      <c r="A4798" s="114" t="s">
        <v>7251</v>
      </c>
      <c r="B4798" s="114">
        <v>532648</v>
      </c>
      <c r="C4798" s="114" t="s">
        <v>7252</v>
      </c>
      <c r="D4798" s="114" t="s">
        <v>682</v>
      </c>
    </row>
    <row r="4799" spans="1:4" x14ac:dyDescent="0.3">
      <c r="A4799" s="114" t="s">
        <v>7253</v>
      </c>
      <c r="B4799" s="114">
        <v>531260</v>
      </c>
      <c r="C4799" s="114" t="s">
        <v>364</v>
      </c>
      <c r="D4799" s="114" t="s">
        <v>424</v>
      </c>
    </row>
    <row r="4800" spans="1:4" x14ac:dyDescent="0.3">
      <c r="A4800" s="114" t="s">
        <v>7254</v>
      </c>
      <c r="B4800" s="114">
        <v>522209</v>
      </c>
      <c r="C4800" s="114" t="s">
        <v>364</v>
      </c>
      <c r="D4800" s="114" t="s">
        <v>347</v>
      </c>
    </row>
    <row r="4801" spans="1:4" x14ac:dyDescent="0.3">
      <c r="A4801" s="114" t="s">
        <v>7255</v>
      </c>
      <c r="B4801" s="114">
        <v>522209</v>
      </c>
      <c r="C4801" s="114" t="s">
        <v>364</v>
      </c>
      <c r="D4801" s="114" t="s">
        <v>347</v>
      </c>
    </row>
    <row r="4802" spans="1:4" x14ac:dyDescent="0.3">
      <c r="A4802" s="114" t="s">
        <v>7256</v>
      </c>
      <c r="B4802" s="114">
        <v>539097</v>
      </c>
      <c r="C4802" s="114" t="s">
        <v>364</v>
      </c>
      <c r="D4802" s="114" t="s">
        <v>386</v>
      </c>
    </row>
    <row r="4803" spans="1:4" x14ac:dyDescent="0.3">
      <c r="A4803" s="114" t="s">
        <v>7257</v>
      </c>
      <c r="B4803" s="114">
        <v>530675</v>
      </c>
      <c r="C4803" s="114" t="s">
        <v>364</v>
      </c>
      <c r="D4803" s="114" t="s">
        <v>478</v>
      </c>
    </row>
    <row r="4804" spans="1:4" x14ac:dyDescent="0.3">
      <c r="A4804" s="114" t="s">
        <v>7258</v>
      </c>
      <c r="B4804" s="114">
        <v>540550</v>
      </c>
      <c r="C4804" s="114" t="s">
        <v>364</v>
      </c>
      <c r="D4804" s="114" t="s">
        <v>524</v>
      </c>
    </row>
    <row r="4805" spans="1:4" x14ac:dyDescent="0.3">
      <c r="A4805" s="114" t="s">
        <v>7259</v>
      </c>
      <c r="B4805" s="114">
        <v>522108</v>
      </c>
      <c r="C4805" s="114" t="s">
        <v>364</v>
      </c>
      <c r="D4805" s="114" t="s">
        <v>719</v>
      </c>
    </row>
    <row r="4806" spans="1:4" x14ac:dyDescent="0.3">
      <c r="A4806" s="114" t="s">
        <v>7260</v>
      </c>
      <c r="B4806" s="114">
        <v>522108</v>
      </c>
      <c r="C4806" s="114" t="s">
        <v>364</v>
      </c>
      <c r="D4806" s="114" t="s">
        <v>719</v>
      </c>
    </row>
    <row r="4807" spans="1:4" x14ac:dyDescent="0.3">
      <c r="A4807" s="114" t="s">
        <v>7261</v>
      </c>
      <c r="B4807" s="114">
        <v>536846</v>
      </c>
      <c r="C4807" s="114" t="s">
        <v>364</v>
      </c>
      <c r="D4807" s="114" t="s">
        <v>762</v>
      </c>
    </row>
    <row r="4808" spans="1:4" x14ac:dyDescent="0.3">
      <c r="A4808" s="114" t="s">
        <v>7262</v>
      </c>
      <c r="B4808" s="114">
        <v>531663</v>
      </c>
      <c r="C4808" s="114" t="s">
        <v>7263</v>
      </c>
      <c r="D4808" s="114" t="s">
        <v>2183</v>
      </c>
    </row>
    <row r="4809" spans="1:4" x14ac:dyDescent="0.3">
      <c r="A4809" s="114" t="s">
        <v>7264</v>
      </c>
      <c r="B4809" s="114">
        <v>505163</v>
      </c>
      <c r="C4809" s="114" t="s">
        <v>364</v>
      </c>
      <c r="D4809" s="114" t="s">
        <v>719</v>
      </c>
    </row>
    <row r="4810" spans="1:4" x14ac:dyDescent="0.3">
      <c r="A4810" s="114" t="s">
        <v>7265</v>
      </c>
      <c r="B4810" s="114">
        <v>505163</v>
      </c>
      <c r="C4810" s="114" t="s">
        <v>364</v>
      </c>
      <c r="D4810" s="114" t="s">
        <v>719</v>
      </c>
    </row>
    <row r="4811" spans="1:4" x14ac:dyDescent="0.3">
      <c r="A4811" s="114" t="s">
        <v>7266</v>
      </c>
      <c r="B4811" s="114">
        <v>539963</v>
      </c>
      <c r="C4811" s="114" t="s">
        <v>364</v>
      </c>
      <c r="D4811" s="114" t="s">
        <v>444</v>
      </c>
    </row>
    <row r="4812" spans="1:4" x14ac:dyDescent="0.3">
      <c r="A4812" s="114" t="s">
        <v>7267</v>
      </c>
      <c r="B4812" s="114">
        <v>505537</v>
      </c>
      <c r="C4812" s="114" t="s">
        <v>7268</v>
      </c>
      <c r="D4812" s="114" t="s">
        <v>1103</v>
      </c>
    </row>
    <row r="4813" spans="1:4" x14ac:dyDescent="0.3">
      <c r="A4813" s="114" t="s">
        <v>7269</v>
      </c>
      <c r="B4813" s="114">
        <v>533287</v>
      </c>
      <c r="C4813" s="114" t="s">
        <v>7270</v>
      </c>
      <c r="D4813" s="114" t="s">
        <v>469</v>
      </c>
    </row>
    <row r="4814" spans="1:4" x14ac:dyDescent="0.3">
      <c r="A4814" s="114" t="s">
        <v>7271</v>
      </c>
      <c r="B4814" s="114">
        <v>532794</v>
      </c>
      <c r="C4814" s="114" t="s">
        <v>7272</v>
      </c>
      <c r="D4814" s="114" t="s">
        <v>1103</v>
      </c>
    </row>
    <row r="4815" spans="1:4" x14ac:dyDescent="0.3">
      <c r="A4815" s="114" t="s">
        <v>7273</v>
      </c>
      <c r="B4815" s="114">
        <v>533339</v>
      </c>
      <c r="C4815" s="114" t="s">
        <v>7274</v>
      </c>
      <c r="D4815" s="114" t="s">
        <v>457</v>
      </c>
    </row>
    <row r="4816" spans="1:4" x14ac:dyDescent="0.3">
      <c r="A4816" s="114" t="s">
        <v>7275</v>
      </c>
      <c r="B4816" s="114">
        <v>531845</v>
      </c>
      <c r="C4816" s="114" t="s">
        <v>7276</v>
      </c>
      <c r="D4816" s="114" t="s">
        <v>762</v>
      </c>
    </row>
    <row r="4817" spans="1:4" x14ac:dyDescent="0.3">
      <c r="A4817" s="114" t="s">
        <v>7277</v>
      </c>
      <c r="B4817" s="114">
        <v>531845</v>
      </c>
      <c r="C4817" s="114" t="s">
        <v>7276</v>
      </c>
      <c r="D4817" s="114" t="s">
        <v>762</v>
      </c>
    </row>
    <row r="4818" spans="1:4" x14ac:dyDescent="0.3">
      <c r="A4818" s="114" t="s">
        <v>7278</v>
      </c>
      <c r="B4818" s="114">
        <v>512553</v>
      </c>
      <c r="C4818" s="114" t="s">
        <v>7279</v>
      </c>
      <c r="D4818" s="114" t="s">
        <v>379</v>
      </c>
    </row>
    <row r="4819" spans="1:4" x14ac:dyDescent="0.3">
      <c r="A4819" s="114" t="s">
        <v>7280</v>
      </c>
      <c r="B4819" s="114">
        <v>514266</v>
      </c>
      <c r="C4819" s="114" t="s">
        <v>364</v>
      </c>
      <c r="D4819" s="114" t="s">
        <v>379</v>
      </c>
    </row>
    <row r="4820" spans="1:4" x14ac:dyDescent="0.3">
      <c r="A4820" s="114" t="s">
        <v>7281</v>
      </c>
      <c r="B4820" s="114">
        <v>530665</v>
      </c>
      <c r="C4820" s="114" t="s">
        <v>364</v>
      </c>
      <c r="D4820" s="114" t="s">
        <v>402</v>
      </c>
    </row>
    <row r="4821" spans="1:4" x14ac:dyDescent="0.3">
      <c r="A4821" s="114" t="s">
        <v>7282</v>
      </c>
      <c r="B4821" s="114">
        <v>530697</v>
      </c>
      <c r="C4821" s="114" t="s">
        <v>364</v>
      </c>
      <c r="D4821" s="114" t="s">
        <v>785</v>
      </c>
    </row>
    <row r="4822" spans="1:4" x14ac:dyDescent="0.3">
      <c r="A4822" s="114" t="s">
        <v>7283</v>
      </c>
      <c r="B4822" s="114">
        <v>532039</v>
      </c>
      <c r="C4822" s="114" t="s">
        <v>364</v>
      </c>
      <c r="D4822" s="114" t="s">
        <v>402</v>
      </c>
    </row>
    <row r="4823" spans="1:4" x14ac:dyDescent="0.3">
      <c r="A4823" s="114" t="s">
        <v>7284</v>
      </c>
      <c r="B4823" s="114">
        <v>504067</v>
      </c>
      <c r="C4823" s="114" t="s">
        <v>7285</v>
      </c>
      <c r="D4823" s="114" t="s">
        <v>350</v>
      </c>
    </row>
    <row r="4824" spans="1:4" x14ac:dyDescent="0.3">
      <c r="A4824" s="114" t="s">
        <v>7286</v>
      </c>
      <c r="B4824" s="114">
        <v>531404</v>
      </c>
      <c r="C4824" s="114" t="s">
        <v>7287</v>
      </c>
      <c r="D4824" s="114" t="s">
        <v>906</v>
      </c>
    </row>
    <row r="4825" spans="1:4" x14ac:dyDescent="0.3">
      <c r="A4825" s="114" t="s">
        <v>7288</v>
      </c>
      <c r="B4825" s="114">
        <v>541400</v>
      </c>
      <c r="C4825" s="114" t="s">
        <v>364</v>
      </c>
      <c r="D4825" s="114" t="s">
        <v>402</v>
      </c>
    </row>
    <row r="4826" spans="1:4" x14ac:dyDescent="0.3">
      <c r="A4826" s="114" t="s">
        <v>7289</v>
      </c>
      <c r="B4826" s="114">
        <v>521163</v>
      </c>
      <c r="C4826" s="114" t="s">
        <v>7290</v>
      </c>
      <c r="D4826" s="114" t="s">
        <v>478</v>
      </c>
    </row>
    <row r="4827" spans="1:4" x14ac:dyDescent="0.3">
      <c r="A4827" s="114" t="s">
        <v>7291</v>
      </c>
      <c r="B4827" s="114" t="s">
        <v>364</v>
      </c>
      <c r="C4827" s="114" t="s">
        <v>7292</v>
      </c>
      <c r="D4827" s="114" t="s">
        <v>375</v>
      </c>
    </row>
    <row r="4828" spans="1:4" x14ac:dyDescent="0.3">
      <c r="A4828" s="114" t="s">
        <v>7293</v>
      </c>
      <c r="B4828" s="114">
        <v>512587</v>
      </c>
      <c r="C4828" s="114" t="s">
        <v>7294</v>
      </c>
      <c r="D4828" s="114" t="s">
        <v>478</v>
      </c>
    </row>
    <row r="4829" spans="1:4" x14ac:dyDescent="0.3">
      <c r="A4829" s="114" t="s">
        <v>7295</v>
      </c>
      <c r="B4829" s="114">
        <v>503641</v>
      </c>
      <c r="C4829" s="114" t="s">
        <v>7296</v>
      </c>
      <c r="D4829" s="114" t="s">
        <v>448</v>
      </c>
    </row>
    <row r="4830" spans="1:4" x14ac:dyDescent="0.3">
      <c r="A4830" s="114" t="s">
        <v>7297</v>
      </c>
      <c r="B4830" s="114" t="s">
        <v>364</v>
      </c>
      <c r="C4830" s="114" t="s">
        <v>7298</v>
      </c>
      <c r="D4830" s="114" t="s">
        <v>375</v>
      </c>
    </row>
    <row r="4831" spans="1:4" x14ac:dyDescent="0.3">
      <c r="A4831" s="114" t="s">
        <v>7299</v>
      </c>
      <c r="B4831" s="114">
        <v>534742</v>
      </c>
      <c r="C4831" s="114" t="s">
        <v>7300</v>
      </c>
      <c r="D4831" s="114" t="s">
        <v>872</v>
      </c>
    </row>
    <row r="4832" spans="1:4" x14ac:dyDescent="0.3">
      <c r="A4832" s="114" t="s">
        <v>7301</v>
      </c>
      <c r="B4832" s="114">
        <v>500780</v>
      </c>
      <c r="C4832" s="114" t="s">
        <v>7302</v>
      </c>
      <c r="D4832" s="114" t="s">
        <v>872</v>
      </c>
    </row>
    <row r="4833" spans="1:4" x14ac:dyDescent="0.3">
      <c r="A4833" s="114" t="s">
        <v>7303</v>
      </c>
      <c r="B4833" s="114">
        <v>531335</v>
      </c>
      <c r="C4833" s="114" t="s">
        <v>7304</v>
      </c>
      <c r="D4833" s="114" t="s">
        <v>424</v>
      </c>
    </row>
    <row r="4834" spans="1:4" x14ac:dyDescent="0.3">
      <c r="A4834" s="114" t="s">
        <v>7305</v>
      </c>
      <c r="B4834" s="114">
        <v>532883</v>
      </c>
      <c r="C4834" s="114" t="s">
        <v>7306</v>
      </c>
      <c r="D4834" s="114" t="s">
        <v>457</v>
      </c>
    </row>
    <row r="4835" spans="1:4" x14ac:dyDescent="0.3">
      <c r="A4835" s="114" t="s">
        <v>7307</v>
      </c>
      <c r="B4835" s="114">
        <v>500202</v>
      </c>
      <c r="C4835" s="114" t="s">
        <v>7308</v>
      </c>
      <c r="D4835" s="114" t="s">
        <v>381</v>
      </c>
    </row>
    <row r="4836" spans="1:4" x14ac:dyDescent="0.3">
      <c r="A4836" s="114" t="s">
        <v>7309</v>
      </c>
      <c r="B4836" s="114">
        <v>500458</v>
      </c>
      <c r="C4836" s="114" t="s">
        <v>7310</v>
      </c>
      <c r="D4836" s="114" t="s">
        <v>444</v>
      </c>
    </row>
    <row r="4837" spans="1:4" x14ac:dyDescent="0.3">
      <c r="A4837" s="114" t="s">
        <v>7311</v>
      </c>
      <c r="B4837" s="114">
        <v>501111</v>
      </c>
      <c r="C4837" s="114" t="s">
        <v>7312</v>
      </c>
      <c r="D4837" s="114" t="s">
        <v>386</v>
      </c>
    </row>
    <row r="4838" spans="1:4" x14ac:dyDescent="0.3">
      <c r="A4838" s="114" t="s">
        <v>7313</v>
      </c>
      <c r="B4838" s="114">
        <v>501151</v>
      </c>
      <c r="C4838" s="114" t="s">
        <v>7314</v>
      </c>
      <c r="D4838" s="114" t="s">
        <v>347</v>
      </c>
    </row>
    <row r="4839" spans="1:4" x14ac:dyDescent="0.3">
      <c r="A4839" s="114" t="s">
        <v>7315</v>
      </c>
      <c r="B4839" s="114">
        <v>501311</v>
      </c>
      <c r="C4839" s="114" t="s">
        <v>7316</v>
      </c>
      <c r="D4839" s="114" t="s">
        <v>381</v>
      </c>
    </row>
    <row r="4840" spans="1:4" x14ac:dyDescent="0.3">
      <c r="A4840" s="114" t="s">
        <v>7317</v>
      </c>
      <c r="B4840" s="114">
        <v>501622</v>
      </c>
      <c r="C4840" s="114" t="s">
        <v>7318</v>
      </c>
      <c r="D4840" s="114" t="s">
        <v>7319</v>
      </c>
    </row>
    <row r="4841" spans="1:4" x14ac:dyDescent="0.3">
      <c r="A4841" s="114" t="s">
        <v>7320</v>
      </c>
      <c r="B4841" s="114">
        <v>502850</v>
      </c>
      <c r="C4841" s="114" t="s">
        <v>7321</v>
      </c>
      <c r="D4841" s="114" t="s">
        <v>379</v>
      </c>
    </row>
    <row r="4842" spans="1:4" x14ac:dyDescent="0.3">
      <c r="A4842" s="114" t="s">
        <v>7322</v>
      </c>
      <c r="B4842" s="114">
        <v>503669</v>
      </c>
      <c r="C4842" s="114" t="s">
        <v>7323</v>
      </c>
      <c r="D4842" s="114" t="s">
        <v>7319</v>
      </c>
    </row>
    <row r="4843" spans="1:4" x14ac:dyDescent="0.3">
      <c r="A4843" s="114" t="s">
        <v>7324</v>
      </c>
      <c r="B4843" s="114">
        <v>506975</v>
      </c>
      <c r="C4843" s="114" t="s">
        <v>7325</v>
      </c>
      <c r="D4843" s="114" t="s">
        <v>379</v>
      </c>
    </row>
    <row r="4844" spans="1:4" x14ac:dyDescent="0.3">
      <c r="A4844" s="114" t="s">
        <v>7326</v>
      </c>
      <c r="B4844" s="114">
        <v>508924</v>
      </c>
      <c r="C4844" s="114" t="s">
        <v>7327</v>
      </c>
      <c r="D4844" s="114" t="s">
        <v>7319</v>
      </c>
    </row>
    <row r="4845" spans="1:4" x14ac:dyDescent="0.3">
      <c r="A4845" s="114" t="s">
        <v>7328</v>
      </c>
      <c r="B4845" s="114">
        <v>511260</v>
      </c>
      <c r="C4845" s="114" t="s">
        <v>7329</v>
      </c>
      <c r="D4845" s="114" t="s">
        <v>347</v>
      </c>
    </row>
    <row r="4846" spans="1:4" x14ac:dyDescent="0.3">
      <c r="A4846" s="114" t="s">
        <v>7330</v>
      </c>
      <c r="B4846" s="114">
        <v>511730</v>
      </c>
      <c r="C4846" s="114" t="s">
        <v>7331</v>
      </c>
      <c r="D4846" s="114" t="s">
        <v>381</v>
      </c>
    </row>
    <row r="4847" spans="1:4" x14ac:dyDescent="0.3">
      <c r="A4847" s="114" t="s">
        <v>7332</v>
      </c>
      <c r="B4847" s="114">
        <v>512221</v>
      </c>
      <c r="C4847" s="114" t="s">
        <v>7333</v>
      </c>
      <c r="D4847" s="114" t="s">
        <v>381</v>
      </c>
    </row>
    <row r="4848" spans="1:4" x14ac:dyDescent="0.3">
      <c r="A4848" s="114" t="s">
        <v>7334</v>
      </c>
      <c r="B4848" s="114">
        <v>512344</v>
      </c>
      <c r="C4848" s="114" t="s">
        <v>7335</v>
      </c>
      <c r="D4848" s="114" t="s">
        <v>386</v>
      </c>
    </row>
    <row r="4849" spans="1:4" x14ac:dyDescent="0.3">
      <c r="A4849" s="114" t="s">
        <v>7336</v>
      </c>
      <c r="B4849" s="114">
        <v>512345</v>
      </c>
      <c r="C4849" s="114" t="s">
        <v>7337</v>
      </c>
      <c r="D4849" s="114" t="s">
        <v>347</v>
      </c>
    </row>
    <row r="4850" spans="1:4" x14ac:dyDescent="0.3">
      <c r="A4850" s="114" t="s">
        <v>7338</v>
      </c>
      <c r="B4850" s="114">
        <v>512479</v>
      </c>
      <c r="C4850" s="114" t="s">
        <v>7339</v>
      </c>
      <c r="D4850" s="114" t="s">
        <v>450</v>
      </c>
    </row>
    <row r="4851" spans="1:4" x14ac:dyDescent="0.3">
      <c r="A4851" s="114" t="s">
        <v>7340</v>
      </c>
      <c r="B4851" s="114">
        <v>513343</v>
      </c>
      <c r="C4851" s="114" t="s">
        <v>7341</v>
      </c>
      <c r="D4851" s="114" t="s">
        <v>687</v>
      </c>
    </row>
    <row r="4852" spans="1:4" x14ac:dyDescent="0.3">
      <c r="A4852" s="114" t="s">
        <v>7342</v>
      </c>
      <c r="B4852" s="114">
        <v>513418</v>
      </c>
      <c r="C4852" s="114" t="s">
        <v>7343</v>
      </c>
      <c r="D4852" s="114" t="s">
        <v>1284</v>
      </c>
    </row>
    <row r="4853" spans="1:4" x14ac:dyDescent="0.3">
      <c r="A4853" s="114" t="s">
        <v>7344</v>
      </c>
      <c r="B4853" s="114">
        <v>515008</v>
      </c>
      <c r="C4853" s="114" t="s">
        <v>7345</v>
      </c>
      <c r="D4853" s="114" t="s">
        <v>662</v>
      </c>
    </row>
    <row r="4854" spans="1:4" x14ac:dyDescent="0.3">
      <c r="A4854" s="114" t="s">
        <v>7346</v>
      </c>
      <c r="B4854" s="114">
        <v>517273</v>
      </c>
      <c r="C4854" s="114" t="s">
        <v>7347</v>
      </c>
      <c r="D4854" s="114" t="s">
        <v>662</v>
      </c>
    </row>
    <row r="4855" spans="1:4" x14ac:dyDescent="0.3">
      <c r="A4855" s="114" t="s">
        <v>7348</v>
      </c>
      <c r="B4855" s="114">
        <v>517360</v>
      </c>
      <c r="C4855" s="114" t="s">
        <v>7349</v>
      </c>
      <c r="D4855" s="114" t="s">
        <v>386</v>
      </c>
    </row>
    <row r="4856" spans="1:4" x14ac:dyDescent="0.3">
      <c r="A4856" s="114" t="s">
        <v>7350</v>
      </c>
      <c r="B4856" s="114">
        <v>517393</v>
      </c>
      <c r="C4856" s="114" t="s">
        <v>7351</v>
      </c>
      <c r="D4856" s="114" t="s">
        <v>689</v>
      </c>
    </row>
    <row r="4857" spans="1:4" x14ac:dyDescent="0.3">
      <c r="A4857" s="114" t="s">
        <v>7352</v>
      </c>
      <c r="B4857" s="114">
        <v>519397</v>
      </c>
      <c r="C4857" s="114" t="s">
        <v>7353</v>
      </c>
      <c r="D4857" s="114" t="s">
        <v>424</v>
      </c>
    </row>
    <row r="4858" spans="1:4" x14ac:dyDescent="0.3">
      <c r="A4858" s="114" t="s">
        <v>7354</v>
      </c>
      <c r="B4858" s="114">
        <v>519500</v>
      </c>
      <c r="C4858" s="114" t="s">
        <v>7355</v>
      </c>
      <c r="D4858" s="114" t="s">
        <v>424</v>
      </c>
    </row>
    <row r="4859" spans="1:4" x14ac:dyDescent="0.3">
      <c r="A4859" s="114" t="s">
        <v>7356</v>
      </c>
      <c r="B4859" s="114">
        <v>522171</v>
      </c>
      <c r="C4859" s="114" t="s">
        <v>7357</v>
      </c>
      <c r="D4859" s="114" t="s">
        <v>372</v>
      </c>
    </row>
    <row r="4860" spans="1:4" x14ac:dyDescent="0.3">
      <c r="A4860" s="114" t="s">
        <v>7358</v>
      </c>
      <c r="B4860" s="114">
        <v>524572</v>
      </c>
      <c r="C4860" s="114" t="s">
        <v>7359</v>
      </c>
      <c r="D4860" s="114" t="s">
        <v>402</v>
      </c>
    </row>
    <row r="4861" spans="1:4" x14ac:dyDescent="0.3">
      <c r="A4861" s="114" t="s">
        <v>7360</v>
      </c>
      <c r="B4861" s="114">
        <v>526211</v>
      </c>
      <c r="C4861" s="114" t="s">
        <v>7361</v>
      </c>
      <c r="D4861" s="114" t="s">
        <v>613</v>
      </c>
    </row>
    <row r="4862" spans="1:4" x14ac:dyDescent="0.3">
      <c r="A4862" s="114" t="s">
        <v>7362</v>
      </c>
      <c r="B4862" s="114">
        <v>526638</v>
      </c>
      <c r="C4862" s="114" t="s">
        <v>7363</v>
      </c>
      <c r="D4862" s="114" t="s">
        <v>484</v>
      </c>
    </row>
    <row r="4863" spans="1:4" x14ac:dyDescent="0.3">
      <c r="A4863" s="114" t="s">
        <v>7364</v>
      </c>
      <c r="B4863" s="114">
        <v>530291</v>
      </c>
      <c r="C4863" s="114" t="s">
        <v>7365</v>
      </c>
      <c r="D4863" s="114" t="s">
        <v>613</v>
      </c>
    </row>
    <row r="4864" spans="1:4" x14ac:dyDescent="0.3">
      <c r="A4864" s="114" t="s">
        <v>7366</v>
      </c>
      <c r="B4864" s="114">
        <v>530439</v>
      </c>
      <c r="C4864" s="114" t="s">
        <v>7367</v>
      </c>
      <c r="D4864" s="114" t="s">
        <v>381</v>
      </c>
    </row>
    <row r="4865" spans="1:4" x14ac:dyDescent="0.3">
      <c r="A4865" s="114" t="s">
        <v>7368</v>
      </c>
      <c r="B4865" s="114">
        <v>530443</v>
      </c>
      <c r="C4865" s="114" t="s">
        <v>7369</v>
      </c>
      <c r="D4865" s="114" t="s">
        <v>379</v>
      </c>
    </row>
    <row r="4866" spans="1:4" x14ac:dyDescent="0.3">
      <c r="A4866" s="114" t="s">
        <v>7370</v>
      </c>
      <c r="B4866" s="114">
        <v>531205</v>
      </c>
      <c r="C4866" s="114" t="s">
        <v>7371</v>
      </c>
      <c r="D4866" s="114" t="s">
        <v>386</v>
      </c>
    </row>
    <row r="4867" spans="1:4" x14ac:dyDescent="0.3">
      <c r="A4867" s="114" t="s">
        <v>7372</v>
      </c>
      <c r="B4867" s="114">
        <v>531225</v>
      </c>
      <c r="C4867" s="114" t="s">
        <v>7373</v>
      </c>
      <c r="D4867" s="114" t="s">
        <v>457</v>
      </c>
    </row>
    <row r="4868" spans="1:4" x14ac:dyDescent="0.3">
      <c r="A4868" s="114" t="s">
        <v>7374</v>
      </c>
      <c r="B4868" s="114">
        <v>531436</v>
      </c>
      <c r="C4868" s="114" t="s">
        <v>7375</v>
      </c>
      <c r="D4868" s="114" t="s">
        <v>358</v>
      </c>
    </row>
    <row r="4869" spans="1:4" x14ac:dyDescent="0.3">
      <c r="A4869" s="114" t="s">
        <v>7376</v>
      </c>
      <c r="B4869" s="114">
        <v>531621</v>
      </c>
      <c r="C4869" s="114" t="s">
        <v>7377</v>
      </c>
      <c r="D4869" s="114" t="s">
        <v>370</v>
      </c>
    </row>
    <row r="4870" spans="1:4" x14ac:dyDescent="0.3">
      <c r="A4870" s="114" t="s">
        <v>7378</v>
      </c>
      <c r="B4870" s="114">
        <v>531944</v>
      </c>
      <c r="C4870" s="114" t="s">
        <v>7379</v>
      </c>
      <c r="D4870" s="114" t="s">
        <v>372</v>
      </c>
    </row>
    <row r="4871" spans="1:4" x14ac:dyDescent="0.3">
      <c r="A4871" s="114" t="s">
        <v>7380</v>
      </c>
      <c r="B4871" s="114">
        <v>532138</v>
      </c>
      <c r="C4871" s="114" t="s">
        <v>7381</v>
      </c>
      <c r="D4871" s="114" t="s">
        <v>381</v>
      </c>
    </row>
    <row r="4872" spans="1:4" x14ac:dyDescent="0.3">
      <c r="A4872" s="114" t="s">
        <v>7382</v>
      </c>
      <c r="B4872" s="114">
        <v>533093</v>
      </c>
      <c r="C4872" s="114" t="s">
        <v>7383</v>
      </c>
      <c r="D4872" s="114" t="s">
        <v>613</v>
      </c>
    </row>
    <row r="4873" spans="1:4" x14ac:dyDescent="0.3">
      <c r="A4873" s="114" t="s">
        <v>7384</v>
      </c>
      <c r="B4873" s="114">
        <v>533570</v>
      </c>
      <c r="C4873" s="114" t="s">
        <v>7385</v>
      </c>
      <c r="D4873" s="114" t="s">
        <v>7386</v>
      </c>
    </row>
    <row r="4874" spans="1:4" x14ac:dyDescent="0.3">
      <c r="A4874" s="114" t="s">
        <v>7387</v>
      </c>
      <c r="B4874" s="114">
        <v>533719</v>
      </c>
      <c r="C4874" s="114" t="s">
        <v>7388</v>
      </c>
      <c r="D4874" s="114" t="s">
        <v>7386</v>
      </c>
    </row>
    <row r="4875" spans="1:4" x14ac:dyDescent="0.3">
      <c r="A4875" s="114" t="s">
        <v>7389</v>
      </c>
      <c r="B4875" s="114">
        <v>535276</v>
      </c>
      <c r="C4875" s="114" t="s">
        <v>7390</v>
      </c>
      <c r="D4875" s="114" t="s">
        <v>7386</v>
      </c>
    </row>
    <row r="4876" spans="1:4" x14ac:dyDescent="0.3">
      <c r="A4876" s="114" t="s">
        <v>7391</v>
      </c>
      <c r="B4876" s="114">
        <v>536960</v>
      </c>
      <c r="C4876" s="114" t="s">
        <v>7392</v>
      </c>
      <c r="D4876" s="114" t="s">
        <v>7386</v>
      </c>
    </row>
    <row r="4877" spans="1:4" x14ac:dyDescent="0.3">
      <c r="A4877" s="114" t="s">
        <v>7393</v>
      </c>
      <c r="B4877" s="114">
        <v>537007</v>
      </c>
      <c r="C4877" s="114" t="s">
        <v>7394</v>
      </c>
      <c r="D4877" s="114" t="s">
        <v>7386</v>
      </c>
    </row>
    <row r="4878" spans="1:4" x14ac:dyDescent="0.3">
      <c r="A4878" s="114" t="s">
        <v>7395</v>
      </c>
      <c r="B4878" s="114">
        <v>537008</v>
      </c>
      <c r="C4878" s="114" t="s">
        <v>7396</v>
      </c>
      <c r="D4878" s="114" t="s">
        <v>7386</v>
      </c>
    </row>
    <row r="4879" spans="1:4" x14ac:dyDescent="0.3">
      <c r="A4879" s="114" t="s">
        <v>7397</v>
      </c>
      <c r="B4879" s="114">
        <v>537483</v>
      </c>
      <c r="C4879" s="114" t="s">
        <v>7398</v>
      </c>
      <c r="D4879" s="114" t="s">
        <v>7386</v>
      </c>
    </row>
    <row r="4880" spans="1:4" x14ac:dyDescent="0.3">
      <c r="A4880" s="114" t="s">
        <v>7399</v>
      </c>
      <c r="B4880" s="114">
        <v>537708</v>
      </c>
      <c r="C4880" s="114" t="s">
        <v>7400</v>
      </c>
      <c r="D4880" s="114" t="s">
        <v>7386</v>
      </c>
    </row>
    <row r="4881" spans="1:4" x14ac:dyDescent="0.3">
      <c r="A4881" s="114" t="s">
        <v>7401</v>
      </c>
      <c r="B4881" s="114">
        <v>538057</v>
      </c>
      <c r="C4881" s="114" t="s">
        <v>7402</v>
      </c>
      <c r="D4881" s="114" t="s">
        <v>7386</v>
      </c>
    </row>
    <row r="4882" spans="1:4" x14ac:dyDescent="0.3">
      <c r="A4882" s="114" t="s">
        <v>7403</v>
      </c>
      <c r="B4882" s="114">
        <v>538273</v>
      </c>
      <c r="C4882" s="114" t="s">
        <v>7404</v>
      </c>
      <c r="D4882" s="114" t="s">
        <v>457</v>
      </c>
    </row>
    <row r="4883" spans="1:4" x14ac:dyDescent="0.3">
      <c r="A4883" s="114" t="s">
        <v>7405</v>
      </c>
      <c r="B4883" s="114">
        <v>538452</v>
      </c>
      <c r="C4883" s="114" t="s">
        <v>7406</v>
      </c>
      <c r="D4883" s="114" t="s">
        <v>386</v>
      </c>
    </row>
    <row r="4884" spans="1:4" x14ac:dyDescent="0.3">
      <c r="A4884" s="114" t="s">
        <v>7407</v>
      </c>
      <c r="B4884" s="114">
        <v>538501</v>
      </c>
      <c r="C4884" s="114" t="s">
        <v>7408</v>
      </c>
      <c r="D4884" s="114" t="s">
        <v>7386</v>
      </c>
    </row>
    <row r="4885" spans="1:4" x14ac:dyDescent="0.3">
      <c r="A4885" s="114" t="s">
        <v>7409</v>
      </c>
      <c r="B4885" s="114">
        <v>538502</v>
      </c>
      <c r="C4885" s="114" t="s">
        <v>7410</v>
      </c>
      <c r="D4885" s="114" t="s">
        <v>7386</v>
      </c>
    </row>
    <row r="4886" spans="1:4" x14ac:dyDescent="0.3">
      <c r="A4886" s="114" t="s">
        <v>7411</v>
      </c>
      <c r="B4886" s="114">
        <v>538577</v>
      </c>
      <c r="C4886" s="114" t="s">
        <v>7412</v>
      </c>
      <c r="D4886" s="114" t="s">
        <v>7386</v>
      </c>
    </row>
    <row r="4887" spans="1:4" x14ac:dyDescent="0.3">
      <c r="A4887" s="114" t="s">
        <v>7413</v>
      </c>
      <c r="B4887" s="114">
        <v>538578</v>
      </c>
      <c r="C4887" s="114" t="s">
        <v>7414</v>
      </c>
      <c r="D4887" s="114" t="s">
        <v>7386</v>
      </c>
    </row>
    <row r="4888" spans="1:4" x14ac:dyDescent="0.3">
      <c r="A4888" s="114" t="s">
        <v>7415</v>
      </c>
      <c r="B4888" s="114">
        <v>538646</v>
      </c>
      <c r="C4888" s="114" t="s">
        <v>7416</v>
      </c>
      <c r="D4888" s="114" t="s">
        <v>381</v>
      </c>
    </row>
    <row r="4889" spans="1:4" x14ac:dyDescent="0.3">
      <c r="A4889" s="114" t="s">
        <v>7417</v>
      </c>
      <c r="B4889" s="114">
        <v>538683</v>
      </c>
      <c r="C4889" s="114" t="s">
        <v>7418</v>
      </c>
      <c r="D4889" s="114" t="s">
        <v>7386</v>
      </c>
    </row>
    <row r="4890" spans="1:4" x14ac:dyDescent="0.3">
      <c r="A4890" s="114" t="s">
        <v>7419</v>
      </c>
      <c r="B4890" s="114">
        <v>538728</v>
      </c>
      <c r="C4890" s="114" t="s">
        <v>7420</v>
      </c>
      <c r="D4890" s="114" t="s">
        <v>7386</v>
      </c>
    </row>
    <row r="4891" spans="1:4" x14ac:dyDescent="0.3">
      <c r="A4891" s="114" t="s">
        <v>7421</v>
      </c>
      <c r="B4891" s="114">
        <v>538729</v>
      </c>
      <c r="C4891" s="114" t="s">
        <v>7422</v>
      </c>
      <c r="D4891" s="114" t="s">
        <v>7386</v>
      </c>
    </row>
    <row r="4892" spans="1:4" x14ac:dyDescent="0.3">
      <c r="A4892" s="114" t="s">
        <v>7423</v>
      </c>
      <c r="B4892" s="114">
        <v>538808</v>
      </c>
      <c r="C4892" s="114" t="s">
        <v>7424</v>
      </c>
      <c r="D4892" s="114" t="s">
        <v>7386</v>
      </c>
    </row>
    <row r="4893" spans="1:4" x14ac:dyDescent="0.3">
      <c r="A4893" s="114" t="s">
        <v>7425</v>
      </c>
      <c r="B4893" s="114">
        <v>538809</v>
      </c>
      <c r="C4893" s="114" t="s">
        <v>7426</v>
      </c>
      <c r="D4893" s="114" t="s">
        <v>7386</v>
      </c>
    </row>
    <row r="4894" spans="1:4" x14ac:dyDescent="0.3">
      <c r="A4894" s="114" t="s">
        <v>7427</v>
      </c>
      <c r="B4894" s="114">
        <v>538810</v>
      </c>
      <c r="C4894" s="114" t="s">
        <v>7428</v>
      </c>
      <c r="D4894" s="114" t="s">
        <v>7386</v>
      </c>
    </row>
    <row r="4895" spans="1:4" x14ac:dyDescent="0.3">
      <c r="A4895" s="114" t="s">
        <v>7429</v>
      </c>
      <c r="B4895" s="114">
        <v>538811</v>
      </c>
      <c r="C4895" s="114" t="s">
        <v>7430</v>
      </c>
      <c r="D4895" s="114" t="s">
        <v>7386</v>
      </c>
    </row>
    <row r="4896" spans="1:4" x14ac:dyDescent="0.3">
      <c r="A4896" s="114" t="s">
        <v>7431</v>
      </c>
      <c r="B4896" s="114">
        <v>539031</v>
      </c>
      <c r="C4896" s="114" t="s">
        <v>7432</v>
      </c>
      <c r="D4896" s="114" t="s">
        <v>7386</v>
      </c>
    </row>
    <row r="4897" spans="1:4" x14ac:dyDescent="0.3">
      <c r="A4897" s="114" t="s">
        <v>7433</v>
      </c>
      <c r="B4897" s="114">
        <v>539090</v>
      </c>
      <c r="C4897" s="114" t="s">
        <v>7434</v>
      </c>
      <c r="D4897" s="114" t="s">
        <v>381</v>
      </c>
    </row>
    <row r="4898" spans="1:4" x14ac:dyDescent="0.3">
      <c r="A4898" s="114" t="s">
        <v>7435</v>
      </c>
      <c r="B4898" s="114">
        <v>539142</v>
      </c>
      <c r="C4898" s="114" t="s">
        <v>7436</v>
      </c>
      <c r="D4898" s="114" t="s">
        <v>7386</v>
      </c>
    </row>
    <row r="4899" spans="1:4" x14ac:dyDescent="0.3">
      <c r="A4899" s="114" t="s">
        <v>7437</v>
      </c>
      <c r="B4899" s="114">
        <v>539274</v>
      </c>
      <c r="C4899" s="114" t="s">
        <v>7438</v>
      </c>
      <c r="D4899" s="114" t="s">
        <v>381</v>
      </c>
    </row>
    <row r="4900" spans="1:4" x14ac:dyDescent="0.3">
      <c r="A4900" s="114" t="s">
        <v>7439</v>
      </c>
      <c r="B4900" s="114">
        <v>539312</v>
      </c>
      <c r="C4900" s="114" t="s">
        <v>7440</v>
      </c>
      <c r="D4900" s="114" t="s">
        <v>7386</v>
      </c>
    </row>
    <row r="4901" spans="1:4" x14ac:dyDescent="0.3">
      <c r="A4901" s="114" t="s">
        <v>7441</v>
      </c>
      <c r="B4901" s="114">
        <v>539313</v>
      </c>
      <c r="C4901" s="114" t="s">
        <v>7442</v>
      </c>
      <c r="D4901" s="114" t="s">
        <v>7386</v>
      </c>
    </row>
    <row r="4902" spans="1:4" x14ac:dyDescent="0.3">
      <c r="A4902" s="114" t="s">
        <v>7443</v>
      </c>
      <c r="B4902" s="114">
        <v>539480</v>
      </c>
      <c r="C4902" s="114" t="s">
        <v>7444</v>
      </c>
      <c r="D4902" s="114" t="s">
        <v>7386</v>
      </c>
    </row>
    <row r="4903" spans="1:4" x14ac:dyDescent="0.3">
      <c r="A4903" s="114" t="s">
        <v>7445</v>
      </c>
      <c r="B4903" s="114">
        <v>539487</v>
      </c>
      <c r="C4903" s="114" t="s">
        <v>7446</v>
      </c>
      <c r="D4903" s="114" t="s">
        <v>7386</v>
      </c>
    </row>
    <row r="4904" spans="1:4" x14ac:dyDescent="0.3">
      <c r="A4904" s="114" t="s">
        <v>7447</v>
      </c>
      <c r="B4904" s="114">
        <v>539516</v>
      </c>
      <c r="C4904" s="114" t="s">
        <v>7448</v>
      </c>
      <c r="D4904" s="114" t="s">
        <v>7386</v>
      </c>
    </row>
    <row r="4905" spans="1:4" x14ac:dyDescent="0.3">
      <c r="A4905" s="114" t="s">
        <v>7449</v>
      </c>
      <c r="B4905" s="114">
        <v>539517</v>
      </c>
      <c r="C4905" s="114" t="s">
        <v>7450</v>
      </c>
      <c r="D4905" s="114" t="s">
        <v>7386</v>
      </c>
    </row>
    <row r="4906" spans="1:4" x14ac:dyDescent="0.3">
      <c r="A4906" s="114" t="s">
        <v>7451</v>
      </c>
      <c r="B4906" s="114">
        <v>539561</v>
      </c>
      <c r="C4906" s="114" t="s">
        <v>7452</v>
      </c>
      <c r="D4906" s="114" t="s">
        <v>386</v>
      </c>
    </row>
    <row r="4907" spans="1:4" x14ac:dyDescent="0.3">
      <c r="A4907" s="114" t="s">
        <v>7453</v>
      </c>
      <c r="B4907" s="114">
        <v>539784</v>
      </c>
      <c r="C4907" s="114" t="s">
        <v>7454</v>
      </c>
      <c r="D4907" s="114" t="s">
        <v>7386</v>
      </c>
    </row>
    <row r="4908" spans="1:4" x14ac:dyDescent="0.3">
      <c r="A4908" s="114" t="s">
        <v>7455</v>
      </c>
      <c r="B4908" s="114">
        <v>539945</v>
      </c>
      <c r="C4908" s="114" t="s">
        <v>7456</v>
      </c>
      <c r="D4908" s="114" t="s">
        <v>7386</v>
      </c>
    </row>
    <row r="4909" spans="1:4" x14ac:dyDescent="0.3">
      <c r="A4909" s="114" t="s">
        <v>7457</v>
      </c>
      <c r="B4909" s="114">
        <v>539980</v>
      </c>
      <c r="C4909" s="114" t="s">
        <v>7458</v>
      </c>
      <c r="D4909" s="114" t="s">
        <v>7386</v>
      </c>
    </row>
    <row r="4910" spans="1:4" x14ac:dyDescent="0.3">
      <c r="A4910" s="114" t="s">
        <v>7459</v>
      </c>
      <c r="B4910" s="114">
        <v>540008</v>
      </c>
      <c r="C4910" s="114" t="s">
        <v>7460</v>
      </c>
      <c r="D4910" s="114" t="s">
        <v>7386</v>
      </c>
    </row>
    <row r="4911" spans="1:4" x14ac:dyDescent="0.3">
      <c r="A4911" s="114" t="s">
        <v>7461</v>
      </c>
      <c r="B4911" s="114">
        <v>540154</v>
      </c>
      <c r="C4911" s="114" t="s">
        <v>7462</v>
      </c>
      <c r="D4911" s="114" t="s">
        <v>7386</v>
      </c>
    </row>
    <row r="4912" spans="1:4" x14ac:dyDescent="0.3">
      <c r="A4912" s="114" t="s">
        <v>7463</v>
      </c>
      <c r="B4912" s="114">
        <v>540333</v>
      </c>
      <c r="C4912" s="114" t="s">
        <v>7464</v>
      </c>
      <c r="D4912" s="114" t="s">
        <v>7386</v>
      </c>
    </row>
    <row r="4913" spans="1:4" x14ac:dyDescent="0.3">
      <c r="A4913" s="114" t="s">
        <v>7465</v>
      </c>
      <c r="B4913" s="114">
        <v>540334</v>
      </c>
      <c r="C4913" s="114" t="s">
        <v>7466</v>
      </c>
      <c r="D4913" s="114" t="s">
        <v>7386</v>
      </c>
    </row>
    <row r="4914" spans="1:4" x14ac:dyDescent="0.3">
      <c r="A4914" s="114" t="s">
        <v>7467</v>
      </c>
      <c r="B4914" s="114">
        <v>540335</v>
      </c>
      <c r="C4914" s="114" t="s">
        <v>7468</v>
      </c>
      <c r="D4914" s="114" t="s">
        <v>7386</v>
      </c>
    </row>
    <row r="4915" spans="1:4" x14ac:dyDescent="0.3">
      <c r="A4915" s="114" t="s">
        <v>7469</v>
      </c>
      <c r="B4915" s="114">
        <v>540336</v>
      </c>
      <c r="C4915" s="114" t="s">
        <v>7470</v>
      </c>
      <c r="D4915" s="114" t="s">
        <v>7386</v>
      </c>
    </row>
    <row r="4916" spans="1:4" x14ac:dyDescent="0.3">
      <c r="A4916" s="114" t="s">
        <v>7471</v>
      </c>
      <c r="B4916" s="114">
        <v>540469</v>
      </c>
      <c r="C4916" s="114" t="s">
        <v>7472</v>
      </c>
      <c r="D4916" s="114" t="s">
        <v>7386</v>
      </c>
    </row>
    <row r="4917" spans="1:4" x14ac:dyDescent="0.3">
      <c r="A4917" s="114" t="s">
        <v>7473</v>
      </c>
      <c r="B4917" s="114">
        <v>540470</v>
      </c>
      <c r="C4917" s="114" t="s">
        <v>7474</v>
      </c>
      <c r="D4917" s="114" t="s">
        <v>7386</v>
      </c>
    </row>
    <row r="4918" spans="1:4" x14ac:dyDescent="0.3">
      <c r="A4918" s="114" t="s">
        <v>7475</v>
      </c>
      <c r="B4918" s="114">
        <v>540538</v>
      </c>
      <c r="C4918" s="114" t="s">
        <v>7476</v>
      </c>
      <c r="D4918" s="114" t="s">
        <v>7386</v>
      </c>
    </row>
    <row r="4919" spans="1:4" x14ac:dyDescent="0.3">
      <c r="A4919" s="114" t="s">
        <v>7477</v>
      </c>
      <c r="B4919" s="114">
        <v>540539</v>
      </c>
      <c r="C4919" s="114" t="s">
        <v>7478</v>
      </c>
      <c r="D4919" s="114" t="s">
        <v>7386</v>
      </c>
    </row>
    <row r="4920" spans="1:4" x14ac:dyDescent="0.3">
      <c r="A4920" s="114" t="s">
        <v>7479</v>
      </c>
      <c r="B4920" s="114">
        <v>540551</v>
      </c>
      <c r="C4920" s="114" t="s">
        <v>7480</v>
      </c>
      <c r="D4920" s="114" t="s">
        <v>7386</v>
      </c>
    </row>
    <row r="4921" spans="1:4" x14ac:dyDescent="0.3">
      <c r="A4921" s="114" t="s">
        <v>7481</v>
      </c>
      <c r="B4921" s="114">
        <v>540552</v>
      </c>
      <c r="C4921" s="114" t="s">
        <v>7482</v>
      </c>
      <c r="D4921" s="114" t="s">
        <v>7386</v>
      </c>
    </row>
    <row r="4922" spans="1:4" x14ac:dyDescent="0.3">
      <c r="A4922" s="114" t="s">
        <v>7483</v>
      </c>
      <c r="B4922" s="114">
        <v>540586</v>
      </c>
      <c r="C4922" s="114" t="s">
        <v>7484</v>
      </c>
      <c r="D4922" s="114" t="s">
        <v>7386</v>
      </c>
    </row>
    <row r="4923" spans="1:4" x14ac:dyDescent="0.3">
      <c r="A4923" s="114" t="s">
        <v>7485</v>
      </c>
      <c r="B4923" s="114">
        <v>540587</v>
      </c>
      <c r="C4923" s="114" t="s">
        <v>7486</v>
      </c>
      <c r="D4923" s="114" t="s">
        <v>7386</v>
      </c>
    </row>
    <row r="4924" spans="1:4" x14ac:dyDescent="0.3">
      <c r="A4924" s="114" t="s">
        <v>7487</v>
      </c>
      <c r="B4924" s="114">
        <v>540588</v>
      </c>
      <c r="C4924" s="114" t="s">
        <v>7488</v>
      </c>
      <c r="D4924" s="114" t="s">
        <v>7386</v>
      </c>
    </row>
    <row r="4925" spans="1:4" x14ac:dyDescent="0.3">
      <c r="A4925" s="114" t="s">
        <v>7489</v>
      </c>
      <c r="B4925" s="114">
        <v>540589</v>
      </c>
      <c r="C4925" s="114" t="s">
        <v>7490</v>
      </c>
      <c r="D4925" s="114" t="s">
        <v>7386</v>
      </c>
    </row>
    <row r="4926" spans="1:4" x14ac:dyDescent="0.3">
      <c r="A4926" s="114" t="s">
        <v>7491</v>
      </c>
      <c r="B4926" s="114">
        <v>540591</v>
      </c>
      <c r="C4926" s="114" t="s">
        <v>7492</v>
      </c>
      <c r="D4926" s="114" t="s">
        <v>7386</v>
      </c>
    </row>
    <row r="4927" spans="1:4" x14ac:dyDescent="0.3">
      <c r="A4927" s="114" t="s">
        <v>7493</v>
      </c>
      <c r="B4927" s="114">
        <v>540592</v>
      </c>
      <c r="C4927" s="114" t="s">
        <v>7494</v>
      </c>
      <c r="D4927" s="114" t="s">
        <v>7386</v>
      </c>
    </row>
    <row r="4928" spans="1:4" x14ac:dyDescent="0.3">
      <c r="A4928" s="114" t="s">
        <v>7495</v>
      </c>
      <c r="B4928" s="114">
        <v>540593</v>
      </c>
      <c r="C4928" s="114" t="s">
        <v>7496</v>
      </c>
      <c r="D4928" s="114" t="s">
        <v>7386</v>
      </c>
    </row>
    <row r="4929" spans="1:4" x14ac:dyDescent="0.3">
      <c r="A4929" s="114" t="s">
        <v>7497</v>
      </c>
      <c r="B4929" s="114">
        <v>540594</v>
      </c>
      <c r="C4929" s="114" t="s">
        <v>7498</v>
      </c>
      <c r="D4929" s="114" t="s">
        <v>7386</v>
      </c>
    </row>
    <row r="4930" spans="1:4" x14ac:dyDescent="0.3">
      <c r="A4930" s="114" t="s">
        <v>7499</v>
      </c>
      <c r="B4930" s="114">
        <v>540612</v>
      </c>
      <c r="C4930" s="114" t="s">
        <v>7500</v>
      </c>
      <c r="D4930" s="114" t="s">
        <v>7386</v>
      </c>
    </row>
    <row r="4931" spans="1:4" x14ac:dyDescent="0.3">
      <c r="A4931" s="114" t="s">
        <v>7501</v>
      </c>
      <c r="B4931" s="114">
        <v>540617</v>
      </c>
      <c r="C4931" s="114" t="s">
        <v>7502</v>
      </c>
      <c r="D4931" s="114" t="s">
        <v>7386</v>
      </c>
    </row>
    <row r="4932" spans="1:4" x14ac:dyDescent="0.3">
      <c r="A4932" s="114" t="s">
        <v>7503</v>
      </c>
      <c r="B4932" s="114">
        <v>540618</v>
      </c>
      <c r="C4932" s="114" t="s">
        <v>7504</v>
      </c>
      <c r="D4932" s="114" t="s">
        <v>7386</v>
      </c>
    </row>
    <row r="4933" spans="1:4" x14ac:dyDescent="0.3">
      <c r="A4933" s="114" t="s">
        <v>7505</v>
      </c>
      <c r="B4933" s="114">
        <v>540619</v>
      </c>
      <c r="C4933" s="114" t="s">
        <v>7506</v>
      </c>
      <c r="D4933" s="114" t="s">
        <v>7386</v>
      </c>
    </row>
    <row r="4934" spans="1:4" x14ac:dyDescent="0.3">
      <c r="A4934" s="114" t="s">
        <v>7507</v>
      </c>
      <c r="B4934" s="114">
        <v>540620</v>
      </c>
      <c r="C4934" s="114" t="s">
        <v>7508</v>
      </c>
      <c r="D4934" s="114" t="s">
        <v>7386</v>
      </c>
    </row>
    <row r="4935" spans="1:4" x14ac:dyDescent="0.3">
      <c r="A4935" s="114" t="s">
        <v>7509</v>
      </c>
      <c r="B4935" s="114">
        <v>540626</v>
      </c>
      <c r="C4935" s="114" t="s">
        <v>7510</v>
      </c>
      <c r="D4935" s="114" t="s">
        <v>7386</v>
      </c>
    </row>
    <row r="4936" spans="1:4" x14ac:dyDescent="0.3">
      <c r="A4936" s="114" t="s">
        <v>7511</v>
      </c>
      <c r="B4936" s="114">
        <v>540627</v>
      </c>
      <c r="C4936" s="114" t="s">
        <v>7512</v>
      </c>
      <c r="D4936" s="114" t="s">
        <v>7386</v>
      </c>
    </row>
    <row r="4937" spans="1:4" x14ac:dyDescent="0.3">
      <c r="A4937" s="114" t="s">
        <v>7513</v>
      </c>
      <c r="B4937" s="114">
        <v>540629</v>
      </c>
      <c r="C4937" s="114" t="s">
        <v>7514</v>
      </c>
      <c r="D4937" s="114" t="s">
        <v>7386</v>
      </c>
    </row>
    <row r="4938" spans="1:4" x14ac:dyDescent="0.3">
      <c r="A4938" s="114" t="s">
        <v>7515</v>
      </c>
      <c r="B4938" s="114">
        <v>540631</v>
      </c>
      <c r="C4938" s="114" t="s">
        <v>7516</v>
      </c>
      <c r="D4938" s="114" t="s">
        <v>7386</v>
      </c>
    </row>
    <row r="4939" spans="1:4" x14ac:dyDescent="0.3">
      <c r="A4939" s="114" t="s">
        <v>7517</v>
      </c>
      <c r="B4939" s="114">
        <v>540634</v>
      </c>
      <c r="C4939" s="114" t="s">
        <v>7518</v>
      </c>
      <c r="D4939" s="114" t="s">
        <v>7386</v>
      </c>
    </row>
    <row r="4940" spans="1:4" x14ac:dyDescent="0.3">
      <c r="A4940" s="114" t="s">
        <v>7519</v>
      </c>
      <c r="B4940" s="114">
        <v>540635</v>
      </c>
      <c r="C4940" s="114" t="s">
        <v>7520</v>
      </c>
      <c r="D4940" s="114" t="s">
        <v>7386</v>
      </c>
    </row>
    <row r="4941" spans="1:4" x14ac:dyDescent="0.3">
      <c r="A4941" s="114" t="s">
        <v>7521</v>
      </c>
      <c r="B4941" s="114">
        <v>540636</v>
      </c>
      <c r="C4941" s="114" t="s">
        <v>7522</v>
      </c>
      <c r="D4941" s="114" t="s">
        <v>7386</v>
      </c>
    </row>
    <row r="4942" spans="1:4" x14ac:dyDescent="0.3">
      <c r="A4942" s="114" t="s">
        <v>7523</v>
      </c>
      <c r="B4942" s="114">
        <v>540637</v>
      </c>
      <c r="C4942" s="114" t="s">
        <v>7524</v>
      </c>
      <c r="D4942" s="114" t="s">
        <v>7386</v>
      </c>
    </row>
    <row r="4943" spans="1:4" x14ac:dyDescent="0.3">
      <c r="A4943" s="114" t="s">
        <v>7525</v>
      </c>
      <c r="B4943" s="114">
        <v>540669</v>
      </c>
      <c r="C4943" s="114" t="s">
        <v>7526</v>
      </c>
      <c r="D4943" s="114" t="s">
        <v>7386</v>
      </c>
    </row>
    <row r="4944" spans="1:4" x14ac:dyDescent="0.3">
      <c r="A4944" s="114" t="s">
        <v>7527</v>
      </c>
      <c r="B4944" s="114">
        <v>540671</v>
      </c>
      <c r="C4944" s="114" t="s">
        <v>7528</v>
      </c>
      <c r="D4944" s="114" t="s">
        <v>7386</v>
      </c>
    </row>
    <row r="4945" spans="1:4" x14ac:dyDescent="0.3">
      <c r="A4945" s="114" t="s">
        <v>7529</v>
      </c>
      <c r="B4945" s="114">
        <v>540672</v>
      </c>
      <c r="C4945" s="114" t="s">
        <v>7530</v>
      </c>
      <c r="D4945" s="114" t="s">
        <v>7386</v>
      </c>
    </row>
    <row r="4946" spans="1:4" x14ac:dyDescent="0.3">
      <c r="A4946" s="114" t="s">
        <v>7531</v>
      </c>
      <c r="B4946" s="114">
        <v>540682</v>
      </c>
      <c r="C4946" s="114" t="s">
        <v>7532</v>
      </c>
      <c r="D4946" s="114" t="s">
        <v>7386</v>
      </c>
    </row>
    <row r="4947" spans="1:4" x14ac:dyDescent="0.3">
      <c r="A4947" s="114" t="s">
        <v>7533</v>
      </c>
      <c r="B4947" s="114">
        <v>540683</v>
      </c>
      <c r="C4947" s="114" t="s">
        <v>7534</v>
      </c>
      <c r="D4947" s="114" t="s">
        <v>7386</v>
      </c>
    </row>
    <row r="4948" spans="1:4" x14ac:dyDescent="0.3">
      <c r="A4948" s="114" t="s">
        <v>7535</v>
      </c>
      <c r="B4948" s="114">
        <v>540684</v>
      </c>
      <c r="C4948" s="114" t="s">
        <v>7536</v>
      </c>
      <c r="D4948" s="114" t="s">
        <v>7386</v>
      </c>
    </row>
    <row r="4949" spans="1:4" x14ac:dyDescent="0.3">
      <c r="A4949" s="114" t="s">
        <v>7537</v>
      </c>
      <c r="B4949" s="114">
        <v>540685</v>
      </c>
      <c r="C4949" s="114" t="s">
        <v>7538</v>
      </c>
      <c r="D4949" s="114" t="s">
        <v>7386</v>
      </c>
    </row>
    <row r="4950" spans="1:4" x14ac:dyDescent="0.3">
      <c r="A4950" s="114" t="s">
        <v>7539</v>
      </c>
      <c r="B4950" s="114">
        <v>540711</v>
      </c>
      <c r="C4950" s="114" t="s">
        <v>7540</v>
      </c>
      <c r="D4950" s="114" t="s">
        <v>7386</v>
      </c>
    </row>
    <row r="4951" spans="1:4" x14ac:dyDescent="0.3">
      <c r="A4951" s="114" t="s">
        <v>7541</v>
      </c>
      <c r="B4951" s="114">
        <v>540712</v>
      </c>
      <c r="C4951" s="114" t="s">
        <v>7542</v>
      </c>
      <c r="D4951" s="114" t="s">
        <v>7386</v>
      </c>
    </row>
    <row r="4952" spans="1:4" x14ac:dyDescent="0.3">
      <c r="A4952" s="114" t="s">
        <v>7543</v>
      </c>
      <c r="B4952" s="114">
        <v>540713</v>
      </c>
      <c r="C4952" s="114" t="s">
        <v>7544</v>
      </c>
      <c r="D4952" s="114" t="s">
        <v>7386</v>
      </c>
    </row>
    <row r="4953" spans="1:4" x14ac:dyDescent="0.3">
      <c r="A4953" s="114" t="s">
        <v>7545</v>
      </c>
      <c r="B4953" s="114">
        <v>540714</v>
      </c>
      <c r="C4953" s="114" t="s">
        <v>7546</v>
      </c>
      <c r="D4953" s="114" t="s">
        <v>7386</v>
      </c>
    </row>
    <row r="4954" spans="1:4" x14ac:dyDescent="0.3">
      <c r="A4954" s="114" t="s">
        <v>7547</v>
      </c>
      <c r="B4954" s="114">
        <v>540739</v>
      </c>
      <c r="C4954" s="114" t="s">
        <v>7548</v>
      </c>
      <c r="D4954" s="114" t="s">
        <v>7386</v>
      </c>
    </row>
    <row r="4955" spans="1:4" x14ac:dyDescent="0.3">
      <c r="A4955" s="114" t="s">
        <v>7549</v>
      </c>
      <c r="B4955" s="114">
        <v>540740</v>
      </c>
      <c r="C4955" s="114" t="s">
        <v>7550</v>
      </c>
      <c r="D4955" s="114" t="s">
        <v>7386</v>
      </c>
    </row>
    <row r="4956" spans="1:4" x14ac:dyDescent="0.3">
      <c r="A4956" s="114" t="s">
        <v>7551</v>
      </c>
      <c r="B4956" s="114">
        <v>540741</v>
      </c>
      <c r="C4956" s="114" t="s">
        <v>7552</v>
      </c>
      <c r="D4956" s="114" t="s">
        <v>7386</v>
      </c>
    </row>
    <row r="4957" spans="1:4" x14ac:dyDescent="0.3">
      <c r="A4957" s="114" t="s">
        <v>7553</v>
      </c>
      <c r="B4957" s="114">
        <v>540742</v>
      </c>
      <c r="C4957" s="114" t="s">
        <v>7554</v>
      </c>
      <c r="D4957" s="114" t="s">
        <v>7386</v>
      </c>
    </row>
    <row r="4958" spans="1:4" x14ac:dyDescent="0.3">
      <c r="A4958" s="114" t="s">
        <v>7555</v>
      </c>
      <c r="B4958" s="114">
        <v>540763</v>
      </c>
      <c r="C4958" s="114" t="s">
        <v>7556</v>
      </c>
      <c r="D4958" s="114" t="s">
        <v>7386</v>
      </c>
    </row>
    <row r="4959" spans="1:4" x14ac:dyDescent="0.3">
      <c r="A4959" s="114" t="s">
        <v>7557</v>
      </c>
      <c r="B4959" s="114">
        <v>540764</v>
      </c>
      <c r="C4959" s="114" t="s">
        <v>7558</v>
      </c>
      <c r="D4959" s="114" t="s">
        <v>7386</v>
      </c>
    </row>
    <row r="4960" spans="1:4" x14ac:dyDescent="0.3">
      <c r="A4960" s="114" t="s">
        <v>7559</v>
      </c>
      <c r="B4960" s="114">
        <v>540765</v>
      </c>
      <c r="C4960" s="114" t="s">
        <v>7560</v>
      </c>
      <c r="D4960" s="114" t="s">
        <v>7386</v>
      </c>
    </row>
    <row r="4961" spans="1:4" x14ac:dyDescent="0.3">
      <c r="A4961" s="114" t="s">
        <v>7561</v>
      </c>
      <c r="B4961" s="114">
        <v>540766</v>
      </c>
      <c r="C4961" s="114" t="s">
        <v>7562</v>
      </c>
      <c r="D4961" s="114" t="s">
        <v>7386</v>
      </c>
    </row>
    <row r="4962" spans="1:4" x14ac:dyDescent="0.3">
      <c r="A4962" s="114" t="s">
        <v>7563</v>
      </c>
      <c r="B4962" s="114">
        <v>540778</v>
      </c>
      <c r="C4962" s="114" t="s">
        <v>7564</v>
      </c>
      <c r="D4962" s="114" t="s">
        <v>7386</v>
      </c>
    </row>
    <row r="4963" spans="1:4" x14ac:dyDescent="0.3">
      <c r="A4963" s="114" t="s">
        <v>7565</v>
      </c>
      <c r="B4963" s="114">
        <v>540779</v>
      </c>
      <c r="C4963" s="114" t="s">
        <v>7566</v>
      </c>
      <c r="D4963" s="114" t="s">
        <v>7386</v>
      </c>
    </row>
    <row r="4964" spans="1:4" x14ac:dyDescent="0.3">
      <c r="A4964" s="114" t="s">
        <v>7567</v>
      </c>
      <c r="B4964" s="114">
        <v>540780</v>
      </c>
      <c r="C4964" s="114" t="s">
        <v>7568</v>
      </c>
      <c r="D4964" s="114" t="s">
        <v>7386</v>
      </c>
    </row>
    <row r="4965" spans="1:4" x14ac:dyDescent="0.3">
      <c r="A4965" s="114" t="s">
        <v>7569</v>
      </c>
      <c r="B4965" s="114">
        <v>540781</v>
      </c>
      <c r="C4965" s="114" t="s">
        <v>7570</v>
      </c>
      <c r="D4965" s="114" t="s">
        <v>7386</v>
      </c>
    </row>
    <row r="4966" spans="1:4" x14ac:dyDescent="0.3">
      <c r="A4966" s="114" t="s">
        <v>7571</v>
      </c>
      <c r="B4966" s="114">
        <v>540787</v>
      </c>
      <c r="C4966" s="114" t="s">
        <v>7572</v>
      </c>
      <c r="D4966" s="114" t="s">
        <v>7386</v>
      </c>
    </row>
    <row r="4967" spans="1:4" x14ac:dyDescent="0.3">
      <c r="A4967" s="114" t="s">
        <v>7573</v>
      </c>
      <c r="B4967" s="114">
        <v>540791</v>
      </c>
      <c r="C4967" s="114" t="s">
        <v>7574</v>
      </c>
      <c r="D4967" s="114" t="s">
        <v>7386</v>
      </c>
    </row>
    <row r="4968" spans="1:4" x14ac:dyDescent="0.3">
      <c r="A4968" s="114" t="s">
        <v>7575</v>
      </c>
      <c r="B4968" s="114">
        <v>540792</v>
      </c>
      <c r="C4968" s="114" t="s">
        <v>7576</v>
      </c>
      <c r="D4968" s="114" t="s">
        <v>7386</v>
      </c>
    </row>
    <row r="4969" spans="1:4" x14ac:dyDescent="0.3">
      <c r="A4969" s="114" t="s">
        <v>7577</v>
      </c>
      <c r="B4969" s="114">
        <v>540793</v>
      </c>
      <c r="C4969" s="114" t="s">
        <v>7578</v>
      </c>
      <c r="D4969" s="114" t="s">
        <v>7386</v>
      </c>
    </row>
    <row r="4970" spans="1:4" x14ac:dyDescent="0.3">
      <c r="A4970" s="114" t="s">
        <v>7579</v>
      </c>
      <c r="B4970" s="114">
        <v>540794</v>
      </c>
      <c r="C4970" s="114" t="s">
        <v>7580</v>
      </c>
      <c r="D4970" s="114" t="s">
        <v>7386</v>
      </c>
    </row>
    <row r="4971" spans="1:4" x14ac:dyDescent="0.3">
      <c r="A4971" s="114" t="s">
        <v>7581</v>
      </c>
      <c r="B4971" s="114">
        <v>540799</v>
      </c>
      <c r="C4971" s="114" t="s">
        <v>7582</v>
      </c>
      <c r="D4971" s="114" t="s">
        <v>7386</v>
      </c>
    </row>
    <row r="4972" spans="1:4" x14ac:dyDescent="0.3">
      <c r="A4972" s="114" t="s">
        <v>7583</v>
      </c>
      <c r="B4972" s="114">
        <v>540800</v>
      </c>
      <c r="C4972" s="114" t="s">
        <v>7584</v>
      </c>
      <c r="D4972" s="114" t="s">
        <v>7386</v>
      </c>
    </row>
    <row r="4973" spans="1:4" x14ac:dyDescent="0.3">
      <c r="A4973" s="114" t="s">
        <v>7585</v>
      </c>
      <c r="B4973" s="114">
        <v>540801</v>
      </c>
      <c r="C4973" s="114" t="s">
        <v>7586</v>
      </c>
      <c r="D4973" s="114" t="s">
        <v>7386</v>
      </c>
    </row>
    <row r="4974" spans="1:4" x14ac:dyDescent="0.3">
      <c r="A4974" s="114" t="s">
        <v>7587</v>
      </c>
      <c r="B4974" s="114">
        <v>540802</v>
      </c>
      <c r="C4974" s="114" t="s">
        <v>7588</v>
      </c>
      <c r="D4974" s="114" t="s">
        <v>7386</v>
      </c>
    </row>
    <row r="4975" spans="1:4" x14ac:dyDescent="0.3">
      <c r="A4975" s="114" t="s">
        <v>7589</v>
      </c>
      <c r="B4975" s="114">
        <v>540825</v>
      </c>
      <c r="C4975" s="114" t="s">
        <v>7590</v>
      </c>
      <c r="D4975" s="114" t="s">
        <v>7386</v>
      </c>
    </row>
    <row r="4976" spans="1:4" x14ac:dyDescent="0.3">
      <c r="A4976" s="114" t="s">
        <v>7591</v>
      </c>
      <c r="B4976" s="114">
        <v>540826</v>
      </c>
      <c r="C4976" s="114" t="s">
        <v>7592</v>
      </c>
      <c r="D4976" s="114" t="s">
        <v>7386</v>
      </c>
    </row>
    <row r="4977" spans="1:4" x14ac:dyDescent="0.3">
      <c r="A4977" s="114" t="s">
        <v>7593</v>
      </c>
      <c r="B4977" s="114">
        <v>540827</v>
      </c>
      <c r="C4977" s="114" t="s">
        <v>7594</v>
      </c>
      <c r="D4977" s="114" t="s">
        <v>7386</v>
      </c>
    </row>
    <row r="4978" spans="1:4" x14ac:dyDescent="0.3">
      <c r="A4978" s="114" t="s">
        <v>7595</v>
      </c>
      <c r="B4978" s="114">
        <v>540828</v>
      </c>
      <c r="C4978" s="114" t="s">
        <v>7596</v>
      </c>
      <c r="D4978" s="114" t="s">
        <v>7386</v>
      </c>
    </row>
    <row r="4979" spans="1:4" x14ac:dyDescent="0.3">
      <c r="A4979" s="114" t="s">
        <v>7597</v>
      </c>
      <c r="B4979" s="114">
        <v>540861</v>
      </c>
      <c r="C4979" s="114" t="s">
        <v>7598</v>
      </c>
      <c r="D4979" s="114" t="s">
        <v>7386</v>
      </c>
    </row>
    <row r="4980" spans="1:4" x14ac:dyDescent="0.3">
      <c r="A4980" s="114" t="s">
        <v>7599</v>
      </c>
      <c r="B4980" s="114">
        <v>540862</v>
      </c>
      <c r="C4980" s="114" t="s">
        <v>7600</v>
      </c>
      <c r="D4980" s="114" t="s">
        <v>7386</v>
      </c>
    </row>
    <row r="4981" spans="1:4" x14ac:dyDescent="0.3">
      <c r="A4981" s="114" t="s">
        <v>7601</v>
      </c>
      <c r="B4981" s="114">
        <v>540863</v>
      </c>
      <c r="C4981" s="114" t="s">
        <v>7602</v>
      </c>
      <c r="D4981" s="114" t="s">
        <v>7386</v>
      </c>
    </row>
    <row r="4982" spans="1:4" x14ac:dyDescent="0.3">
      <c r="A4982" s="114" t="s">
        <v>7603</v>
      </c>
      <c r="B4982" s="114">
        <v>540864</v>
      </c>
      <c r="C4982" s="114" t="s">
        <v>7604</v>
      </c>
      <c r="D4982" s="114" t="s">
        <v>7386</v>
      </c>
    </row>
    <row r="4983" spans="1:4" x14ac:dyDescent="0.3">
      <c r="A4983" s="114" t="s">
        <v>7605</v>
      </c>
      <c r="B4983" s="114">
        <v>540896</v>
      </c>
      <c r="C4983" s="114" t="s">
        <v>7606</v>
      </c>
      <c r="D4983" s="114" t="s">
        <v>7386</v>
      </c>
    </row>
    <row r="4984" spans="1:4" x14ac:dyDescent="0.3">
      <c r="A4984" s="114" t="s">
        <v>7607</v>
      </c>
      <c r="B4984" s="114">
        <v>540897</v>
      </c>
      <c r="C4984" s="114" t="s">
        <v>7608</v>
      </c>
      <c r="D4984" s="114" t="s">
        <v>7386</v>
      </c>
    </row>
    <row r="4985" spans="1:4" x14ac:dyDescent="0.3">
      <c r="A4985" s="114" t="s">
        <v>7609</v>
      </c>
      <c r="B4985" s="114">
        <v>540898</v>
      </c>
      <c r="C4985" s="114" t="s">
        <v>7610</v>
      </c>
      <c r="D4985" s="114" t="s">
        <v>7386</v>
      </c>
    </row>
    <row r="4986" spans="1:4" x14ac:dyDescent="0.3">
      <c r="A4986" s="114" t="s">
        <v>7611</v>
      </c>
      <c r="B4986" s="114">
        <v>540899</v>
      </c>
      <c r="C4986" s="114" t="s">
        <v>7612</v>
      </c>
      <c r="D4986" s="114" t="s">
        <v>7386</v>
      </c>
    </row>
    <row r="4987" spans="1:4" x14ac:dyDescent="0.3">
      <c r="A4987" s="114" t="s">
        <v>7613</v>
      </c>
      <c r="B4987" s="114">
        <v>540947</v>
      </c>
      <c r="C4987" s="114" t="s">
        <v>7614</v>
      </c>
      <c r="D4987" s="114" t="s">
        <v>7386</v>
      </c>
    </row>
    <row r="4988" spans="1:4" x14ac:dyDescent="0.3">
      <c r="A4988" s="114" t="s">
        <v>7615</v>
      </c>
      <c r="B4988" s="114">
        <v>540949</v>
      </c>
      <c r="C4988" s="114" t="s">
        <v>7616</v>
      </c>
      <c r="D4988" s="114" t="s">
        <v>7386</v>
      </c>
    </row>
    <row r="4989" spans="1:4" x14ac:dyDescent="0.3">
      <c r="A4989" s="114" t="s">
        <v>7617</v>
      </c>
      <c r="B4989" s="114">
        <v>540950</v>
      </c>
      <c r="C4989" s="114" t="s">
        <v>7618</v>
      </c>
      <c r="D4989" s="114" t="s">
        <v>7386</v>
      </c>
    </row>
    <row r="4990" spans="1:4" x14ac:dyDescent="0.3">
      <c r="A4990" s="114" t="s">
        <v>7619</v>
      </c>
      <c r="B4990" s="114">
        <v>540951</v>
      </c>
      <c r="C4990" s="114" t="s">
        <v>7620</v>
      </c>
      <c r="D4990" s="114" t="s">
        <v>7386</v>
      </c>
    </row>
    <row r="4991" spans="1:4" x14ac:dyDescent="0.3">
      <c r="A4991" s="114" t="s">
        <v>7621</v>
      </c>
      <c r="B4991" s="114">
        <v>540981</v>
      </c>
      <c r="C4991" s="114" t="s">
        <v>7622</v>
      </c>
      <c r="D4991" s="114" t="s">
        <v>7386</v>
      </c>
    </row>
    <row r="4992" spans="1:4" x14ac:dyDescent="0.3">
      <c r="A4992" s="114" t="s">
        <v>7623</v>
      </c>
      <c r="B4992" s="114">
        <v>540982</v>
      </c>
      <c r="C4992" s="114" t="s">
        <v>7624</v>
      </c>
      <c r="D4992" s="114" t="s">
        <v>7386</v>
      </c>
    </row>
    <row r="4993" spans="1:4" x14ac:dyDescent="0.3">
      <c r="A4993" s="114" t="s">
        <v>7625</v>
      </c>
      <c r="B4993" s="114">
        <v>540983</v>
      </c>
      <c r="C4993" s="114" t="s">
        <v>7626</v>
      </c>
      <c r="D4993" s="114" t="s">
        <v>7386</v>
      </c>
    </row>
    <row r="4994" spans="1:4" x14ac:dyDescent="0.3">
      <c r="A4994" s="114" t="s">
        <v>7627</v>
      </c>
      <c r="B4994" s="114">
        <v>540984</v>
      </c>
      <c r="C4994" s="114" t="s">
        <v>7628</v>
      </c>
      <c r="D4994" s="114" t="s">
        <v>7386</v>
      </c>
    </row>
    <row r="4995" spans="1:4" x14ac:dyDescent="0.3">
      <c r="A4995" s="114" t="s">
        <v>7629</v>
      </c>
      <c r="B4995" s="114">
        <v>541068</v>
      </c>
      <c r="C4995" s="114" t="s">
        <v>7630</v>
      </c>
      <c r="D4995" s="114" t="s">
        <v>7386</v>
      </c>
    </row>
    <row r="4996" spans="1:4" x14ac:dyDescent="0.3">
      <c r="A4996" s="114" t="s">
        <v>7631</v>
      </c>
      <c r="B4996" s="114">
        <v>541069</v>
      </c>
      <c r="C4996" s="114" t="s">
        <v>7632</v>
      </c>
      <c r="D4996" s="114" t="s">
        <v>7386</v>
      </c>
    </row>
    <row r="4997" spans="1:4" x14ac:dyDescent="0.3">
      <c r="A4997" s="114" t="s">
        <v>7633</v>
      </c>
      <c r="B4997" s="114">
        <v>541070</v>
      </c>
      <c r="C4997" s="114" t="s">
        <v>7634</v>
      </c>
      <c r="D4997" s="114" t="s">
        <v>7386</v>
      </c>
    </row>
    <row r="4998" spans="1:4" x14ac:dyDescent="0.3">
      <c r="A4998" s="114" t="s">
        <v>7635</v>
      </c>
      <c r="B4998" s="114">
        <v>541071</v>
      </c>
      <c r="C4998" s="114" t="s">
        <v>7636</v>
      </c>
      <c r="D4998" s="114" t="s">
        <v>7386</v>
      </c>
    </row>
    <row r="4999" spans="1:4" x14ac:dyDescent="0.3">
      <c r="A4999" s="114" t="s">
        <v>7637</v>
      </c>
      <c r="B4999" s="114">
        <v>541084</v>
      </c>
      <c r="C4999" s="114" t="s">
        <v>7638</v>
      </c>
      <c r="D4999" s="114" t="s">
        <v>7386</v>
      </c>
    </row>
    <row r="5000" spans="1:4" x14ac:dyDescent="0.3">
      <c r="A5000" s="114" t="s">
        <v>7639</v>
      </c>
      <c r="B5000" s="114">
        <v>541085</v>
      </c>
      <c r="C5000" s="114" t="s">
        <v>7640</v>
      </c>
      <c r="D5000" s="114" t="s">
        <v>7386</v>
      </c>
    </row>
    <row r="5001" spans="1:4" x14ac:dyDescent="0.3">
      <c r="A5001" s="114" t="s">
        <v>7641</v>
      </c>
      <c r="B5001" s="114">
        <v>541086</v>
      </c>
      <c r="C5001" s="114" t="s">
        <v>7642</v>
      </c>
      <c r="D5001" s="114" t="s">
        <v>7386</v>
      </c>
    </row>
    <row r="5002" spans="1:4" x14ac:dyDescent="0.3">
      <c r="A5002" s="114" t="s">
        <v>7643</v>
      </c>
      <c r="B5002" s="114">
        <v>541087</v>
      </c>
      <c r="C5002" s="114" t="s">
        <v>7644</v>
      </c>
      <c r="D5002" s="114" t="s">
        <v>7386</v>
      </c>
    </row>
    <row r="5003" spans="1:4" x14ac:dyDescent="0.3">
      <c r="A5003" s="114" t="s">
        <v>7645</v>
      </c>
      <c r="B5003" s="114">
        <v>541092</v>
      </c>
      <c r="C5003" s="114" t="s">
        <v>7646</v>
      </c>
      <c r="D5003" s="114" t="s">
        <v>7386</v>
      </c>
    </row>
    <row r="5004" spans="1:4" x14ac:dyDescent="0.3">
      <c r="A5004" s="114" t="s">
        <v>7647</v>
      </c>
      <c r="B5004" s="114">
        <v>541093</v>
      </c>
      <c r="C5004" s="114" t="s">
        <v>7648</v>
      </c>
      <c r="D5004" s="114" t="s">
        <v>7386</v>
      </c>
    </row>
    <row r="5005" spans="1:4" x14ac:dyDescent="0.3">
      <c r="A5005" s="114" t="s">
        <v>7649</v>
      </c>
      <c r="B5005" s="114">
        <v>541094</v>
      </c>
      <c r="C5005" s="114" t="s">
        <v>7650</v>
      </c>
      <c r="D5005" s="114" t="s">
        <v>7386</v>
      </c>
    </row>
    <row r="5006" spans="1:4" x14ac:dyDescent="0.3">
      <c r="A5006" s="114" t="s">
        <v>7651</v>
      </c>
      <c r="B5006" s="114">
        <v>541095</v>
      </c>
      <c r="C5006" s="114" t="s">
        <v>7652</v>
      </c>
      <c r="D5006" s="114" t="s">
        <v>7386</v>
      </c>
    </row>
    <row r="5007" spans="1:4" x14ac:dyDescent="0.3">
      <c r="A5007" s="114" t="s">
        <v>7653</v>
      </c>
      <c r="B5007" s="114">
        <v>541252</v>
      </c>
      <c r="C5007" s="114" t="s">
        <v>7654</v>
      </c>
      <c r="D5007" s="114" t="s">
        <v>7386</v>
      </c>
    </row>
    <row r="5008" spans="1:4" x14ac:dyDescent="0.3">
      <c r="A5008" s="114" t="s">
        <v>7655</v>
      </c>
      <c r="B5008" s="114">
        <v>541253</v>
      </c>
      <c r="C5008" s="114" t="s">
        <v>7656</v>
      </c>
      <c r="D5008" s="114" t="s">
        <v>7386</v>
      </c>
    </row>
    <row r="5009" spans="1:4" x14ac:dyDescent="0.3">
      <c r="A5009" s="114" t="s">
        <v>7657</v>
      </c>
      <c r="B5009" s="114">
        <v>541254</v>
      </c>
      <c r="C5009" s="114" t="s">
        <v>7658</v>
      </c>
      <c r="D5009" s="114" t="s">
        <v>7386</v>
      </c>
    </row>
    <row r="5010" spans="1:4" x14ac:dyDescent="0.3">
      <c r="A5010" s="114" t="s">
        <v>7659</v>
      </c>
      <c r="B5010" s="114">
        <v>541255</v>
      </c>
      <c r="C5010" s="114" t="s">
        <v>7660</v>
      </c>
      <c r="D5010" s="114" t="s">
        <v>7386</v>
      </c>
    </row>
    <row r="5011" spans="1:4" x14ac:dyDescent="0.3">
      <c r="A5011" s="114" t="s">
        <v>7661</v>
      </c>
      <c r="B5011" s="114">
        <v>541300</v>
      </c>
      <c r="C5011" s="114" t="s">
        <v>7662</v>
      </c>
      <c r="D5011" s="114" t="s">
        <v>7386</v>
      </c>
    </row>
    <row r="5012" spans="1:4" x14ac:dyDescent="0.3">
      <c r="A5012" s="114" t="s">
        <v>7663</v>
      </c>
      <c r="B5012" s="114">
        <v>541309</v>
      </c>
      <c r="C5012" s="114" t="s">
        <v>7664</v>
      </c>
      <c r="D5012" s="114" t="s">
        <v>7386</v>
      </c>
    </row>
    <row r="5013" spans="1:4" x14ac:dyDescent="0.3">
      <c r="A5013" s="114" t="s">
        <v>7665</v>
      </c>
      <c r="B5013" s="114">
        <v>541310</v>
      </c>
      <c r="C5013" s="114" t="s">
        <v>7666</v>
      </c>
      <c r="D5013" s="114" t="s">
        <v>7386</v>
      </c>
    </row>
    <row r="5014" spans="1:4" x14ac:dyDescent="0.3">
      <c r="A5014" s="114" t="s">
        <v>7667</v>
      </c>
      <c r="B5014" s="114">
        <v>541311</v>
      </c>
      <c r="C5014" s="114" t="s">
        <v>7668</v>
      </c>
      <c r="D5014" s="114" t="s">
        <v>7386</v>
      </c>
    </row>
    <row r="5015" spans="1:4" x14ac:dyDescent="0.3">
      <c r="A5015" s="114" t="s">
        <v>7669</v>
      </c>
      <c r="B5015" s="114">
        <v>541312</v>
      </c>
      <c r="C5015" s="114" t="s">
        <v>7670</v>
      </c>
      <c r="D5015" s="114" t="s">
        <v>7386</v>
      </c>
    </row>
    <row r="5016" spans="1:4" x14ac:dyDescent="0.3">
      <c r="A5016" s="114" t="s">
        <v>7671</v>
      </c>
      <c r="B5016" s="114">
        <v>541313</v>
      </c>
      <c r="C5016" s="114" t="s">
        <v>7672</v>
      </c>
      <c r="D5016" s="114" t="s">
        <v>7386</v>
      </c>
    </row>
    <row r="5017" spans="1:4" x14ac:dyDescent="0.3">
      <c r="A5017" s="114" t="s">
        <v>7673</v>
      </c>
      <c r="B5017" s="114">
        <v>541341</v>
      </c>
      <c r="C5017" s="114" t="s">
        <v>7674</v>
      </c>
      <c r="D5017" s="114" t="s">
        <v>7386</v>
      </c>
    </row>
    <row r="5018" spans="1:4" x14ac:dyDescent="0.3">
      <c r="A5018" s="114" t="s">
        <v>7675</v>
      </c>
      <c r="B5018" s="114">
        <v>541343</v>
      </c>
      <c r="C5018" s="114" t="s">
        <v>7676</v>
      </c>
      <c r="D5018" s="114" t="s">
        <v>7386</v>
      </c>
    </row>
    <row r="5019" spans="1:4" x14ac:dyDescent="0.3">
      <c r="A5019" s="114" t="s">
        <v>7677</v>
      </c>
      <c r="B5019" s="114">
        <v>541345</v>
      </c>
      <c r="C5019" s="114" t="s">
        <v>7678</v>
      </c>
      <c r="D5019" s="114" t="s">
        <v>7386</v>
      </c>
    </row>
    <row r="5020" spans="1:4" x14ac:dyDescent="0.3">
      <c r="A5020" s="114" t="s">
        <v>7679</v>
      </c>
      <c r="B5020" s="114">
        <v>541346</v>
      </c>
      <c r="C5020" s="114" t="s">
        <v>7680</v>
      </c>
      <c r="D5020" s="114" t="s">
        <v>7386</v>
      </c>
    </row>
    <row r="5021" spans="1:4" x14ac:dyDescent="0.3">
      <c r="A5021" s="114" t="s">
        <v>7681</v>
      </c>
      <c r="B5021" s="114">
        <v>541672</v>
      </c>
      <c r="C5021" s="114" t="s">
        <v>7682</v>
      </c>
      <c r="D5021" s="114" t="s">
        <v>7386</v>
      </c>
    </row>
    <row r="5022" spans="1:4" x14ac:dyDescent="0.3">
      <c r="A5022" s="114" t="s">
        <v>7683</v>
      </c>
      <c r="B5022" s="114">
        <v>541673</v>
      </c>
      <c r="C5022" s="114" t="s">
        <v>7684</v>
      </c>
      <c r="D5022" s="114" t="s">
        <v>7386</v>
      </c>
    </row>
    <row r="5023" spans="1:4" x14ac:dyDescent="0.3">
      <c r="A5023" s="114" t="s">
        <v>7685</v>
      </c>
      <c r="B5023" s="114">
        <v>541674</v>
      </c>
      <c r="C5023" s="114" t="s">
        <v>7686</v>
      </c>
      <c r="D5023" s="114" t="s">
        <v>7386</v>
      </c>
    </row>
    <row r="5024" spans="1:4" x14ac:dyDescent="0.3">
      <c r="A5024" s="114" t="s">
        <v>7687</v>
      </c>
      <c r="B5024" s="114">
        <v>541675</v>
      </c>
      <c r="C5024" s="114" t="s">
        <v>7688</v>
      </c>
      <c r="D5024" s="114" t="s">
        <v>7386</v>
      </c>
    </row>
    <row r="5025" spans="1:4" x14ac:dyDescent="0.3">
      <c r="A5025" s="114" t="s">
        <v>7689</v>
      </c>
      <c r="B5025" s="114">
        <v>541676</v>
      </c>
      <c r="C5025" s="114" t="s">
        <v>7690</v>
      </c>
      <c r="D5025" s="114" t="s">
        <v>7386</v>
      </c>
    </row>
    <row r="5026" spans="1:4" x14ac:dyDescent="0.3">
      <c r="A5026" s="114" t="s">
        <v>7691</v>
      </c>
      <c r="B5026" s="114">
        <v>541677</v>
      </c>
      <c r="C5026" s="114" t="s">
        <v>7692</v>
      </c>
      <c r="D5026" s="114" t="s">
        <v>7386</v>
      </c>
    </row>
    <row r="5027" spans="1:4" x14ac:dyDescent="0.3">
      <c r="A5027" s="114" t="s">
        <v>7693</v>
      </c>
      <c r="B5027" s="114">
        <v>541678</v>
      </c>
      <c r="C5027" s="114" t="s">
        <v>7694</v>
      </c>
      <c r="D5027" s="114" t="s">
        <v>7386</v>
      </c>
    </row>
    <row r="5028" spans="1:4" x14ac:dyDescent="0.3">
      <c r="A5028" s="114" t="s">
        <v>7695</v>
      </c>
      <c r="B5028" s="114">
        <v>541679</v>
      </c>
      <c r="C5028" s="114" t="s">
        <v>7696</v>
      </c>
      <c r="D5028" s="114" t="s">
        <v>7386</v>
      </c>
    </row>
    <row r="5029" spans="1:4" x14ac:dyDescent="0.3">
      <c r="A5029" s="114" t="s">
        <v>7697</v>
      </c>
      <c r="B5029" s="114">
        <v>541725</v>
      </c>
      <c r="C5029" s="114" t="s">
        <v>7698</v>
      </c>
      <c r="D5029" s="114" t="s">
        <v>7386</v>
      </c>
    </row>
    <row r="5030" spans="1:4" x14ac:dyDescent="0.3">
      <c r="A5030" s="114" t="s">
        <v>7699</v>
      </c>
      <c r="B5030" s="114">
        <v>541726</v>
      </c>
      <c r="C5030" s="114" t="s">
        <v>7700</v>
      </c>
      <c r="D5030" s="114" t="s">
        <v>7386</v>
      </c>
    </row>
    <row r="5031" spans="1:4" x14ac:dyDescent="0.3">
      <c r="A5031" s="114" t="s">
        <v>7701</v>
      </c>
      <c r="B5031" s="114">
        <v>541727</v>
      </c>
      <c r="C5031" s="114" t="s">
        <v>7702</v>
      </c>
      <c r="D5031" s="114" t="s">
        <v>7386</v>
      </c>
    </row>
    <row r="5032" spans="1:4" x14ac:dyDescent="0.3">
      <c r="A5032" s="114" t="s">
        <v>7703</v>
      </c>
      <c r="B5032" s="114">
        <v>541728</v>
      </c>
      <c r="C5032" s="114" t="s">
        <v>7704</v>
      </c>
      <c r="D5032" s="114" t="s">
        <v>7386</v>
      </c>
    </row>
    <row r="5033" spans="1:4" x14ac:dyDescent="0.3">
      <c r="A5033" s="114" t="s">
        <v>7705</v>
      </c>
      <c r="B5033" s="114">
        <v>541742</v>
      </c>
      <c r="C5033" s="114" t="s">
        <v>7706</v>
      </c>
      <c r="D5033" s="114" t="s">
        <v>7386</v>
      </c>
    </row>
    <row r="5034" spans="1:4" x14ac:dyDescent="0.3">
      <c r="A5034" s="114" t="s">
        <v>7707</v>
      </c>
      <c r="B5034" s="114">
        <v>541743</v>
      </c>
      <c r="C5034" s="114" t="s">
        <v>7708</v>
      </c>
      <c r="D5034" s="114" t="s">
        <v>7386</v>
      </c>
    </row>
    <row r="5035" spans="1:4" x14ac:dyDescent="0.3">
      <c r="A5035" s="114" t="s">
        <v>7709</v>
      </c>
      <c r="B5035" s="114">
        <v>541744</v>
      </c>
      <c r="C5035" s="114" t="s">
        <v>7710</v>
      </c>
      <c r="D5035" s="114" t="s">
        <v>7386</v>
      </c>
    </row>
    <row r="5036" spans="1:4" x14ac:dyDescent="0.3">
      <c r="A5036" s="114" t="s">
        <v>7711</v>
      </c>
      <c r="B5036" s="114">
        <v>541745</v>
      </c>
      <c r="C5036" s="114" t="s">
        <v>7712</v>
      </c>
      <c r="D5036" s="114" t="s">
        <v>7386</v>
      </c>
    </row>
    <row r="5037" spans="1:4" x14ac:dyDescent="0.3">
      <c r="A5037" s="114" t="s">
        <v>7713</v>
      </c>
      <c r="B5037" s="114">
        <v>541804</v>
      </c>
      <c r="C5037" s="114" t="s">
        <v>7714</v>
      </c>
      <c r="D5037" s="114" t="s">
        <v>7386</v>
      </c>
    </row>
    <row r="5038" spans="1:4" x14ac:dyDescent="0.3">
      <c r="A5038" s="114" t="s">
        <v>7715</v>
      </c>
      <c r="B5038" s="114">
        <v>541805</v>
      </c>
      <c r="C5038" s="114" t="s">
        <v>7716</v>
      </c>
      <c r="D5038" s="114" t="s">
        <v>7386</v>
      </c>
    </row>
    <row r="5039" spans="1:4" x14ac:dyDescent="0.3">
      <c r="A5039" s="114" t="s">
        <v>7717</v>
      </c>
      <c r="B5039" s="114">
        <v>541806</v>
      </c>
      <c r="C5039" s="114" t="s">
        <v>7718</v>
      </c>
      <c r="D5039" s="114" t="s">
        <v>7386</v>
      </c>
    </row>
    <row r="5040" spans="1:4" x14ac:dyDescent="0.3">
      <c r="A5040" s="114" t="s">
        <v>7719</v>
      </c>
      <c r="B5040" s="114">
        <v>541807</v>
      </c>
      <c r="C5040" s="114" t="s">
        <v>7720</v>
      </c>
      <c r="D5040" s="114" t="s">
        <v>7386</v>
      </c>
    </row>
    <row r="5041" spans="1:4" x14ac:dyDescent="0.3">
      <c r="A5041" s="114" t="s">
        <v>7721</v>
      </c>
      <c r="B5041" s="114">
        <v>541809</v>
      </c>
      <c r="C5041" s="114" t="s">
        <v>7722</v>
      </c>
      <c r="D5041" s="114" t="s">
        <v>7386</v>
      </c>
    </row>
    <row r="5042" spans="1:4" x14ac:dyDescent="0.3">
      <c r="A5042" s="114" t="s">
        <v>7723</v>
      </c>
      <c r="B5042" s="114">
        <v>541879</v>
      </c>
      <c r="C5042" s="114" t="s">
        <v>7724</v>
      </c>
      <c r="D5042" s="114" t="s">
        <v>7386</v>
      </c>
    </row>
    <row r="5043" spans="1:4" x14ac:dyDescent="0.3">
      <c r="A5043" s="114" t="s">
        <v>7725</v>
      </c>
      <c r="B5043" s="114">
        <v>541881</v>
      </c>
      <c r="C5043" s="114" t="s">
        <v>7726</v>
      </c>
      <c r="D5043" s="114" t="s">
        <v>7386</v>
      </c>
    </row>
    <row r="5044" spans="1:4" x14ac:dyDescent="0.3">
      <c r="A5044" s="114" t="s">
        <v>7727</v>
      </c>
      <c r="B5044" s="114">
        <v>541882</v>
      </c>
      <c r="C5044" s="114" t="s">
        <v>7728</v>
      </c>
      <c r="D5044" s="114" t="s">
        <v>7386</v>
      </c>
    </row>
    <row r="5045" spans="1:4" x14ac:dyDescent="0.3">
      <c r="A5045" s="114" t="s">
        <v>7729</v>
      </c>
      <c r="B5045" s="114">
        <v>541884</v>
      </c>
      <c r="C5045" s="114" t="s">
        <v>7730</v>
      </c>
      <c r="D5045" s="114" t="s">
        <v>7386</v>
      </c>
    </row>
    <row r="5046" spans="1:4" x14ac:dyDescent="0.3">
      <c r="A5046" s="114" t="s">
        <v>7731</v>
      </c>
      <c r="B5046" s="114">
        <v>541972</v>
      </c>
      <c r="C5046" s="114" t="s">
        <v>7732</v>
      </c>
      <c r="D5046" s="114" t="s">
        <v>7386</v>
      </c>
    </row>
    <row r="5047" spans="1:4" x14ac:dyDescent="0.3">
      <c r="A5047" s="114" t="s">
        <v>7733</v>
      </c>
      <c r="B5047" s="114">
        <v>541984</v>
      </c>
      <c r="C5047" s="114" t="s">
        <v>7734</v>
      </c>
      <c r="D5047" s="114" t="s">
        <v>7386</v>
      </c>
    </row>
    <row r="5048" spans="1:4" x14ac:dyDescent="0.3">
      <c r="A5048" s="114" t="s">
        <v>7735</v>
      </c>
      <c r="B5048" s="114">
        <v>541985</v>
      </c>
      <c r="C5048" s="114" t="s">
        <v>7736</v>
      </c>
      <c r="D5048" s="114" t="s">
        <v>7386</v>
      </c>
    </row>
    <row r="5049" spans="1:4" x14ac:dyDescent="0.3">
      <c r="A5049" s="114" t="s">
        <v>7737</v>
      </c>
      <c r="B5049" s="114">
        <v>541986</v>
      </c>
      <c r="C5049" s="114" t="s">
        <v>7738</v>
      </c>
      <c r="D5049" s="114" t="s">
        <v>7386</v>
      </c>
    </row>
    <row r="5050" spans="1:4" x14ac:dyDescent="0.3">
      <c r="A5050" s="114" t="s">
        <v>7739</v>
      </c>
      <c r="B5050" s="114">
        <v>541987</v>
      </c>
      <c r="C5050" s="114" t="s">
        <v>7740</v>
      </c>
      <c r="D5050" s="114" t="s">
        <v>7386</v>
      </c>
    </row>
    <row r="5051" spans="1:4" x14ac:dyDescent="0.3">
      <c r="A5051" s="114" t="s">
        <v>7741</v>
      </c>
      <c r="B5051" s="114">
        <v>542131</v>
      </c>
      <c r="C5051" s="114" t="s">
        <v>7742</v>
      </c>
      <c r="D5051" s="114" t="s">
        <v>7386</v>
      </c>
    </row>
    <row r="5052" spans="1:4" x14ac:dyDescent="0.3">
      <c r="A5052" s="114" t="s">
        <v>7743</v>
      </c>
      <c r="B5052" s="114">
        <v>542156</v>
      </c>
      <c r="C5052" s="114" t="s">
        <v>7744</v>
      </c>
      <c r="D5052" s="114" t="s">
        <v>7386</v>
      </c>
    </row>
    <row r="5053" spans="1:4" x14ac:dyDescent="0.3">
      <c r="A5053" s="114" t="s">
        <v>7745</v>
      </c>
      <c r="B5053" s="114">
        <v>542158</v>
      </c>
      <c r="C5053" s="114" t="s">
        <v>7746</v>
      </c>
      <c r="D5053" s="114" t="s">
        <v>7386</v>
      </c>
    </row>
    <row r="5054" spans="1:4" x14ac:dyDescent="0.3">
      <c r="A5054" s="114" t="s">
        <v>7747</v>
      </c>
      <c r="B5054" s="114">
        <v>542160</v>
      </c>
      <c r="C5054" s="114" t="s">
        <v>7748</v>
      </c>
      <c r="D5054" s="114" t="s">
        <v>7386</v>
      </c>
    </row>
    <row r="5055" spans="1:4" x14ac:dyDescent="0.3">
      <c r="A5055" s="114" t="s">
        <v>7749</v>
      </c>
      <c r="B5055" s="114">
        <v>542163</v>
      </c>
      <c r="C5055" s="114" t="s">
        <v>7750</v>
      </c>
      <c r="D5055" s="114" t="s">
        <v>7386</v>
      </c>
    </row>
    <row r="5056" spans="1:4" x14ac:dyDescent="0.3">
      <c r="A5056" s="114" t="s">
        <v>7751</v>
      </c>
      <c r="B5056" s="114">
        <v>542230</v>
      </c>
      <c r="C5056" s="114" t="s">
        <v>7752</v>
      </c>
      <c r="D5056" s="114" t="s">
        <v>7386</v>
      </c>
    </row>
    <row r="5057" spans="1:4" x14ac:dyDescent="0.3">
      <c r="A5057" s="114" t="s">
        <v>7753</v>
      </c>
      <c r="B5057" s="114">
        <v>542244</v>
      </c>
      <c r="C5057" s="114" t="s">
        <v>7754</v>
      </c>
      <c r="D5057" s="114" t="s">
        <v>7386</v>
      </c>
    </row>
    <row r="5058" spans="1:4" x14ac:dyDescent="0.3">
      <c r="A5058" s="114" t="s">
        <v>7755</v>
      </c>
      <c r="B5058" s="114">
        <v>542245</v>
      </c>
      <c r="C5058" s="114" t="s">
        <v>7756</v>
      </c>
      <c r="D5058" s="114" t="s">
        <v>7386</v>
      </c>
    </row>
    <row r="5059" spans="1:4" x14ac:dyDescent="0.3">
      <c r="A5059" s="114" t="s">
        <v>7757</v>
      </c>
      <c r="B5059" s="114">
        <v>542246</v>
      </c>
      <c r="C5059" s="114" t="s">
        <v>7758</v>
      </c>
      <c r="D5059" s="114" t="s">
        <v>7386</v>
      </c>
    </row>
    <row r="5060" spans="1:4" x14ac:dyDescent="0.3">
      <c r="A5060" s="114" t="s">
        <v>7759</v>
      </c>
      <c r="B5060" s="114">
        <v>542247</v>
      </c>
      <c r="C5060" s="114" t="s">
        <v>7760</v>
      </c>
      <c r="D5060" s="114" t="s">
        <v>7386</v>
      </c>
    </row>
    <row r="5061" spans="1:4" x14ac:dyDescent="0.3">
      <c r="A5061" s="114" t="s">
        <v>7761</v>
      </c>
      <c r="B5061" s="114">
        <v>542513</v>
      </c>
      <c r="C5061" s="114" t="s">
        <v>7762</v>
      </c>
      <c r="D5061" s="114" t="s">
        <v>7386</v>
      </c>
    </row>
    <row r="5062" spans="1:4" x14ac:dyDescent="0.3">
      <c r="A5062" s="114" t="s">
        <v>7763</v>
      </c>
      <c r="B5062" s="114">
        <v>542543</v>
      </c>
      <c r="C5062" s="114" t="s">
        <v>7764</v>
      </c>
      <c r="D5062" s="114" t="s">
        <v>7386</v>
      </c>
    </row>
    <row r="5063" spans="1:4" x14ac:dyDescent="0.3">
      <c r="A5063" s="114" t="s">
        <v>7765</v>
      </c>
      <c r="B5063" s="114">
        <v>542694</v>
      </c>
      <c r="C5063" s="114" t="s">
        <v>7766</v>
      </c>
      <c r="D5063" s="114" t="s">
        <v>386</v>
      </c>
    </row>
    <row r="5064" spans="1:4" x14ac:dyDescent="0.3">
      <c r="A5064" s="114" t="s">
        <v>7767</v>
      </c>
      <c r="B5064" s="114">
        <v>542721</v>
      </c>
      <c r="C5064" s="114" t="s">
        <v>7768</v>
      </c>
      <c r="D5064" s="114" t="s">
        <v>386</v>
      </c>
    </row>
    <row r="5065" spans="1:4" x14ac:dyDescent="0.3">
      <c r="A5065" s="114" t="s">
        <v>7769</v>
      </c>
      <c r="B5065" s="114">
        <v>542724</v>
      </c>
      <c r="C5065" s="114" t="s">
        <v>7770</v>
      </c>
      <c r="D5065" s="114" t="s">
        <v>402</v>
      </c>
    </row>
    <row r="5066" spans="1:4" x14ac:dyDescent="0.3">
      <c r="A5066" s="114" t="s">
        <v>7771</v>
      </c>
      <c r="B5066" s="114">
        <v>542725</v>
      </c>
      <c r="C5066" s="114" t="s">
        <v>7772</v>
      </c>
      <c r="D5066" s="114" t="s">
        <v>478</v>
      </c>
    </row>
    <row r="5067" spans="1:4" x14ac:dyDescent="0.3">
      <c r="A5067" s="114" t="s">
        <v>7773</v>
      </c>
      <c r="B5067" s="114">
        <v>542726</v>
      </c>
      <c r="C5067" s="114" t="s">
        <v>7774</v>
      </c>
      <c r="D5067" s="114" t="s">
        <v>370</v>
      </c>
    </row>
    <row r="5068" spans="1:4" x14ac:dyDescent="0.3">
      <c r="A5068" s="114" t="s">
        <v>7775</v>
      </c>
      <c r="B5068" s="114">
        <v>542727</v>
      </c>
      <c r="C5068" s="114" t="s">
        <v>7776</v>
      </c>
      <c r="D5068" s="114" t="s">
        <v>365</v>
      </c>
    </row>
    <row r="5069" spans="1:4" x14ac:dyDescent="0.3">
      <c r="A5069" s="114" t="s">
        <v>7777</v>
      </c>
      <c r="B5069" s="114">
        <v>542728</v>
      </c>
      <c r="C5069" s="114" t="s">
        <v>7778</v>
      </c>
      <c r="D5069" s="114" t="s">
        <v>478</v>
      </c>
    </row>
    <row r="5070" spans="1:4" x14ac:dyDescent="0.3">
      <c r="A5070" s="114" t="s">
        <v>7779</v>
      </c>
      <c r="B5070" s="114">
        <v>542729</v>
      </c>
      <c r="C5070" s="114" t="s">
        <v>7780</v>
      </c>
      <c r="D5070" s="114" t="s">
        <v>379</v>
      </c>
    </row>
    <row r="5071" spans="1:4" x14ac:dyDescent="0.3">
      <c r="A5071" s="114" t="s">
        <v>7781</v>
      </c>
      <c r="B5071" s="114">
        <v>542730</v>
      </c>
      <c r="C5071" s="114" t="s">
        <v>7782</v>
      </c>
      <c r="D5071" s="114" t="s">
        <v>7386</v>
      </c>
    </row>
    <row r="5072" spans="1:4" x14ac:dyDescent="0.3">
      <c r="A5072" s="114" t="s">
        <v>7783</v>
      </c>
      <c r="B5072" s="114">
        <v>542747</v>
      </c>
      <c r="C5072" s="114" t="s">
        <v>7784</v>
      </c>
      <c r="D5072" s="114" t="s">
        <v>7386</v>
      </c>
    </row>
    <row r="5073" spans="1:4" x14ac:dyDescent="0.3">
      <c r="A5073" s="114" t="s">
        <v>7785</v>
      </c>
      <c r="B5073" s="114">
        <v>542752</v>
      </c>
      <c r="C5073" s="114" t="s">
        <v>7786</v>
      </c>
      <c r="D5073" s="114" t="s">
        <v>1967</v>
      </c>
    </row>
    <row r="5074" spans="1:4" x14ac:dyDescent="0.3">
      <c r="A5074" s="114" t="s">
        <v>7787</v>
      </c>
      <c r="B5074" s="114">
        <v>542753</v>
      </c>
      <c r="C5074" s="114" t="s">
        <v>7788</v>
      </c>
      <c r="D5074" s="114" t="s">
        <v>398</v>
      </c>
    </row>
    <row r="5075" spans="1:4" x14ac:dyDescent="0.3">
      <c r="A5075" s="114" t="s">
        <v>7789</v>
      </c>
      <c r="B5075" s="114">
        <v>542758</v>
      </c>
      <c r="C5075" s="114" t="s">
        <v>7790</v>
      </c>
      <c r="D5075" s="114" t="s">
        <v>7386</v>
      </c>
    </row>
    <row r="5076" spans="1:4" x14ac:dyDescent="0.3">
      <c r="A5076" s="114" t="s">
        <v>7791</v>
      </c>
      <c r="B5076" s="114">
        <v>542759</v>
      </c>
      <c r="C5076" s="114" t="s">
        <v>7792</v>
      </c>
      <c r="D5076" s="114" t="s">
        <v>381</v>
      </c>
    </row>
    <row r="5077" spans="1:4" x14ac:dyDescent="0.3">
      <c r="A5077" s="114" t="s">
        <v>7793</v>
      </c>
      <c r="B5077" s="114">
        <v>542760</v>
      </c>
      <c r="C5077" s="114" t="s">
        <v>7794</v>
      </c>
      <c r="D5077" s="114" t="s">
        <v>407</v>
      </c>
    </row>
    <row r="5078" spans="1:4" x14ac:dyDescent="0.3">
      <c r="A5078" s="114" t="s">
        <v>7795</v>
      </c>
      <c r="B5078" s="114">
        <v>542765</v>
      </c>
      <c r="C5078" s="114" t="s">
        <v>7796</v>
      </c>
      <c r="D5078" s="114" t="s">
        <v>1531</v>
      </c>
    </row>
    <row r="5079" spans="1:4" x14ac:dyDescent="0.3">
      <c r="A5079" s="114" t="s">
        <v>7797</v>
      </c>
      <c r="B5079" s="114">
        <v>542770</v>
      </c>
      <c r="C5079" s="114" t="s">
        <v>7798</v>
      </c>
      <c r="D5079" s="114" t="s">
        <v>350</v>
      </c>
    </row>
    <row r="5080" spans="1:4" x14ac:dyDescent="0.3">
      <c r="A5080" s="114" t="s">
        <v>7799</v>
      </c>
      <c r="B5080" s="114">
        <v>542771</v>
      </c>
      <c r="C5080" s="114" t="s">
        <v>7800</v>
      </c>
      <c r="D5080" s="114" t="s">
        <v>546</v>
      </c>
    </row>
    <row r="5081" spans="1:4" x14ac:dyDescent="0.3">
      <c r="A5081" s="114" t="s">
        <v>7801</v>
      </c>
      <c r="B5081" s="114">
        <v>542772</v>
      </c>
      <c r="C5081" s="114" t="s">
        <v>7802</v>
      </c>
      <c r="D5081" s="114" t="s">
        <v>347</v>
      </c>
    </row>
    <row r="5082" spans="1:4" x14ac:dyDescent="0.3">
      <c r="A5082" s="114" t="s">
        <v>7803</v>
      </c>
      <c r="B5082" s="114">
        <v>542773</v>
      </c>
      <c r="C5082" s="114" t="s">
        <v>7804</v>
      </c>
      <c r="D5082" s="114" t="s">
        <v>347</v>
      </c>
    </row>
    <row r="5083" spans="1:4" x14ac:dyDescent="0.3">
      <c r="A5083" s="114" t="s">
        <v>7805</v>
      </c>
      <c r="B5083" s="114">
        <v>542774</v>
      </c>
      <c r="C5083" s="114" t="s">
        <v>7806</v>
      </c>
      <c r="D5083" s="114" t="s">
        <v>381</v>
      </c>
    </row>
    <row r="5084" spans="1:4" x14ac:dyDescent="0.3">
      <c r="A5084" s="114" t="s">
        <v>7807</v>
      </c>
      <c r="B5084" s="114">
        <v>542801</v>
      </c>
      <c r="C5084" s="114" t="s">
        <v>7808</v>
      </c>
      <c r="D5084" s="114" t="s">
        <v>372</v>
      </c>
    </row>
    <row r="5085" spans="1:4" x14ac:dyDescent="0.3">
      <c r="A5085" s="114" t="s">
        <v>7809</v>
      </c>
      <c r="B5085" s="114">
        <v>542802</v>
      </c>
      <c r="C5085" s="114" t="s">
        <v>7810</v>
      </c>
      <c r="D5085" s="114" t="s">
        <v>347</v>
      </c>
    </row>
    <row r="5086" spans="1:4" x14ac:dyDescent="0.3">
      <c r="A5086" s="114" t="s">
        <v>7811</v>
      </c>
      <c r="B5086" s="114">
        <v>542803</v>
      </c>
      <c r="C5086" s="114" t="s">
        <v>7812</v>
      </c>
      <c r="D5086" s="114" t="s">
        <v>386</v>
      </c>
    </row>
    <row r="5087" spans="1:4" x14ac:dyDescent="0.3">
      <c r="A5087" s="114" t="s">
        <v>7813</v>
      </c>
      <c r="B5087" s="114">
        <v>542804</v>
      </c>
      <c r="C5087" s="114" t="s">
        <v>7814</v>
      </c>
      <c r="D5087" s="114" t="s">
        <v>7386</v>
      </c>
    </row>
    <row r="5088" spans="1:4" x14ac:dyDescent="0.3">
      <c r="A5088" s="114" t="s">
        <v>7815</v>
      </c>
      <c r="B5088" s="114">
        <v>542805</v>
      </c>
      <c r="C5088" s="114" t="s">
        <v>7816</v>
      </c>
      <c r="D5088" s="114" t="s">
        <v>7386</v>
      </c>
    </row>
    <row r="5089" spans="1:4" x14ac:dyDescent="0.3">
      <c r="A5089" s="114" t="s">
        <v>7817</v>
      </c>
      <c r="B5089" s="114">
        <v>542806</v>
      </c>
      <c r="C5089" s="114" t="s">
        <v>7818</v>
      </c>
      <c r="D5089" s="114" t="s">
        <v>7386</v>
      </c>
    </row>
    <row r="5090" spans="1:4" x14ac:dyDescent="0.3">
      <c r="A5090" s="114" t="s">
        <v>7819</v>
      </c>
      <c r="B5090" s="114">
        <v>542807</v>
      </c>
      <c r="C5090" s="114" t="s">
        <v>7820</v>
      </c>
      <c r="D5090" s="114" t="s">
        <v>7386</v>
      </c>
    </row>
    <row r="5091" spans="1:4" x14ac:dyDescent="0.3">
      <c r="A5091" s="114" t="s">
        <v>7821</v>
      </c>
      <c r="B5091" s="114">
        <v>542808</v>
      </c>
      <c r="C5091" s="114" t="s">
        <v>7822</v>
      </c>
      <c r="D5091" s="114" t="s">
        <v>7386</v>
      </c>
    </row>
    <row r="5092" spans="1:4" x14ac:dyDescent="0.3">
      <c r="A5092" s="114" t="s">
        <v>7823</v>
      </c>
      <c r="B5092" s="114">
        <v>542809</v>
      </c>
      <c r="C5092" s="114" t="s">
        <v>7824</v>
      </c>
      <c r="D5092" s="114" t="s">
        <v>7386</v>
      </c>
    </row>
    <row r="5093" spans="1:4" x14ac:dyDescent="0.3">
      <c r="A5093" s="114" t="s">
        <v>7825</v>
      </c>
      <c r="B5093" s="114">
        <v>542810</v>
      </c>
      <c r="C5093" s="114" t="s">
        <v>7826</v>
      </c>
      <c r="D5093" s="114" t="s">
        <v>7386</v>
      </c>
    </row>
    <row r="5094" spans="1:4" x14ac:dyDescent="0.3">
      <c r="A5094" s="114" t="s">
        <v>7827</v>
      </c>
      <c r="B5094" s="114">
        <v>542811</v>
      </c>
      <c r="C5094" s="114" t="s">
        <v>7828</v>
      </c>
      <c r="D5094" s="114" t="s">
        <v>7386</v>
      </c>
    </row>
    <row r="5095" spans="1:4" x14ac:dyDescent="0.3">
      <c r="A5095" s="114" t="s">
        <v>7829</v>
      </c>
      <c r="B5095" s="114">
        <v>542812</v>
      </c>
      <c r="C5095" s="114" t="s">
        <v>7830</v>
      </c>
      <c r="D5095" s="114" t="s">
        <v>524</v>
      </c>
    </row>
    <row r="5096" spans="1:4" x14ac:dyDescent="0.3">
      <c r="A5096" s="114" t="s">
        <v>7831</v>
      </c>
      <c r="B5096" s="114">
        <v>542813</v>
      </c>
      <c r="C5096" s="114" t="s">
        <v>7832</v>
      </c>
      <c r="D5096" s="114" t="s">
        <v>7386</v>
      </c>
    </row>
    <row r="5097" spans="1:4" x14ac:dyDescent="0.3">
      <c r="A5097" s="114" t="s">
        <v>7833</v>
      </c>
      <c r="B5097" s="114">
        <v>542814</v>
      </c>
      <c r="C5097" s="114" t="s">
        <v>7834</v>
      </c>
      <c r="D5097" s="114" t="s">
        <v>7386</v>
      </c>
    </row>
    <row r="5098" spans="1:4" x14ac:dyDescent="0.3">
      <c r="A5098" s="114" t="s">
        <v>7835</v>
      </c>
      <c r="B5098" s="114">
        <v>542815</v>
      </c>
      <c r="C5098" s="114" t="s">
        <v>7836</v>
      </c>
      <c r="D5098" s="114" t="s">
        <v>7386</v>
      </c>
    </row>
    <row r="5099" spans="1:4" x14ac:dyDescent="0.3">
      <c r="A5099" s="114" t="s">
        <v>7837</v>
      </c>
      <c r="B5099" s="114">
        <v>542816</v>
      </c>
      <c r="C5099" s="114" t="s">
        <v>7838</v>
      </c>
      <c r="D5099" s="114" t="s">
        <v>7386</v>
      </c>
    </row>
    <row r="5100" spans="1:4" x14ac:dyDescent="0.3">
      <c r="A5100" s="114" t="s">
        <v>7839</v>
      </c>
      <c r="B5100" s="114">
        <v>542817</v>
      </c>
      <c r="C5100" s="114" t="s">
        <v>7840</v>
      </c>
      <c r="D5100" s="114" t="s">
        <v>7386</v>
      </c>
    </row>
    <row r="5101" spans="1:4" x14ac:dyDescent="0.3">
      <c r="A5101" s="114" t="s">
        <v>7841</v>
      </c>
      <c r="B5101" s="114">
        <v>542818</v>
      </c>
      <c r="C5101" s="114" t="s">
        <v>7842</v>
      </c>
      <c r="D5101" s="114" t="s">
        <v>7386</v>
      </c>
    </row>
    <row r="5102" spans="1:4" x14ac:dyDescent="0.3">
      <c r="A5102" s="114" t="s">
        <v>7843</v>
      </c>
      <c r="B5102" s="114">
        <v>542819</v>
      </c>
      <c r="C5102" s="114" t="s">
        <v>7844</v>
      </c>
      <c r="D5102" s="114" t="s">
        <v>7386</v>
      </c>
    </row>
    <row r="5103" spans="1:4" x14ac:dyDescent="0.3">
      <c r="A5103" s="114" t="s">
        <v>7845</v>
      </c>
      <c r="B5103" s="114">
        <v>542820</v>
      </c>
      <c r="C5103" s="114" t="s">
        <v>7846</v>
      </c>
      <c r="D5103" s="114" t="s">
        <v>7386</v>
      </c>
    </row>
    <row r="5104" spans="1:4" x14ac:dyDescent="0.3">
      <c r="A5104" s="114" t="s">
        <v>7847</v>
      </c>
      <c r="B5104" s="114">
        <v>542830</v>
      </c>
      <c r="C5104" s="114" t="s">
        <v>7848</v>
      </c>
      <c r="D5104" s="114" t="s">
        <v>1367</v>
      </c>
    </row>
    <row r="5105" spans="1:4" x14ac:dyDescent="0.3">
      <c r="A5105" s="114" t="s">
        <v>7849</v>
      </c>
      <c r="B5105" s="114">
        <v>542836</v>
      </c>
      <c r="C5105" s="114" t="s">
        <v>7850</v>
      </c>
      <c r="D5105" s="114" t="s">
        <v>7386</v>
      </c>
    </row>
    <row r="5106" spans="1:4" x14ac:dyDescent="0.3">
      <c r="A5106" s="114" t="s">
        <v>7851</v>
      </c>
      <c r="B5106" s="114">
        <v>542837</v>
      </c>
      <c r="C5106" s="114" t="s">
        <v>7852</v>
      </c>
      <c r="D5106" s="114" t="s">
        <v>7386</v>
      </c>
    </row>
    <row r="5107" spans="1:4" x14ac:dyDescent="0.3">
      <c r="A5107" s="114" t="s">
        <v>7853</v>
      </c>
      <c r="B5107" s="114">
        <v>542838</v>
      </c>
      <c r="C5107" s="114" t="s">
        <v>7854</v>
      </c>
      <c r="D5107" s="114" t="s">
        <v>7386</v>
      </c>
    </row>
    <row r="5108" spans="1:4" x14ac:dyDescent="0.3">
      <c r="A5108" s="114" t="s">
        <v>7855</v>
      </c>
      <c r="B5108" s="114">
        <v>542839</v>
      </c>
      <c r="C5108" s="114" t="s">
        <v>7856</v>
      </c>
      <c r="D5108" s="114" t="s">
        <v>7386</v>
      </c>
    </row>
    <row r="5109" spans="1:4" x14ac:dyDescent="0.3">
      <c r="A5109" s="114" t="s">
        <v>7857</v>
      </c>
      <c r="B5109" s="114">
        <v>542840</v>
      </c>
      <c r="C5109" s="114" t="s">
        <v>7858</v>
      </c>
      <c r="D5109" s="114" t="s">
        <v>7386</v>
      </c>
    </row>
    <row r="5110" spans="1:4" x14ac:dyDescent="0.3">
      <c r="A5110" s="114" t="s">
        <v>7859</v>
      </c>
      <c r="B5110" s="114">
        <v>542841</v>
      </c>
      <c r="C5110" s="114" t="s">
        <v>7860</v>
      </c>
      <c r="D5110" s="114" t="s">
        <v>7386</v>
      </c>
    </row>
    <row r="5111" spans="1:4" x14ac:dyDescent="0.3">
      <c r="A5111" s="114" t="s">
        <v>7861</v>
      </c>
      <c r="B5111" s="114">
        <v>542842</v>
      </c>
      <c r="C5111" s="114" t="s">
        <v>7862</v>
      </c>
      <c r="D5111" s="114" t="s">
        <v>7386</v>
      </c>
    </row>
    <row r="5112" spans="1:4" x14ac:dyDescent="0.3">
      <c r="A5112" s="114" t="s">
        <v>7863</v>
      </c>
      <c r="B5112" s="114">
        <v>542843</v>
      </c>
      <c r="C5112" s="114" t="s">
        <v>7864</v>
      </c>
      <c r="D5112" s="114" t="s">
        <v>7386</v>
      </c>
    </row>
    <row r="5113" spans="1:4" x14ac:dyDescent="0.3">
      <c r="A5113" s="114" t="s">
        <v>7865</v>
      </c>
      <c r="B5113" s="114">
        <v>542844</v>
      </c>
      <c r="C5113" s="114" t="s">
        <v>7866</v>
      </c>
      <c r="D5113" s="114" t="s">
        <v>7386</v>
      </c>
    </row>
    <row r="5114" spans="1:4" x14ac:dyDescent="0.3">
      <c r="A5114" s="114" t="s">
        <v>7867</v>
      </c>
      <c r="B5114" s="114">
        <v>542845</v>
      </c>
      <c r="C5114" s="114" t="s">
        <v>7868</v>
      </c>
      <c r="D5114" s="114" t="s">
        <v>7386</v>
      </c>
    </row>
    <row r="5115" spans="1:4" x14ac:dyDescent="0.3">
      <c r="A5115" s="114" t="s">
        <v>7869</v>
      </c>
      <c r="B5115" s="114">
        <v>542846</v>
      </c>
      <c r="C5115" s="114" t="s">
        <v>7870</v>
      </c>
      <c r="D5115" s="114" t="s">
        <v>7386</v>
      </c>
    </row>
    <row r="5116" spans="1:4" x14ac:dyDescent="0.3">
      <c r="A5116" s="114" t="s">
        <v>7871</v>
      </c>
      <c r="B5116" s="114">
        <v>542847</v>
      </c>
      <c r="C5116" s="114" t="s">
        <v>7872</v>
      </c>
      <c r="D5116" s="114" t="s">
        <v>7386</v>
      </c>
    </row>
    <row r="5117" spans="1:4" x14ac:dyDescent="0.3">
      <c r="A5117" s="114" t="s">
        <v>7873</v>
      </c>
      <c r="B5117" s="114">
        <v>542848</v>
      </c>
      <c r="C5117" s="114" t="s">
        <v>7874</v>
      </c>
      <c r="D5117" s="114" t="s">
        <v>7386</v>
      </c>
    </row>
    <row r="5118" spans="1:4" x14ac:dyDescent="0.3">
      <c r="A5118" s="114" t="s">
        <v>7875</v>
      </c>
      <c r="B5118" s="114">
        <v>542849</v>
      </c>
      <c r="C5118" s="114" t="s">
        <v>7876</v>
      </c>
      <c r="D5118" s="114" t="s">
        <v>7386</v>
      </c>
    </row>
    <row r="5119" spans="1:4" x14ac:dyDescent="0.3">
      <c r="A5119" s="114" t="s">
        <v>7877</v>
      </c>
      <c r="B5119" s="114">
        <v>542850</v>
      </c>
      <c r="C5119" s="114" t="s">
        <v>7878</v>
      </c>
      <c r="D5119" s="114" t="s">
        <v>478</v>
      </c>
    </row>
    <row r="5120" spans="1:4" x14ac:dyDescent="0.3">
      <c r="A5120" s="114" t="s">
        <v>7879</v>
      </c>
      <c r="B5120" s="114">
        <v>542851</v>
      </c>
      <c r="C5120" s="114" t="s">
        <v>7880</v>
      </c>
      <c r="D5120" s="114" t="s">
        <v>448</v>
      </c>
    </row>
    <row r="5121" spans="1:4" x14ac:dyDescent="0.3">
      <c r="A5121" s="114" t="s">
        <v>7881</v>
      </c>
      <c r="B5121" s="114">
        <v>542852</v>
      </c>
      <c r="C5121" s="114" t="s">
        <v>7882</v>
      </c>
      <c r="D5121" s="114" t="s">
        <v>1063</v>
      </c>
    </row>
    <row r="5122" spans="1:4" x14ac:dyDescent="0.3">
      <c r="A5122" s="114" t="s">
        <v>7883</v>
      </c>
      <c r="B5122" s="114">
        <v>542857</v>
      </c>
      <c r="C5122" s="114" t="s">
        <v>7884</v>
      </c>
      <c r="D5122" s="114" t="s">
        <v>859</v>
      </c>
    </row>
    <row r="5123" spans="1:4" x14ac:dyDescent="0.3">
      <c r="A5123" s="114" t="s">
        <v>7885</v>
      </c>
      <c r="B5123" s="114">
        <v>542862</v>
      </c>
      <c r="C5123" s="114" t="s">
        <v>7886</v>
      </c>
      <c r="D5123" s="114" t="s">
        <v>379</v>
      </c>
    </row>
    <row r="5124" spans="1:4" x14ac:dyDescent="0.3">
      <c r="A5124" s="114" t="s">
        <v>7887</v>
      </c>
      <c r="B5124" s="114">
        <v>542863</v>
      </c>
      <c r="C5124" s="114" t="s">
        <v>7888</v>
      </c>
      <c r="D5124" s="114" t="s">
        <v>7386</v>
      </c>
    </row>
    <row r="5125" spans="1:4" x14ac:dyDescent="0.3">
      <c r="A5125" s="114" t="s">
        <v>7889</v>
      </c>
      <c r="B5125" s="114">
        <v>542864</v>
      </c>
      <c r="C5125" s="114" t="s">
        <v>7890</v>
      </c>
      <c r="D5125" s="114" t="s">
        <v>450</v>
      </c>
    </row>
    <row r="5126" spans="1:4" x14ac:dyDescent="0.3">
      <c r="A5126" s="114" t="s">
        <v>7891</v>
      </c>
      <c r="B5126" s="114">
        <v>542865</v>
      </c>
      <c r="C5126" s="114" t="s">
        <v>7892</v>
      </c>
      <c r="D5126" s="114" t="s">
        <v>559</v>
      </c>
    </row>
    <row r="5127" spans="1:4" x14ac:dyDescent="0.3">
      <c r="A5127" s="114" t="s">
        <v>7893</v>
      </c>
      <c r="B5127" s="114">
        <v>542866</v>
      </c>
      <c r="C5127" s="114" t="s">
        <v>7894</v>
      </c>
      <c r="D5127" s="114" t="s">
        <v>347</v>
      </c>
    </row>
    <row r="5128" spans="1:4" x14ac:dyDescent="0.3">
      <c r="A5128" s="114" t="s">
        <v>7895</v>
      </c>
      <c r="B5128" s="114">
        <v>542867</v>
      </c>
      <c r="C5128" s="114" t="s">
        <v>7896</v>
      </c>
      <c r="D5128" s="114" t="s">
        <v>682</v>
      </c>
    </row>
    <row r="5129" spans="1:4" x14ac:dyDescent="0.3">
      <c r="A5129" s="114" t="s">
        <v>7897</v>
      </c>
      <c r="B5129" s="114">
        <v>542904</v>
      </c>
      <c r="C5129" s="114" t="s">
        <v>7898</v>
      </c>
      <c r="D5129" s="114" t="s">
        <v>682</v>
      </c>
    </row>
    <row r="5130" spans="1:4" x14ac:dyDescent="0.3">
      <c r="A5130" s="114" t="s">
        <v>7899</v>
      </c>
      <c r="B5130" s="114">
        <v>542905</v>
      </c>
      <c r="C5130" s="114" t="s">
        <v>7900</v>
      </c>
      <c r="D5130" s="114" t="s">
        <v>662</v>
      </c>
    </row>
    <row r="5131" spans="1:4" x14ac:dyDescent="0.3">
      <c r="A5131" s="114" t="s">
        <v>7901</v>
      </c>
      <c r="B5131" s="114">
        <v>542906</v>
      </c>
      <c r="C5131" s="114" t="s">
        <v>7902</v>
      </c>
      <c r="D5131" s="114" t="s">
        <v>381</v>
      </c>
    </row>
    <row r="5132" spans="1:4" x14ac:dyDescent="0.3">
      <c r="A5132" s="114" t="s">
        <v>7903</v>
      </c>
      <c r="B5132" s="114">
        <v>542907</v>
      </c>
      <c r="C5132" s="114" t="s">
        <v>7904</v>
      </c>
      <c r="D5132" s="114" t="s">
        <v>484</v>
      </c>
    </row>
    <row r="5133" spans="1:4" x14ac:dyDescent="0.3">
      <c r="A5133" s="114" t="s">
        <v>7905</v>
      </c>
      <c r="B5133" s="114">
        <v>542910</v>
      </c>
      <c r="C5133" s="114" t="s">
        <v>7906</v>
      </c>
      <c r="D5133" s="114" t="s">
        <v>799</v>
      </c>
    </row>
    <row r="5134" spans="1:4" x14ac:dyDescent="0.3">
      <c r="A5134" s="114" t="s">
        <v>7907</v>
      </c>
      <c r="B5134" s="114">
        <v>542911</v>
      </c>
      <c r="C5134" s="114" t="s">
        <v>7908</v>
      </c>
      <c r="D5134" s="114" t="s">
        <v>381</v>
      </c>
    </row>
    <row r="5135" spans="1:4" x14ac:dyDescent="0.3">
      <c r="A5135" s="114" t="s">
        <v>7909</v>
      </c>
      <c r="B5135" s="114">
        <v>542918</v>
      </c>
      <c r="C5135" s="114" t="s">
        <v>7910</v>
      </c>
      <c r="D5135" s="114" t="s">
        <v>553</v>
      </c>
    </row>
    <row r="5136" spans="1:4" x14ac:dyDescent="0.3">
      <c r="A5136" s="114" t="s">
        <v>7911</v>
      </c>
      <c r="B5136" s="114">
        <v>542919</v>
      </c>
      <c r="C5136" s="114" t="s">
        <v>7912</v>
      </c>
      <c r="D5136" s="114" t="s">
        <v>553</v>
      </c>
    </row>
    <row r="5137" spans="1:4" x14ac:dyDescent="0.3">
      <c r="A5137" s="114" t="s">
        <v>7913</v>
      </c>
      <c r="B5137" s="114">
        <v>542920</v>
      </c>
      <c r="C5137" s="114" t="s">
        <v>7914</v>
      </c>
      <c r="D5137" s="114" t="s">
        <v>508</v>
      </c>
    </row>
    <row r="5138" spans="1:4" x14ac:dyDescent="0.3">
      <c r="A5138" s="114" t="s">
        <v>7915</v>
      </c>
      <c r="B5138" s="114">
        <v>542921</v>
      </c>
      <c r="C5138" s="114" t="s">
        <v>7916</v>
      </c>
      <c r="D5138" s="114" t="s">
        <v>7386</v>
      </c>
    </row>
    <row r="5139" spans="1:4" x14ac:dyDescent="0.3">
      <c r="A5139" s="114" t="s">
        <v>7917</v>
      </c>
      <c r="B5139" s="114">
        <v>542922</v>
      </c>
      <c r="C5139" s="114" t="s">
        <v>7918</v>
      </c>
      <c r="D5139" s="114" t="s">
        <v>7386</v>
      </c>
    </row>
    <row r="5140" spans="1:4" x14ac:dyDescent="0.3">
      <c r="A5140" s="114" t="s">
        <v>7919</v>
      </c>
      <c r="B5140" s="114">
        <v>542923</v>
      </c>
      <c r="C5140" s="114" t="s">
        <v>7920</v>
      </c>
      <c r="D5140" s="114" t="s">
        <v>350</v>
      </c>
    </row>
    <row r="5141" spans="1:4" x14ac:dyDescent="0.3">
      <c r="A5141" s="114" t="s">
        <v>7921</v>
      </c>
      <c r="B5141" s="114">
        <v>542924</v>
      </c>
      <c r="C5141" s="114" t="s">
        <v>7922</v>
      </c>
      <c r="D5141" s="114" t="s">
        <v>353</v>
      </c>
    </row>
    <row r="5142" spans="1:4" x14ac:dyDescent="0.3">
      <c r="A5142" s="114" t="s">
        <v>7923</v>
      </c>
      <c r="B5142" s="114">
        <v>542931</v>
      </c>
      <c r="C5142" s="114" t="s">
        <v>7924</v>
      </c>
      <c r="D5142" s="114" t="s">
        <v>381</v>
      </c>
    </row>
    <row r="5143" spans="1:4" x14ac:dyDescent="0.3">
      <c r="A5143" s="114" t="s">
        <v>7925</v>
      </c>
      <c r="B5143" s="114">
        <v>542932</v>
      </c>
      <c r="C5143" s="114" t="s">
        <v>7926</v>
      </c>
      <c r="D5143" s="114" t="s">
        <v>844</v>
      </c>
    </row>
    <row r="5144" spans="1:4" x14ac:dyDescent="0.3">
      <c r="A5144" s="114" t="s">
        <v>7927</v>
      </c>
      <c r="B5144" s="114">
        <v>542933</v>
      </c>
      <c r="C5144" s="114" t="s">
        <v>7928</v>
      </c>
      <c r="D5144" s="114" t="s">
        <v>1603</v>
      </c>
    </row>
    <row r="5145" spans="1:4" x14ac:dyDescent="0.3">
      <c r="A5145" s="114" t="s">
        <v>7929</v>
      </c>
      <c r="B5145" s="114">
        <v>542934</v>
      </c>
      <c r="C5145" s="114" t="s">
        <v>7930</v>
      </c>
      <c r="D5145" s="114" t="s">
        <v>402</v>
      </c>
    </row>
    <row r="5146" spans="1:4" x14ac:dyDescent="0.3">
      <c r="A5146" s="114" t="s">
        <v>7931</v>
      </c>
      <c r="B5146" s="114">
        <v>542935</v>
      </c>
      <c r="C5146" s="114" t="s">
        <v>7932</v>
      </c>
      <c r="D5146" s="114" t="s">
        <v>424</v>
      </c>
    </row>
    <row r="5147" spans="1:4" x14ac:dyDescent="0.3">
      <c r="A5147" s="114" t="s">
        <v>7933</v>
      </c>
      <c r="B5147" s="114">
        <v>542938</v>
      </c>
      <c r="C5147" s="114" t="s">
        <v>7934</v>
      </c>
      <c r="D5147" s="114" t="s">
        <v>771</v>
      </c>
    </row>
    <row r="5148" spans="1:4" x14ac:dyDescent="0.3">
      <c r="A5148" s="114" t="s">
        <v>7935</v>
      </c>
      <c r="B5148" s="114">
        <v>543064</v>
      </c>
      <c r="C5148" s="114" t="s">
        <v>7936</v>
      </c>
      <c r="D5148" s="114" t="s">
        <v>402</v>
      </c>
    </row>
    <row r="5149" spans="1:4" x14ac:dyDescent="0.3">
      <c r="A5149" s="114" t="s">
        <v>7937</v>
      </c>
      <c r="B5149" s="114">
        <v>543065</v>
      </c>
      <c r="C5149" s="114" t="s">
        <v>7938</v>
      </c>
      <c r="D5149" s="114" t="s">
        <v>549</v>
      </c>
    </row>
    <row r="5150" spans="1:4" x14ac:dyDescent="0.3">
      <c r="A5150" s="114" t="s">
        <v>7939</v>
      </c>
      <c r="B5150" s="114">
        <v>543066</v>
      </c>
      <c r="C5150" s="114" t="s">
        <v>7940</v>
      </c>
      <c r="D5150" s="114" t="s">
        <v>381</v>
      </c>
    </row>
    <row r="5151" spans="1:4" x14ac:dyDescent="0.3">
      <c r="A5151" s="114" t="s">
        <v>7941</v>
      </c>
      <c r="B5151" s="114">
        <v>543144</v>
      </c>
      <c r="C5151" s="114" t="s">
        <v>7942</v>
      </c>
      <c r="D5151" s="114" t="s">
        <v>7386</v>
      </c>
    </row>
    <row r="5152" spans="1:4" x14ac:dyDescent="0.3">
      <c r="A5152" s="114" t="s">
        <v>7943</v>
      </c>
      <c r="B5152" s="114">
        <v>543145</v>
      </c>
      <c r="C5152" s="114" t="s">
        <v>7944</v>
      </c>
      <c r="D5152" s="114" t="s">
        <v>7386</v>
      </c>
    </row>
    <row r="5153" spans="1:4" x14ac:dyDescent="0.3">
      <c r="A5153" s="114" t="s">
        <v>7941</v>
      </c>
      <c r="B5153" s="114">
        <v>543146</v>
      </c>
      <c r="C5153" s="114" t="s">
        <v>7945</v>
      </c>
      <c r="D5153" s="114" t="s">
        <v>7386</v>
      </c>
    </row>
    <row r="5154" spans="1:4" x14ac:dyDescent="0.3">
      <c r="A5154" s="114" t="s">
        <v>7946</v>
      </c>
      <c r="B5154" s="114">
        <v>543147</v>
      </c>
      <c r="C5154" s="114" t="s">
        <v>7947</v>
      </c>
      <c r="D5154" s="114" t="s">
        <v>7386</v>
      </c>
    </row>
    <row r="5155" spans="1:4" x14ac:dyDescent="0.3">
      <c r="A5155" s="114" t="s">
        <v>7946</v>
      </c>
      <c r="B5155" s="114">
        <v>543148</v>
      </c>
      <c r="C5155" s="114" t="s">
        <v>7948</v>
      </c>
      <c r="D5155" s="114" t="s">
        <v>7386</v>
      </c>
    </row>
    <row r="5156" spans="1:4" x14ac:dyDescent="0.3">
      <c r="A5156" s="114" t="s">
        <v>7949</v>
      </c>
      <c r="B5156" s="114">
        <v>543149</v>
      </c>
      <c r="C5156" s="114" t="s">
        <v>7950</v>
      </c>
      <c r="D5156" s="114" t="s">
        <v>7386</v>
      </c>
    </row>
    <row r="5157" spans="1:4" x14ac:dyDescent="0.3">
      <c r="A5157" s="114" t="s">
        <v>7951</v>
      </c>
      <c r="B5157" s="114">
        <v>543150</v>
      </c>
      <c r="C5157" s="114" t="s">
        <v>7952</v>
      </c>
      <c r="D5157" s="114" t="s">
        <v>7386</v>
      </c>
    </row>
    <row r="5158" spans="1:4" x14ac:dyDescent="0.3">
      <c r="A5158" s="114" t="s">
        <v>7953</v>
      </c>
      <c r="B5158" s="114">
        <v>543151</v>
      </c>
      <c r="C5158" s="114" t="s">
        <v>7954</v>
      </c>
      <c r="D5158" s="114" t="s">
        <v>7386</v>
      </c>
    </row>
    <row r="5159" spans="1:4" x14ac:dyDescent="0.3">
      <c r="A5159" s="114" t="s">
        <v>7955</v>
      </c>
      <c r="B5159" s="114">
        <v>543152</v>
      </c>
      <c r="C5159" s="114" t="s">
        <v>7956</v>
      </c>
      <c r="D5159" s="114" t="s">
        <v>7386</v>
      </c>
    </row>
    <row r="5160" spans="1:4" x14ac:dyDescent="0.3">
      <c r="A5160" s="114" t="s">
        <v>7957</v>
      </c>
      <c r="B5160" s="114">
        <v>543153</v>
      </c>
      <c r="C5160" s="114" t="s">
        <v>7958</v>
      </c>
      <c r="D5160" s="114" t="s">
        <v>7386</v>
      </c>
    </row>
    <row r="5161" spans="1:4" x14ac:dyDescent="0.3">
      <c r="A5161" s="114" t="s">
        <v>7955</v>
      </c>
      <c r="B5161" s="114">
        <v>543154</v>
      </c>
      <c r="C5161" s="114" t="s">
        <v>7959</v>
      </c>
      <c r="D5161" s="114" t="s">
        <v>7386</v>
      </c>
    </row>
    <row r="5162" spans="1:4" x14ac:dyDescent="0.3">
      <c r="A5162" s="114" t="s">
        <v>7960</v>
      </c>
      <c r="B5162" s="114">
        <v>543155</v>
      </c>
      <c r="C5162" s="114" t="s">
        <v>7961</v>
      </c>
      <c r="D5162" s="114" t="s">
        <v>7386</v>
      </c>
    </row>
    <row r="5163" spans="1:4" x14ac:dyDescent="0.3">
      <c r="A5163" s="114" t="s">
        <v>7962</v>
      </c>
      <c r="B5163" s="114">
        <v>543156</v>
      </c>
      <c r="C5163" s="114" t="s">
        <v>7963</v>
      </c>
      <c r="D5163" s="114" t="s">
        <v>7386</v>
      </c>
    </row>
    <row r="5164" spans="1:4" x14ac:dyDescent="0.3">
      <c r="A5164" s="114" t="s">
        <v>7960</v>
      </c>
      <c r="B5164" s="114">
        <v>543168</v>
      </c>
      <c r="C5164" s="114" t="s">
        <v>7964</v>
      </c>
      <c r="D5164" s="114" t="s">
        <v>7386</v>
      </c>
    </row>
    <row r="5165" spans="1:4" x14ac:dyDescent="0.3">
      <c r="A5165" s="114" t="s">
        <v>7962</v>
      </c>
      <c r="B5165" s="114">
        <v>543169</v>
      </c>
      <c r="C5165" s="114" t="s">
        <v>7965</v>
      </c>
      <c r="D5165" s="114" t="s">
        <v>7386</v>
      </c>
    </row>
    <row r="5166" spans="1:4" x14ac:dyDescent="0.3">
      <c r="A5166" s="114" t="s">
        <v>7943</v>
      </c>
      <c r="B5166" s="114">
        <v>543170</v>
      </c>
      <c r="C5166" s="114" t="s">
        <v>7966</v>
      </c>
      <c r="D5166" s="114" t="s">
        <v>7386</v>
      </c>
    </row>
    <row r="5167" spans="1:4" x14ac:dyDescent="0.3">
      <c r="A5167" s="114" t="s">
        <v>7967</v>
      </c>
      <c r="B5167" s="114">
        <v>543171</v>
      </c>
      <c r="C5167" s="114" t="s">
        <v>7968</v>
      </c>
      <c r="D5167" s="114" t="s">
        <v>478</v>
      </c>
    </row>
    <row r="5168" spans="1:4" x14ac:dyDescent="0.3">
      <c r="A5168" s="114" t="s">
        <v>7969</v>
      </c>
      <c r="B5168" s="114">
        <v>543172</v>
      </c>
      <c r="C5168" s="114" t="s">
        <v>7970</v>
      </c>
      <c r="D5168" s="114" t="s">
        <v>372</v>
      </c>
    </row>
    <row r="5169" spans="1:4" x14ac:dyDescent="0.3">
      <c r="A5169" s="114" t="s">
        <v>7971</v>
      </c>
      <c r="B5169" s="114">
        <v>543173</v>
      </c>
      <c r="C5169" s="114" t="s">
        <v>7972</v>
      </c>
      <c r="D5169" s="114" t="s">
        <v>7386</v>
      </c>
    </row>
    <row r="5170" spans="1:4" x14ac:dyDescent="0.3">
      <c r="A5170" s="114" t="s">
        <v>7973</v>
      </c>
      <c r="B5170" s="114">
        <v>543174</v>
      </c>
      <c r="C5170" s="114" t="s">
        <v>7974</v>
      </c>
      <c r="D5170" s="114" t="s">
        <v>7386</v>
      </c>
    </row>
    <row r="5171" spans="1:4" x14ac:dyDescent="0.3">
      <c r="A5171" s="114" t="s">
        <v>7975</v>
      </c>
      <c r="B5171" s="114">
        <v>543175</v>
      </c>
      <c r="C5171" s="114" t="s">
        <v>7976</v>
      </c>
      <c r="D5171" s="114" t="s">
        <v>7386</v>
      </c>
    </row>
    <row r="5172" spans="1:4" x14ac:dyDescent="0.3">
      <c r="A5172" s="114" t="s">
        <v>7977</v>
      </c>
      <c r="B5172" s="114">
        <v>543176</v>
      </c>
      <c r="C5172" s="114" t="s">
        <v>7978</v>
      </c>
      <c r="D5172" s="114" t="s">
        <v>7386</v>
      </c>
    </row>
    <row r="5173" spans="1:4" x14ac:dyDescent="0.3">
      <c r="A5173" s="114" t="s">
        <v>7979</v>
      </c>
      <c r="B5173" s="114">
        <v>543177</v>
      </c>
      <c r="C5173" s="114" t="s">
        <v>7980</v>
      </c>
      <c r="D5173" s="114" t="s">
        <v>7386</v>
      </c>
    </row>
    <row r="5174" spans="1:4" x14ac:dyDescent="0.3">
      <c r="A5174" s="114" t="s">
        <v>7981</v>
      </c>
      <c r="B5174" s="114">
        <v>543178</v>
      </c>
      <c r="C5174" s="114" t="s">
        <v>7982</v>
      </c>
      <c r="D5174" s="114" t="s">
        <v>7386</v>
      </c>
    </row>
    <row r="5175" spans="1:4" x14ac:dyDescent="0.3">
      <c r="A5175" s="114" t="s">
        <v>7983</v>
      </c>
      <c r="B5175" s="114">
        <v>543179</v>
      </c>
      <c r="C5175" s="114" t="s">
        <v>7984</v>
      </c>
      <c r="D5175" s="114" t="s">
        <v>7386</v>
      </c>
    </row>
    <row r="5176" spans="1:4" x14ac:dyDescent="0.3">
      <c r="A5176" s="114" t="s">
        <v>7985</v>
      </c>
      <c r="B5176" s="114">
        <v>543180</v>
      </c>
      <c r="C5176" s="114" t="s">
        <v>7986</v>
      </c>
      <c r="D5176" s="114" t="s">
        <v>7386</v>
      </c>
    </row>
    <row r="5177" spans="1:4" x14ac:dyDescent="0.3">
      <c r="A5177" s="114" t="s">
        <v>7987</v>
      </c>
      <c r="B5177" s="114">
        <v>543181</v>
      </c>
      <c r="C5177" s="114" t="s">
        <v>7988</v>
      </c>
      <c r="D5177" s="114" t="s">
        <v>7386</v>
      </c>
    </row>
    <row r="5178" spans="1:4" x14ac:dyDescent="0.3">
      <c r="A5178" s="114" t="s">
        <v>7989</v>
      </c>
      <c r="B5178" s="114">
        <v>543182</v>
      </c>
      <c r="C5178" s="114" t="s">
        <v>7990</v>
      </c>
      <c r="D5178" s="114" t="s">
        <v>7386</v>
      </c>
    </row>
    <row r="5179" spans="1:4" x14ac:dyDescent="0.3">
      <c r="A5179" s="114" t="s">
        <v>7991</v>
      </c>
      <c r="B5179" s="114">
        <v>543183</v>
      </c>
      <c r="C5179" s="114" t="s">
        <v>7992</v>
      </c>
      <c r="D5179" s="114" t="s">
        <v>7386</v>
      </c>
    </row>
    <row r="5180" spans="1:4" x14ac:dyDescent="0.3">
      <c r="A5180" s="114" t="s">
        <v>7993</v>
      </c>
      <c r="B5180" s="114">
        <v>543184</v>
      </c>
      <c r="C5180" s="114" t="s">
        <v>7994</v>
      </c>
      <c r="D5180" s="114" t="s">
        <v>7386</v>
      </c>
    </row>
    <row r="5181" spans="1:4" x14ac:dyDescent="0.3">
      <c r="A5181" s="114" t="s">
        <v>7995</v>
      </c>
      <c r="B5181" s="114">
        <v>543185</v>
      </c>
      <c r="C5181" s="114" t="s">
        <v>7996</v>
      </c>
      <c r="D5181" s="114" t="s">
        <v>7386</v>
      </c>
    </row>
    <row r="5182" spans="1:4" x14ac:dyDescent="0.3">
      <c r="A5182" s="114" t="s">
        <v>7997</v>
      </c>
      <c r="B5182" s="114">
        <v>543186</v>
      </c>
      <c r="C5182" s="114" t="s">
        <v>7998</v>
      </c>
      <c r="D5182" s="114" t="s">
        <v>7386</v>
      </c>
    </row>
    <row r="5183" spans="1:4" x14ac:dyDescent="0.3">
      <c r="A5183" s="114" t="s">
        <v>7999</v>
      </c>
      <c r="B5183" s="114">
        <v>543187</v>
      </c>
      <c r="C5183" s="114" t="s">
        <v>8000</v>
      </c>
      <c r="D5183" s="114" t="s">
        <v>407</v>
      </c>
    </row>
    <row r="5184" spans="1:4" x14ac:dyDescent="0.3">
      <c r="A5184" s="114" t="s">
        <v>8001</v>
      </c>
      <c r="B5184" s="114">
        <v>543193</v>
      </c>
      <c r="C5184" s="114" t="s">
        <v>8002</v>
      </c>
      <c r="D5184" s="114" t="s">
        <v>685</v>
      </c>
    </row>
    <row r="5185" spans="1:4" x14ac:dyDescent="0.3">
      <c r="A5185" s="114" t="s">
        <v>8003</v>
      </c>
      <c r="B5185" s="114">
        <v>543194</v>
      </c>
      <c r="C5185" s="114" t="s">
        <v>8004</v>
      </c>
      <c r="D5185" s="114" t="s">
        <v>7319</v>
      </c>
    </row>
    <row r="5186" spans="1:4" x14ac:dyDescent="0.3">
      <c r="A5186" s="114" t="s">
        <v>8005</v>
      </c>
      <c r="B5186" s="114">
        <v>543207</v>
      </c>
      <c r="C5186" s="114" t="s">
        <v>8006</v>
      </c>
      <c r="D5186" s="114" t="s">
        <v>508</v>
      </c>
    </row>
    <row r="5187" spans="1:4" x14ac:dyDescent="0.3">
      <c r="A5187" s="114" t="s">
        <v>8007</v>
      </c>
      <c r="B5187" s="114">
        <v>543208</v>
      </c>
      <c r="C5187" s="114" t="s">
        <v>8008</v>
      </c>
      <c r="D5187" s="114" t="s">
        <v>381</v>
      </c>
    </row>
    <row r="5188" spans="1:4" x14ac:dyDescent="0.3">
      <c r="A5188" s="114" t="s">
        <v>8009</v>
      </c>
      <c r="B5188" s="114">
        <v>543209</v>
      </c>
      <c r="C5188" s="114" t="s">
        <v>8010</v>
      </c>
      <c r="D5188" s="114" t="s">
        <v>353</v>
      </c>
    </row>
    <row r="5189" spans="1:4" x14ac:dyDescent="0.3">
      <c r="A5189" s="114" t="s">
        <v>8011</v>
      </c>
      <c r="B5189" s="114">
        <v>543210</v>
      </c>
      <c r="C5189" s="114" t="s">
        <v>8012</v>
      </c>
      <c r="D5189" s="114" t="s">
        <v>524</v>
      </c>
    </row>
    <row r="5190" spans="1:4" x14ac:dyDescent="0.3">
      <c r="A5190" s="114" t="s">
        <v>8013</v>
      </c>
      <c r="B5190" s="114">
        <v>543211</v>
      </c>
      <c r="C5190" s="114" t="s">
        <v>8014</v>
      </c>
      <c r="D5190" s="114" t="s">
        <v>1284</v>
      </c>
    </row>
    <row r="5191" spans="1:4" x14ac:dyDescent="0.3">
      <c r="A5191" s="114" t="s">
        <v>8015</v>
      </c>
      <c r="B5191" s="114">
        <v>543212</v>
      </c>
      <c r="C5191" s="114" t="s">
        <v>8016</v>
      </c>
      <c r="D5191" s="114" t="s">
        <v>1410</v>
      </c>
    </row>
    <row r="5192" spans="1:4" x14ac:dyDescent="0.3">
      <c r="A5192" s="114" t="s">
        <v>8017</v>
      </c>
      <c r="B5192" s="114">
        <v>543213</v>
      </c>
      <c r="C5192" s="114" t="s">
        <v>8018</v>
      </c>
      <c r="D5192" s="114" t="s">
        <v>524</v>
      </c>
    </row>
    <row r="5193" spans="1:4" x14ac:dyDescent="0.3">
      <c r="A5193" s="114" t="s">
        <v>8019</v>
      </c>
      <c r="B5193" s="114">
        <v>543214</v>
      </c>
      <c r="C5193" s="114" t="s">
        <v>8020</v>
      </c>
      <c r="D5193" s="114" t="s">
        <v>719</v>
      </c>
    </row>
    <row r="5194" spans="1:4" x14ac:dyDescent="0.3">
      <c r="A5194" s="114" t="s">
        <v>8021</v>
      </c>
      <c r="B5194" s="114">
        <v>543217</v>
      </c>
      <c r="C5194" s="114" t="s">
        <v>8022</v>
      </c>
      <c r="D5194" s="114" t="s">
        <v>7386</v>
      </c>
    </row>
    <row r="5195" spans="1:4" x14ac:dyDescent="0.3">
      <c r="A5195" s="114" t="s">
        <v>8023</v>
      </c>
      <c r="B5195" s="114">
        <v>543218</v>
      </c>
      <c r="C5195" s="114" t="s">
        <v>8024</v>
      </c>
      <c r="D5195" s="114" t="s">
        <v>450</v>
      </c>
    </row>
    <row r="5196" spans="1:4" x14ac:dyDescent="0.3">
      <c r="A5196" s="114" t="s">
        <v>8025</v>
      </c>
      <c r="B5196" s="114">
        <v>543219</v>
      </c>
      <c r="C5196" s="114" t="s">
        <v>8026</v>
      </c>
      <c r="D5196" s="114" t="s">
        <v>7386</v>
      </c>
    </row>
    <row r="5197" spans="1:4" x14ac:dyDescent="0.3">
      <c r="A5197" s="114" t="s">
        <v>8027</v>
      </c>
      <c r="B5197" s="114">
        <v>543220</v>
      </c>
      <c r="C5197" s="114" t="s">
        <v>8028</v>
      </c>
      <c r="D5197" s="114" t="s">
        <v>834</v>
      </c>
    </row>
    <row r="5198" spans="1:4" x14ac:dyDescent="0.3">
      <c r="A5198" s="114" t="s">
        <v>8029</v>
      </c>
      <c r="B5198" s="114">
        <v>543221</v>
      </c>
      <c r="C5198" s="114" t="s">
        <v>8030</v>
      </c>
      <c r="D5198" s="114" t="s">
        <v>7386</v>
      </c>
    </row>
    <row r="5199" spans="1:4" x14ac:dyDescent="0.3">
      <c r="A5199" s="114" t="s">
        <v>8031</v>
      </c>
      <c r="B5199" s="114">
        <v>543222</v>
      </c>
      <c r="C5199" s="114" t="s">
        <v>8032</v>
      </c>
      <c r="D5199" s="114" t="s">
        <v>487</v>
      </c>
    </row>
    <row r="5200" spans="1:4" x14ac:dyDescent="0.3">
      <c r="A5200" s="114" t="s">
        <v>8033</v>
      </c>
      <c r="B5200" s="114">
        <v>543223</v>
      </c>
      <c r="C5200" s="114" t="s">
        <v>4085</v>
      </c>
      <c r="D5200" s="114" t="s">
        <v>530</v>
      </c>
    </row>
    <row r="5201" spans="1:4" x14ac:dyDescent="0.3">
      <c r="A5201" s="114" t="s">
        <v>8034</v>
      </c>
      <c r="B5201" s="114">
        <v>543224</v>
      </c>
      <c r="C5201" s="114" t="s">
        <v>8035</v>
      </c>
      <c r="D5201" s="114" t="s">
        <v>7386</v>
      </c>
    </row>
    <row r="5202" spans="1:4" x14ac:dyDescent="0.3">
      <c r="A5202" s="114" t="s">
        <v>8036</v>
      </c>
      <c r="B5202" s="114">
        <v>543225</v>
      </c>
      <c r="C5202" s="114" t="s">
        <v>8037</v>
      </c>
      <c r="D5202" s="114" t="s">
        <v>7386</v>
      </c>
    </row>
    <row r="5203" spans="1:4" x14ac:dyDescent="0.3">
      <c r="A5203" s="114" t="s">
        <v>8038</v>
      </c>
      <c r="B5203" s="114">
        <v>543226</v>
      </c>
      <c r="C5203" s="114" t="s">
        <v>8039</v>
      </c>
      <c r="D5203" s="114" t="s">
        <v>7386</v>
      </c>
    </row>
    <row r="5204" spans="1:4" x14ac:dyDescent="0.3">
      <c r="A5204" s="114" t="s">
        <v>8040</v>
      </c>
      <c r="B5204" s="114">
        <v>543227</v>
      </c>
      <c r="C5204" s="114" t="s">
        <v>8041</v>
      </c>
      <c r="D5204" s="114" t="s">
        <v>350</v>
      </c>
    </row>
    <row r="5205" spans="1:4" x14ac:dyDescent="0.3">
      <c r="A5205" s="114" t="s">
        <v>8042</v>
      </c>
      <c r="B5205" s="114">
        <v>543228</v>
      </c>
      <c r="C5205" s="114" t="s">
        <v>8043</v>
      </c>
      <c r="D5205" s="114" t="s">
        <v>370</v>
      </c>
    </row>
    <row r="5206" spans="1:4" x14ac:dyDescent="0.3">
      <c r="A5206" s="114" t="s">
        <v>8044</v>
      </c>
      <c r="B5206" s="114">
        <v>543230</v>
      </c>
      <c r="C5206" s="114" t="s">
        <v>8045</v>
      </c>
      <c r="D5206" s="114" t="s">
        <v>662</v>
      </c>
    </row>
    <row r="5207" spans="1:4" x14ac:dyDescent="0.3">
      <c r="A5207" s="114" t="s">
        <v>8046</v>
      </c>
      <c r="B5207" s="114">
        <v>543231</v>
      </c>
      <c r="C5207" s="114" t="s">
        <v>8047</v>
      </c>
      <c r="D5207" s="114" t="s">
        <v>859</v>
      </c>
    </row>
    <row r="5208" spans="1:4" x14ac:dyDescent="0.3">
      <c r="A5208" s="114" t="s">
        <v>8048</v>
      </c>
      <c r="B5208" s="114">
        <v>543232</v>
      </c>
      <c r="C5208" s="114" t="s">
        <v>8049</v>
      </c>
      <c r="D5208" s="114" t="s">
        <v>347</v>
      </c>
    </row>
    <row r="5209" spans="1:4" x14ac:dyDescent="0.3">
      <c r="A5209" s="114" t="s">
        <v>8050</v>
      </c>
      <c r="B5209" s="114">
        <v>543233</v>
      </c>
      <c r="C5209" s="114" t="s">
        <v>8051</v>
      </c>
      <c r="D5209" s="114" t="s">
        <v>524</v>
      </c>
    </row>
    <row r="5210" spans="1:4" x14ac:dyDescent="0.3">
      <c r="A5210" s="114" t="s">
        <v>8052</v>
      </c>
      <c r="B5210" s="114">
        <v>543234</v>
      </c>
      <c r="C5210" s="114" t="s">
        <v>8053</v>
      </c>
      <c r="D5210" s="114" t="s">
        <v>350</v>
      </c>
    </row>
    <row r="5211" spans="1:4" x14ac:dyDescent="0.3">
      <c r="A5211" s="114" t="s">
        <v>8054</v>
      </c>
      <c r="B5211" s="114">
        <v>543235</v>
      </c>
      <c r="C5211" s="114" t="s">
        <v>8055</v>
      </c>
      <c r="D5211" s="114" t="s">
        <v>347</v>
      </c>
    </row>
    <row r="5212" spans="1:4" x14ac:dyDescent="0.3">
      <c r="A5212" s="114" t="s">
        <v>8056</v>
      </c>
      <c r="B5212" s="114">
        <v>543236</v>
      </c>
      <c r="C5212" s="114" t="s">
        <v>8057</v>
      </c>
      <c r="D5212" s="114" t="s">
        <v>372</v>
      </c>
    </row>
    <row r="5213" spans="1:4" x14ac:dyDescent="0.3">
      <c r="A5213" s="114" t="s">
        <v>8058</v>
      </c>
      <c r="B5213" s="114">
        <v>543237</v>
      </c>
      <c r="C5213" s="114" t="s">
        <v>8059</v>
      </c>
      <c r="D5213" s="114" t="s">
        <v>837</v>
      </c>
    </row>
    <row r="5214" spans="1:4" x14ac:dyDescent="0.3">
      <c r="A5214" s="114" t="s">
        <v>8060</v>
      </c>
      <c r="B5214" s="114">
        <v>543238</v>
      </c>
      <c r="C5214" s="114" t="s">
        <v>8061</v>
      </c>
      <c r="D5214" s="114" t="s">
        <v>2770</v>
      </c>
    </row>
    <row r="5215" spans="1:4" x14ac:dyDescent="0.3">
      <c r="A5215" s="114" t="s">
        <v>8062</v>
      </c>
      <c r="B5215" s="114">
        <v>543239</v>
      </c>
      <c r="C5215" s="114" t="s">
        <v>8063</v>
      </c>
      <c r="D5215" s="114" t="s">
        <v>484</v>
      </c>
    </row>
    <row r="5216" spans="1:4" x14ac:dyDescent="0.3">
      <c r="A5216" s="114" t="s">
        <v>8064</v>
      </c>
      <c r="B5216" s="114">
        <v>543240</v>
      </c>
      <c r="C5216" s="114" t="s">
        <v>8065</v>
      </c>
      <c r="D5216" s="114" t="s">
        <v>762</v>
      </c>
    </row>
    <row r="5217" spans="1:4" x14ac:dyDescent="0.3">
      <c r="A5217" s="114" t="s">
        <v>8066</v>
      </c>
      <c r="B5217" s="114">
        <v>543241</v>
      </c>
      <c r="C5217" s="114" t="s">
        <v>8067</v>
      </c>
      <c r="D5217" s="114" t="s">
        <v>450</v>
      </c>
    </row>
    <row r="5218" spans="1:4" x14ac:dyDescent="0.3">
      <c r="A5218" s="114" t="s">
        <v>8068</v>
      </c>
      <c r="B5218" s="114">
        <v>543242</v>
      </c>
      <c r="C5218" s="114" t="s">
        <v>8069</v>
      </c>
      <c r="D5218" s="114" t="s">
        <v>450</v>
      </c>
    </row>
    <row r="5219" spans="1:4" x14ac:dyDescent="0.3">
      <c r="A5219" s="114" t="s">
        <v>8070</v>
      </c>
      <c r="B5219" s="114">
        <v>543243</v>
      </c>
      <c r="C5219" s="114" t="s">
        <v>8071</v>
      </c>
      <c r="D5219" s="114" t="s">
        <v>682</v>
      </c>
    </row>
    <row r="5220" spans="1:4" x14ac:dyDescent="0.3">
      <c r="A5220" s="114" t="s">
        <v>8072</v>
      </c>
      <c r="B5220" s="114">
        <v>543244</v>
      </c>
      <c r="C5220" s="114" t="s">
        <v>8073</v>
      </c>
      <c r="D5220" s="114" t="s">
        <v>379</v>
      </c>
    </row>
    <row r="5221" spans="1:4" x14ac:dyDescent="0.3">
      <c r="A5221" s="114" t="s">
        <v>8074</v>
      </c>
      <c r="B5221" s="114">
        <v>500270</v>
      </c>
      <c r="C5221" s="114" t="s">
        <v>8075</v>
      </c>
      <c r="D5221" s="114" t="s">
        <v>8076</v>
      </c>
    </row>
    <row r="5222" spans="1:4" x14ac:dyDescent="0.3">
      <c r="A5222" s="114" t="s">
        <v>8077</v>
      </c>
      <c r="B5222" s="114">
        <v>503685</v>
      </c>
      <c r="C5222" s="114" t="s">
        <v>8078</v>
      </c>
      <c r="D5222" s="114" t="s">
        <v>8079</v>
      </c>
    </row>
    <row r="5223" spans="1:4" x14ac:dyDescent="0.3">
      <c r="A5223" s="114" t="s">
        <v>8080</v>
      </c>
      <c r="B5223" s="114">
        <v>505100</v>
      </c>
      <c r="C5223" s="114" t="s">
        <v>8081</v>
      </c>
      <c r="D5223" s="114" t="s">
        <v>8082</v>
      </c>
    </row>
    <row r="5224" spans="1:4" x14ac:dyDescent="0.3">
      <c r="A5224" s="114" t="s">
        <v>8083</v>
      </c>
      <c r="B5224" s="114">
        <v>506580</v>
      </c>
      <c r="C5224" s="114" t="s">
        <v>8084</v>
      </c>
      <c r="D5224" s="114" t="s">
        <v>8085</v>
      </c>
    </row>
    <row r="5225" spans="1:4" x14ac:dyDescent="0.3">
      <c r="A5225" s="114" t="s">
        <v>8086</v>
      </c>
      <c r="B5225" s="114">
        <v>509069</v>
      </c>
      <c r="C5225" s="114" t="s">
        <v>8087</v>
      </c>
      <c r="D5225" s="114" t="s">
        <v>8088</v>
      </c>
    </row>
    <row r="5226" spans="1:4" x14ac:dyDescent="0.3">
      <c r="A5226" s="114" t="s">
        <v>8089</v>
      </c>
      <c r="B5226" s="114">
        <v>509960</v>
      </c>
      <c r="C5226" s="114" t="s">
        <v>8090</v>
      </c>
      <c r="D5226" s="114" t="s">
        <v>8091</v>
      </c>
    </row>
    <row r="5227" spans="1:4" x14ac:dyDescent="0.3">
      <c r="A5227" s="114" t="s">
        <v>8092</v>
      </c>
      <c r="B5227" s="114">
        <v>511016</v>
      </c>
      <c r="C5227" s="114" t="s">
        <v>8093</v>
      </c>
      <c r="D5227" s="114" t="s">
        <v>8094</v>
      </c>
    </row>
    <row r="5228" spans="1:4" x14ac:dyDescent="0.3">
      <c r="A5228" s="114" t="s">
        <v>8095</v>
      </c>
      <c r="B5228" s="114">
        <v>511194</v>
      </c>
      <c r="C5228" s="114" t="s">
        <v>8096</v>
      </c>
      <c r="D5228" s="114" t="s">
        <v>7319</v>
      </c>
    </row>
    <row r="5229" spans="1:4" x14ac:dyDescent="0.3">
      <c r="A5229" s="114" t="s">
        <v>8097</v>
      </c>
      <c r="B5229" s="114">
        <v>512097</v>
      </c>
      <c r="C5229" s="114" t="s">
        <v>8098</v>
      </c>
      <c r="D5229" s="114" t="s">
        <v>8099</v>
      </c>
    </row>
    <row r="5230" spans="1:4" x14ac:dyDescent="0.3">
      <c r="A5230" s="114" t="s">
        <v>8100</v>
      </c>
      <c r="B5230" s="114">
        <v>512115</v>
      </c>
      <c r="C5230" s="114" t="s">
        <v>8101</v>
      </c>
      <c r="D5230" s="114" t="s">
        <v>8099</v>
      </c>
    </row>
    <row r="5231" spans="1:4" x14ac:dyDescent="0.3">
      <c r="A5231" s="114" t="s">
        <v>8102</v>
      </c>
      <c r="B5231" s="114">
        <v>514260</v>
      </c>
      <c r="C5231" s="114" t="s">
        <v>8103</v>
      </c>
      <c r="D5231" s="114" t="s">
        <v>8076</v>
      </c>
    </row>
    <row r="5232" spans="1:4" x14ac:dyDescent="0.3">
      <c r="A5232" s="114" t="s">
        <v>8104</v>
      </c>
      <c r="B5232" s="114">
        <v>523309</v>
      </c>
      <c r="C5232" s="114" t="s">
        <v>8105</v>
      </c>
      <c r="D5232" s="114" t="s">
        <v>8106</v>
      </c>
    </row>
    <row r="5233" spans="1:4" x14ac:dyDescent="0.3">
      <c r="A5233" s="114" t="s">
        <v>8107</v>
      </c>
      <c r="B5233" s="114">
        <v>523868</v>
      </c>
      <c r="C5233" s="114" t="s">
        <v>8108</v>
      </c>
      <c r="D5233" s="114" t="s">
        <v>372</v>
      </c>
    </row>
    <row r="5234" spans="1:4" x14ac:dyDescent="0.3">
      <c r="A5234" s="114" t="s">
        <v>8109</v>
      </c>
      <c r="B5234" s="114">
        <v>524046</v>
      </c>
      <c r="C5234" s="114" t="s">
        <v>8110</v>
      </c>
      <c r="D5234" s="114" t="s">
        <v>8111</v>
      </c>
    </row>
    <row r="5235" spans="1:4" x14ac:dyDescent="0.3">
      <c r="A5235" s="114" t="s">
        <v>8112</v>
      </c>
      <c r="B5235" s="114">
        <v>526345</v>
      </c>
      <c r="C5235" s="114" t="s">
        <v>8113</v>
      </c>
      <c r="D5235" s="114" t="s">
        <v>424</v>
      </c>
    </row>
    <row r="5236" spans="1:4" x14ac:dyDescent="0.3">
      <c r="A5236" s="114" t="s">
        <v>8114</v>
      </c>
      <c r="B5236" s="114">
        <v>526468</v>
      </c>
      <c r="C5236" s="114" t="s">
        <v>8115</v>
      </c>
      <c r="D5236" s="114" t="s">
        <v>8116</v>
      </c>
    </row>
    <row r="5237" spans="1:4" x14ac:dyDescent="0.3">
      <c r="A5237" s="114" t="s">
        <v>8117</v>
      </c>
      <c r="B5237" s="114">
        <v>526677</v>
      </c>
      <c r="C5237" s="114" t="s">
        <v>8118</v>
      </c>
      <c r="D5237" s="114" t="s">
        <v>469</v>
      </c>
    </row>
    <row r="5238" spans="1:4" x14ac:dyDescent="0.3">
      <c r="A5238" s="114" t="s">
        <v>8119</v>
      </c>
      <c r="B5238" s="114">
        <v>526877</v>
      </c>
      <c r="C5238" s="114" t="s">
        <v>8120</v>
      </c>
      <c r="D5238" s="114" t="s">
        <v>8099</v>
      </c>
    </row>
    <row r="5239" spans="1:4" x14ac:dyDescent="0.3">
      <c r="A5239" s="114" t="s">
        <v>8121</v>
      </c>
      <c r="B5239" s="114">
        <v>530027</v>
      </c>
      <c r="C5239" s="114" t="s">
        <v>8122</v>
      </c>
      <c r="D5239" s="114" t="s">
        <v>578</v>
      </c>
    </row>
    <row r="5240" spans="1:4" x14ac:dyDescent="0.3">
      <c r="A5240" s="114" t="s">
        <v>8123</v>
      </c>
      <c r="B5240" s="114">
        <v>531240</v>
      </c>
      <c r="C5240" s="114" t="s">
        <v>8124</v>
      </c>
      <c r="D5240" s="114" t="s">
        <v>8099</v>
      </c>
    </row>
    <row r="5241" spans="1:4" x14ac:dyDescent="0.3">
      <c r="A5241" s="114" t="s">
        <v>8125</v>
      </c>
      <c r="B5241" s="114">
        <v>531399</v>
      </c>
      <c r="C5241" s="114" t="s">
        <v>8126</v>
      </c>
      <c r="D5241" s="114" t="s">
        <v>8082</v>
      </c>
    </row>
    <row r="5242" spans="1:4" x14ac:dyDescent="0.3">
      <c r="A5242" s="114" t="s">
        <v>8127</v>
      </c>
      <c r="B5242" s="114">
        <v>531812</v>
      </c>
      <c r="C5242" s="114" t="s">
        <v>8128</v>
      </c>
      <c r="D5242" s="114" t="s">
        <v>8094</v>
      </c>
    </row>
    <row r="5243" spans="1:4" x14ac:dyDescent="0.3">
      <c r="A5243" s="114" t="s">
        <v>8129</v>
      </c>
      <c r="B5243" s="114">
        <v>532019</v>
      </c>
      <c r="C5243" s="114" t="s">
        <v>8130</v>
      </c>
      <c r="D5243" s="114" t="s">
        <v>8131</v>
      </c>
    </row>
    <row r="5244" spans="1:4" x14ac:dyDescent="0.3">
      <c r="A5244" s="114" t="s">
        <v>8132</v>
      </c>
      <c r="B5244" s="114">
        <v>532335</v>
      </c>
      <c r="C5244" s="114" t="s">
        <v>8133</v>
      </c>
      <c r="D5244" s="114" t="s">
        <v>2183</v>
      </c>
    </row>
    <row r="5245" spans="1:4" x14ac:dyDescent="0.3">
      <c r="A5245" s="114" t="s">
        <v>8134</v>
      </c>
      <c r="B5245" s="114">
        <v>537709</v>
      </c>
      <c r="C5245" s="114" t="s">
        <v>8135</v>
      </c>
      <c r="D5245" s="114" t="s">
        <v>1063</v>
      </c>
    </row>
    <row r="5246" spans="1:4" x14ac:dyDescent="0.3">
      <c r="A5246" s="114" t="s">
        <v>8136</v>
      </c>
      <c r="B5246" s="114">
        <v>543229</v>
      </c>
      <c r="C5246" s="114" t="s">
        <v>8137</v>
      </c>
      <c r="D5246" s="114" t="s">
        <v>8138</v>
      </c>
    </row>
    <row r="5247" spans="1:4" x14ac:dyDescent="0.3">
      <c r="A5247" s="114" t="s">
        <v>8139</v>
      </c>
      <c r="B5247" s="114">
        <v>543245</v>
      </c>
      <c r="C5247" s="114" t="s">
        <v>8140</v>
      </c>
      <c r="D5247" s="114" t="s">
        <v>402</v>
      </c>
    </row>
    <row r="5248" spans="1:4" x14ac:dyDescent="0.3">
      <c r="A5248" s="114" t="s">
        <v>8141</v>
      </c>
      <c r="B5248" s="114">
        <v>543246</v>
      </c>
      <c r="C5248" s="114" t="s">
        <v>8142</v>
      </c>
      <c r="D5248" s="114" t="s">
        <v>7386</v>
      </c>
    </row>
    <row r="5249" spans="1:4" x14ac:dyDescent="0.3">
      <c r="A5249" s="114" t="s">
        <v>8143</v>
      </c>
      <c r="B5249" s="114">
        <v>543247</v>
      </c>
      <c r="C5249" s="114" t="s">
        <v>8144</v>
      </c>
      <c r="D5249" s="114" t="s">
        <v>8079</v>
      </c>
    </row>
    <row r="5250" spans="1:4" x14ac:dyDescent="0.3">
      <c r="A5250" s="114" t="s">
        <v>8145</v>
      </c>
      <c r="B5250" s="114">
        <v>543248</v>
      </c>
      <c r="C5250" s="114" t="s">
        <v>8146</v>
      </c>
      <c r="D5250" s="114" t="s">
        <v>853</v>
      </c>
    </row>
    <row r="5251" spans="1:4" x14ac:dyDescent="0.3">
      <c r="A5251" s="114" t="s">
        <v>8147</v>
      </c>
      <c r="B5251" s="114">
        <v>543249</v>
      </c>
      <c r="C5251" s="114" t="s">
        <v>8148</v>
      </c>
      <c r="D5251" s="114" t="s">
        <v>8149</v>
      </c>
    </row>
    <row r="5252" spans="1:4" x14ac:dyDescent="0.3">
      <c r="A5252" s="114" t="s">
        <v>8150</v>
      </c>
      <c r="B5252" s="114">
        <v>543251</v>
      </c>
      <c r="C5252" s="114" t="s">
        <v>8151</v>
      </c>
      <c r="D5252" s="114" t="s">
        <v>8149</v>
      </c>
    </row>
    <row r="5253" spans="1:4" x14ac:dyDescent="0.3">
      <c r="A5253" s="114" t="s">
        <v>8152</v>
      </c>
      <c r="B5253" s="114">
        <v>543252</v>
      </c>
      <c r="C5253" s="114" t="s">
        <v>8153</v>
      </c>
      <c r="D5253" s="114" t="s">
        <v>524</v>
      </c>
    </row>
    <row r="5254" spans="1:4" x14ac:dyDescent="0.3">
      <c r="A5254" s="114" t="s">
        <v>8154</v>
      </c>
      <c r="B5254" s="114">
        <v>543253</v>
      </c>
      <c r="C5254" s="114" t="s">
        <v>8155</v>
      </c>
      <c r="D5254" s="114" t="s">
        <v>424</v>
      </c>
    </row>
    <row r="5255" spans="1:4" x14ac:dyDescent="0.3">
      <c r="A5255" s="114" t="s">
        <v>8156</v>
      </c>
      <c r="B5255" s="114">
        <v>543254</v>
      </c>
      <c r="C5255" s="114" t="s">
        <v>8157</v>
      </c>
      <c r="D5255" s="114" t="s">
        <v>8158</v>
      </c>
    </row>
    <row r="5256" spans="1:4" x14ac:dyDescent="0.3">
      <c r="A5256" s="114" t="s">
        <v>8159</v>
      </c>
      <c r="B5256" s="114">
        <v>543255</v>
      </c>
      <c r="C5256" s="114" t="s">
        <v>8160</v>
      </c>
      <c r="D5256" s="114" t="s">
        <v>7386</v>
      </c>
    </row>
    <row r="5257" spans="1:4" x14ac:dyDescent="0.3">
      <c r="A5257" s="114" t="s">
        <v>8161</v>
      </c>
      <c r="B5257" s="114">
        <v>543256</v>
      </c>
      <c r="C5257" s="114" t="s">
        <v>8162</v>
      </c>
      <c r="D5257" s="114" t="s">
        <v>8163</v>
      </c>
    </row>
    <row r="5258" spans="1:4" x14ac:dyDescent="0.3">
      <c r="A5258" s="114" t="s">
        <v>8164</v>
      </c>
      <c r="B5258" s="114">
        <v>543257</v>
      </c>
      <c r="C5258" s="114" t="s">
        <v>8165</v>
      </c>
      <c r="D5258" s="114" t="s">
        <v>8166</v>
      </c>
    </row>
    <row r="5259" spans="1:4" x14ac:dyDescent="0.3">
      <c r="A5259" s="114" t="s">
        <v>8167</v>
      </c>
      <c r="B5259" s="114">
        <v>543258</v>
      </c>
      <c r="C5259" s="114" t="s">
        <v>8168</v>
      </c>
      <c r="D5259" s="114" t="s">
        <v>8169</v>
      </c>
    </row>
    <row r="5260" spans="1:4" x14ac:dyDescent="0.3">
      <c r="A5260" s="114" t="s">
        <v>8170</v>
      </c>
      <c r="B5260" s="114">
        <v>543259</v>
      </c>
      <c r="C5260" s="114" t="s">
        <v>8171</v>
      </c>
      <c r="D5260" s="114" t="s">
        <v>8172</v>
      </c>
    </row>
    <row r="5261" spans="1:4" x14ac:dyDescent="0.3">
      <c r="A5261" s="114" t="s">
        <v>8173</v>
      </c>
      <c r="B5261" s="114">
        <v>543260</v>
      </c>
      <c r="C5261" s="114" t="s">
        <v>8174</v>
      </c>
      <c r="D5261" s="114" t="s">
        <v>1129</v>
      </c>
    </row>
    <row r="5262" spans="1:4" x14ac:dyDescent="0.3">
      <c r="A5262" s="114" t="s">
        <v>8175</v>
      </c>
      <c r="B5262" s="114">
        <v>543261</v>
      </c>
      <c r="C5262" s="114" t="s">
        <v>8176</v>
      </c>
      <c r="D5262" s="114" t="s">
        <v>8177</v>
      </c>
    </row>
    <row r="5263" spans="1:4" x14ac:dyDescent="0.3">
      <c r="A5263" s="114" t="s">
        <v>8178</v>
      </c>
      <c r="B5263" s="114">
        <v>543262</v>
      </c>
      <c r="C5263" s="114" t="s">
        <v>8179</v>
      </c>
      <c r="D5263" s="114" t="s">
        <v>398</v>
      </c>
    </row>
    <row r="5264" spans="1:4" x14ac:dyDescent="0.3">
      <c r="A5264" s="114" t="s">
        <v>8180</v>
      </c>
      <c r="B5264" s="114">
        <v>543263</v>
      </c>
      <c r="C5264" s="114" t="s">
        <v>8181</v>
      </c>
      <c r="D5264" s="114" t="s">
        <v>8182</v>
      </c>
    </row>
    <row r="5265" spans="1:4" x14ac:dyDescent="0.3">
      <c r="A5265" s="114" t="s">
        <v>8183</v>
      </c>
      <c r="B5265" s="114">
        <v>543264</v>
      </c>
      <c r="C5265" s="114" t="s">
        <v>8184</v>
      </c>
      <c r="D5265" s="114" t="s">
        <v>8185</v>
      </c>
    </row>
    <row r="5266" spans="1:4" x14ac:dyDescent="0.3">
      <c r="A5266" s="114" t="s">
        <v>8186</v>
      </c>
      <c r="B5266" s="114">
        <v>543265</v>
      </c>
      <c r="C5266" s="114" t="s">
        <v>8187</v>
      </c>
      <c r="D5266" s="114" t="s">
        <v>1311</v>
      </c>
    </row>
    <row r="5267" spans="1:4" x14ac:dyDescent="0.3">
      <c r="A5267" s="114" t="s">
        <v>8188</v>
      </c>
      <c r="B5267" s="114">
        <v>543266</v>
      </c>
      <c r="C5267" s="114" t="s">
        <v>8189</v>
      </c>
      <c r="D5267" s="114" t="s">
        <v>8085</v>
      </c>
    </row>
    <row r="5268" spans="1:4" x14ac:dyDescent="0.3">
      <c r="A5268" s="114" t="s">
        <v>8190</v>
      </c>
      <c r="B5268" s="114">
        <v>543267</v>
      </c>
      <c r="C5268" s="114" t="s">
        <v>8191</v>
      </c>
      <c r="D5268" s="114" t="s">
        <v>1063</v>
      </c>
    </row>
    <row r="5269" spans="1:4" x14ac:dyDescent="0.3">
      <c r="A5269" s="114" t="s">
        <v>8192</v>
      </c>
      <c r="B5269" s="114">
        <v>543269</v>
      </c>
      <c r="C5269" s="114" t="s">
        <v>8193</v>
      </c>
      <c r="D5269" s="114" t="s">
        <v>8194</v>
      </c>
    </row>
    <row r="5270" spans="1:4" x14ac:dyDescent="0.3">
      <c r="A5270" s="114" t="s">
        <v>8195</v>
      </c>
      <c r="B5270" s="114">
        <v>543270</v>
      </c>
      <c r="C5270" s="114" t="s">
        <v>8196</v>
      </c>
      <c r="D5270" s="114" t="s">
        <v>8197</v>
      </c>
    </row>
    <row r="5271" spans="1:4" x14ac:dyDescent="0.3">
      <c r="A5271" s="114" t="s">
        <v>8198</v>
      </c>
      <c r="B5271" s="114">
        <v>543271</v>
      </c>
      <c r="C5271" s="114" t="s">
        <v>8199</v>
      </c>
      <c r="D5271" s="114" t="s">
        <v>524</v>
      </c>
    </row>
    <row r="5272" spans="1:4" x14ac:dyDescent="0.3">
      <c r="A5272" s="114" t="s">
        <v>8200</v>
      </c>
      <c r="B5272" s="114">
        <v>543272</v>
      </c>
      <c r="C5272" s="114" t="s">
        <v>8201</v>
      </c>
      <c r="D5272" s="114" t="s">
        <v>8202</v>
      </c>
    </row>
    <row r="5273" spans="1:4" x14ac:dyDescent="0.3">
      <c r="A5273" s="114" t="s">
        <v>8203</v>
      </c>
      <c r="B5273" s="114">
        <v>543273</v>
      </c>
      <c r="C5273" s="114" t="s">
        <v>8204</v>
      </c>
      <c r="D5273" s="114" t="s">
        <v>1612</v>
      </c>
    </row>
    <row r="5274" spans="1:4" x14ac:dyDescent="0.3">
      <c r="A5274" s="114" t="s">
        <v>8205</v>
      </c>
      <c r="B5274" s="114">
        <v>543274</v>
      </c>
      <c r="C5274" s="114" t="s">
        <v>8206</v>
      </c>
      <c r="D5274" s="114" t="s">
        <v>8076</v>
      </c>
    </row>
    <row r="5275" spans="1:4" x14ac:dyDescent="0.3">
      <c r="A5275" s="114" t="s">
        <v>8207</v>
      </c>
      <c r="B5275" s="114">
        <v>543275</v>
      </c>
      <c r="C5275" s="114" t="s">
        <v>8208</v>
      </c>
      <c r="D5275" s="114" t="s">
        <v>524</v>
      </c>
    </row>
    <row r="5276" spans="1:4" x14ac:dyDescent="0.3">
      <c r="A5276" s="114" t="s">
        <v>8209</v>
      </c>
      <c r="B5276" s="114">
        <v>543276</v>
      </c>
      <c r="C5276" s="114" t="s">
        <v>8210</v>
      </c>
      <c r="D5276" s="114" t="s">
        <v>8082</v>
      </c>
    </row>
    <row r="5277" spans="1:4" x14ac:dyDescent="0.3">
      <c r="A5277" s="114" t="s">
        <v>8211</v>
      </c>
      <c r="B5277" s="114">
        <v>543277</v>
      </c>
      <c r="C5277" s="114" t="s">
        <v>8212</v>
      </c>
      <c r="D5277" s="114" t="s">
        <v>524</v>
      </c>
    </row>
    <row r="5278" spans="1:4" x14ac:dyDescent="0.3">
      <c r="A5278" s="114" t="s">
        <v>8213</v>
      </c>
      <c r="B5278" s="114">
        <v>543278</v>
      </c>
      <c r="C5278" s="114" t="s">
        <v>8214</v>
      </c>
      <c r="D5278" s="114" t="s">
        <v>8116</v>
      </c>
    </row>
    <row r="5279" spans="1:4" x14ac:dyDescent="0.3">
      <c r="A5279" s="114" t="s">
        <v>8215</v>
      </c>
      <c r="B5279" s="114">
        <v>543279</v>
      </c>
      <c r="C5279" s="114" t="s">
        <v>8216</v>
      </c>
      <c r="D5279" s="114" t="s">
        <v>8217</v>
      </c>
    </row>
    <row r="5280" spans="1:4" x14ac:dyDescent="0.3">
      <c r="A5280" s="114" t="s">
        <v>8218</v>
      </c>
      <c r="B5280" s="114">
        <v>543280</v>
      </c>
      <c r="C5280" s="114" t="s">
        <v>8219</v>
      </c>
      <c r="D5280" s="114" t="s">
        <v>8220</v>
      </c>
    </row>
    <row r="5281" spans="1:4" x14ac:dyDescent="0.3">
      <c r="A5281" s="114" t="s">
        <v>8221</v>
      </c>
      <c r="B5281" s="114">
        <v>543281</v>
      </c>
      <c r="C5281" s="114" t="s">
        <v>8222</v>
      </c>
      <c r="D5281" s="114" t="s">
        <v>8223</v>
      </c>
    </row>
    <row r="5282" spans="1:4" x14ac:dyDescent="0.3">
      <c r="A5282" s="114" t="s">
        <v>8224</v>
      </c>
      <c r="B5282" s="114">
        <v>543282</v>
      </c>
      <c r="C5282" s="114" t="s">
        <v>8225</v>
      </c>
      <c r="D5282" s="114" t="s">
        <v>8194</v>
      </c>
    </row>
    <row r="5283" spans="1:4" x14ac:dyDescent="0.3">
      <c r="A5283" s="114" t="s">
        <v>8226</v>
      </c>
      <c r="B5283" s="114">
        <v>543283</v>
      </c>
      <c r="C5283" s="114" t="s">
        <v>8227</v>
      </c>
      <c r="D5283" s="114" t="s">
        <v>853</v>
      </c>
    </row>
    <row r="5284" spans="1:4" x14ac:dyDescent="0.3">
      <c r="A5284" s="114" t="s">
        <v>8228</v>
      </c>
      <c r="B5284" s="114">
        <v>543284</v>
      </c>
      <c r="C5284" s="114" t="s">
        <v>8229</v>
      </c>
      <c r="D5284" s="114" t="s">
        <v>448</v>
      </c>
    </row>
    <row r="5285" spans="1:4" x14ac:dyDescent="0.3">
      <c r="A5285" s="114" t="s">
        <v>8230</v>
      </c>
      <c r="B5285" s="114">
        <v>543285</v>
      </c>
      <c r="C5285" s="114" t="s">
        <v>8231</v>
      </c>
      <c r="D5285" s="114" t="s">
        <v>8232</v>
      </c>
    </row>
    <row r="5286" spans="1:4" x14ac:dyDescent="0.3">
      <c r="A5286" s="114" t="s">
        <v>8233</v>
      </c>
      <c r="B5286" s="114">
        <v>543286</v>
      </c>
      <c r="C5286" s="114" t="s">
        <v>8234</v>
      </c>
      <c r="D5286" s="114" t="s">
        <v>444</v>
      </c>
    </row>
    <row r="5287" spans="1:4" x14ac:dyDescent="0.3">
      <c r="A5287" s="114" t="s">
        <v>8235</v>
      </c>
      <c r="B5287" s="114">
        <v>543287</v>
      </c>
      <c r="C5287" s="114" t="s">
        <v>8236</v>
      </c>
      <c r="D5287" s="114" t="s">
        <v>8149</v>
      </c>
    </row>
    <row r="5288" spans="1:4" x14ac:dyDescent="0.3">
      <c r="A5288" s="114" t="s">
        <v>8237</v>
      </c>
      <c r="B5288" s="114">
        <v>543288</v>
      </c>
      <c r="C5288" s="114" t="s">
        <v>1873</v>
      </c>
      <c r="D5288" s="114" t="s">
        <v>8238</v>
      </c>
    </row>
    <row r="5289" spans="1:4" x14ac:dyDescent="0.3">
      <c r="A5289" s="114" t="s">
        <v>8239</v>
      </c>
      <c r="B5289" s="114">
        <v>543289</v>
      </c>
      <c r="C5289" s="114" t="s">
        <v>8240</v>
      </c>
      <c r="D5289" s="114" t="s">
        <v>469</v>
      </c>
    </row>
    <row r="5290" spans="1:4" x14ac:dyDescent="0.3">
      <c r="A5290" s="114" t="s">
        <v>8241</v>
      </c>
      <c r="B5290" s="114">
        <v>543290</v>
      </c>
      <c r="C5290" s="114" t="s">
        <v>8242</v>
      </c>
      <c r="D5290" s="114" t="s">
        <v>8243</v>
      </c>
    </row>
    <row r="5291" spans="1:4" x14ac:dyDescent="0.3">
      <c r="A5291" s="114" t="s">
        <v>8244</v>
      </c>
      <c r="B5291" s="114">
        <v>543291</v>
      </c>
      <c r="C5291" s="114" t="s">
        <v>8245</v>
      </c>
      <c r="D5291" s="114" t="s">
        <v>7386</v>
      </c>
    </row>
    <row r="5292" spans="1:4" x14ac:dyDescent="0.3">
      <c r="A5292" s="114" t="s">
        <v>8246</v>
      </c>
      <c r="B5292" s="114">
        <v>543292</v>
      </c>
      <c r="C5292" s="114" t="s">
        <v>8247</v>
      </c>
      <c r="D5292" s="114" t="s">
        <v>7386</v>
      </c>
    </row>
    <row r="5293" spans="1:4" x14ac:dyDescent="0.3">
      <c r="A5293" s="114" t="s">
        <v>8248</v>
      </c>
      <c r="B5293" s="114">
        <v>543297</v>
      </c>
      <c r="C5293" s="114" t="s">
        <v>8249</v>
      </c>
      <c r="D5293" s="114" t="s">
        <v>407</v>
      </c>
    </row>
    <row r="5294" spans="1:4" x14ac:dyDescent="0.3">
      <c r="A5294" s="114" t="s">
        <v>8250</v>
      </c>
      <c r="B5294" s="114">
        <v>543298</v>
      </c>
      <c r="C5294" s="114" t="s">
        <v>8251</v>
      </c>
      <c r="D5294" s="114" t="s">
        <v>402</v>
      </c>
    </row>
    <row r="5295" spans="1:4" x14ac:dyDescent="0.3">
      <c r="A5295" s="114" t="s">
        <v>8252</v>
      </c>
      <c r="B5295" s="114">
        <v>543299</v>
      </c>
      <c r="C5295" s="114" t="s">
        <v>8253</v>
      </c>
      <c r="D5295" s="114" t="s">
        <v>8254</v>
      </c>
    </row>
    <row r="5296" spans="1:4" x14ac:dyDescent="0.3">
      <c r="A5296" s="114" t="s">
        <v>8255</v>
      </c>
      <c r="B5296" s="114">
        <v>543300</v>
      </c>
      <c r="C5296" s="114" t="s">
        <v>8256</v>
      </c>
      <c r="D5296" s="114" t="s">
        <v>8082</v>
      </c>
    </row>
    <row r="5297" spans="1:4" x14ac:dyDescent="0.3">
      <c r="A5297" s="114" t="s">
        <v>8257</v>
      </c>
      <c r="B5297" s="114">
        <v>543305</v>
      </c>
      <c r="C5297" s="114" t="s">
        <v>8258</v>
      </c>
      <c r="D5297" s="114" t="s">
        <v>448</v>
      </c>
    </row>
    <row r="5298" spans="1:4" x14ac:dyDescent="0.3">
      <c r="A5298" s="114" t="s">
        <v>8259</v>
      </c>
      <c r="B5298" s="114">
        <v>543306</v>
      </c>
      <c r="C5298" s="114" t="s">
        <v>8260</v>
      </c>
      <c r="D5298" s="114" t="s">
        <v>8261</v>
      </c>
    </row>
    <row r="5299" spans="1:4" x14ac:dyDescent="0.3">
      <c r="A5299" s="114" t="s">
        <v>8262</v>
      </c>
      <c r="B5299" s="114">
        <v>543308</v>
      </c>
      <c r="C5299" s="114" t="s">
        <v>8263</v>
      </c>
      <c r="D5299" s="114" t="s">
        <v>8264</v>
      </c>
    </row>
    <row r="5300" spans="1:4" x14ac:dyDescent="0.3">
      <c r="A5300" s="114" t="s">
        <v>8265</v>
      </c>
      <c r="B5300" s="114">
        <v>543309</v>
      </c>
      <c r="C5300" s="114" t="s">
        <v>8266</v>
      </c>
      <c r="D5300" s="114" t="s">
        <v>8267</v>
      </c>
    </row>
    <row r="5301" spans="1:4" x14ac:dyDescent="0.3">
      <c r="A5301" s="114" t="s">
        <v>8268</v>
      </c>
      <c r="B5301" s="114">
        <v>543310</v>
      </c>
      <c r="C5301" s="114" t="s">
        <v>8269</v>
      </c>
      <c r="D5301" s="114" t="s">
        <v>562</v>
      </c>
    </row>
    <row r="5302" spans="1:4" x14ac:dyDescent="0.3">
      <c r="A5302" s="114" t="s">
        <v>8270</v>
      </c>
      <c r="B5302" s="114">
        <v>543311</v>
      </c>
      <c r="C5302" s="114" t="s">
        <v>8271</v>
      </c>
      <c r="D5302" s="114" t="s">
        <v>8085</v>
      </c>
    </row>
    <row r="5303" spans="1:4" x14ac:dyDescent="0.3">
      <c r="A5303" s="114" t="s">
        <v>8272</v>
      </c>
      <c r="B5303" s="114">
        <v>543312</v>
      </c>
      <c r="C5303" s="114" t="s">
        <v>2288</v>
      </c>
      <c r="D5303" s="114" t="s">
        <v>8194</v>
      </c>
    </row>
    <row r="5304" spans="1:4" x14ac:dyDescent="0.3">
      <c r="A5304" s="114" t="s">
        <v>8273</v>
      </c>
      <c r="B5304" s="114">
        <v>543317</v>
      </c>
      <c r="C5304" s="114" t="s">
        <v>8274</v>
      </c>
      <c r="D5304" s="114" t="s">
        <v>8275</v>
      </c>
    </row>
    <row r="5305" spans="1:4" x14ac:dyDescent="0.3">
      <c r="A5305" s="114" t="s">
        <v>8276</v>
      </c>
      <c r="B5305" s="114">
        <v>543318</v>
      </c>
      <c r="C5305" s="114" t="s">
        <v>8277</v>
      </c>
      <c r="D5305" s="114" t="s">
        <v>412</v>
      </c>
    </row>
    <row r="5306" spans="1:4" x14ac:dyDescent="0.3">
      <c r="A5306" s="114" t="s">
        <v>8278</v>
      </c>
      <c r="B5306" s="114">
        <v>543319</v>
      </c>
      <c r="C5306" s="114" t="s">
        <v>8279</v>
      </c>
      <c r="D5306" s="114" t="s">
        <v>8099</v>
      </c>
    </row>
    <row r="5307" spans="1:4" x14ac:dyDescent="0.3">
      <c r="A5307" s="114" t="s">
        <v>8280</v>
      </c>
      <c r="B5307" s="114">
        <v>543320</v>
      </c>
      <c r="C5307" s="114" t="s">
        <v>8281</v>
      </c>
      <c r="D5307" s="114" t="s">
        <v>8282</v>
      </c>
    </row>
    <row r="5308" spans="1:4" x14ac:dyDescent="0.3">
      <c r="A5308" s="114" t="s">
        <v>8283</v>
      </c>
      <c r="B5308" s="114">
        <v>543321</v>
      </c>
      <c r="C5308" s="114" t="s">
        <v>8284</v>
      </c>
      <c r="D5308" s="114" t="s">
        <v>524</v>
      </c>
    </row>
    <row r="5309" spans="1:4" x14ac:dyDescent="0.3">
      <c r="A5309" s="114" t="s">
        <v>8285</v>
      </c>
      <c r="B5309" s="114">
        <v>543322</v>
      </c>
      <c r="C5309" s="114" t="s">
        <v>8286</v>
      </c>
      <c r="D5309" s="114" t="s">
        <v>402</v>
      </c>
    </row>
    <row r="5310" spans="1:4" x14ac:dyDescent="0.3">
      <c r="A5310" s="114" t="s">
        <v>8287</v>
      </c>
      <c r="B5310" s="114">
        <v>543323</v>
      </c>
      <c r="C5310" s="114" t="s">
        <v>8288</v>
      </c>
      <c r="D5310" s="114" t="s">
        <v>7386</v>
      </c>
    </row>
    <row r="5311" spans="1:4" x14ac:dyDescent="0.3">
      <c r="A5311" s="114" t="s">
        <v>8289</v>
      </c>
      <c r="B5311" s="114">
        <v>543324</v>
      </c>
      <c r="C5311" s="114" t="s">
        <v>8290</v>
      </c>
      <c r="D5311" s="114" t="s">
        <v>8291</v>
      </c>
    </row>
    <row r="5312" spans="1:4" x14ac:dyDescent="0.3">
      <c r="A5312" s="114" t="s">
        <v>8292</v>
      </c>
      <c r="B5312" s="114">
        <v>543325</v>
      </c>
      <c r="C5312" s="114" t="s">
        <v>8293</v>
      </c>
      <c r="D5312" s="114" t="s">
        <v>8082</v>
      </c>
    </row>
    <row r="5313" spans="1:4" x14ac:dyDescent="0.3">
      <c r="A5313" s="114" t="s">
        <v>8294</v>
      </c>
      <c r="B5313" s="114">
        <v>543326</v>
      </c>
      <c r="C5313" s="114" t="s">
        <v>8295</v>
      </c>
      <c r="D5313" s="114" t="s">
        <v>7386</v>
      </c>
    </row>
    <row r="5314" spans="1:4" x14ac:dyDescent="0.3">
      <c r="A5314" s="114" t="s">
        <v>8296</v>
      </c>
      <c r="B5314" s="114">
        <v>543327</v>
      </c>
      <c r="C5314" s="114" t="s">
        <v>8297</v>
      </c>
      <c r="D5314" s="114" t="s">
        <v>8298</v>
      </c>
    </row>
    <row r="5315" spans="1:4" x14ac:dyDescent="0.3">
      <c r="A5315" s="114" t="s">
        <v>8299</v>
      </c>
      <c r="B5315" s="114">
        <v>543328</v>
      </c>
      <c r="C5315" s="114" t="s">
        <v>8300</v>
      </c>
      <c r="D5315" s="114" t="s">
        <v>8301</v>
      </c>
    </row>
    <row r="5316" spans="1:4" x14ac:dyDescent="0.3">
      <c r="A5316" s="114" t="s">
        <v>8302</v>
      </c>
      <c r="B5316" s="114">
        <v>543329</v>
      </c>
      <c r="C5316" s="114" t="s">
        <v>8303</v>
      </c>
      <c r="D5316" s="114" t="s">
        <v>402</v>
      </c>
    </row>
    <row r="5317" spans="1:4" x14ac:dyDescent="0.3">
      <c r="A5317" s="114" t="s">
        <v>8304</v>
      </c>
      <c r="B5317" s="114">
        <v>543330</v>
      </c>
      <c r="C5317" s="114" t="s">
        <v>8305</v>
      </c>
      <c r="D5317" s="114" t="s">
        <v>853</v>
      </c>
    </row>
    <row r="5318" spans="1:4" x14ac:dyDescent="0.3">
      <c r="A5318" s="114" t="s">
        <v>8306</v>
      </c>
      <c r="B5318" s="114">
        <v>543331</v>
      </c>
      <c r="C5318" s="114" t="s">
        <v>8307</v>
      </c>
      <c r="D5318" s="114" t="s">
        <v>8085</v>
      </c>
    </row>
    <row r="5319" spans="1:4" x14ac:dyDescent="0.3">
      <c r="A5319" s="114" t="s">
        <v>8308</v>
      </c>
      <c r="B5319" s="114">
        <v>543332</v>
      </c>
      <c r="C5319" s="114" t="s">
        <v>8309</v>
      </c>
      <c r="D5319" s="114" t="s">
        <v>524</v>
      </c>
    </row>
    <row r="5320" spans="1:4" x14ac:dyDescent="0.3">
      <c r="A5320" s="114" t="s">
        <v>8310</v>
      </c>
      <c r="B5320" s="114">
        <v>543333</v>
      </c>
      <c r="C5320" s="114" t="s">
        <v>8311</v>
      </c>
      <c r="D5320" s="114" t="s">
        <v>8282</v>
      </c>
    </row>
    <row r="5321" spans="1:4" x14ac:dyDescent="0.3">
      <c r="A5321" s="114" t="s">
        <v>8312</v>
      </c>
      <c r="B5321" s="114">
        <v>543334</v>
      </c>
      <c r="C5321" s="114" t="s">
        <v>8313</v>
      </c>
      <c r="D5321" s="114" t="s">
        <v>377</v>
      </c>
    </row>
    <row r="5322" spans="1:4" x14ac:dyDescent="0.3">
      <c r="A5322" s="114" t="s">
        <v>8314</v>
      </c>
      <c r="B5322" s="114">
        <v>543335</v>
      </c>
      <c r="C5322" s="114" t="s">
        <v>8315</v>
      </c>
      <c r="D5322" s="114" t="s">
        <v>8172</v>
      </c>
    </row>
    <row r="5323" spans="1:4" x14ac:dyDescent="0.3">
      <c r="A5323" s="114" t="s">
        <v>8316</v>
      </c>
      <c r="B5323" s="114">
        <v>543336</v>
      </c>
      <c r="C5323" s="114" t="s">
        <v>8317</v>
      </c>
      <c r="D5323" s="114" t="s">
        <v>412</v>
      </c>
    </row>
    <row r="5324" spans="1:4" x14ac:dyDescent="0.3">
      <c r="A5324" s="114" t="s">
        <v>8318</v>
      </c>
      <c r="B5324" s="114">
        <v>543341</v>
      </c>
      <c r="C5324" s="114" t="s">
        <v>8319</v>
      </c>
      <c r="D5324" s="114" t="s">
        <v>8320</v>
      </c>
    </row>
    <row r="5325" spans="1:4" x14ac:dyDescent="0.3">
      <c r="A5325" s="114" t="s">
        <v>8321</v>
      </c>
      <c r="B5325" s="114">
        <v>543346</v>
      </c>
      <c r="C5325" s="114" t="s">
        <v>8322</v>
      </c>
      <c r="D5325" s="114" t="s">
        <v>8264</v>
      </c>
    </row>
    <row r="5326" spans="1:4" x14ac:dyDescent="0.3">
      <c r="A5326" s="114" t="s">
        <v>8323</v>
      </c>
      <c r="B5326" s="114">
        <v>543347</v>
      </c>
      <c r="C5326" s="114" t="s">
        <v>8324</v>
      </c>
      <c r="D5326" s="114" t="s">
        <v>7386</v>
      </c>
    </row>
    <row r="5327" spans="1:4" x14ac:dyDescent="0.3">
      <c r="A5327" s="114" t="s">
        <v>8325</v>
      </c>
      <c r="B5327" s="114">
        <v>543348</v>
      </c>
      <c r="C5327" s="114" t="s">
        <v>8326</v>
      </c>
      <c r="D5327" s="114" t="s">
        <v>7386</v>
      </c>
    </row>
    <row r="5328" spans="1:4" x14ac:dyDescent="0.3">
      <c r="A5328" s="114" t="s">
        <v>8327</v>
      </c>
      <c r="B5328" s="114">
        <v>543349</v>
      </c>
      <c r="C5328" s="114" t="s">
        <v>8328</v>
      </c>
      <c r="D5328" s="114" t="s">
        <v>402</v>
      </c>
    </row>
    <row r="5329" spans="1:4" x14ac:dyDescent="0.3">
      <c r="A5329" s="114" t="s">
        <v>8329</v>
      </c>
      <c r="B5329" s="114">
        <v>543350</v>
      </c>
      <c r="C5329" s="114" t="s">
        <v>8330</v>
      </c>
      <c r="D5329" s="114" t="s">
        <v>8301</v>
      </c>
    </row>
    <row r="5330" spans="1:4" x14ac:dyDescent="0.3">
      <c r="A5330" s="114" t="s">
        <v>8331</v>
      </c>
      <c r="B5330" s="114">
        <v>543351</v>
      </c>
      <c r="C5330" s="114" t="s">
        <v>8332</v>
      </c>
      <c r="D5330" s="114" t="s">
        <v>8194</v>
      </c>
    </row>
    <row r="5331" spans="1:4" x14ac:dyDescent="0.3">
      <c r="A5331" s="114" t="s">
        <v>8333</v>
      </c>
      <c r="B5331" s="114">
        <v>543352</v>
      </c>
      <c r="C5331" s="114" t="s">
        <v>8334</v>
      </c>
      <c r="D5331" s="114" t="s">
        <v>8335</v>
      </c>
    </row>
    <row r="5332" spans="1:4" x14ac:dyDescent="0.3">
      <c r="A5332" s="114" t="s">
        <v>8336</v>
      </c>
      <c r="B5332" s="114">
        <v>543357</v>
      </c>
      <c r="C5332" s="114" t="s">
        <v>8337</v>
      </c>
      <c r="D5332" s="114" t="s">
        <v>7386</v>
      </c>
    </row>
    <row r="5333" spans="1:4" x14ac:dyDescent="0.3">
      <c r="A5333" s="114" t="s">
        <v>8338</v>
      </c>
      <c r="B5333" s="114">
        <v>543358</v>
      </c>
      <c r="C5333" s="114" t="s">
        <v>8339</v>
      </c>
      <c r="D5333" s="114" t="s">
        <v>8082</v>
      </c>
    </row>
    <row r="5334" spans="1:4" x14ac:dyDescent="0.3">
      <c r="A5334" s="114" t="s">
        <v>8340</v>
      </c>
      <c r="B5334" s="114">
        <v>543363</v>
      </c>
      <c r="C5334" s="114" t="s">
        <v>8341</v>
      </c>
      <c r="D5334" s="114" t="s">
        <v>8185</v>
      </c>
    </row>
    <row r="5335" spans="1:4" x14ac:dyDescent="0.3">
      <c r="A5335" s="114" t="s">
        <v>8342</v>
      </c>
      <c r="B5335" s="114">
        <v>543364</v>
      </c>
      <c r="C5335" s="114" t="s">
        <v>8343</v>
      </c>
      <c r="D5335" s="114" t="s">
        <v>8275</v>
      </c>
    </row>
    <row r="5336" spans="1:4" x14ac:dyDescent="0.3">
      <c r="A5336" s="114" t="s">
        <v>8344</v>
      </c>
      <c r="B5336" s="114">
        <v>543365</v>
      </c>
      <c r="C5336" s="114" t="s">
        <v>8345</v>
      </c>
      <c r="D5336" s="114" t="s">
        <v>7386</v>
      </c>
    </row>
    <row r="5337" spans="1:4" x14ac:dyDescent="0.3">
      <c r="A5337" s="114" t="s">
        <v>8346</v>
      </c>
      <c r="B5337" s="114">
        <v>543366</v>
      </c>
      <c r="C5337" s="114" t="s">
        <v>8347</v>
      </c>
      <c r="D5337" s="114" t="s">
        <v>8149</v>
      </c>
    </row>
    <row r="5338" spans="1:4" x14ac:dyDescent="0.3">
      <c r="A5338" s="114" t="s">
        <v>8348</v>
      </c>
      <c r="B5338" s="114">
        <v>543367</v>
      </c>
      <c r="C5338" s="114" t="s">
        <v>8349</v>
      </c>
      <c r="D5338" s="114" t="s">
        <v>8197</v>
      </c>
    </row>
    <row r="5339" spans="1:4" x14ac:dyDescent="0.3">
      <c r="A5339" s="114" t="s">
        <v>8350</v>
      </c>
      <c r="B5339" s="114">
        <v>543372</v>
      </c>
      <c r="C5339" s="114" t="s">
        <v>8351</v>
      </c>
      <c r="D5339" s="114" t="s">
        <v>8352</v>
      </c>
    </row>
    <row r="5340" spans="1:4" x14ac:dyDescent="0.3">
      <c r="A5340" s="114" t="s">
        <v>8353</v>
      </c>
      <c r="B5340" s="114">
        <v>543373</v>
      </c>
      <c r="C5340" s="114" t="s">
        <v>8354</v>
      </c>
      <c r="D5340" s="114" t="s">
        <v>8106</v>
      </c>
    </row>
    <row r="5341" spans="1:4" x14ac:dyDescent="0.3">
      <c r="A5341" s="114" t="s">
        <v>8355</v>
      </c>
      <c r="B5341" s="114">
        <v>543374</v>
      </c>
      <c r="C5341" s="114" t="s">
        <v>8356</v>
      </c>
      <c r="D5341" s="114" t="s">
        <v>8357</v>
      </c>
    </row>
    <row r="5342" spans="1:4" x14ac:dyDescent="0.3">
      <c r="A5342" s="114" t="s">
        <v>8358</v>
      </c>
      <c r="B5342" s="114">
        <v>543375</v>
      </c>
      <c r="C5342" s="114" t="s">
        <v>8359</v>
      </c>
      <c r="D5342" s="114" t="s">
        <v>8360</v>
      </c>
    </row>
    <row r="5343" spans="1:4" x14ac:dyDescent="0.3">
      <c r="A5343" s="114" t="s">
        <v>8361</v>
      </c>
      <c r="B5343" s="114">
        <v>543376</v>
      </c>
      <c r="C5343" s="114" t="s">
        <v>8362</v>
      </c>
      <c r="D5343" s="114" t="s">
        <v>8149</v>
      </c>
    </row>
    <row r="5344" spans="1:4" x14ac:dyDescent="0.3">
      <c r="A5344" s="114" t="s">
        <v>8363</v>
      </c>
      <c r="B5344" s="114">
        <v>543377</v>
      </c>
      <c r="C5344" s="114" t="s">
        <v>8364</v>
      </c>
      <c r="D5344" s="114" t="s">
        <v>687</v>
      </c>
    </row>
    <row r="5345" spans="1:4" x14ac:dyDescent="0.3">
      <c r="A5345" s="114" t="s">
        <v>8365</v>
      </c>
      <c r="B5345" s="114">
        <v>543378</v>
      </c>
      <c r="C5345" s="114" t="s">
        <v>8366</v>
      </c>
      <c r="D5345" s="114" t="s">
        <v>733</v>
      </c>
    </row>
    <row r="5346" spans="1:4" x14ac:dyDescent="0.3">
      <c r="A5346" s="114" t="s">
        <v>8367</v>
      </c>
      <c r="B5346" s="114">
        <v>543383</v>
      </c>
      <c r="C5346" s="114" t="s">
        <v>8368</v>
      </c>
      <c r="D5346" s="114" t="s">
        <v>7386</v>
      </c>
    </row>
    <row r="5347" spans="1:4" x14ac:dyDescent="0.3">
      <c r="A5347" s="114" t="s">
        <v>8369</v>
      </c>
      <c r="B5347" s="114">
        <v>543384</v>
      </c>
      <c r="C5347" s="114" t="s">
        <v>8370</v>
      </c>
      <c r="D5347" s="114" t="s">
        <v>8282</v>
      </c>
    </row>
    <row r="5348" spans="1:4" x14ac:dyDescent="0.3">
      <c r="A5348" s="114" t="s">
        <v>8371</v>
      </c>
      <c r="B5348" s="114">
        <v>543385</v>
      </c>
      <c r="C5348" s="114" t="s">
        <v>8372</v>
      </c>
      <c r="D5348" s="114" t="s">
        <v>8275</v>
      </c>
    </row>
    <row r="5349" spans="1:4" x14ac:dyDescent="0.3">
      <c r="A5349" s="114" t="s">
        <v>8373</v>
      </c>
      <c r="B5349" s="114">
        <v>543386</v>
      </c>
      <c r="C5349" s="114" t="s">
        <v>8374</v>
      </c>
      <c r="D5349" s="114" t="s">
        <v>8217</v>
      </c>
    </row>
    <row r="5350" spans="1:4" x14ac:dyDescent="0.3">
      <c r="A5350" s="114" t="s">
        <v>8375</v>
      </c>
      <c r="B5350" s="114">
        <v>543387</v>
      </c>
      <c r="C5350" s="114" t="s">
        <v>8376</v>
      </c>
      <c r="D5350" s="114" t="s">
        <v>8082</v>
      </c>
    </row>
    <row r="5351" spans="1:4" x14ac:dyDescent="0.3">
      <c r="A5351" s="114" t="s">
        <v>8377</v>
      </c>
      <c r="B5351" s="114">
        <v>543388</v>
      </c>
      <c r="C5351" s="114" t="s">
        <v>8378</v>
      </c>
      <c r="D5351" s="114" t="s">
        <v>7386</v>
      </c>
    </row>
    <row r="5352" spans="1:4" x14ac:dyDescent="0.3">
      <c r="A5352" s="114" t="s">
        <v>8379</v>
      </c>
      <c r="B5352" s="114">
        <v>543389</v>
      </c>
      <c r="C5352" s="114" t="s">
        <v>8380</v>
      </c>
      <c r="D5352" s="114" t="s">
        <v>402</v>
      </c>
    </row>
    <row r="5353" spans="1:4" x14ac:dyDescent="0.3">
      <c r="A5353" s="114" t="s">
        <v>8381</v>
      </c>
      <c r="B5353" s="114">
        <v>543390</v>
      </c>
      <c r="C5353" s="114" t="s">
        <v>8382</v>
      </c>
      <c r="D5353" s="114" t="s">
        <v>8223</v>
      </c>
    </row>
    <row r="5354" spans="1:4" x14ac:dyDescent="0.3">
      <c r="A5354" s="114" t="s">
        <v>8383</v>
      </c>
      <c r="B5354" s="114">
        <v>543391</v>
      </c>
      <c r="C5354" s="114" t="s">
        <v>8384</v>
      </c>
      <c r="D5354" s="114" t="s">
        <v>8275</v>
      </c>
    </row>
    <row r="5355" spans="1:4" x14ac:dyDescent="0.3">
      <c r="A5355" s="114" t="s">
        <v>8385</v>
      </c>
      <c r="B5355" s="114">
        <v>543396</v>
      </c>
      <c r="C5355" s="114" t="s">
        <v>8386</v>
      </c>
      <c r="D5355" s="114" t="s">
        <v>8223</v>
      </c>
    </row>
    <row r="5356" spans="1:4" x14ac:dyDescent="0.3">
      <c r="A5356" s="114" t="s">
        <v>8387</v>
      </c>
      <c r="B5356" s="114">
        <v>543397</v>
      </c>
      <c r="C5356" s="114" t="s">
        <v>8388</v>
      </c>
      <c r="D5356" s="114" t="s">
        <v>853</v>
      </c>
    </row>
    <row r="5357" spans="1:4" x14ac:dyDescent="0.3">
      <c r="A5357" s="114" t="s">
        <v>8389</v>
      </c>
      <c r="B5357" s="114">
        <v>543398</v>
      </c>
      <c r="C5357" s="114" t="s">
        <v>8390</v>
      </c>
      <c r="D5357" s="114" t="s">
        <v>8194</v>
      </c>
    </row>
    <row r="5358" spans="1:4" x14ac:dyDescent="0.3">
      <c r="A5358" s="114" t="s">
        <v>8391</v>
      </c>
      <c r="B5358" s="114">
        <v>543399</v>
      </c>
      <c r="C5358" s="114" t="s">
        <v>8392</v>
      </c>
      <c r="D5358" s="114" t="s">
        <v>8185</v>
      </c>
    </row>
    <row r="5359" spans="1:4" x14ac:dyDescent="0.3">
      <c r="A5359" s="114" t="s">
        <v>8393</v>
      </c>
      <c r="B5359" s="114">
        <v>543400</v>
      </c>
      <c r="C5359" s="114" t="s">
        <v>8394</v>
      </c>
      <c r="D5359" s="114" t="s">
        <v>8395</v>
      </c>
    </row>
    <row r="5360" spans="1:4" x14ac:dyDescent="0.3">
      <c r="A5360" s="114" t="s">
        <v>8396</v>
      </c>
      <c r="B5360" s="114">
        <v>543401</v>
      </c>
      <c r="C5360" s="114" t="s">
        <v>8397</v>
      </c>
      <c r="D5360" s="114" t="s">
        <v>8398</v>
      </c>
    </row>
    <row r="5361" spans="1:4" x14ac:dyDescent="0.3">
      <c r="A5361" s="114" t="s">
        <v>8399</v>
      </c>
      <c r="B5361" s="114">
        <v>543410</v>
      </c>
      <c r="C5361" s="114" t="s">
        <v>8400</v>
      </c>
      <c r="D5361" s="114" t="s">
        <v>448</v>
      </c>
    </row>
    <row r="5362" spans="1:4" x14ac:dyDescent="0.3">
      <c r="A5362" s="114" t="s">
        <v>8401</v>
      </c>
      <c r="B5362" s="114">
        <v>543411</v>
      </c>
      <c r="C5362" s="114" t="s">
        <v>2894</v>
      </c>
      <c r="D5362" s="114" t="s">
        <v>687</v>
      </c>
    </row>
    <row r="5363" spans="1:4" x14ac:dyDescent="0.3">
      <c r="A5363" s="114" t="s">
        <v>8402</v>
      </c>
      <c r="B5363" s="114">
        <v>543412</v>
      </c>
      <c r="C5363" s="114" t="s">
        <v>8403</v>
      </c>
      <c r="D5363" s="114" t="s">
        <v>2447</v>
      </c>
    </row>
    <row r="5364" spans="1:4" x14ac:dyDescent="0.3">
      <c r="A5364" s="114" t="s">
        <v>8404</v>
      </c>
      <c r="B5364" s="114">
        <v>543413</v>
      </c>
      <c r="C5364" s="114" t="s">
        <v>8405</v>
      </c>
      <c r="D5364" s="114" t="s">
        <v>8406</v>
      </c>
    </row>
    <row r="5365" spans="1:4" x14ac:dyDescent="0.3">
      <c r="A5365" s="114" t="s">
        <v>8407</v>
      </c>
      <c r="B5365" s="114">
        <v>543414</v>
      </c>
      <c r="C5365" s="114" t="s">
        <v>8408</v>
      </c>
      <c r="D5365" s="114" t="s">
        <v>7386</v>
      </c>
    </row>
    <row r="5366" spans="1:4" x14ac:dyDescent="0.3">
      <c r="A5366" s="114" t="s">
        <v>8409</v>
      </c>
      <c r="B5366" s="114">
        <v>543415</v>
      </c>
      <c r="C5366" s="114" t="s">
        <v>8410</v>
      </c>
      <c r="D5366" s="114" t="s">
        <v>8411</v>
      </c>
    </row>
    <row r="5367" spans="1:4" x14ac:dyDescent="0.3">
      <c r="A5367" s="114" t="s">
        <v>8412</v>
      </c>
      <c r="B5367" s="114">
        <v>543416</v>
      </c>
      <c r="C5367" s="114" t="s">
        <v>7292</v>
      </c>
      <c r="D5367" s="114" t="s">
        <v>8360</v>
      </c>
    </row>
    <row r="5368" spans="1:4" x14ac:dyDescent="0.3">
      <c r="A5368" s="114" t="s">
        <v>8413</v>
      </c>
      <c r="B5368" s="114">
        <v>543417</v>
      </c>
      <c r="C5368" s="114" t="s">
        <v>8414</v>
      </c>
      <c r="D5368" s="114" t="s">
        <v>8194</v>
      </c>
    </row>
    <row r="5369" spans="1:4" x14ac:dyDescent="0.3">
      <c r="A5369" s="114" t="s">
        <v>8415</v>
      </c>
      <c r="B5369" s="114">
        <v>543419</v>
      </c>
      <c r="C5369" s="114" t="s">
        <v>8416</v>
      </c>
      <c r="D5369" s="114" t="s">
        <v>8149</v>
      </c>
    </row>
    <row r="5370" spans="1:4" x14ac:dyDescent="0.3">
      <c r="A5370" s="114" t="s">
        <v>8417</v>
      </c>
      <c r="B5370" s="114">
        <v>543420</v>
      </c>
      <c r="C5370" s="114" t="s">
        <v>3339</v>
      </c>
      <c r="D5370" s="114" t="s">
        <v>8418</v>
      </c>
    </row>
    <row r="5371" spans="1:4" x14ac:dyDescent="0.3">
      <c r="A5371" s="114" t="s">
        <v>8419</v>
      </c>
      <c r="B5371" s="114">
        <v>543425</v>
      </c>
      <c r="C5371" s="114" t="s">
        <v>8420</v>
      </c>
      <c r="D5371" s="114" t="s">
        <v>8421</v>
      </c>
    </row>
    <row r="5372" spans="1:4" x14ac:dyDescent="0.3">
      <c r="A5372" s="114" t="s">
        <v>8422</v>
      </c>
      <c r="B5372" s="114">
        <v>543426</v>
      </c>
      <c r="C5372" s="114" t="s">
        <v>8423</v>
      </c>
      <c r="D5372" s="114" t="s">
        <v>790</v>
      </c>
    </row>
    <row r="5373" spans="1:4" x14ac:dyDescent="0.3">
      <c r="A5373" s="114" t="s">
        <v>8424</v>
      </c>
      <c r="B5373" s="114">
        <v>543427</v>
      </c>
      <c r="C5373" s="114" t="s">
        <v>8425</v>
      </c>
      <c r="D5373" s="114" t="s">
        <v>8426</v>
      </c>
    </row>
    <row r="5374" spans="1:4" x14ac:dyDescent="0.3">
      <c r="A5374" s="114" t="s">
        <v>8427</v>
      </c>
      <c r="B5374" s="114">
        <v>543428</v>
      </c>
      <c r="C5374" s="114" t="s">
        <v>8428</v>
      </c>
      <c r="D5374" s="114" t="s">
        <v>8197</v>
      </c>
    </row>
    <row r="5375" spans="1:4" x14ac:dyDescent="0.3">
      <c r="A5375" s="114" t="s">
        <v>8429</v>
      </c>
      <c r="B5375" s="114">
        <v>543433</v>
      </c>
      <c r="C5375" s="114" t="s">
        <v>8430</v>
      </c>
      <c r="D5375" s="114" t="s">
        <v>524</v>
      </c>
    </row>
    <row r="5376" spans="1:4" x14ac:dyDescent="0.3">
      <c r="A5376" s="114" t="s">
        <v>8431</v>
      </c>
      <c r="B5376" s="114">
        <v>543434</v>
      </c>
      <c r="C5376" s="114" t="s">
        <v>8432</v>
      </c>
      <c r="D5376" s="114" t="s">
        <v>402</v>
      </c>
    </row>
    <row r="5377" spans="1:4" x14ac:dyDescent="0.3">
      <c r="A5377" s="114" t="s">
        <v>8433</v>
      </c>
      <c r="B5377" s="114">
        <v>543435</v>
      </c>
      <c r="C5377" s="114" t="s">
        <v>8434</v>
      </c>
      <c r="D5377" s="114" t="s">
        <v>8232</v>
      </c>
    </row>
    <row r="5378" spans="1:4" x14ac:dyDescent="0.3">
      <c r="A5378" s="114" t="s">
        <v>8435</v>
      </c>
      <c r="B5378" s="114">
        <v>543436</v>
      </c>
      <c r="C5378" s="114" t="s">
        <v>8436</v>
      </c>
      <c r="D5378" s="114" t="s">
        <v>8194</v>
      </c>
    </row>
    <row r="5379" spans="1:4" x14ac:dyDescent="0.3">
      <c r="A5379" s="114" t="s">
        <v>8437</v>
      </c>
      <c r="B5379" s="114">
        <v>543437</v>
      </c>
      <c r="C5379" s="114" t="s">
        <v>8438</v>
      </c>
      <c r="D5379" s="114" t="s">
        <v>7386</v>
      </c>
    </row>
    <row r="5380" spans="1:4" x14ac:dyDescent="0.3">
      <c r="A5380" s="114" t="s">
        <v>8439</v>
      </c>
      <c r="B5380" s="114">
        <v>543438</v>
      </c>
      <c r="C5380" s="114" t="s">
        <v>8440</v>
      </c>
      <c r="D5380" s="114" t="s">
        <v>7386</v>
      </c>
    </row>
    <row r="5381" spans="1:4" x14ac:dyDescent="0.3">
      <c r="A5381" s="114" t="s">
        <v>8441</v>
      </c>
      <c r="B5381" s="114">
        <v>543439</v>
      </c>
      <c r="C5381" s="114" t="s">
        <v>8442</v>
      </c>
      <c r="D5381" s="114" t="s">
        <v>8320</v>
      </c>
    </row>
    <row r="5382" spans="1:4" x14ac:dyDescent="0.3">
      <c r="A5382" s="114" t="s">
        <v>8443</v>
      </c>
      <c r="B5382" s="114">
        <v>543440</v>
      </c>
      <c r="C5382" s="114" t="s">
        <v>8444</v>
      </c>
      <c r="D5382" s="114" t="s">
        <v>7386</v>
      </c>
    </row>
    <row r="5383" spans="1:4" x14ac:dyDescent="0.3">
      <c r="A5383" s="114" t="s">
        <v>8445</v>
      </c>
      <c r="B5383" s="114">
        <v>543441</v>
      </c>
      <c r="C5383" s="114" t="s">
        <v>8446</v>
      </c>
      <c r="D5383" s="114" t="s">
        <v>7319</v>
      </c>
    </row>
    <row r="5384" spans="1:4" x14ac:dyDescent="0.3">
      <c r="A5384" s="114" t="s">
        <v>8447</v>
      </c>
      <c r="B5384" s="114">
        <v>543442</v>
      </c>
      <c r="C5384" s="114" t="s">
        <v>1421</v>
      </c>
      <c r="D5384" s="114" t="s">
        <v>8398</v>
      </c>
    </row>
    <row r="5385" spans="1:4" x14ac:dyDescent="0.3">
      <c r="A5385" s="114" t="s">
        <v>8448</v>
      </c>
      <c r="B5385" s="114">
        <v>543443</v>
      </c>
      <c r="C5385" s="114" t="s">
        <v>8449</v>
      </c>
      <c r="D5385" s="114" t="s">
        <v>469</v>
      </c>
    </row>
    <row r="5386" spans="1:4" x14ac:dyDescent="0.3">
      <c r="A5386" s="114" t="s">
        <v>8450</v>
      </c>
      <c r="B5386" s="114">
        <v>543444</v>
      </c>
      <c r="C5386" s="114" t="s">
        <v>8451</v>
      </c>
      <c r="D5386" s="114" t="s">
        <v>402</v>
      </c>
    </row>
    <row r="5387" spans="1:4" x14ac:dyDescent="0.3">
      <c r="A5387" s="114" t="s">
        <v>8452</v>
      </c>
      <c r="B5387" s="114">
        <v>543449</v>
      </c>
      <c r="C5387" s="114" t="s">
        <v>8453</v>
      </c>
      <c r="D5387" s="114" t="s">
        <v>1129</v>
      </c>
    </row>
    <row r="5388" spans="1:4" x14ac:dyDescent="0.3">
      <c r="A5388" s="114" t="s">
        <v>8454</v>
      </c>
      <c r="B5388" s="114">
        <v>543450</v>
      </c>
      <c r="C5388" s="114" t="s">
        <v>8455</v>
      </c>
      <c r="D5388" s="114" t="s">
        <v>7386</v>
      </c>
    </row>
    <row r="5389" spans="1:4" x14ac:dyDescent="0.3">
      <c r="A5389" s="114" t="s">
        <v>8456</v>
      </c>
      <c r="B5389" s="114">
        <v>543451</v>
      </c>
      <c r="C5389" s="114" t="s">
        <v>8457</v>
      </c>
      <c r="D5389" s="114" t="s">
        <v>7319</v>
      </c>
    </row>
    <row r="5390" spans="1:4" x14ac:dyDescent="0.3">
      <c r="A5390" s="114" t="s">
        <v>8458</v>
      </c>
      <c r="B5390" s="114">
        <v>543452</v>
      </c>
      <c r="C5390" s="114" t="s">
        <v>8459</v>
      </c>
      <c r="D5390" s="114" t="s">
        <v>7386</v>
      </c>
    </row>
    <row r="5391" spans="1:4" x14ac:dyDescent="0.3">
      <c r="A5391" s="114" t="s">
        <v>8460</v>
      </c>
      <c r="B5391" s="114">
        <v>543453</v>
      </c>
      <c r="C5391" s="114" t="s">
        <v>8461</v>
      </c>
      <c r="D5391" s="114" t="s">
        <v>8462</v>
      </c>
    </row>
    <row r="5392" spans="1:4" x14ac:dyDescent="0.3">
      <c r="A5392" s="114" t="s">
        <v>8463</v>
      </c>
      <c r="B5392" s="114">
        <v>543454</v>
      </c>
      <c r="C5392" s="114" t="s">
        <v>8464</v>
      </c>
      <c r="D5392" s="114" t="s">
        <v>7386</v>
      </c>
    </row>
    <row r="5393" spans="1:4" x14ac:dyDescent="0.3">
      <c r="A5393" s="114" t="s">
        <v>8465</v>
      </c>
      <c r="B5393" s="114">
        <v>543458</v>
      </c>
      <c r="C5393" s="114" t="s">
        <v>8466</v>
      </c>
      <c r="D5393" s="114" t="s">
        <v>8106</v>
      </c>
    </row>
    <row r="5394" spans="1:4" x14ac:dyDescent="0.3">
      <c r="A5394" s="114" t="s">
        <v>8467</v>
      </c>
      <c r="B5394" s="114">
        <v>543460</v>
      </c>
      <c r="C5394" s="114" t="s">
        <v>8468</v>
      </c>
      <c r="D5394" s="114" t="s">
        <v>372</v>
      </c>
    </row>
    <row r="5395" spans="1:4" x14ac:dyDescent="0.3">
      <c r="A5395" s="114" t="s">
        <v>8469</v>
      </c>
      <c r="B5395" s="114">
        <v>543461</v>
      </c>
      <c r="C5395" s="114" t="s">
        <v>8470</v>
      </c>
      <c r="D5395" s="114" t="s">
        <v>8099</v>
      </c>
    </row>
    <row r="5396" spans="1:4" x14ac:dyDescent="0.3">
      <c r="A5396" s="114" t="s">
        <v>8471</v>
      </c>
      <c r="B5396" s="114">
        <v>543462</v>
      </c>
      <c r="C5396" s="114" t="s">
        <v>1896</v>
      </c>
      <c r="D5396" s="114" t="s">
        <v>8472</v>
      </c>
    </row>
    <row r="5397" spans="1:4" x14ac:dyDescent="0.3">
      <c r="A5397" s="114" t="s">
        <v>8473</v>
      </c>
      <c r="B5397" s="114">
        <v>543463</v>
      </c>
      <c r="C5397" s="114" t="s">
        <v>8474</v>
      </c>
      <c r="D5397" s="114" t="s">
        <v>8398</v>
      </c>
    </row>
    <row r="5398" spans="1:4" x14ac:dyDescent="0.3">
      <c r="A5398" s="114" t="s">
        <v>8475</v>
      </c>
      <c r="B5398" s="114">
        <v>543464</v>
      </c>
      <c r="C5398" s="114" t="s">
        <v>8476</v>
      </c>
      <c r="D5398" s="114" t="s">
        <v>1410</v>
      </c>
    </row>
    <row r="5399" spans="1:4" x14ac:dyDescent="0.3">
      <c r="A5399" s="114" t="s">
        <v>8477</v>
      </c>
      <c r="B5399" s="114">
        <v>543465</v>
      </c>
      <c r="C5399" s="114" t="s">
        <v>8478</v>
      </c>
      <c r="D5399" s="114" t="s">
        <v>7386</v>
      </c>
    </row>
    <row r="5400" spans="1:4" x14ac:dyDescent="0.3">
      <c r="A5400" s="114" t="s">
        <v>8479</v>
      </c>
      <c r="B5400" s="114">
        <v>543470</v>
      </c>
      <c r="C5400" s="114" t="s">
        <v>6021</v>
      </c>
      <c r="D5400" s="114" t="s">
        <v>8194</v>
      </c>
    </row>
    <row r="5401" spans="1:4" x14ac:dyDescent="0.3">
      <c r="A5401" s="114" t="s">
        <v>8480</v>
      </c>
      <c r="B5401" s="114">
        <v>543471</v>
      </c>
      <c r="C5401" s="114" t="s">
        <v>8481</v>
      </c>
      <c r="D5401" s="114" t="s">
        <v>7386</v>
      </c>
    </row>
    <row r="5402" spans="1:4" x14ac:dyDescent="0.3">
      <c r="A5402" s="114" t="s">
        <v>8482</v>
      </c>
      <c r="B5402" s="114">
        <v>543472</v>
      </c>
      <c r="C5402" s="114" t="s">
        <v>8483</v>
      </c>
      <c r="D5402" s="114" t="s">
        <v>7386</v>
      </c>
    </row>
    <row r="5403" spans="1:4" x14ac:dyDescent="0.3">
      <c r="A5403" s="114" t="s">
        <v>8484</v>
      </c>
      <c r="B5403" s="114">
        <v>543473</v>
      </c>
      <c r="C5403" s="114" t="s">
        <v>8485</v>
      </c>
      <c r="D5403" s="114" t="s">
        <v>7386</v>
      </c>
    </row>
    <row r="5404" spans="1:4" x14ac:dyDescent="0.3">
      <c r="A5404" s="114" t="s">
        <v>8486</v>
      </c>
      <c r="B5404" s="114">
        <v>543474</v>
      </c>
      <c r="C5404" s="114" t="s">
        <v>8487</v>
      </c>
      <c r="D5404" s="114" t="s">
        <v>7386</v>
      </c>
    </row>
    <row r="5405" spans="1:4" x14ac:dyDescent="0.3">
      <c r="A5405" s="114" t="s">
        <v>8488</v>
      </c>
      <c r="B5405" s="114">
        <v>543475</v>
      </c>
      <c r="C5405" s="114" t="s">
        <v>8489</v>
      </c>
      <c r="D5405" s="114" t="s">
        <v>8472</v>
      </c>
    </row>
    <row r="5406" spans="1:4" x14ac:dyDescent="0.3">
      <c r="A5406" s="114" t="s">
        <v>8490</v>
      </c>
      <c r="B5406" s="114">
        <v>543481</v>
      </c>
      <c r="C5406" s="114" t="s">
        <v>8491</v>
      </c>
      <c r="D5406" s="114" t="s">
        <v>7386</v>
      </c>
    </row>
    <row r="5407" spans="1:4" x14ac:dyDescent="0.3">
      <c r="A5407" s="114" t="s">
        <v>8492</v>
      </c>
      <c r="B5407" s="114">
        <v>543482</v>
      </c>
      <c r="C5407" s="114" t="s">
        <v>8493</v>
      </c>
      <c r="D5407" s="114" t="s">
        <v>1129</v>
      </c>
    </row>
    <row r="5408" spans="1:4" x14ac:dyDescent="0.3">
      <c r="A5408" s="114" t="s">
        <v>8494</v>
      </c>
      <c r="B5408" s="114">
        <v>543489</v>
      </c>
      <c r="C5408" s="114" t="s">
        <v>8495</v>
      </c>
      <c r="D5408" s="114" t="s">
        <v>8418</v>
      </c>
    </row>
    <row r="5409" spans="1:4" x14ac:dyDescent="0.3">
      <c r="A5409" s="114" t="s">
        <v>8496</v>
      </c>
      <c r="B5409" s="114">
        <v>543490</v>
      </c>
      <c r="C5409" s="114" t="s">
        <v>8497</v>
      </c>
      <c r="D5409" s="114" t="s">
        <v>8360</v>
      </c>
    </row>
    <row r="5410" spans="1:4" x14ac:dyDescent="0.3">
      <c r="A5410" s="114" t="s">
        <v>8498</v>
      </c>
      <c r="B5410" s="114">
        <v>543497</v>
      </c>
      <c r="C5410" s="114" t="s">
        <v>8499</v>
      </c>
      <c r="D5410" s="114" t="s">
        <v>524</v>
      </c>
    </row>
    <row r="5411" spans="1:4" x14ac:dyDescent="0.3">
      <c r="A5411" s="114" t="s">
        <v>8500</v>
      </c>
      <c r="B5411" s="114">
        <v>543498</v>
      </c>
      <c r="C5411" s="114" t="s">
        <v>8501</v>
      </c>
      <c r="D5411" s="114" t="s">
        <v>8082</v>
      </c>
    </row>
    <row r="5412" spans="1:4" x14ac:dyDescent="0.3">
      <c r="A5412" s="114" t="s">
        <v>8502</v>
      </c>
      <c r="B5412" s="114">
        <v>543499</v>
      </c>
      <c r="C5412" s="114" t="s">
        <v>8503</v>
      </c>
      <c r="D5412" s="114" t="s">
        <v>402</v>
      </c>
    </row>
    <row r="5413" spans="1:4" x14ac:dyDescent="0.3">
      <c r="A5413" s="114" t="s">
        <v>8504</v>
      </c>
      <c r="B5413" s="114">
        <v>543500</v>
      </c>
      <c r="C5413" s="114" t="s">
        <v>8505</v>
      </c>
      <c r="D5413" s="114" t="s">
        <v>8099</v>
      </c>
    </row>
    <row r="5414" spans="1:4" x14ac:dyDescent="0.3">
      <c r="A5414" s="114" t="s">
        <v>8506</v>
      </c>
      <c r="B5414" s="114">
        <v>543501</v>
      </c>
      <c r="C5414" s="114" t="s">
        <v>8507</v>
      </c>
      <c r="D5414" s="114" t="s">
        <v>7386</v>
      </c>
    </row>
    <row r="5415" spans="1:4" x14ac:dyDescent="0.3">
      <c r="A5415" s="114" t="s">
        <v>8508</v>
      </c>
      <c r="B5415" s="114">
        <v>543512</v>
      </c>
      <c r="C5415" s="114" t="s">
        <v>8509</v>
      </c>
      <c r="D5415" s="114" t="s">
        <v>8510</v>
      </c>
    </row>
    <row r="5416" spans="1:4" x14ac:dyDescent="0.3">
      <c r="A5416" s="114" t="s">
        <v>8511</v>
      </c>
      <c r="B5416" s="114">
        <v>543513</v>
      </c>
      <c r="C5416" s="114" t="s">
        <v>8512</v>
      </c>
      <c r="D5416" s="114" t="s">
        <v>8099</v>
      </c>
    </row>
    <row r="5417" spans="1:4" x14ac:dyDescent="0.3">
      <c r="A5417" s="114" t="s">
        <v>8513</v>
      </c>
      <c r="B5417" s="114">
        <v>543514</v>
      </c>
      <c r="C5417" s="114" t="s">
        <v>8514</v>
      </c>
      <c r="D5417" s="114" t="s">
        <v>8131</v>
      </c>
    </row>
    <row r="5418" spans="1:4" x14ac:dyDescent="0.3">
      <c r="A5418" s="114" t="s">
        <v>8515</v>
      </c>
      <c r="B5418" s="114">
        <v>543515</v>
      </c>
      <c r="C5418" s="114" t="s">
        <v>8516</v>
      </c>
      <c r="D5418" s="114" t="s">
        <v>8099</v>
      </c>
    </row>
    <row r="5419" spans="1:4" x14ac:dyDescent="0.3">
      <c r="A5419" s="114" t="s">
        <v>8517</v>
      </c>
      <c r="B5419" s="114">
        <v>543516</v>
      </c>
      <c r="C5419" s="114" t="s">
        <v>8518</v>
      </c>
      <c r="D5419" s="114" t="s">
        <v>8099</v>
      </c>
    </row>
    <row r="5420" spans="1:4" x14ac:dyDescent="0.3">
      <c r="A5420" s="114" t="s">
        <v>8519</v>
      </c>
      <c r="B5420" s="114">
        <v>543517</v>
      </c>
      <c r="C5420" s="114" t="s">
        <v>8520</v>
      </c>
      <c r="D5420" s="114" t="s">
        <v>687</v>
      </c>
    </row>
    <row r="5421" spans="1:4" x14ac:dyDescent="0.3">
      <c r="A5421" s="114" t="s">
        <v>8521</v>
      </c>
      <c r="B5421" s="114">
        <v>543518</v>
      </c>
      <c r="C5421" s="114" t="s">
        <v>8522</v>
      </c>
      <c r="D5421" s="114" t="s">
        <v>8116</v>
      </c>
    </row>
    <row r="5422" spans="1:4" x14ac:dyDescent="0.3">
      <c r="A5422" s="114" t="s">
        <v>8523</v>
      </c>
      <c r="B5422" s="114">
        <v>543519</v>
      </c>
      <c r="C5422" s="114" t="s">
        <v>8524</v>
      </c>
      <c r="D5422" s="114" t="s">
        <v>8298</v>
      </c>
    </row>
    <row r="5423" spans="1:4" x14ac:dyDescent="0.3">
      <c r="A5423" s="114" t="s">
        <v>8525</v>
      </c>
      <c r="B5423" s="114">
        <v>543520</v>
      </c>
      <c r="C5423" s="114" t="s">
        <v>8526</v>
      </c>
      <c r="D5423" s="114" t="s">
        <v>8264</v>
      </c>
    </row>
    <row r="5424" spans="1:4" x14ac:dyDescent="0.3">
      <c r="A5424" s="114" t="s">
        <v>8527</v>
      </c>
      <c r="B5424" s="114">
        <v>543521</v>
      </c>
      <c r="C5424" s="114" t="s">
        <v>8528</v>
      </c>
      <c r="D5424" s="114" t="s">
        <v>8282</v>
      </c>
    </row>
    <row r="5425" spans="1:4" x14ac:dyDescent="0.3">
      <c r="A5425" s="114" t="s">
        <v>8529</v>
      </c>
      <c r="B5425" s="114">
        <v>543522</v>
      </c>
      <c r="C5425" s="114" t="s">
        <v>8530</v>
      </c>
      <c r="D5425" s="114" t="s">
        <v>8531</v>
      </c>
    </row>
    <row r="5426" spans="1:4" x14ac:dyDescent="0.3">
      <c r="A5426" s="114" t="s">
        <v>8532</v>
      </c>
      <c r="B5426" s="114">
        <v>543523</v>
      </c>
      <c r="C5426" s="114" t="s">
        <v>8533</v>
      </c>
      <c r="D5426" s="114" t="s">
        <v>790</v>
      </c>
    </row>
    <row r="5427" spans="1:4" x14ac:dyDescent="0.3">
      <c r="A5427" s="114" t="s">
        <v>8534</v>
      </c>
      <c r="B5427" s="114">
        <v>543524</v>
      </c>
      <c r="C5427" s="114" t="s">
        <v>8535</v>
      </c>
      <c r="D5427" s="114" t="s">
        <v>8264</v>
      </c>
    </row>
    <row r="5428" spans="1:4" x14ac:dyDescent="0.3">
      <c r="A5428" s="114" t="s">
        <v>8536</v>
      </c>
      <c r="B5428" s="114">
        <v>543525</v>
      </c>
      <c r="C5428" s="114" t="s">
        <v>5934</v>
      </c>
      <c r="D5428" s="114" t="s">
        <v>8472</v>
      </c>
    </row>
    <row r="5429" spans="1:4" x14ac:dyDescent="0.3">
      <c r="A5429" s="114" t="s">
        <v>8537</v>
      </c>
      <c r="B5429" s="114">
        <v>543526</v>
      </c>
      <c r="C5429" s="114" t="s">
        <v>8538</v>
      </c>
      <c r="D5429" s="114" t="s">
        <v>2777</v>
      </c>
    </row>
    <row r="5430" spans="1:4" x14ac:dyDescent="0.3">
      <c r="A5430" s="114" t="s">
        <v>8539</v>
      </c>
      <c r="B5430" s="114">
        <v>543527</v>
      </c>
      <c r="C5430" s="114" t="s">
        <v>8540</v>
      </c>
      <c r="D5430" s="114" t="s">
        <v>8411</v>
      </c>
    </row>
    <row r="5431" spans="1:4" x14ac:dyDescent="0.3">
      <c r="A5431" s="114" t="s">
        <v>8541</v>
      </c>
      <c r="B5431" s="114">
        <v>543528</v>
      </c>
      <c r="C5431" s="114" t="s">
        <v>8542</v>
      </c>
      <c r="D5431" s="114" t="s">
        <v>687</v>
      </c>
    </row>
    <row r="5432" spans="1:4" x14ac:dyDescent="0.3">
      <c r="A5432" s="114" t="s">
        <v>8543</v>
      </c>
      <c r="B5432" s="114">
        <v>543529</v>
      </c>
      <c r="C5432" s="114" t="s">
        <v>8544</v>
      </c>
      <c r="D5432" s="114" t="s">
        <v>8418</v>
      </c>
    </row>
    <row r="5433" spans="1:4" x14ac:dyDescent="0.3">
      <c r="A5433" s="114" t="s">
        <v>8545</v>
      </c>
      <c r="B5433" s="114">
        <v>543530</v>
      </c>
      <c r="C5433" s="114" t="s">
        <v>8546</v>
      </c>
      <c r="D5433" s="114" t="s">
        <v>872</v>
      </c>
    </row>
    <row r="5434" spans="1:4" x14ac:dyDescent="0.3">
      <c r="A5434" s="114" t="s">
        <v>8547</v>
      </c>
      <c r="B5434" s="114">
        <v>543531</v>
      </c>
      <c r="C5434" s="114" t="s">
        <v>8548</v>
      </c>
      <c r="D5434" s="114" t="s">
        <v>562</v>
      </c>
    </row>
    <row r="5435" spans="1:4" x14ac:dyDescent="0.3">
      <c r="A5435" s="114" t="s">
        <v>8549</v>
      </c>
      <c r="B5435" s="114">
        <v>543532</v>
      </c>
      <c r="C5435" s="114" t="s">
        <v>8550</v>
      </c>
      <c r="D5435" s="114" t="s">
        <v>8116</v>
      </c>
    </row>
    <row r="5436" spans="1:4" x14ac:dyDescent="0.3">
      <c r="A5436" s="114" t="s">
        <v>8551</v>
      </c>
      <c r="B5436" s="114">
        <v>543533</v>
      </c>
      <c r="C5436" s="114" t="s">
        <v>8552</v>
      </c>
      <c r="D5436" s="114" t="s">
        <v>8472</v>
      </c>
    </row>
    <row r="5437" spans="1:4" x14ac:dyDescent="0.3">
      <c r="A5437" s="114" t="s">
        <v>8553</v>
      </c>
      <c r="B5437" s="114">
        <v>543534</v>
      </c>
      <c r="C5437" s="114" t="s">
        <v>8554</v>
      </c>
      <c r="D5437" s="114" t="s">
        <v>524</v>
      </c>
    </row>
    <row r="5438" spans="1:4" x14ac:dyDescent="0.3">
      <c r="A5438" s="114" t="s">
        <v>8555</v>
      </c>
      <c r="B5438" s="114">
        <v>543535</v>
      </c>
      <c r="C5438" s="114" t="s">
        <v>8556</v>
      </c>
      <c r="D5438" s="114" t="s">
        <v>8335</v>
      </c>
    </row>
    <row r="5439" spans="1:4" x14ac:dyDescent="0.3">
      <c r="A5439" s="114" t="s">
        <v>8557</v>
      </c>
      <c r="B5439" s="114">
        <v>543536</v>
      </c>
      <c r="C5439" s="114" t="s">
        <v>8558</v>
      </c>
      <c r="D5439" s="114" t="s">
        <v>8091</v>
      </c>
    </row>
    <row r="5440" spans="1:4" x14ac:dyDescent="0.3">
      <c r="A5440" s="114" t="s">
        <v>8559</v>
      </c>
      <c r="B5440" s="114">
        <v>590136</v>
      </c>
      <c r="C5440" s="114" t="s">
        <v>8560</v>
      </c>
      <c r="D5440" s="114" t="s">
        <v>7386</v>
      </c>
    </row>
    <row r="5441" spans="1:4" x14ac:dyDescent="0.3">
      <c r="A5441" s="114" t="s">
        <v>8561</v>
      </c>
      <c r="B5441" s="114">
        <v>590137</v>
      </c>
      <c r="C5441" s="114" t="s">
        <v>8562</v>
      </c>
      <c r="D5441" s="114" t="s">
        <v>7386</v>
      </c>
    </row>
    <row r="5442" spans="1:4" x14ac:dyDescent="0.3">
      <c r="A5442" s="114" t="s">
        <v>8563</v>
      </c>
      <c r="B5442" s="114">
        <v>590138</v>
      </c>
      <c r="C5442" s="114" t="s">
        <v>8564</v>
      </c>
      <c r="D5442" s="114" t="s">
        <v>7386</v>
      </c>
    </row>
  </sheetData>
  <autoFilter ref="A2:D5442" xr:uid="{A4E7512D-924A-4F0D-80B8-24255DA2098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19C461-93CA-40D1-9CC0-74278AD77F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15</vt:i4>
      </vt:variant>
    </vt:vector>
  </HeadingPairs>
  <TitlesOfParts>
    <vt:vector size="39" baseType="lpstr">
      <vt:lpstr>Cover Page</vt:lpstr>
      <vt:lpstr>Content</vt:lpstr>
      <vt:lpstr>Data Room&gt;</vt:lpstr>
      <vt:lpstr>Data Sheet</vt:lpstr>
      <vt:lpstr>RawFS</vt:lpstr>
      <vt:lpstr>Comparable Comps Data</vt:lpstr>
      <vt:lpstr>Financial&gt;</vt:lpstr>
      <vt:lpstr>Historical</vt:lpstr>
      <vt:lpstr>Ratio Analysis</vt:lpstr>
      <vt:lpstr>Forcasting</vt:lpstr>
      <vt:lpstr>Common Size Statement</vt:lpstr>
      <vt:lpstr>DCF&gt;</vt:lpstr>
      <vt:lpstr>Beta Regression</vt:lpstr>
      <vt:lpstr>Return on Market</vt:lpstr>
      <vt:lpstr>WACC</vt:lpstr>
      <vt:lpstr>Intrinsic Growth</vt:lpstr>
      <vt:lpstr>Comparable Comps</vt:lpstr>
      <vt:lpstr>DCF</vt:lpstr>
      <vt:lpstr>Dupont Analysis</vt:lpstr>
      <vt:lpstr>Altman's Z score..</vt:lpstr>
      <vt:lpstr>VAR&gt;</vt:lpstr>
      <vt:lpstr>Historical Approach</vt:lpstr>
      <vt:lpstr>Monte Carlo Simulation</vt:lpstr>
      <vt:lpstr>List of Stocks</vt:lpstr>
      <vt:lpstr>'Beta Regression'!Levered_Raw_Beta</vt:lpstr>
      <vt:lpstr>'Beta Regression'!Market_Beta</vt:lpstr>
      <vt:lpstr>'Beta Regression'!Market_Beta_weight</vt:lpstr>
      <vt:lpstr>'Altman''s Z score..'!Print_Area</vt:lpstr>
      <vt:lpstr>'Beta Regression'!Print_Area</vt:lpstr>
      <vt:lpstr>'Common Size Statement'!Print_Area</vt:lpstr>
      <vt:lpstr>DCF!Print_Area</vt:lpstr>
      <vt:lpstr>'Dupont Analysis'!Print_Area</vt:lpstr>
      <vt:lpstr>Forcasting!Print_Area</vt:lpstr>
      <vt:lpstr>'Ratio Analysis'!Print_Area</vt:lpstr>
      <vt:lpstr>'Return on Market'!Print_Area</vt:lpstr>
      <vt:lpstr>WACC!Print_Area</vt:lpstr>
      <vt:lpstr>Print_Area1</vt:lpstr>
      <vt:lpstr>'Beta Regression'!Raw_Beta_weight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Ekta Rane</cp:lastModifiedBy>
  <cp:lastPrinted>2024-02-09T12:34:36Z</cp:lastPrinted>
  <dcterms:created xsi:type="dcterms:W3CDTF">2012-08-17T09:55:37Z</dcterms:created>
  <dcterms:modified xsi:type="dcterms:W3CDTF">2024-02-11T13:46:11Z</dcterms:modified>
</cp:coreProperties>
</file>