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kwaneu/Downloads/"/>
    </mc:Choice>
  </mc:AlternateContent>
  <xr:revisionPtr revIDLastSave="0" documentId="13_ncr:1_{C3BFE060-4E23-D341-AE31-8E68D144C2DC}" xr6:coauthVersionLast="47" xr6:coauthVersionMax="47" xr10:uidLastSave="{00000000-0000-0000-0000-000000000000}"/>
  <bookViews>
    <workbookView xWindow="0" yWindow="500" windowWidth="26400" windowHeight="13420" activeTab="1" xr2:uid="{00000000-000D-0000-FFFF-FFFF00000000}"/>
  </bookViews>
  <sheets>
    <sheet name="raw integral data" sheetId="6" r:id="rId1"/>
    <sheet name="normalized data and KIEs" sheetId="12" r:id="rId2"/>
    <sheet name="Sum of Methyls - Hammett eq" sheetId="8" state="hidden" r:id="rId3"/>
    <sheet name="Methyl 1" sheetId="9" state="hidden" r:id="rId4"/>
    <sheet name="Methyl 2" sheetId="10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2" l="1"/>
  <c r="L11" i="12"/>
  <c r="K17" i="6"/>
  <c r="A17" i="12" s="1"/>
  <c r="C17" i="12" s="1"/>
  <c r="I12" i="12"/>
  <c r="I13" i="12"/>
  <c r="I14" i="12"/>
  <c r="I16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11" i="12"/>
  <c r="K11" i="6"/>
  <c r="J13" i="12"/>
  <c r="M13" i="12" s="1"/>
  <c r="N13" i="12" s="1"/>
  <c r="E13" i="12"/>
  <c r="F13" i="12"/>
  <c r="G13" i="12"/>
  <c r="H13" i="12"/>
  <c r="D14" i="12"/>
  <c r="E14" i="12"/>
  <c r="F14" i="12"/>
  <c r="G14" i="12"/>
  <c r="H14" i="12"/>
  <c r="D16" i="12"/>
  <c r="F16" i="12"/>
  <c r="G16" i="12"/>
  <c r="H16" i="12"/>
  <c r="D18" i="12"/>
  <c r="D19" i="12"/>
  <c r="E19" i="12"/>
  <c r="G19" i="12"/>
  <c r="H19" i="12"/>
  <c r="D20" i="12"/>
  <c r="E20" i="12"/>
  <c r="F20" i="12"/>
  <c r="G20" i="12"/>
  <c r="H20" i="12"/>
  <c r="D21" i="12"/>
  <c r="E21" i="12"/>
  <c r="G23" i="12"/>
  <c r="H23" i="12"/>
  <c r="D24" i="12"/>
  <c r="E24" i="12"/>
  <c r="F24" i="12"/>
  <c r="G27" i="12"/>
  <c r="E29" i="12"/>
  <c r="F29" i="12"/>
  <c r="G29" i="12"/>
  <c r="H29" i="12"/>
  <c r="D30" i="12"/>
  <c r="E30" i="12"/>
  <c r="F30" i="12"/>
  <c r="G30" i="12"/>
  <c r="H30" i="12"/>
  <c r="H31" i="12"/>
  <c r="C31" i="12"/>
  <c r="C29" i="12"/>
  <c r="C24" i="12"/>
  <c r="C23" i="12"/>
  <c r="C22" i="12"/>
  <c r="C21" i="12"/>
  <c r="C16" i="12"/>
  <c r="C13" i="12"/>
  <c r="A11" i="12"/>
  <c r="H11" i="12" s="1"/>
  <c r="A12" i="12"/>
  <c r="D12" i="12" s="1"/>
  <c r="A13" i="12"/>
  <c r="D13" i="12" s="1"/>
  <c r="A14" i="12"/>
  <c r="C14" i="12" s="1"/>
  <c r="A16" i="12"/>
  <c r="E16" i="12" s="1"/>
  <c r="A18" i="12"/>
  <c r="E18" i="12" s="1"/>
  <c r="A19" i="12"/>
  <c r="C19" i="12" s="1"/>
  <c r="A20" i="12"/>
  <c r="C20" i="12" s="1"/>
  <c r="A21" i="12"/>
  <c r="F21" i="12" s="1"/>
  <c r="A22" i="12"/>
  <c r="E22" i="12" s="1"/>
  <c r="A23" i="12"/>
  <c r="D23" i="12" s="1"/>
  <c r="A24" i="12"/>
  <c r="G24" i="12" s="1"/>
  <c r="A25" i="12"/>
  <c r="F25" i="12" s="1"/>
  <c r="A26" i="12"/>
  <c r="F26" i="12" s="1"/>
  <c r="A27" i="12"/>
  <c r="H27" i="12" s="1"/>
  <c r="A28" i="12"/>
  <c r="G28" i="12" s="1"/>
  <c r="A29" i="12"/>
  <c r="D29" i="12" s="1"/>
  <c r="A30" i="12"/>
  <c r="C30" i="12" s="1"/>
  <c r="A31" i="12"/>
  <c r="D31" i="12" s="1"/>
  <c r="E17" i="12" l="1"/>
  <c r="H17" i="12"/>
  <c r="F17" i="12"/>
  <c r="D17" i="12"/>
  <c r="G17" i="12"/>
  <c r="I17" i="12" s="1"/>
  <c r="K17" i="12" s="1"/>
  <c r="L17" i="12" s="1"/>
  <c r="J14" i="12"/>
  <c r="M14" i="12" s="1"/>
  <c r="N14" i="12" s="1"/>
  <c r="K14" i="12"/>
  <c r="L14" i="12" s="1"/>
  <c r="K29" i="12"/>
  <c r="L29" i="12" s="1"/>
  <c r="K19" i="12"/>
  <c r="L19" i="12" s="1"/>
  <c r="K30" i="12"/>
  <c r="L30" i="12" s="1"/>
  <c r="K16" i="12"/>
  <c r="L16" i="12" s="1"/>
  <c r="K20" i="12"/>
  <c r="L20" i="12" s="1"/>
  <c r="K23" i="12"/>
  <c r="L23" i="12" s="1"/>
  <c r="F27" i="12"/>
  <c r="G26" i="12"/>
  <c r="C12" i="12"/>
  <c r="H22" i="12"/>
  <c r="H25" i="12"/>
  <c r="G22" i="12"/>
  <c r="F19" i="12"/>
  <c r="E27" i="12"/>
  <c r="G11" i="12"/>
  <c r="F23" i="12"/>
  <c r="C28" i="12"/>
  <c r="D26" i="12"/>
  <c r="G25" i="12"/>
  <c r="H12" i="12"/>
  <c r="G12" i="12"/>
  <c r="H26" i="12"/>
  <c r="E23" i="12"/>
  <c r="E26" i="12"/>
  <c r="G31" i="12"/>
  <c r="F28" i="12"/>
  <c r="E25" i="12"/>
  <c r="D22" i="12"/>
  <c r="H18" i="12"/>
  <c r="F12" i="12"/>
  <c r="K13" i="12"/>
  <c r="L13" i="12" s="1"/>
  <c r="D27" i="12"/>
  <c r="F11" i="12"/>
  <c r="D11" i="12"/>
  <c r="F22" i="12"/>
  <c r="C18" i="12"/>
  <c r="F31" i="12"/>
  <c r="E28" i="12"/>
  <c r="D25" i="12"/>
  <c r="H21" i="12"/>
  <c r="G18" i="12"/>
  <c r="E12" i="12"/>
  <c r="C11" i="12"/>
  <c r="C25" i="12"/>
  <c r="E11" i="12"/>
  <c r="C27" i="12"/>
  <c r="H28" i="12"/>
  <c r="E31" i="12"/>
  <c r="D28" i="12"/>
  <c r="H24" i="12"/>
  <c r="G21" i="12"/>
  <c r="F18" i="12"/>
  <c r="C26" i="12"/>
  <c r="D21" i="10"/>
  <c r="E21" i="10" s="1"/>
  <c r="C21" i="10"/>
  <c r="D20" i="10"/>
  <c r="C20" i="10"/>
  <c r="E20" i="10" s="1"/>
  <c r="D19" i="10"/>
  <c r="E19" i="10" s="1"/>
  <c r="G19" i="10" s="1"/>
  <c r="C19" i="10"/>
  <c r="D18" i="10"/>
  <c r="E18" i="10" s="1"/>
  <c r="F18" i="10" s="1"/>
  <c r="C25" i="10" s="1"/>
  <c r="D25" i="10" s="1"/>
  <c r="C18" i="10"/>
  <c r="K14" i="10"/>
  <c r="J14" i="10"/>
  <c r="I14" i="10"/>
  <c r="K13" i="10"/>
  <c r="J13" i="10"/>
  <c r="I13" i="10"/>
  <c r="K12" i="10"/>
  <c r="J12" i="10"/>
  <c r="I12" i="10"/>
  <c r="F21" i="9"/>
  <c r="C31" i="9" s="1"/>
  <c r="D21" i="9"/>
  <c r="E21" i="9" s="1"/>
  <c r="C21" i="9"/>
  <c r="D20" i="9"/>
  <c r="C20" i="9"/>
  <c r="D19" i="9"/>
  <c r="E19" i="9" s="1"/>
  <c r="G19" i="9" s="1"/>
  <c r="C19" i="9"/>
  <c r="D18" i="9"/>
  <c r="C18" i="9"/>
  <c r="K14" i="9"/>
  <c r="J14" i="9"/>
  <c r="I14" i="9"/>
  <c r="J13" i="9"/>
  <c r="K13" i="9" s="1"/>
  <c r="I13" i="9"/>
  <c r="J12" i="9"/>
  <c r="I12" i="9"/>
  <c r="K12" i="9" s="1"/>
  <c r="C30" i="8"/>
  <c r="D30" i="8" s="1"/>
  <c r="D21" i="8"/>
  <c r="C21" i="8"/>
  <c r="E21" i="8" s="1"/>
  <c r="D20" i="8"/>
  <c r="E20" i="8" s="1"/>
  <c r="F20" i="8" s="1"/>
  <c r="C20" i="8"/>
  <c r="D19" i="8"/>
  <c r="C19" i="8"/>
  <c r="D18" i="8"/>
  <c r="C18" i="8"/>
  <c r="E18" i="8" s="1"/>
  <c r="F18" i="8" s="1"/>
  <c r="J14" i="8"/>
  <c r="I14" i="8"/>
  <c r="K14" i="8" s="1"/>
  <c r="J13" i="8"/>
  <c r="K13" i="8" s="1"/>
  <c r="G20" i="8" s="1"/>
  <c r="I13" i="8"/>
  <c r="J12" i="8"/>
  <c r="I12" i="8"/>
  <c r="K12" i="8" s="1"/>
  <c r="K31" i="6"/>
  <c r="I31" i="6"/>
  <c r="H31" i="6"/>
  <c r="K30" i="6"/>
  <c r="I30" i="6"/>
  <c r="H30" i="6"/>
  <c r="J30" i="6" s="1"/>
  <c r="K29" i="6"/>
  <c r="I29" i="6"/>
  <c r="H29" i="6"/>
  <c r="J29" i="6" s="1"/>
  <c r="K28" i="6"/>
  <c r="I28" i="6"/>
  <c r="H28" i="6"/>
  <c r="K27" i="6"/>
  <c r="I27" i="6"/>
  <c r="H27" i="6"/>
  <c r="K26" i="6"/>
  <c r="I26" i="6"/>
  <c r="H26" i="6"/>
  <c r="J26" i="6" s="1"/>
  <c r="K25" i="6"/>
  <c r="I25" i="6"/>
  <c r="H25" i="6"/>
  <c r="K24" i="6"/>
  <c r="I24" i="6"/>
  <c r="H24" i="6"/>
  <c r="K23" i="6"/>
  <c r="I23" i="6"/>
  <c r="H23" i="6"/>
  <c r="J23" i="6" s="1"/>
  <c r="K22" i="6"/>
  <c r="I22" i="6"/>
  <c r="H22" i="6"/>
  <c r="J22" i="6" s="1"/>
  <c r="K21" i="6"/>
  <c r="I21" i="6"/>
  <c r="H21" i="6"/>
  <c r="K20" i="6"/>
  <c r="I20" i="6"/>
  <c r="H20" i="6"/>
  <c r="K19" i="6"/>
  <c r="I19" i="6"/>
  <c r="H19" i="6"/>
  <c r="K18" i="6"/>
  <c r="I18" i="6"/>
  <c r="H18" i="6"/>
  <c r="I17" i="6"/>
  <c r="H17" i="6"/>
  <c r="K16" i="6"/>
  <c r="I16" i="6"/>
  <c r="H16" i="6"/>
  <c r="K15" i="6"/>
  <c r="A15" i="12" s="1"/>
  <c r="G15" i="12" s="1"/>
  <c r="K14" i="6"/>
  <c r="K13" i="6"/>
  <c r="K12" i="6"/>
  <c r="E15" i="12" l="1"/>
  <c r="D15" i="12"/>
  <c r="C15" i="12"/>
  <c r="H15" i="12"/>
  <c r="I15" i="12" s="1"/>
  <c r="F15" i="12"/>
  <c r="K24" i="12"/>
  <c r="L24" i="12" s="1"/>
  <c r="K31" i="12"/>
  <c r="L31" i="12" s="1"/>
  <c r="K27" i="12"/>
  <c r="L27" i="12" s="1"/>
  <c r="K26" i="12"/>
  <c r="L26" i="12" s="1"/>
  <c r="K28" i="12"/>
  <c r="L28" i="12" s="1"/>
  <c r="K11" i="12"/>
  <c r="K22" i="12"/>
  <c r="L22" i="12" s="1"/>
  <c r="J11" i="12"/>
  <c r="M11" i="12" s="1"/>
  <c r="K25" i="12"/>
  <c r="L25" i="12" s="1"/>
  <c r="J24" i="6"/>
  <c r="J27" i="6"/>
  <c r="J31" i="6"/>
  <c r="J17" i="6"/>
  <c r="J28" i="6"/>
  <c r="J19" i="6"/>
  <c r="J16" i="6"/>
  <c r="J20" i="6"/>
  <c r="J25" i="6"/>
  <c r="J21" i="6"/>
  <c r="C25" i="8"/>
  <c r="G25" i="8"/>
  <c r="H20" i="8"/>
  <c r="F24" i="9"/>
  <c r="F21" i="8"/>
  <c r="C31" i="8" s="1"/>
  <c r="G21" i="8"/>
  <c r="G26" i="8" s="1"/>
  <c r="G20" i="10"/>
  <c r="F20" i="10"/>
  <c r="C30" i="10" s="1"/>
  <c r="F19" i="9"/>
  <c r="C29" i="9" s="1"/>
  <c r="G21" i="10"/>
  <c r="F21" i="10"/>
  <c r="C31" i="10" s="1"/>
  <c r="E20" i="9"/>
  <c r="F24" i="10"/>
  <c r="F19" i="10"/>
  <c r="C29" i="10" s="1"/>
  <c r="J18" i="6"/>
  <c r="E19" i="8"/>
  <c r="G21" i="9"/>
  <c r="D31" i="9"/>
  <c r="H21" i="9"/>
  <c r="E18" i="9"/>
  <c r="F18" i="9" s="1"/>
  <c r="C25" i="9" s="1"/>
  <c r="D25" i="9" s="1"/>
  <c r="I8" i="12" l="1"/>
  <c r="J28" i="12" s="1"/>
  <c r="M28" i="12" s="1"/>
  <c r="K15" i="12"/>
  <c r="L15" i="12" s="1"/>
  <c r="J15" i="12"/>
  <c r="M15" i="12" s="1"/>
  <c r="N15" i="12" s="1"/>
  <c r="N11" i="12"/>
  <c r="J23" i="12"/>
  <c r="M23" i="12" s="1"/>
  <c r="J29" i="12"/>
  <c r="M29" i="12" s="1"/>
  <c r="J16" i="12"/>
  <c r="M16" i="12" s="1"/>
  <c r="J20" i="12"/>
  <c r="M20" i="12" s="1"/>
  <c r="J19" i="12"/>
  <c r="M19" i="12" s="1"/>
  <c r="J22" i="12"/>
  <c r="M22" i="12" s="1"/>
  <c r="J25" i="12"/>
  <c r="M25" i="12" s="1"/>
  <c r="J24" i="12"/>
  <c r="M24" i="12" s="1"/>
  <c r="J27" i="12"/>
  <c r="M27" i="12" s="1"/>
  <c r="J26" i="12"/>
  <c r="M26" i="12" s="1"/>
  <c r="J31" i="12"/>
  <c r="M31" i="12" s="1"/>
  <c r="K21" i="12"/>
  <c r="L21" i="12" s="1"/>
  <c r="K12" i="12"/>
  <c r="L12" i="12" s="1"/>
  <c r="J12" i="12"/>
  <c r="M12" i="12" s="1"/>
  <c r="N12" i="12" s="1"/>
  <c r="K18" i="12"/>
  <c r="L18" i="12" s="1"/>
  <c r="J18" i="12"/>
  <c r="M18" i="12" s="1"/>
  <c r="G26" i="10"/>
  <c r="F26" i="10"/>
  <c r="H26" i="10" s="1"/>
  <c r="D25" i="8"/>
  <c r="F26" i="8"/>
  <c r="H26" i="8" s="1"/>
  <c r="F25" i="8"/>
  <c r="H25" i="8" s="1"/>
  <c r="D29" i="10"/>
  <c r="H19" i="10"/>
  <c r="F20" i="9"/>
  <c r="C30" i="9" s="1"/>
  <c r="G20" i="9"/>
  <c r="D31" i="8"/>
  <c r="H21" i="8"/>
  <c r="G19" i="8"/>
  <c r="G24" i="8" s="1"/>
  <c r="F19" i="8"/>
  <c r="C29" i="8" s="1"/>
  <c r="D29" i="9"/>
  <c r="H19" i="9"/>
  <c r="F25" i="10"/>
  <c r="G25" i="10"/>
  <c r="G26" i="9"/>
  <c r="F26" i="9"/>
  <c r="H26" i="9" s="1"/>
  <c r="D30" i="10"/>
  <c r="H20" i="10"/>
  <c r="D31" i="10"/>
  <c r="H21" i="10"/>
  <c r="J17" i="12" l="1"/>
  <c r="M17" i="12" s="1"/>
  <c r="J30" i="12"/>
  <c r="M30" i="12" s="1"/>
  <c r="J21" i="12"/>
  <c r="M21" i="12" s="1"/>
  <c r="N25" i="12"/>
  <c r="N28" i="12"/>
  <c r="N24" i="12"/>
  <c r="N19" i="12"/>
  <c r="N29" i="12"/>
  <c r="N17" i="12"/>
  <c r="N26" i="12"/>
  <c r="N18" i="12"/>
  <c r="N30" i="12"/>
  <c r="N31" i="12"/>
  <c r="N22" i="12"/>
  <c r="N20" i="12"/>
  <c r="N23" i="12"/>
  <c r="N27" i="12"/>
  <c r="N16" i="12"/>
  <c r="N21" i="12"/>
  <c r="H19" i="8"/>
  <c r="F24" i="8" s="1"/>
  <c r="H24" i="8" s="1"/>
  <c r="D29" i="8"/>
  <c r="D30" i="9"/>
  <c r="H20" i="9"/>
  <c r="H28" i="8"/>
  <c r="H29" i="8"/>
  <c r="H25" i="10"/>
  <c r="D33" i="9"/>
  <c r="D32" i="9"/>
  <c r="G24" i="9"/>
  <c r="H24" i="9" s="1"/>
  <c r="G25" i="9"/>
  <c r="F25" i="9"/>
  <c r="H25" i="9" s="1"/>
  <c r="D32" i="10"/>
  <c r="D33" i="10"/>
  <c r="G24" i="10"/>
  <c r="H24" i="10" s="1"/>
  <c r="O23" i="12" l="1"/>
  <c r="P23" i="12" s="1"/>
  <c r="Q23" i="12" s="1"/>
  <c r="O19" i="12"/>
  <c r="P19" i="12" s="1"/>
  <c r="Q19" i="12" s="1"/>
  <c r="O17" i="12"/>
  <c r="P17" i="12" s="1"/>
  <c r="Q17" i="12" s="1"/>
  <c r="O20" i="12"/>
  <c r="P20" i="12" s="1"/>
  <c r="Q20" i="12" s="1"/>
  <c r="O29" i="12"/>
  <c r="P29" i="12" s="1"/>
  <c r="Q29" i="12" s="1"/>
  <c r="O16" i="12"/>
  <c r="P16" i="12" s="1"/>
  <c r="Q16" i="12" s="1"/>
  <c r="O14" i="12"/>
  <c r="P14" i="12" s="1"/>
  <c r="Q14" i="12" s="1"/>
  <c r="O13" i="12"/>
  <c r="P13" i="12" s="1"/>
  <c r="Q13" i="12" s="1"/>
  <c r="O30" i="12"/>
  <c r="P30" i="12" s="1"/>
  <c r="Q30" i="12" s="1"/>
  <c r="O15" i="12"/>
  <c r="P15" i="12" s="1"/>
  <c r="Q15" i="12" s="1"/>
  <c r="O11" i="12"/>
  <c r="P11" i="12" s="1"/>
  <c r="Q11" i="12" s="1"/>
  <c r="O25" i="12"/>
  <c r="P25" i="12" s="1"/>
  <c r="Q25" i="12" s="1"/>
  <c r="O26" i="12"/>
  <c r="P26" i="12" s="1"/>
  <c r="Q26" i="12" s="1"/>
  <c r="O24" i="12"/>
  <c r="P24" i="12" s="1"/>
  <c r="Q24" i="12" s="1"/>
  <c r="O31" i="12"/>
  <c r="P31" i="12" s="1"/>
  <c r="Q31" i="12" s="1"/>
  <c r="O28" i="12"/>
  <c r="P28" i="12" s="1"/>
  <c r="Q28" i="12" s="1"/>
  <c r="O27" i="12"/>
  <c r="P27" i="12" s="1"/>
  <c r="Q27" i="12" s="1"/>
  <c r="O22" i="12"/>
  <c r="P22" i="12" s="1"/>
  <c r="Q22" i="12" s="1"/>
  <c r="O12" i="12"/>
  <c r="P12" i="12" s="1"/>
  <c r="Q12" i="12" s="1"/>
  <c r="O18" i="12"/>
  <c r="P18" i="12" s="1"/>
  <c r="Q18" i="12" s="1"/>
  <c r="O21" i="12"/>
  <c r="P21" i="12" s="1"/>
  <c r="Q21" i="12" s="1"/>
  <c r="D33" i="8"/>
  <c r="D32" i="8"/>
  <c r="Q33" i="12" l="1"/>
  <c r="Q32" i="12"/>
</calcChain>
</file>

<file path=xl/sharedStrings.xml><?xml version="1.0" encoding="utf-8"?>
<sst xmlns="http://schemas.openxmlformats.org/spreadsheetml/2006/main" count="247" uniqueCount="94">
  <si>
    <t>conversion</t>
  </si>
  <si>
    <t>KIE</t>
  </si>
  <si>
    <t>Experiment #</t>
  </si>
  <si>
    <t>pdt olefin - 6.06</t>
  </si>
  <si>
    <t>sm olefin - 5.09</t>
  </si>
  <si>
    <t>sm Me1 - 1.58</t>
  </si>
  <si>
    <t>sm Me2 - 1.44</t>
  </si>
  <si>
    <t>olefin</t>
  </si>
  <si>
    <t>average</t>
  </si>
  <si>
    <t>Starting Ratio</t>
  </si>
  <si>
    <t>---</t>
  </si>
  <si>
    <t>0900 - 1 h</t>
  </si>
  <si>
    <t>0901 - 7.5 h</t>
  </si>
  <si>
    <t>0903 - 20.5 h</t>
  </si>
  <si>
    <t>fraction H = (methyl integration/2) / (sum of ref integrals)</t>
  </si>
  <si>
    <t>sum of Mes</t>
  </si>
  <si>
    <t>% H</t>
  </si>
  <si>
    <t>Conversion of H</t>
  </si>
  <si>
    <t>Conversion of D</t>
  </si>
  <si>
    <t>SKIEs</t>
  </si>
  <si>
    <t>Starting Material</t>
  </si>
  <si>
    <t>ln(1-F)</t>
  </si>
  <si>
    <t>(1-F)*(Rsm/R0)</t>
  </si>
  <si>
    <t>% D</t>
  </si>
  <si>
    <t>R0</t>
  </si>
  <si>
    <t>average of 7.5 and 20.5</t>
  </si>
  <si>
    <t>Rsm</t>
  </si>
  <si>
    <t>stdev</t>
  </si>
  <si>
    <r>
      <rPr>
        <b/>
        <sz val="10"/>
        <color theme="1"/>
        <rFont val="Arial"/>
      </rPr>
      <t xml:space="preserve">8.032 - 7.972
sm </t>
    </r>
    <r>
      <rPr>
        <b/>
        <i/>
        <sz val="10"/>
        <color theme="1"/>
        <rFont val="Arial"/>
      </rPr>
      <t>o</t>
    </r>
    <r>
      <rPr>
        <b/>
        <sz val="10"/>
        <color theme="1"/>
        <rFont val="Arial"/>
      </rPr>
      <t>-protons - 8.00</t>
    </r>
  </si>
  <si>
    <r>
      <rPr>
        <b/>
        <sz val="10"/>
        <color theme="1"/>
        <rFont val="Arial"/>
      </rPr>
      <t>7.530 - 7.435
pdt o</t>
    </r>
    <r>
      <rPr>
        <b/>
        <i/>
        <sz val="10"/>
        <color theme="1"/>
        <rFont val="Arial"/>
      </rPr>
      <t>-</t>
    </r>
    <r>
      <rPr>
        <b/>
        <sz val="10"/>
        <color theme="1"/>
        <rFont val="Arial"/>
      </rPr>
      <t>protons - 7.48</t>
    </r>
  </si>
  <si>
    <t>6.106 - 6.007
pdt olefin - 6.06</t>
  </si>
  <si>
    <t>5.144 - 5.049
sm olefin - 5.10</t>
  </si>
  <si>
    <t>1.600 - 1.565
sm Me1 - 1.58</t>
  </si>
  <si>
    <t>1.460 - 1.435
sm Me2 - 1.4476</t>
  </si>
  <si>
    <t>Starting Ratio - 1</t>
  </si>
  <si>
    <t>Starting Ratio - 2</t>
  </si>
  <si>
    <t>Starting Ratio - 3</t>
  </si>
  <si>
    <t>Starting Ratio - 4</t>
  </si>
  <si>
    <t>Starting Ratio - 5</t>
  </si>
  <si>
    <t>HV21 0921</t>
  </si>
  <si>
    <t>HV21 0922</t>
  </si>
  <si>
    <t>HV21 0923</t>
  </si>
  <si>
    <t>HV21 0924</t>
  </si>
  <si>
    <t>HV21 0925</t>
  </si>
  <si>
    <t>HV21 0926</t>
  </si>
  <si>
    <t>HV21 0927</t>
  </si>
  <si>
    <t>HV21 0928</t>
  </si>
  <si>
    <t>HV21 0929</t>
  </si>
  <si>
    <t>HV21 0930</t>
  </si>
  <si>
    <t>HV21 0931</t>
  </si>
  <si>
    <t>HV21 0932</t>
  </si>
  <si>
    <t>HV21 0933</t>
  </si>
  <si>
    <t>HV21 0934</t>
  </si>
  <si>
    <t>HV21 0935</t>
  </si>
  <si>
    <t>HV21 0936</t>
  </si>
  <si>
    <r>
      <rPr>
        <b/>
        <sz val="10"/>
        <color theme="1"/>
        <rFont val="Arial"/>
      </rPr>
      <t xml:space="preserve">8.032 - 7.972
sm </t>
    </r>
    <r>
      <rPr>
        <b/>
        <i/>
        <sz val="10"/>
        <color theme="1"/>
        <rFont val="Arial"/>
      </rPr>
      <t>o</t>
    </r>
    <r>
      <rPr>
        <b/>
        <sz val="10"/>
        <color theme="1"/>
        <rFont val="Arial"/>
      </rPr>
      <t>-protons - 8.00</t>
    </r>
  </si>
  <si>
    <r>
      <rPr>
        <b/>
        <sz val="10"/>
        <color theme="1"/>
        <rFont val="Arial"/>
      </rPr>
      <t>7.530 - 7.435
pdt o</t>
    </r>
    <r>
      <rPr>
        <b/>
        <i/>
        <sz val="10"/>
        <color theme="1"/>
        <rFont val="Arial"/>
      </rPr>
      <t>-</t>
    </r>
    <r>
      <rPr>
        <b/>
        <sz val="10"/>
        <color theme="1"/>
        <rFont val="Arial"/>
      </rPr>
      <t>protons - 7.48</t>
    </r>
  </si>
  <si>
    <r>
      <rPr>
        <b/>
        <i/>
        <sz val="10"/>
        <color theme="1"/>
        <rFont val="Arial"/>
      </rPr>
      <t>o</t>
    </r>
    <r>
      <rPr>
        <b/>
        <sz val="10"/>
        <color theme="1"/>
        <rFont val="Arial"/>
      </rPr>
      <t>-protons</t>
    </r>
  </si>
  <si>
    <t>Normalization</t>
  </si>
  <si>
    <t>%H Remaining</t>
  </si>
  <si>
    <t>KIEs</t>
  </si>
  <si>
    <r>
      <rPr>
        <b/>
        <sz val="10"/>
        <color theme="1"/>
        <rFont val="Arial"/>
      </rPr>
      <t xml:space="preserve">sm </t>
    </r>
    <r>
      <rPr>
        <b/>
        <i/>
        <sz val="10"/>
        <color theme="1"/>
        <rFont val="Arial"/>
      </rPr>
      <t>o</t>
    </r>
    <r>
      <rPr>
        <b/>
        <sz val="10"/>
        <color theme="1"/>
        <rFont val="Arial"/>
      </rPr>
      <t>-protons - 8.00</t>
    </r>
  </si>
  <si>
    <r>
      <rPr>
        <b/>
        <sz val="10"/>
        <color theme="1"/>
        <rFont val="Arial"/>
      </rPr>
      <t>pdt o</t>
    </r>
    <r>
      <rPr>
        <b/>
        <i/>
        <sz val="10"/>
        <color theme="1"/>
        <rFont val="Arial"/>
      </rPr>
      <t>-</t>
    </r>
    <r>
      <rPr>
        <b/>
        <sz val="10"/>
        <color theme="1"/>
        <rFont val="Arial"/>
      </rPr>
      <t>protons - 7.48</t>
    </r>
  </si>
  <si>
    <r>
      <rPr>
        <b/>
        <i/>
        <sz val="10"/>
        <color theme="1"/>
        <rFont val="Arial"/>
      </rPr>
      <t>o</t>
    </r>
    <r>
      <rPr>
        <b/>
        <sz val="10"/>
        <color theme="1"/>
        <rFont val="Arial"/>
      </rPr>
      <t>-protons</t>
    </r>
  </si>
  <si>
    <r>
      <rPr>
        <b/>
        <sz val="10"/>
        <color theme="1"/>
        <rFont val="Arial"/>
      </rPr>
      <t xml:space="preserve">sum of sm </t>
    </r>
    <r>
      <rPr>
        <b/>
        <i/>
        <sz val="10"/>
        <color theme="1"/>
        <rFont val="Arial"/>
      </rPr>
      <t>o-</t>
    </r>
    <r>
      <rPr>
        <b/>
        <sz val="10"/>
        <color theme="1"/>
        <rFont val="Arial"/>
      </rPr>
      <t xml:space="preserve"> and olefin</t>
    </r>
  </si>
  <si>
    <r>
      <rPr>
        <b/>
        <sz val="10"/>
        <color theme="1"/>
        <rFont val="Arial"/>
      </rPr>
      <t xml:space="preserve">Mes / 2 * </t>
    </r>
    <r>
      <rPr>
        <b/>
        <i/>
        <sz val="10"/>
        <color theme="1"/>
        <rFont val="Arial"/>
      </rPr>
      <t>o-</t>
    </r>
    <r>
      <rPr>
        <b/>
        <sz val="10"/>
        <color theme="1"/>
        <rFont val="Arial"/>
      </rPr>
      <t xml:space="preserve"> and olefin</t>
    </r>
  </si>
  <si>
    <t>ln(%D t=X/100)</t>
  </si>
  <si>
    <t>ln(%H t=X /100)</t>
  </si>
  <si>
    <t>kD/kH</t>
  </si>
  <si>
    <r>
      <rPr>
        <b/>
        <sz val="10"/>
        <color theme="1"/>
        <rFont val="Arial"/>
      </rPr>
      <t xml:space="preserve">sm </t>
    </r>
    <r>
      <rPr>
        <b/>
        <i/>
        <sz val="10"/>
        <color theme="1"/>
        <rFont val="Arial"/>
      </rPr>
      <t>o</t>
    </r>
    <r>
      <rPr>
        <b/>
        <sz val="10"/>
        <color theme="1"/>
        <rFont val="Arial"/>
      </rPr>
      <t>-protons - 8.00</t>
    </r>
  </si>
  <si>
    <r>
      <rPr>
        <b/>
        <sz val="10"/>
        <color theme="1"/>
        <rFont val="Arial"/>
      </rPr>
      <t>pdt o</t>
    </r>
    <r>
      <rPr>
        <b/>
        <i/>
        <sz val="10"/>
        <color theme="1"/>
        <rFont val="Arial"/>
      </rPr>
      <t>-</t>
    </r>
    <r>
      <rPr>
        <b/>
        <sz val="10"/>
        <color theme="1"/>
        <rFont val="Arial"/>
      </rPr>
      <t>protons - 7.48</t>
    </r>
  </si>
  <si>
    <r>
      <rPr>
        <b/>
        <i/>
        <sz val="10"/>
        <color theme="1"/>
        <rFont val="Arial"/>
      </rPr>
      <t>o</t>
    </r>
    <r>
      <rPr>
        <b/>
        <sz val="10"/>
        <color theme="1"/>
        <rFont val="Arial"/>
      </rPr>
      <t>-protons</t>
    </r>
  </si>
  <si>
    <r>
      <rPr>
        <b/>
        <sz val="10"/>
        <color theme="1"/>
        <rFont val="Arial"/>
      </rPr>
      <t xml:space="preserve">sum of sm </t>
    </r>
    <r>
      <rPr>
        <b/>
        <i/>
        <sz val="10"/>
        <color theme="1"/>
        <rFont val="Arial"/>
      </rPr>
      <t>o-</t>
    </r>
    <r>
      <rPr>
        <b/>
        <sz val="10"/>
        <color theme="1"/>
        <rFont val="Arial"/>
      </rPr>
      <t xml:space="preserve"> and olefin</t>
    </r>
  </si>
  <si>
    <t>2 * Me1</t>
  </si>
  <si>
    <r>
      <rPr>
        <b/>
        <sz val="10"/>
        <color theme="1"/>
        <rFont val="Arial"/>
      </rPr>
      <t xml:space="preserve">Me1 / 2 * </t>
    </r>
    <r>
      <rPr>
        <b/>
        <i/>
        <sz val="10"/>
        <color theme="1"/>
        <rFont val="Arial"/>
      </rPr>
      <t>o-</t>
    </r>
    <r>
      <rPr>
        <b/>
        <sz val="10"/>
        <color theme="1"/>
        <rFont val="Arial"/>
      </rPr>
      <t xml:space="preserve"> and olefin</t>
    </r>
  </si>
  <si>
    <r>
      <rPr>
        <b/>
        <sz val="10"/>
        <color theme="1"/>
        <rFont val="Arial"/>
      </rPr>
      <t xml:space="preserve">sm </t>
    </r>
    <r>
      <rPr>
        <b/>
        <i/>
        <sz val="10"/>
        <color theme="1"/>
        <rFont val="Arial"/>
      </rPr>
      <t>o</t>
    </r>
    <r>
      <rPr>
        <b/>
        <sz val="10"/>
        <color theme="1"/>
        <rFont val="Arial"/>
      </rPr>
      <t>-protons - 8.00</t>
    </r>
  </si>
  <si>
    <r>
      <rPr>
        <b/>
        <sz val="10"/>
        <color theme="1"/>
        <rFont val="Arial"/>
      </rPr>
      <t>pdt o</t>
    </r>
    <r>
      <rPr>
        <b/>
        <i/>
        <sz val="10"/>
        <color theme="1"/>
        <rFont val="Arial"/>
      </rPr>
      <t>-</t>
    </r>
    <r>
      <rPr>
        <b/>
        <sz val="10"/>
        <color theme="1"/>
        <rFont val="Arial"/>
      </rPr>
      <t>protons - 7.48</t>
    </r>
  </si>
  <si>
    <r>
      <rPr>
        <b/>
        <i/>
        <sz val="10"/>
        <color theme="1"/>
        <rFont val="Arial"/>
      </rPr>
      <t>o</t>
    </r>
    <r>
      <rPr>
        <b/>
        <sz val="10"/>
        <color theme="1"/>
        <rFont val="Arial"/>
      </rPr>
      <t>-protons</t>
    </r>
  </si>
  <si>
    <r>
      <rPr>
        <b/>
        <sz val="10"/>
        <color theme="1"/>
        <rFont val="Arial"/>
      </rPr>
      <t xml:space="preserve">sum of sm </t>
    </r>
    <r>
      <rPr>
        <b/>
        <i/>
        <sz val="10"/>
        <color theme="1"/>
        <rFont val="Arial"/>
      </rPr>
      <t>o-</t>
    </r>
    <r>
      <rPr>
        <b/>
        <sz val="10"/>
        <color theme="1"/>
        <rFont val="Arial"/>
      </rPr>
      <t xml:space="preserve"> and olefin</t>
    </r>
  </si>
  <si>
    <t>2 * Me2</t>
  </si>
  <si>
    <r>
      <rPr>
        <b/>
        <sz val="10"/>
        <color theme="1"/>
        <rFont val="Arial"/>
      </rPr>
      <t xml:space="preserve">Me2 / 2 * </t>
    </r>
    <r>
      <rPr>
        <b/>
        <i/>
        <sz val="10"/>
        <color theme="1"/>
        <rFont val="Arial"/>
      </rPr>
      <t>o-</t>
    </r>
    <r>
      <rPr>
        <b/>
        <sz val="10"/>
        <color theme="1"/>
        <rFont val="Arial"/>
      </rPr>
      <t xml:space="preserve"> and olefin</t>
    </r>
  </si>
  <si>
    <t>sum of Methyls</t>
  </si>
  <si>
    <t>10% FeCl3, 0.05M at 35C - normalized data</t>
  </si>
  <si>
    <t>10% FeCl3, 0.05M at 35C - raw data</t>
  </si>
  <si>
    <t xml:space="preserve">average SM sum of methyls </t>
  </si>
  <si>
    <t xml:space="preserve">average = </t>
  </si>
  <si>
    <t>standard dev. =</t>
  </si>
  <si>
    <r>
      <t>1-F</t>
    </r>
    <r>
      <rPr>
        <b/>
        <vertAlign val="subscript"/>
        <sz val="10"/>
        <color theme="1"/>
        <rFont val="Arial"/>
        <family val="2"/>
      </rPr>
      <t>H</t>
    </r>
  </si>
  <si>
    <r>
      <t>ln(1-F</t>
    </r>
    <r>
      <rPr>
        <b/>
        <vertAlign val="subscript"/>
        <sz val="10"/>
        <color theme="1"/>
        <rFont val="Arial"/>
        <family val="2"/>
      </rPr>
      <t>H</t>
    </r>
    <r>
      <rPr>
        <b/>
        <sz val="10"/>
        <color theme="1"/>
        <rFont val="Arial"/>
        <family val="2"/>
      </rPr>
      <t>)</t>
    </r>
  </si>
  <si>
    <r>
      <t>R/R</t>
    </r>
    <r>
      <rPr>
        <b/>
        <vertAlign val="subscript"/>
        <sz val="10"/>
        <color theme="1"/>
        <rFont val="Arial"/>
        <family val="2"/>
      </rPr>
      <t>0</t>
    </r>
  </si>
  <si>
    <r>
      <t>average SM  (R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>) =</t>
    </r>
  </si>
  <si>
    <r>
      <t>R</t>
    </r>
    <r>
      <rPr>
        <b/>
        <vertAlign val="subscript"/>
        <sz val="10"/>
        <color theme="1"/>
        <rFont val="Arial"/>
        <family val="2"/>
      </rPr>
      <t>H</t>
    </r>
  </si>
  <si>
    <r>
      <t>ln[(1-F</t>
    </r>
    <r>
      <rPr>
        <b/>
        <vertAlign val="subscript"/>
        <sz val="10"/>
        <color theme="1"/>
        <rFont val="Arial"/>
        <family val="2"/>
      </rPr>
      <t>H</t>
    </r>
    <r>
      <rPr>
        <b/>
        <sz val="10"/>
        <color theme="1"/>
        <rFont val="Arial"/>
        <family val="2"/>
      </rPr>
      <t>)(R/R</t>
    </r>
    <r>
      <rPr>
        <b/>
        <vertAlign val="subscript"/>
        <sz val="10"/>
        <color theme="1"/>
        <rFont val="Arial"/>
        <family val="2"/>
      </rPr>
      <t>0</t>
    </r>
    <r>
      <rPr>
        <b/>
        <sz val="10"/>
        <color theme="1"/>
        <rFont val="Arial"/>
        <family val="2"/>
      </rPr>
      <t>)]</t>
    </r>
  </si>
  <si>
    <r>
      <t>Conversion 
of only H (F</t>
    </r>
    <r>
      <rPr>
        <b/>
        <vertAlign val="subscript"/>
        <sz val="10"/>
        <color theme="1"/>
        <rFont val="Arial"/>
        <family val="2"/>
      </rPr>
      <t>H</t>
    </r>
    <r>
      <rPr>
        <b/>
        <sz val="10"/>
        <color theme="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</si>
</sst>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#,##0.0000"/>
  </numFmts>
  <fonts count="11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8" tint="0.79998168889431442"/>
        <bgColor rgb="FFE6B8AF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0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right"/>
    </xf>
    <xf numFmtId="165" fontId="1" fillId="5" borderId="0" xfId="0" applyNumberFormat="1" applyFont="1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10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2" fontId="2" fillId="0" borderId="0" xfId="0" applyNumberFormat="1" applyFont="1" applyFill="1" applyAlignment="1">
      <alignment horizontal="center"/>
    </xf>
    <xf numFmtId="4" fontId="1" fillId="0" borderId="0" xfId="0" applyNumberFormat="1" applyFont="1" applyFill="1" applyAlignment="1">
      <alignment horizontal="center"/>
    </xf>
    <xf numFmtId="1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4" fontId="2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0" fontId="6" fillId="0" borderId="0" xfId="0" applyFont="1" applyFill="1" applyAlignment="1">
      <alignment horizontal="center"/>
    </xf>
    <xf numFmtId="166" fontId="1" fillId="0" borderId="0" xfId="0" applyNumberFormat="1" applyFont="1" applyFill="1" applyAlignment="1"/>
    <xf numFmtId="1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Fill="1" applyAlignment="1"/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 wrapText="1"/>
    </xf>
    <xf numFmtId="165" fontId="1" fillId="6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9" fillId="6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65" fontId="1" fillId="7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10" fontId="1" fillId="8" borderId="0" xfId="1" applyNumberFormat="1" applyFont="1" applyFill="1" applyAlignment="1">
      <alignment horizontal="center"/>
    </xf>
    <xf numFmtId="2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10" fontId="1" fillId="7" borderId="0" xfId="0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2" fontId="8" fillId="6" borderId="0" xfId="0" applyNumberFormat="1" applyFont="1" applyFill="1" applyAlignment="1">
      <alignment horizontal="center"/>
    </xf>
    <xf numFmtId="1" fontId="8" fillId="6" borderId="0" xfId="0" applyNumberFormat="1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6" fontId="1" fillId="0" borderId="0" xfId="0" applyNumberFormat="1" applyFont="1" applyFill="1" applyAlignment="1">
      <alignment horizontal="center" vertical="center"/>
    </xf>
    <xf numFmtId="166" fontId="1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9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2" fontId="9" fillId="0" borderId="0" xfId="0" applyNumberFormat="1" applyFont="1" applyFill="1" applyAlignment="1">
      <alignment horizontal="center"/>
    </xf>
    <xf numFmtId="4" fontId="9" fillId="0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right"/>
    </xf>
    <xf numFmtId="164" fontId="9" fillId="0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ont="1" applyAlignment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/>
    <xf numFmtId="0" fontId="9" fillId="5" borderId="0" xfId="0" applyFont="1" applyFill="1" applyAlignment="1">
      <alignment horizontal="center"/>
    </xf>
    <xf numFmtId="0" fontId="0" fillId="10" borderId="0" xfId="0" applyFont="1" applyFill="1" applyAlignme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1397454</xdr:colOff>
      <xdr:row>2</xdr:row>
      <xdr:rowOff>88447</xdr:rowOff>
    </xdr:from>
    <xdr:ext cx="5343525" cy="1266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10568" y="415018"/>
          <a:ext cx="5343525" cy="1266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581025</xdr:colOff>
      <xdr:row>0</xdr:row>
      <xdr:rowOff>142875</xdr:rowOff>
    </xdr:from>
    <xdr:ext cx="5343525" cy="1266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CDA1C0E8-6368-4728-971B-E7B8A104D6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1625" y="142875"/>
          <a:ext cx="5343525" cy="12668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14</xdr:col>
      <xdr:colOff>749301</xdr:colOff>
      <xdr:row>2</xdr:row>
      <xdr:rowOff>152400</xdr:rowOff>
    </xdr:from>
    <xdr:to>
      <xdr:col>16</xdr:col>
      <xdr:colOff>241301</xdr:colOff>
      <xdr:row>7</xdr:row>
      <xdr:rowOff>299329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67B117-9A6A-4F5D-8745-20B8055D8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66101" y="482600"/>
          <a:ext cx="2006600" cy="972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581025</xdr:colOff>
      <xdr:row>0</xdr:row>
      <xdr:rowOff>142875</xdr:rowOff>
    </xdr:from>
    <xdr:ext cx="5343525" cy="1266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904875</xdr:colOff>
      <xdr:row>26</xdr:row>
      <xdr:rowOff>180975</xdr:rowOff>
    </xdr:from>
    <xdr:ext cx="1485900" cy="105727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581025</xdr:colOff>
      <xdr:row>0</xdr:row>
      <xdr:rowOff>142875</xdr:rowOff>
    </xdr:from>
    <xdr:ext cx="5343525" cy="1266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581025</xdr:colOff>
      <xdr:row>0</xdr:row>
      <xdr:rowOff>142875</xdr:rowOff>
    </xdr:from>
    <xdr:ext cx="5343525" cy="1266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995"/>
  <sheetViews>
    <sheetView zoomScale="70" zoomScaleNormal="70" workbookViewId="0">
      <selection activeCell="G16" sqref="G16"/>
    </sheetView>
  </sheetViews>
  <sheetFormatPr baseColWidth="10" defaultColWidth="14.5" defaultRowHeight="15.75" customHeight="1" x14ac:dyDescent="0.15"/>
  <cols>
    <col min="1" max="1" width="22" customWidth="1"/>
    <col min="2" max="7" width="24.83203125" customWidth="1"/>
    <col min="9" max="10" width="18.5" customWidth="1"/>
    <col min="11" max="12" width="15.83203125" customWidth="1"/>
    <col min="13" max="13" width="19.1640625" customWidth="1"/>
    <col min="14" max="17" width="25.5" customWidth="1"/>
  </cols>
  <sheetData>
    <row r="1" spans="1:29" ht="13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9" ht="13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9" ht="13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9" ht="13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9" ht="13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9" ht="13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9" ht="13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29" ht="48.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29" ht="13" x14ac:dyDescent="0.15">
      <c r="A9" s="89" t="s">
        <v>83</v>
      </c>
      <c r="B9" s="90"/>
      <c r="C9" s="90"/>
      <c r="D9" s="90"/>
      <c r="E9" s="90"/>
      <c r="F9" s="90"/>
      <c r="G9" s="90"/>
      <c r="H9" s="91" t="s">
        <v>0</v>
      </c>
      <c r="I9" s="92"/>
      <c r="J9" s="92"/>
      <c r="K9" s="54"/>
      <c r="L9" s="1"/>
    </row>
    <row r="10" spans="1:29" ht="30" customHeight="1" x14ac:dyDescent="0.15">
      <c r="A10" s="24" t="s">
        <v>2</v>
      </c>
      <c r="B10" s="25" t="s">
        <v>55</v>
      </c>
      <c r="C10" s="24" t="s">
        <v>31</v>
      </c>
      <c r="D10" s="24" t="s">
        <v>56</v>
      </c>
      <c r="E10" s="24" t="s">
        <v>30</v>
      </c>
      <c r="F10" s="24" t="s">
        <v>32</v>
      </c>
      <c r="G10" s="24" t="s">
        <v>33</v>
      </c>
      <c r="H10" s="24" t="s">
        <v>57</v>
      </c>
      <c r="I10" s="24" t="s">
        <v>7</v>
      </c>
      <c r="J10" s="24" t="s">
        <v>8</v>
      </c>
      <c r="K10" s="55" t="s">
        <v>58</v>
      </c>
      <c r="L10" s="26"/>
      <c r="N10" s="24"/>
      <c r="O10" s="24"/>
      <c r="P10" s="24"/>
      <c r="Q10" s="24"/>
      <c r="R10" s="24"/>
      <c r="S10" s="24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9" ht="13" x14ac:dyDescent="0.15">
      <c r="A11" s="62" t="s">
        <v>34</v>
      </c>
      <c r="B11" s="63">
        <v>4</v>
      </c>
      <c r="C11" s="63">
        <v>2.02</v>
      </c>
      <c r="D11" s="63">
        <v>0</v>
      </c>
      <c r="E11" s="63">
        <v>0</v>
      </c>
      <c r="F11" s="63">
        <v>2.99</v>
      </c>
      <c r="G11" s="63">
        <v>2.94</v>
      </c>
      <c r="H11" s="64">
        <v>0</v>
      </c>
      <c r="I11" s="64">
        <v>0</v>
      </c>
      <c r="J11" s="64">
        <v>0</v>
      </c>
      <c r="K11" s="56">
        <f>(B11+C11+D11+E11)/6</f>
        <v>1.0033333333333332</v>
      </c>
      <c r="L11" s="43"/>
      <c r="M11" s="47"/>
      <c r="N11" s="38"/>
      <c r="O11" s="38"/>
      <c r="P11" s="38"/>
      <c r="Q11" s="2"/>
      <c r="R11" s="2"/>
      <c r="S11" s="2"/>
    </row>
    <row r="12" spans="1:29" ht="13" x14ac:dyDescent="0.15">
      <c r="A12" s="62" t="s">
        <v>35</v>
      </c>
      <c r="B12" s="63">
        <v>4</v>
      </c>
      <c r="C12" s="63">
        <v>2.0299999999999998</v>
      </c>
      <c r="D12" s="63">
        <v>0</v>
      </c>
      <c r="E12" s="63">
        <v>0</v>
      </c>
      <c r="F12" s="63">
        <v>2.99</v>
      </c>
      <c r="G12" s="63">
        <v>2.93</v>
      </c>
      <c r="H12" s="64">
        <v>0</v>
      </c>
      <c r="I12" s="64">
        <v>0</v>
      </c>
      <c r="J12" s="64">
        <v>0</v>
      </c>
      <c r="K12" s="56">
        <f t="shared" ref="K12:K31" si="0">(B12+C12+D12+E12)/6</f>
        <v>1.0049999999999999</v>
      </c>
      <c r="L12" s="43"/>
      <c r="M12" s="47"/>
      <c r="N12" s="40"/>
      <c r="O12" s="40"/>
      <c r="P12" s="40"/>
      <c r="Q12" s="9"/>
      <c r="R12" s="6"/>
      <c r="S12" s="6"/>
    </row>
    <row r="13" spans="1:29" ht="13" x14ac:dyDescent="0.15">
      <c r="A13" s="62" t="s">
        <v>36</v>
      </c>
      <c r="B13" s="63">
        <v>4</v>
      </c>
      <c r="C13" s="63">
        <v>2.0299999999999998</v>
      </c>
      <c r="D13" s="63">
        <v>0</v>
      </c>
      <c r="E13" s="63">
        <v>0</v>
      </c>
      <c r="F13" s="63">
        <v>3</v>
      </c>
      <c r="G13" s="63">
        <v>2.94</v>
      </c>
      <c r="H13" s="64">
        <v>0</v>
      </c>
      <c r="I13" s="64">
        <v>0</v>
      </c>
      <c r="J13" s="64">
        <v>0</v>
      </c>
      <c r="K13" s="56">
        <f t="shared" si="0"/>
        <v>1.0049999999999999</v>
      </c>
      <c r="L13" s="43"/>
      <c r="M13" s="93"/>
      <c r="N13" s="94"/>
      <c r="O13" s="94"/>
      <c r="P13" s="38"/>
      <c r="Q13" s="2"/>
      <c r="R13" s="6"/>
      <c r="S13" s="6"/>
    </row>
    <row r="14" spans="1:29" ht="13" x14ac:dyDescent="0.15">
      <c r="A14" s="62" t="s">
        <v>37</v>
      </c>
      <c r="B14" s="63">
        <v>4</v>
      </c>
      <c r="C14" s="63">
        <v>2.02</v>
      </c>
      <c r="D14" s="63">
        <v>0</v>
      </c>
      <c r="E14" s="63">
        <v>0</v>
      </c>
      <c r="F14" s="63">
        <v>3</v>
      </c>
      <c r="G14" s="63">
        <v>2.94</v>
      </c>
      <c r="H14" s="64">
        <v>0</v>
      </c>
      <c r="I14" s="64">
        <v>0</v>
      </c>
      <c r="J14" s="64">
        <v>0</v>
      </c>
      <c r="K14" s="56">
        <f t="shared" si="0"/>
        <v>1.0033333333333332</v>
      </c>
      <c r="L14" s="48"/>
      <c r="M14" s="38"/>
      <c r="N14" s="39"/>
      <c r="O14" s="40"/>
      <c r="P14" s="40"/>
      <c r="Q14" s="9"/>
      <c r="R14" s="6"/>
      <c r="S14" s="6"/>
    </row>
    <row r="15" spans="1:29" ht="13" x14ac:dyDescent="0.15">
      <c r="A15" s="62" t="s">
        <v>38</v>
      </c>
      <c r="B15" s="63">
        <v>4</v>
      </c>
      <c r="C15" s="63">
        <v>2.0299999999999998</v>
      </c>
      <c r="D15" s="63">
        <v>0</v>
      </c>
      <c r="E15" s="63">
        <v>0</v>
      </c>
      <c r="F15" s="63">
        <v>2.98</v>
      </c>
      <c r="G15" s="63">
        <v>2.94</v>
      </c>
      <c r="H15" s="64">
        <v>0</v>
      </c>
      <c r="I15" s="64">
        <v>0</v>
      </c>
      <c r="J15" s="64">
        <v>0</v>
      </c>
      <c r="K15" s="56">
        <f t="shared" si="0"/>
        <v>1.0049999999999999</v>
      </c>
      <c r="L15" s="48"/>
      <c r="M15" s="41"/>
      <c r="N15" s="42"/>
      <c r="O15" s="42"/>
      <c r="P15" s="47"/>
      <c r="R15" s="6"/>
      <c r="S15" s="6"/>
    </row>
    <row r="16" spans="1:29" ht="13" x14ac:dyDescent="0.15">
      <c r="A16" s="50" t="s">
        <v>39</v>
      </c>
      <c r="B16" s="46">
        <v>4</v>
      </c>
      <c r="C16" s="46">
        <v>1.86</v>
      </c>
      <c r="D16" s="46">
        <v>3.02</v>
      </c>
      <c r="E16" s="46">
        <v>1.49</v>
      </c>
      <c r="F16" s="46">
        <v>2.93</v>
      </c>
      <c r="G16" s="46">
        <v>2.64</v>
      </c>
      <c r="H16" s="42">
        <f t="shared" ref="H16:I16" si="1">D16/(B16+D16)</f>
        <v>0.43019943019943024</v>
      </c>
      <c r="I16" s="42">
        <f t="shared" si="1"/>
        <v>0.44477611940298506</v>
      </c>
      <c r="J16" s="42">
        <f t="shared" ref="J16:J31" si="2">AVERAGE(H16:I16)</f>
        <v>0.43748777480120765</v>
      </c>
      <c r="K16" s="56">
        <f t="shared" si="0"/>
        <v>1.7283333333333335</v>
      </c>
      <c r="L16" s="48"/>
      <c r="M16" s="41"/>
      <c r="N16" s="42"/>
      <c r="O16" s="42"/>
      <c r="P16" s="49"/>
      <c r="R16" s="6"/>
      <c r="S16" s="6"/>
      <c r="T16" s="31"/>
    </row>
    <row r="17" spans="1:20" ht="13" x14ac:dyDescent="0.15">
      <c r="A17" s="50" t="s">
        <v>40</v>
      </c>
      <c r="B17" s="46">
        <v>4</v>
      </c>
      <c r="C17" s="46">
        <v>1.86</v>
      </c>
      <c r="D17" s="46">
        <v>2.98</v>
      </c>
      <c r="E17" s="46">
        <v>1.47</v>
      </c>
      <c r="F17" s="46">
        <v>2.89</v>
      </c>
      <c r="G17" s="46">
        <v>2.63</v>
      </c>
      <c r="H17" s="42">
        <f t="shared" ref="H17:I17" si="3">D17/(B17+D17)</f>
        <v>0.42693409742120342</v>
      </c>
      <c r="I17" s="42">
        <f t="shared" si="3"/>
        <v>0.44144144144144143</v>
      </c>
      <c r="J17" s="42">
        <f t="shared" si="2"/>
        <v>0.43418776943132242</v>
      </c>
      <c r="K17" s="56">
        <f>(B17+C17+D17+E17)/6</f>
        <v>1.7183333333333335</v>
      </c>
      <c r="L17" s="48"/>
      <c r="M17" s="41"/>
      <c r="N17" s="42"/>
      <c r="O17" s="42"/>
      <c r="P17" s="49"/>
      <c r="R17" s="6"/>
      <c r="S17" s="6"/>
      <c r="T17" s="31"/>
    </row>
    <row r="18" spans="1:20" ht="13" x14ac:dyDescent="0.15">
      <c r="A18" s="50" t="s">
        <v>41</v>
      </c>
      <c r="B18" s="46">
        <v>4</v>
      </c>
      <c r="C18" s="46">
        <v>1.85</v>
      </c>
      <c r="D18" s="46">
        <v>3.3</v>
      </c>
      <c r="E18" s="46">
        <v>1.63</v>
      </c>
      <c r="F18" s="46">
        <v>2.91</v>
      </c>
      <c r="G18" s="46">
        <v>2.64</v>
      </c>
      <c r="H18" s="42">
        <f t="shared" ref="H18:I18" si="4">D18/(B18+D18)</f>
        <v>0.45205479452054792</v>
      </c>
      <c r="I18" s="42">
        <f t="shared" si="4"/>
        <v>0.4683908045977011</v>
      </c>
      <c r="J18" s="42">
        <f t="shared" si="2"/>
        <v>0.46022279955912448</v>
      </c>
      <c r="K18" s="56">
        <f t="shared" si="0"/>
        <v>1.7966666666666662</v>
      </c>
      <c r="L18" s="48"/>
      <c r="M18" s="41"/>
      <c r="N18" s="42"/>
      <c r="O18" s="42"/>
      <c r="P18" s="49"/>
      <c r="R18" s="6"/>
      <c r="S18" s="6"/>
      <c r="T18" s="31"/>
    </row>
    <row r="19" spans="1:20" ht="13" x14ac:dyDescent="0.15">
      <c r="A19" s="50" t="s">
        <v>42</v>
      </c>
      <c r="B19" s="46">
        <v>4</v>
      </c>
      <c r="C19" s="43">
        <v>1.84</v>
      </c>
      <c r="D19" s="43">
        <v>3.81</v>
      </c>
      <c r="E19" s="43">
        <v>1.88</v>
      </c>
      <c r="F19" s="43">
        <v>2.91</v>
      </c>
      <c r="G19" s="43">
        <v>2.63</v>
      </c>
      <c r="H19" s="42">
        <f t="shared" ref="H19:I19" si="5">D19/(B19+D19)</f>
        <v>0.48783610755441736</v>
      </c>
      <c r="I19" s="42">
        <f t="shared" si="5"/>
        <v>0.5053763440860215</v>
      </c>
      <c r="J19" s="42">
        <f t="shared" si="2"/>
        <v>0.4966062258202194</v>
      </c>
      <c r="K19" s="56">
        <f t="shared" si="0"/>
        <v>1.9216666666666669</v>
      </c>
      <c r="L19" s="48"/>
      <c r="M19" s="41"/>
      <c r="N19" s="42"/>
      <c r="O19" s="42"/>
      <c r="P19" s="49"/>
      <c r="R19" s="6"/>
      <c r="S19" s="6"/>
      <c r="T19" s="31"/>
    </row>
    <row r="20" spans="1:20" ht="13" x14ac:dyDescent="0.15">
      <c r="A20" s="50" t="s">
        <v>43</v>
      </c>
      <c r="B20" s="46">
        <v>4</v>
      </c>
      <c r="C20" s="43">
        <v>1.85</v>
      </c>
      <c r="D20" s="43">
        <v>3.78</v>
      </c>
      <c r="E20" s="43">
        <v>1.86</v>
      </c>
      <c r="F20" s="43">
        <v>2.9</v>
      </c>
      <c r="G20" s="46">
        <v>2.63</v>
      </c>
      <c r="H20" s="42">
        <f t="shared" ref="H20:I20" si="6">D20/(B20+D20)</f>
        <v>0.48586118251928023</v>
      </c>
      <c r="I20" s="42">
        <f t="shared" si="6"/>
        <v>0.50134770889487879</v>
      </c>
      <c r="J20" s="42">
        <f t="shared" si="2"/>
        <v>0.49360444570707951</v>
      </c>
      <c r="K20" s="56">
        <f t="shared" si="0"/>
        <v>1.9149999999999998</v>
      </c>
      <c r="L20" s="48"/>
      <c r="M20" s="41"/>
      <c r="N20" s="42"/>
      <c r="O20" s="42"/>
      <c r="P20" s="49"/>
      <c r="R20" s="6"/>
      <c r="S20" s="6"/>
      <c r="T20" s="31"/>
    </row>
    <row r="21" spans="1:20" ht="13" x14ac:dyDescent="0.15">
      <c r="A21" s="12" t="s">
        <v>44</v>
      </c>
      <c r="B21" s="7">
        <v>4</v>
      </c>
      <c r="C21" s="6">
        <v>1.85</v>
      </c>
      <c r="D21" s="6">
        <v>4.05</v>
      </c>
      <c r="E21" s="5">
        <v>2</v>
      </c>
      <c r="F21" s="6">
        <v>2.84</v>
      </c>
      <c r="G21" s="5">
        <v>2.56</v>
      </c>
      <c r="H21" s="8">
        <f t="shared" ref="H21:I21" si="7">D21/(B21+D21)</f>
        <v>0.50310559006211175</v>
      </c>
      <c r="I21" s="8">
        <f t="shared" si="7"/>
        <v>0.51948051948051943</v>
      </c>
      <c r="J21" s="8">
        <f t="shared" si="2"/>
        <v>0.51129305477131559</v>
      </c>
      <c r="K21" s="56">
        <f t="shared" si="0"/>
        <v>1.9833333333333332</v>
      </c>
      <c r="L21" s="48"/>
      <c r="M21" s="41"/>
      <c r="N21" s="42"/>
      <c r="O21" s="42"/>
      <c r="P21" s="49"/>
      <c r="R21" s="6"/>
      <c r="S21" s="6"/>
      <c r="T21" s="31"/>
    </row>
    <row r="22" spans="1:20" ht="13" x14ac:dyDescent="0.15">
      <c r="A22" s="12" t="s">
        <v>45</v>
      </c>
      <c r="B22" s="7">
        <v>4</v>
      </c>
      <c r="C22" s="6">
        <v>1.82</v>
      </c>
      <c r="D22" s="5">
        <v>5.5</v>
      </c>
      <c r="E22" s="6">
        <v>2.71</v>
      </c>
      <c r="F22" s="5">
        <v>2.91</v>
      </c>
      <c r="G22" s="5">
        <v>2.64</v>
      </c>
      <c r="H22" s="8">
        <f t="shared" ref="H22:I22" si="8">D22/(B22+D22)</f>
        <v>0.57894736842105265</v>
      </c>
      <c r="I22" s="8">
        <f t="shared" si="8"/>
        <v>0.59823399558498891</v>
      </c>
      <c r="J22" s="8">
        <f t="shared" si="2"/>
        <v>0.58859068200302078</v>
      </c>
      <c r="K22" s="56">
        <f t="shared" si="0"/>
        <v>2.3383333333333334</v>
      </c>
      <c r="L22" s="48"/>
      <c r="M22" s="41"/>
      <c r="N22" s="42"/>
      <c r="O22" s="42"/>
      <c r="P22" s="49"/>
      <c r="R22" s="6"/>
      <c r="S22" s="6"/>
      <c r="T22" s="31"/>
    </row>
    <row r="23" spans="1:20" ht="13" x14ac:dyDescent="0.15">
      <c r="A23" s="12" t="s">
        <v>46</v>
      </c>
      <c r="B23" s="7">
        <v>4</v>
      </c>
      <c r="C23" s="5">
        <v>1.81</v>
      </c>
      <c r="D23" s="6">
        <v>6.96</v>
      </c>
      <c r="E23" s="5">
        <v>3.44</v>
      </c>
      <c r="F23" s="5">
        <v>2.91</v>
      </c>
      <c r="G23" s="6">
        <v>2.64</v>
      </c>
      <c r="H23" s="8">
        <f t="shared" ref="H23:I23" si="9">D23/(B23+D23)</f>
        <v>0.63503649635036497</v>
      </c>
      <c r="I23" s="8">
        <f t="shared" si="9"/>
        <v>0.65523809523809518</v>
      </c>
      <c r="J23" s="8">
        <f t="shared" si="2"/>
        <v>0.64513729579423007</v>
      </c>
      <c r="K23" s="56">
        <f t="shared" si="0"/>
        <v>2.7016666666666667</v>
      </c>
      <c r="L23" s="48"/>
      <c r="M23" s="41"/>
      <c r="N23" s="42"/>
      <c r="O23" s="42"/>
      <c r="P23" s="49"/>
      <c r="R23" s="6"/>
      <c r="S23" s="6"/>
      <c r="T23" s="31"/>
    </row>
    <row r="24" spans="1:20" ht="13" x14ac:dyDescent="0.15">
      <c r="A24" s="12" t="s">
        <v>47</v>
      </c>
      <c r="B24" s="7">
        <v>4</v>
      </c>
      <c r="C24" s="5">
        <v>1.8</v>
      </c>
      <c r="D24" s="5">
        <v>8.69</v>
      </c>
      <c r="E24" s="6">
        <v>4.28</v>
      </c>
      <c r="F24" s="5">
        <v>2.91</v>
      </c>
      <c r="G24" s="6">
        <v>2.65</v>
      </c>
      <c r="H24" s="8">
        <f t="shared" ref="H24:I24" si="10">D24/(B24+D24)</f>
        <v>0.68479117415287627</v>
      </c>
      <c r="I24" s="8">
        <f t="shared" si="10"/>
        <v>0.70394736842105265</v>
      </c>
      <c r="J24" s="8">
        <f t="shared" si="2"/>
        <v>0.69436927128696446</v>
      </c>
      <c r="K24" s="56">
        <f t="shared" si="0"/>
        <v>3.1283333333333334</v>
      </c>
      <c r="L24" s="48"/>
      <c r="M24" s="41"/>
      <c r="N24" s="42"/>
      <c r="O24" s="42"/>
      <c r="P24" s="49"/>
      <c r="R24" s="6"/>
      <c r="S24" s="6"/>
      <c r="T24" s="31"/>
    </row>
    <row r="25" spans="1:20" ht="13" x14ac:dyDescent="0.15">
      <c r="A25" s="12" t="s">
        <v>48</v>
      </c>
      <c r="B25" s="7">
        <v>4</v>
      </c>
      <c r="C25" s="6">
        <v>1.79</v>
      </c>
      <c r="D25" s="6">
        <v>9.36</v>
      </c>
      <c r="E25" s="5">
        <v>4.5999999999999996</v>
      </c>
      <c r="F25" s="6">
        <v>2.92</v>
      </c>
      <c r="G25" s="6">
        <v>2.65</v>
      </c>
      <c r="H25" s="8">
        <f t="shared" ref="H25:I25" si="11">D25/(B25+D25)</f>
        <v>0.70059880239520955</v>
      </c>
      <c r="I25" s="8">
        <f t="shared" si="11"/>
        <v>0.71987480438184659</v>
      </c>
      <c r="J25" s="8">
        <f t="shared" si="2"/>
        <v>0.71023680338852802</v>
      </c>
      <c r="K25" s="56">
        <f t="shared" si="0"/>
        <v>3.2916666666666665</v>
      </c>
      <c r="L25" s="48"/>
      <c r="M25" s="41"/>
      <c r="N25" s="42"/>
      <c r="O25" s="42"/>
      <c r="P25" s="49"/>
      <c r="R25" s="6"/>
      <c r="S25" s="6"/>
      <c r="T25" s="31"/>
    </row>
    <row r="26" spans="1:20" ht="13" x14ac:dyDescent="0.15">
      <c r="A26" s="12" t="s">
        <v>49</v>
      </c>
      <c r="B26" s="7">
        <v>4</v>
      </c>
      <c r="C26" s="5">
        <v>1.8</v>
      </c>
      <c r="D26" s="6">
        <v>8.93</v>
      </c>
      <c r="E26" s="5">
        <v>4.4000000000000004</v>
      </c>
      <c r="F26" s="6">
        <v>2.92</v>
      </c>
      <c r="G26" s="6">
        <v>2.66</v>
      </c>
      <c r="H26" s="8">
        <f t="shared" ref="H26:I26" si="12">D26/(B26+D26)</f>
        <v>0.69064191802010821</v>
      </c>
      <c r="I26" s="8">
        <f t="shared" si="12"/>
        <v>0.70967741935483875</v>
      </c>
      <c r="J26" s="8">
        <f t="shared" si="2"/>
        <v>0.70015966868747348</v>
      </c>
      <c r="K26" s="56">
        <f t="shared" si="0"/>
        <v>3.1883333333333339</v>
      </c>
      <c r="L26" s="48"/>
      <c r="M26" s="41"/>
      <c r="N26" s="42"/>
      <c r="O26" s="42"/>
      <c r="P26" s="49"/>
      <c r="R26" s="6"/>
      <c r="S26" s="6"/>
      <c r="T26" s="31"/>
    </row>
    <row r="27" spans="1:20" ht="13" x14ac:dyDescent="0.15">
      <c r="A27" s="12" t="s">
        <v>50</v>
      </c>
      <c r="B27" s="7">
        <v>4</v>
      </c>
      <c r="C27" s="6">
        <v>1.79</v>
      </c>
      <c r="D27" s="6">
        <v>10.77</v>
      </c>
      <c r="E27" s="5">
        <v>5.3</v>
      </c>
      <c r="F27" s="5">
        <v>2.93</v>
      </c>
      <c r="G27" s="6">
        <v>2.67</v>
      </c>
      <c r="H27" s="8">
        <f t="shared" ref="H27:I27" si="13">D27/(B27+D27)</f>
        <v>0.72918077183480023</v>
      </c>
      <c r="I27" s="8">
        <f t="shared" si="13"/>
        <v>0.74753173483779967</v>
      </c>
      <c r="J27" s="8">
        <f t="shared" si="2"/>
        <v>0.73835625333629995</v>
      </c>
      <c r="K27" s="56">
        <f t="shared" si="0"/>
        <v>3.6433333333333331</v>
      </c>
      <c r="L27" s="48"/>
      <c r="M27" s="41"/>
      <c r="N27" s="42"/>
      <c r="O27" s="42"/>
      <c r="P27" s="49"/>
      <c r="R27" s="6"/>
      <c r="S27" s="6"/>
      <c r="T27" s="31"/>
    </row>
    <row r="28" spans="1:20" ht="13" x14ac:dyDescent="0.15">
      <c r="A28" s="12" t="s">
        <v>51</v>
      </c>
      <c r="B28" s="7">
        <v>4</v>
      </c>
      <c r="C28" s="6">
        <v>1.78</v>
      </c>
      <c r="D28" s="6">
        <v>10.119999999999999</v>
      </c>
      <c r="E28" s="5">
        <v>5</v>
      </c>
      <c r="F28" s="6">
        <v>2.93</v>
      </c>
      <c r="G28" s="6">
        <v>2.67</v>
      </c>
      <c r="H28" s="8">
        <f t="shared" ref="H28:I28" si="14">D28/(B28+D28)</f>
        <v>0.71671388101983002</v>
      </c>
      <c r="I28" s="8">
        <f t="shared" si="14"/>
        <v>0.73746312684365778</v>
      </c>
      <c r="J28" s="8">
        <f t="shared" si="2"/>
        <v>0.72708850393174385</v>
      </c>
      <c r="K28" s="56">
        <f t="shared" si="0"/>
        <v>3.4833333333333329</v>
      </c>
      <c r="L28" s="48"/>
      <c r="M28" s="41"/>
      <c r="N28" s="42"/>
      <c r="O28" s="42"/>
      <c r="P28" s="49"/>
      <c r="R28" s="6"/>
      <c r="S28" s="6"/>
      <c r="T28" s="31"/>
    </row>
    <row r="29" spans="1:20" ht="13" x14ac:dyDescent="0.15">
      <c r="A29" s="12" t="s">
        <v>52</v>
      </c>
      <c r="B29" s="7">
        <v>4</v>
      </c>
      <c r="C29" s="6">
        <v>1.82</v>
      </c>
      <c r="D29" s="6">
        <v>10.29</v>
      </c>
      <c r="E29" s="6">
        <v>5.08</v>
      </c>
      <c r="F29" s="6">
        <v>2.93</v>
      </c>
      <c r="G29" s="6">
        <v>2.69</v>
      </c>
      <c r="H29" s="8">
        <f t="shared" ref="H29:I29" si="15">D29/(B29+D29)</f>
        <v>0.7200839748075577</v>
      </c>
      <c r="I29" s="8">
        <f t="shared" si="15"/>
        <v>0.73623188405797102</v>
      </c>
      <c r="J29" s="8">
        <f t="shared" si="2"/>
        <v>0.72815792943276436</v>
      </c>
      <c r="K29" s="56">
        <f t="shared" si="0"/>
        <v>3.5316666666666663</v>
      </c>
      <c r="L29" s="48"/>
      <c r="M29" s="41"/>
      <c r="N29" s="42"/>
      <c r="O29" s="42"/>
      <c r="P29" s="49"/>
      <c r="R29" s="6"/>
      <c r="S29" s="6"/>
      <c r="T29" s="31"/>
    </row>
    <row r="30" spans="1:20" ht="13" x14ac:dyDescent="0.15">
      <c r="A30" s="12" t="s">
        <v>53</v>
      </c>
      <c r="B30" s="7">
        <v>4</v>
      </c>
      <c r="C30" s="6">
        <v>1.79</v>
      </c>
      <c r="D30" s="6">
        <v>11.07</v>
      </c>
      <c r="E30" s="6">
        <v>5.46</v>
      </c>
      <c r="F30" s="6">
        <v>2.92</v>
      </c>
      <c r="G30" s="6">
        <v>2.68</v>
      </c>
      <c r="H30" s="8">
        <f t="shared" ref="H30:I30" si="16">D30/(B30+D30)</f>
        <v>0.73457199734571998</v>
      </c>
      <c r="I30" s="8">
        <f t="shared" si="16"/>
        <v>0.75310344827586206</v>
      </c>
      <c r="J30" s="8">
        <f t="shared" si="2"/>
        <v>0.74383772281079108</v>
      </c>
      <c r="K30" s="56">
        <f t="shared" si="0"/>
        <v>3.72</v>
      </c>
      <c r="L30" s="48"/>
      <c r="M30" s="43"/>
      <c r="N30" s="42"/>
      <c r="O30" s="42"/>
      <c r="P30" s="49"/>
      <c r="R30" s="6"/>
      <c r="S30" s="6"/>
      <c r="T30" s="31"/>
    </row>
    <row r="31" spans="1:20" ht="13" x14ac:dyDescent="0.15">
      <c r="A31" s="12" t="s">
        <v>54</v>
      </c>
      <c r="B31" s="7">
        <v>4</v>
      </c>
      <c r="C31" s="6">
        <v>1.78</v>
      </c>
      <c r="D31" s="6">
        <v>12.24</v>
      </c>
      <c r="E31" s="6">
        <v>6.03</v>
      </c>
      <c r="F31" s="5">
        <v>2.92</v>
      </c>
      <c r="G31" s="6">
        <v>2.67</v>
      </c>
      <c r="H31" s="8">
        <f t="shared" ref="H31:I31" si="17">D31/(B31+D31)</f>
        <v>0.75369458128078815</v>
      </c>
      <c r="I31" s="8">
        <f t="shared" si="17"/>
        <v>0.77208706786171577</v>
      </c>
      <c r="J31" s="8">
        <f t="shared" si="2"/>
        <v>0.76289082457125201</v>
      </c>
      <c r="K31" s="56">
        <f t="shared" si="0"/>
        <v>4.0083333333333337</v>
      </c>
      <c r="L31" s="47"/>
      <c r="M31" s="44"/>
      <c r="N31" s="45"/>
      <c r="O31" s="41"/>
      <c r="P31" s="49"/>
      <c r="R31" s="6"/>
      <c r="S31" s="6"/>
      <c r="T31" s="31"/>
    </row>
    <row r="32" spans="1:20" ht="13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1"/>
      <c r="L32" s="43"/>
      <c r="M32" s="44"/>
      <c r="N32" s="46"/>
      <c r="O32" s="41"/>
      <c r="P32" s="41"/>
      <c r="Q32" s="10"/>
      <c r="R32" s="6"/>
    </row>
    <row r="33" spans="18:29" ht="13" x14ac:dyDescent="0.15">
      <c r="R33" s="1"/>
    </row>
    <row r="34" spans="18:29" ht="13" x14ac:dyDescent="0.15">
      <c r="R34" s="1"/>
    </row>
    <row r="35" spans="18:29" ht="13" x14ac:dyDescent="0.15"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8:29" ht="13" x14ac:dyDescent="0.15">
      <c r="R36" s="1"/>
    </row>
    <row r="37" spans="18:29" ht="13" x14ac:dyDescent="0.15">
      <c r="R37" s="1"/>
    </row>
    <row r="38" spans="18:29" ht="13" x14ac:dyDescent="0.15">
      <c r="R38" s="1"/>
    </row>
    <row r="39" spans="18:29" ht="13" x14ac:dyDescent="0.15">
      <c r="R39" s="1"/>
    </row>
    <row r="40" spans="18:29" ht="13" x14ac:dyDescent="0.15">
      <c r="R40" s="1"/>
    </row>
    <row r="41" spans="18:29" ht="13" x14ac:dyDescent="0.15">
      <c r="R41" s="1"/>
    </row>
    <row r="42" spans="18:29" ht="13" x14ac:dyDescent="0.15">
      <c r="R42" s="1"/>
    </row>
    <row r="43" spans="18:29" ht="13" x14ac:dyDescent="0.15">
      <c r="R43" s="1"/>
    </row>
    <row r="44" spans="18:29" ht="13" x14ac:dyDescent="0.15">
      <c r="R44" s="1"/>
    </row>
    <row r="45" spans="18:29" ht="13" x14ac:dyDescent="0.15">
      <c r="R45" s="1"/>
    </row>
    <row r="46" spans="18:29" ht="13" x14ac:dyDescent="0.15">
      <c r="R46" s="1"/>
    </row>
    <row r="47" spans="18:29" ht="13" x14ac:dyDescent="0.15">
      <c r="R47" s="1"/>
    </row>
    <row r="48" spans="18:29" ht="13" x14ac:dyDescent="0.15">
      <c r="R48" s="1"/>
    </row>
    <row r="49" spans="1:18" ht="13" x14ac:dyDescent="0.15">
      <c r="R49" s="1"/>
    </row>
    <row r="50" spans="1:18" ht="13" x14ac:dyDescent="0.15">
      <c r="R50" s="1"/>
    </row>
    <row r="51" spans="1:18" ht="13" x14ac:dyDescent="0.15">
      <c r="R51" s="1"/>
    </row>
    <row r="52" spans="1:18" ht="13" x14ac:dyDescent="0.15">
      <c r="R52" s="1"/>
    </row>
    <row r="53" spans="1:18" ht="13" x14ac:dyDescent="0.15">
      <c r="R53" s="1"/>
    </row>
    <row r="54" spans="1:18" ht="13" x14ac:dyDescent="0.15">
      <c r="R54" s="1"/>
    </row>
    <row r="55" spans="1:18" ht="13" x14ac:dyDescent="0.15">
      <c r="R55" s="1"/>
    </row>
    <row r="56" spans="1:18" ht="13" x14ac:dyDescent="0.15">
      <c r="R56" s="1"/>
    </row>
    <row r="57" spans="1:18" ht="13" x14ac:dyDescent="0.15">
      <c r="R57" s="1"/>
    </row>
    <row r="58" spans="1:18" ht="13" x14ac:dyDescent="0.15">
      <c r="R58" s="1"/>
    </row>
    <row r="59" spans="1:18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</sheetData>
  <mergeCells count="3">
    <mergeCell ref="A9:G9"/>
    <mergeCell ref="H9:J9"/>
    <mergeCell ref="M13:O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D7BCF-A8F2-4468-B660-445C4F6C4989}">
  <sheetPr>
    <outlinePr summaryBelow="0" summaryRight="0"/>
  </sheetPr>
  <dimension ref="A1:AE994"/>
  <sheetViews>
    <sheetView tabSelected="1" topLeftCell="B1" zoomScale="60" zoomScaleNormal="60" workbookViewId="0">
      <selection activeCell="F6" sqref="F6"/>
    </sheetView>
  </sheetViews>
  <sheetFormatPr baseColWidth="10" defaultColWidth="14.5" defaultRowHeight="15.75" customHeight="1" x14ac:dyDescent="0.15"/>
  <cols>
    <col min="2" max="2" width="22" customWidth="1"/>
    <col min="3" max="8" width="24.83203125" customWidth="1"/>
    <col min="9" max="9" width="20.1640625" customWidth="1"/>
    <col min="10" max="10" width="21.5" customWidth="1"/>
    <col min="11" max="11" width="18.5" customWidth="1"/>
    <col min="12" max="14" width="15.83203125" customWidth="1"/>
    <col min="15" max="15" width="19.1640625" customWidth="1"/>
    <col min="16" max="16" width="17.5" customWidth="1"/>
    <col min="17" max="17" width="15.6640625" customWidth="1"/>
    <col min="18" max="19" width="25.5" customWidth="1"/>
  </cols>
  <sheetData>
    <row r="1" spans="1:31" ht="13" x14ac:dyDescent="0.1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31" ht="13" x14ac:dyDescent="0.1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1:31" ht="13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1:31" ht="13" x14ac:dyDescent="0.15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spans="1:31" ht="13" x14ac:dyDescent="0.15">
      <c r="A5" s="29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31" ht="13" x14ac:dyDescent="0.15">
      <c r="A6" s="23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</row>
    <row r="7" spans="1:31" ht="13" x14ac:dyDescent="0.15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59"/>
      <c r="P7" s="28"/>
      <c r="Q7" s="28"/>
      <c r="R7" s="28"/>
      <c r="S7" s="28"/>
      <c r="T7" s="28"/>
    </row>
    <row r="8" spans="1:31" ht="40.75" customHeight="1" x14ac:dyDescent="0.2">
      <c r="B8" s="28"/>
      <c r="C8" s="28"/>
      <c r="D8" s="28"/>
      <c r="E8" s="28"/>
      <c r="F8" s="28"/>
      <c r="G8" s="28"/>
      <c r="H8" s="66" t="s">
        <v>84</v>
      </c>
      <c r="I8" s="65">
        <f>AVERAGE(I11:I15)</f>
        <v>5.9044214145220746</v>
      </c>
      <c r="J8" s="28"/>
      <c r="K8" s="28"/>
      <c r="L8" s="28"/>
      <c r="N8" s="60" t="s">
        <v>90</v>
      </c>
      <c r="O8" s="68">
        <f>AVERAGE(L11:L15)</f>
        <v>1.0323835026195902</v>
      </c>
      <c r="P8" s="28"/>
      <c r="Q8" s="28"/>
      <c r="R8" s="28"/>
      <c r="S8" s="28"/>
      <c r="T8" s="28"/>
    </row>
    <row r="9" spans="1:31" ht="13" x14ac:dyDescent="0.15">
      <c r="A9" s="89" t="s">
        <v>82</v>
      </c>
      <c r="B9" s="96"/>
      <c r="C9" s="96"/>
      <c r="D9" s="96"/>
      <c r="E9" s="96"/>
      <c r="F9" s="96"/>
      <c r="G9" s="96"/>
      <c r="H9" s="96"/>
      <c r="I9" s="95" t="s">
        <v>60</v>
      </c>
      <c r="J9" s="91"/>
      <c r="K9" s="91"/>
      <c r="L9" s="91"/>
      <c r="M9" s="91"/>
      <c r="N9" s="91"/>
      <c r="O9" s="91"/>
      <c r="P9" s="91"/>
      <c r="Q9" s="91"/>
    </row>
    <row r="10" spans="1:31" ht="30" customHeight="1" x14ac:dyDescent="0.15">
      <c r="A10" s="52" t="s">
        <v>58</v>
      </c>
      <c r="B10" s="26" t="s">
        <v>2</v>
      </c>
      <c r="C10" s="25" t="s">
        <v>28</v>
      </c>
      <c r="D10" s="26" t="s">
        <v>31</v>
      </c>
      <c r="E10" s="26" t="s">
        <v>29</v>
      </c>
      <c r="F10" s="26" t="s">
        <v>30</v>
      </c>
      <c r="G10" s="26" t="s">
        <v>32</v>
      </c>
      <c r="H10" s="52" t="s">
        <v>33</v>
      </c>
      <c r="I10" s="52" t="s">
        <v>81</v>
      </c>
      <c r="J10" s="52" t="s">
        <v>93</v>
      </c>
      <c r="K10" s="52" t="s">
        <v>59</v>
      </c>
      <c r="L10" s="52" t="s">
        <v>91</v>
      </c>
      <c r="M10" s="52" t="s">
        <v>87</v>
      </c>
      <c r="N10" s="52" t="s">
        <v>88</v>
      </c>
      <c r="O10" s="52" t="s">
        <v>89</v>
      </c>
      <c r="P10" s="52" t="s">
        <v>92</v>
      </c>
      <c r="Q10" s="58" t="s">
        <v>60</v>
      </c>
      <c r="S10" s="26"/>
      <c r="T10" s="26"/>
      <c r="U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</row>
    <row r="11" spans="1:31" ht="13" x14ac:dyDescent="0.15">
      <c r="A11" s="61">
        <f>'raw integral data'!K11</f>
        <v>1.0033333333333332</v>
      </c>
      <c r="B11" s="62" t="s">
        <v>34</v>
      </c>
      <c r="C11" s="63">
        <f>'raw integral data'!B11/$A$11</f>
        <v>3.9867109634551499</v>
      </c>
      <c r="D11" s="63">
        <f>'raw integral data'!C11/$A$11</f>
        <v>2.0132890365448506</v>
      </c>
      <c r="E11" s="63">
        <f>'raw integral data'!D11/$A$11</f>
        <v>0</v>
      </c>
      <c r="F11" s="63">
        <f>'raw integral data'!E11/$A$11</f>
        <v>0</v>
      </c>
      <c r="G11" s="63">
        <f>'raw integral data'!F11/$A$11</f>
        <v>2.9800664451827248</v>
      </c>
      <c r="H11" s="63">
        <f>'raw integral data'!G11/$A$11</f>
        <v>2.9302325581395352</v>
      </c>
      <c r="I11" s="63">
        <f>SUM(G11:H11)</f>
        <v>5.91029900332226</v>
      </c>
      <c r="J11" s="64">
        <f>1-I11/I11</f>
        <v>0</v>
      </c>
      <c r="K11" s="67">
        <f t="shared" ref="K11:K15" si="0">I11/(2*(C11+D11))</f>
        <v>0.49252491694352168</v>
      </c>
      <c r="L11" s="18">
        <f>(1-K11)/K11</f>
        <v>1.0303541315345695</v>
      </c>
      <c r="M11" s="30">
        <f>1-J11</f>
        <v>1</v>
      </c>
      <c r="N11" s="18">
        <f>LN(M11)</f>
        <v>0</v>
      </c>
      <c r="O11" s="69">
        <f>L11/$O$8</f>
        <v>0.99803428563138463</v>
      </c>
      <c r="P11" s="70">
        <f>LN((M11)*(O11))</f>
        <v>-1.9676489207051413E-3</v>
      </c>
      <c r="Q11" s="72">
        <f>N11/P11</f>
        <v>0</v>
      </c>
      <c r="R11" s="4"/>
      <c r="S11" s="4"/>
      <c r="T11" s="4"/>
      <c r="U11" s="4"/>
    </row>
    <row r="12" spans="1:31" ht="13" x14ac:dyDescent="0.15">
      <c r="A12" s="61">
        <f>'raw integral data'!K12</f>
        <v>1.0049999999999999</v>
      </c>
      <c r="B12" s="62" t="s">
        <v>35</v>
      </c>
      <c r="C12" s="63">
        <f>'raw integral data'!B12/$A$12</f>
        <v>3.9800995024875627</v>
      </c>
      <c r="D12" s="63">
        <f>'raw integral data'!C12/$A$12</f>
        <v>2.0199004975124377</v>
      </c>
      <c r="E12" s="63">
        <f>'raw integral data'!D12/$A$12</f>
        <v>0</v>
      </c>
      <c r="F12" s="63">
        <f>'raw integral data'!E12/$A$12</f>
        <v>0</v>
      </c>
      <c r="G12" s="63">
        <f>'raw integral data'!F12/$A$12</f>
        <v>2.9751243781094532</v>
      </c>
      <c r="H12" s="63">
        <f>'raw integral data'!G12/$A$12</f>
        <v>2.9154228855721396</v>
      </c>
      <c r="I12" s="63">
        <f t="shared" ref="I12:I31" si="1">SUM(G12:H12)</f>
        <v>5.8905472636815928</v>
      </c>
      <c r="J12" s="64">
        <f t="shared" ref="J12:J15" si="2">1-I12/I12</f>
        <v>0</v>
      </c>
      <c r="K12" s="67">
        <f t="shared" si="0"/>
        <v>0.49087893864013271</v>
      </c>
      <c r="L12" s="18">
        <f t="shared" ref="L12:L31" si="3">(1-K12)/K12</f>
        <v>1.0371621621621621</v>
      </c>
      <c r="M12" s="30">
        <f t="shared" ref="M12:M31" si="4">1-J12</f>
        <v>1</v>
      </c>
      <c r="N12" s="18">
        <f t="shared" ref="N12:N31" si="5">LN(M12)</f>
        <v>0</v>
      </c>
      <c r="O12" s="69">
        <f t="shared" ref="O12:O31" si="6">L12/$O$8</f>
        <v>1.0046287639529752</v>
      </c>
      <c r="P12" s="70">
        <f t="shared" ref="P12:P31" si="7">LN((M12)*(O12))</f>
        <v>4.6180841685621839E-3</v>
      </c>
      <c r="Q12" s="72">
        <f t="shared" ref="Q12:Q31" si="8">N12/P12</f>
        <v>0</v>
      </c>
      <c r="R12" s="36"/>
      <c r="S12" s="36"/>
      <c r="T12" s="28"/>
      <c r="U12" s="28"/>
    </row>
    <row r="13" spans="1:31" ht="13" x14ac:dyDescent="0.15">
      <c r="A13" s="61">
        <f>'raw integral data'!K13</f>
        <v>1.0049999999999999</v>
      </c>
      <c r="B13" s="62" t="s">
        <v>36</v>
      </c>
      <c r="C13" s="63">
        <f>'raw integral data'!B13/$A$13</f>
        <v>3.9800995024875627</v>
      </c>
      <c r="D13" s="63">
        <f>'raw integral data'!C13/$A$13</f>
        <v>2.0199004975124377</v>
      </c>
      <c r="E13" s="63">
        <f>'raw integral data'!D13/$A$13</f>
        <v>0</v>
      </c>
      <c r="F13" s="63">
        <f>'raw integral data'!E13/$A$13</f>
        <v>0</v>
      </c>
      <c r="G13" s="63">
        <f>'raw integral data'!F13/$A$13</f>
        <v>2.9850746268656718</v>
      </c>
      <c r="H13" s="63">
        <f>'raw integral data'!G13/$A$13</f>
        <v>2.9253731343283587</v>
      </c>
      <c r="I13" s="63">
        <f t="shared" si="1"/>
        <v>5.91044776119403</v>
      </c>
      <c r="J13" s="64">
        <f t="shared" si="2"/>
        <v>0</v>
      </c>
      <c r="K13" s="67">
        <f t="shared" si="0"/>
        <v>0.49253731343283585</v>
      </c>
      <c r="L13" s="18">
        <f t="shared" si="3"/>
        <v>1.0303030303030301</v>
      </c>
      <c r="M13" s="30">
        <f t="shared" si="4"/>
        <v>1</v>
      </c>
      <c r="N13" s="18">
        <f t="shared" si="5"/>
        <v>0</v>
      </c>
      <c r="O13" s="69">
        <f t="shared" si="6"/>
        <v>0.99798478732827367</v>
      </c>
      <c r="P13" s="70">
        <f t="shared" si="7"/>
        <v>-2.017245944893606E-3</v>
      </c>
      <c r="Q13" s="72">
        <f t="shared" si="8"/>
        <v>0</v>
      </c>
      <c r="R13" s="4"/>
      <c r="S13" s="4"/>
      <c r="T13" s="28"/>
      <c r="U13" s="28"/>
    </row>
    <row r="14" spans="1:31" ht="13" x14ac:dyDescent="0.15">
      <c r="A14" s="61">
        <f>'raw integral data'!K14</f>
        <v>1.0033333333333332</v>
      </c>
      <c r="B14" s="62" t="s">
        <v>37</v>
      </c>
      <c r="C14" s="63">
        <f>'raw integral data'!B14/$A$14</f>
        <v>3.9867109634551499</v>
      </c>
      <c r="D14" s="63">
        <f>'raw integral data'!C14/$A$14</f>
        <v>2.0132890365448506</v>
      </c>
      <c r="E14" s="63">
        <f>'raw integral data'!D14/$A$14</f>
        <v>0</v>
      </c>
      <c r="F14" s="63">
        <f>'raw integral data'!E14/$A$14</f>
        <v>0</v>
      </c>
      <c r="G14" s="63">
        <f>'raw integral data'!F14/$A$14</f>
        <v>2.9900332225913626</v>
      </c>
      <c r="H14" s="63">
        <f>'raw integral data'!G14/$A$14</f>
        <v>2.9302325581395352</v>
      </c>
      <c r="I14" s="63">
        <f t="shared" si="1"/>
        <v>5.9202657807308974</v>
      </c>
      <c r="J14" s="64">
        <f t="shared" si="2"/>
        <v>0</v>
      </c>
      <c r="K14" s="67">
        <f t="shared" si="0"/>
        <v>0.49335548172757476</v>
      </c>
      <c r="L14" s="18">
        <f t="shared" si="3"/>
        <v>1.026936026936027</v>
      </c>
      <c r="M14" s="30">
        <f t="shared" si="4"/>
        <v>1</v>
      </c>
      <c r="N14" s="18">
        <f t="shared" si="5"/>
        <v>0</v>
      </c>
      <c r="O14" s="69">
        <f t="shared" si="6"/>
        <v>0.99472339913439078</v>
      </c>
      <c r="P14" s="70">
        <f t="shared" si="7"/>
        <v>-5.2905712898623919E-3</v>
      </c>
      <c r="Q14" s="72">
        <f t="shared" si="8"/>
        <v>0</v>
      </c>
      <c r="R14" s="36"/>
      <c r="S14" s="36"/>
      <c r="T14" s="28"/>
      <c r="U14" s="28"/>
    </row>
    <row r="15" spans="1:31" ht="13" x14ac:dyDescent="0.15">
      <c r="A15" s="61">
        <f>'raw integral data'!K15</f>
        <v>1.0049999999999999</v>
      </c>
      <c r="B15" s="62" t="s">
        <v>38</v>
      </c>
      <c r="C15" s="63">
        <f>'raw integral data'!B15/$A$15</f>
        <v>3.9800995024875627</v>
      </c>
      <c r="D15" s="63">
        <f>'raw integral data'!C15/$A$15</f>
        <v>2.0199004975124377</v>
      </c>
      <c r="E15" s="63">
        <f>'raw integral data'!D15/$A$15</f>
        <v>0</v>
      </c>
      <c r="F15" s="63">
        <f>'raw integral data'!E15/$A$15</f>
        <v>0</v>
      </c>
      <c r="G15" s="63">
        <f>'raw integral data'!F15/$A$15</f>
        <v>2.9651741293532341</v>
      </c>
      <c r="H15" s="63">
        <f>'raw integral data'!G15/$A$15</f>
        <v>2.9253731343283587</v>
      </c>
      <c r="I15" s="63">
        <f t="shared" si="1"/>
        <v>5.8905472636815928</v>
      </c>
      <c r="J15" s="64">
        <f t="shared" si="2"/>
        <v>0</v>
      </c>
      <c r="K15" s="67">
        <f t="shared" si="0"/>
        <v>0.49087893864013271</v>
      </c>
      <c r="L15" s="18">
        <f t="shared" si="3"/>
        <v>1.0371621621621621</v>
      </c>
      <c r="M15" s="30">
        <f t="shared" si="4"/>
        <v>1</v>
      </c>
      <c r="N15" s="18">
        <f t="shared" si="5"/>
        <v>0</v>
      </c>
      <c r="O15" s="69">
        <f t="shared" si="6"/>
        <v>1.0046287639529752</v>
      </c>
      <c r="P15" s="70">
        <f t="shared" si="7"/>
        <v>4.6180841685621839E-3</v>
      </c>
      <c r="Q15" s="72">
        <f t="shared" si="8"/>
        <v>0</v>
      </c>
      <c r="T15" s="28"/>
      <c r="U15" s="28"/>
    </row>
    <row r="16" spans="1:31" ht="13" x14ac:dyDescent="0.15">
      <c r="A16" s="15">
        <f>'raw integral data'!K16</f>
        <v>1.7283333333333335</v>
      </c>
      <c r="B16" s="50" t="s">
        <v>39</v>
      </c>
      <c r="C16" s="46">
        <f>'raw integral data'!B16/$A$16</f>
        <v>2.314368370298939</v>
      </c>
      <c r="D16" s="46">
        <f>'raw integral data'!C16/$A$16</f>
        <v>1.0761812921890066</v>
      </c>
      <c r="E16" s="46">
        <f>'raw integral data'!D16/$A$16</f>
        <v>1.747348119575699</v>
      </c>
      <c r="F16" s="46">
        <f>'raw integral data'!E16/$A$16</f>
        <v>0.86210221793635478</v>
      </c>
      <c r="G16" s="46">
        <f>'raw integral data'!F16/$A$16</f>
        <v>1.6952748312439729</v>
      </c>
      <c r="H16" s="46">
        <f>'raw integral data'!G16/$A$16</f>
        <v>1.5274831243972997</v>
      </c>
      <c r="I16" s="46">
        <f t="shared" si="1"/>
        <v>3.2227579556412724</v>
      </c>
      <c r="J16" s="42">
        <f>1-I16/$I$8</f>
        <v>0.45417887217284025</v>
      </c>
      <c r="K16" s="42">
        <f>I16/(2*(C16+D16))</f>
        <v>0.47525597269624575</v>
      </c>
      <c r="L16" s="18">
        <f t="shared" si="3"/>
        <v>1.104129263913824</v>
      </c>
      <c r="M16" s="30">
        <f t="shared" si="4"/>
        <v>0.54582112782715975</v>
      </c>
      <c r="N16" s="18">
        <f t="shared" si="5"/>
        <v>-0.60546396162354033</v>
      </c>
      <c r="O16" s="69">
        <f t="shared" si="6"/>
        <v>1.0694952613173154</v>
      </c>
      <c r="P16" s="70">
        <f t="shared" si="7"/>
        <v>-0.53827714283888084</v>
      </c>
      <c r="Q16" s="71">
        <f t="shared" si="8"/>
        <v>1.1248182644916247</v>
      </c>
      <c r="R16" s="33"/>
      <c r="T16" s="28"/>
      <c r="U16" s="28"/>
      <c r="V16" s="31"/>
    </row>
    <row r="17" spans="1:22" ht="13" x14ac:dyDescent="0.15">
      <c r="A17" s="15">
        <f>'raw integral data'!K17</f>
        <v>1.7183333333333335</v>
      </c>
      <c r="B17" s="50" t="s">
        <v>40</v>
      </c>
      <c r="C17" s="46">
        <f>'raw integral data'!B17/$A$17</f>
        <v>2.3278370514064015</v>
      </c>
      <c r="D17" s="46">
        <f>'raw integral data'!C17/$A$17</f>
        <v>1.0824442289039766</v>
      </c>
      <c r="E17" s="46">
        <f>'raw integral data'!D17/$A$17</f>
        <v>1.734238603297769</v>
      </c>
      <c r="F17" s="46">
        <f>'raw integral data'!E17/$A$17</f>
        <v>0.85548011639185251</v>
      </c>
      <c r="G17" s="46">
        <f>'raw integral data'!F17/$A$17</f>
        <v>1.681862269641125</v>
      </c>
      <c r="H17" s="46">
        <f>'raw integral data'!G17/$A$17</f>
        <v>1.5305528612997088</v>
      </c>
      <c r="I17" s="46">
        <f t="shared" si="1"/>
        <v>3.2124151309408338</v>
      </c>
      <c r="J17" s="42">
        <f t="shared" ref="J17:J31" si="9">1-I17/$I$8</f>
        <v>0.45593058059172109</v>
      </c>
      <c r="K17" s="42">
        <f t="shared" ref="K17:K31" si="10">I17/(2*(C17+D17))</f>
        <v>0.47098976109215018</v>
      </c>
      <c r="L17" s="18">
        <f t="shared" si="3"/>
        <v>1.1231884057971013</v>
      </c>
      <c r="M17" s="30">
        <f t="shared" si="4"/>
        <v>0.54406941940827891</v>
      </c>
      <c r="N17" s="18">
        <f t="shared" si="5"/>
        <v>-0.6086784310611616</v>
      </c>
      <c r="O17" s="69">
        <f t="shared" si="6"/>
        <v>1.0879565616334443</v>
      </c>
      <c r="P17" s="70">
        <f t="shared" si="7"/>
        <v>-0.52437720839369417</v>
      </c>
      <c r="Q17" s="71">
        <f t="shared" si="8"/>
        <v>1.1607644674826816</v>
      </c>
      <c r="R17" s="33"/>
      <c r="T17" s="28"/>
      <c r="U17" s="28"/>
      <c r="V17" s="31"/>
    </row>
    <row r="18" spans="1:22" ht="13" x14ac:dyDescent="0.15">
      <c r="A18" s="15">
        <f>'raw integral data'!K18</f>
        <v>1.7966666666666662</v>
      </c>
      <c r="B18" s="50" t="s">
        <v>41</v>
      </c>
      <c r="C18" s="46">
        <f>'raw integral data'!B18/$A$18</f>
        <v>2.2263450834879412</v>
      </c>
      <c r="D18" s="46">
        <f>'raw integral data'!C18/$A$18</f>
        <v>1.0296846011131728</v>
      </c>
      <c r="E18" s="46">
        <f>'raw integral data'!D18/$A$18</f>
        <v>1.8367346938775515</v>
      </c>
      <c r="F18" s="46">
        <f>'raw integral data'!E18/$A$18</f>
        <v>0.90723562152133597</v>
      </c>
      <c r="G18" s="46">
        <f>'raw integral data'!F18/$A$18</f>
        <v>1.6196660482374774</v>
      </c>
      <c r="H18" s="46">
        <f>'raw integral data'!G18/$A$18</f>
        <v>1.4693877551020413</v>
      </c>
      <c r="I18" s="46">
        <f t="shared" si="1"/>
        <v>3.0890538033395187</v>
      </c>
      <c r="J18" s="42">
        <f t="shared" si="9"/>
        <v>0.47682362310015469</v>
      </c>
      <c r="K18" s="42">
        <f t="shared" si="10"/>
        <v>0.47435897435897434</v>
      </c>
      <c r="L18" s="18">
        <f t="shared" si="3"/>
        <v>1.1081081081081081</v>
      </c>
      <c r="M18" s="30">
        <f t="shared" si="4"/>
        <v>0.52317637689984531</v>
      </c>
      <c r="N18" s="18">
        <f t="shared" si="5"/>
        <v>-0.64783663104380451</v>
      </c>
      <c r="O18" s="69">
        <f t="shared" si="6"/>
        <v>1.0733492982950354</v>
      </c>
      <c r="P18" s="70">
        <f t="shared" si="7"/>
        <v>-0.57705268607829563</v>
      </c>
      <c r="Q18" s="71">
        <f t="shared" si="8"/>
        <v>1.1226646139481011</v>
      </c>
      <c r="R18" s="33"/>
      <c r="T18" s="28"/>
      <c r="U18" s="28"/>
      <c r="V18" s="31"/>
    </row>
    <row r="19" spans="1:22" ht="13" x14ac:dyDescent="0.15">
      <c r="A19" s="15">
        <f>'raw integral data'!K19</f>
        <v>1.9216666666666669</v>
      </c>
      <c r="B19" s="50" t="s">
        <v>42</v>
      </c>
      <c r="C19" s="46">
        <f>'raw integral data'!B19/$A$19</f>
        <v>2.0815264527320032</v>
      </c>
      <c r="D19" s="46">
        <f>'raw integral data'!C19/$A$19</f>
        <v>0.95750216825672152</v>
      </c>
      <c r="E19" s="46">
        <f>'raw integral data'!D19/$A$19</f>
        <v>1.9826539462272332</v>
      </c>
      <c r="F19" s="46">
        <f>'raw integral data'!E19/$A$19</f>
        <v>0.97831743278404149</v>
      </c>
      <c r="G19" s="46">
        <f>'raw integral data'!F19/$A$19</f>
        <v>1.5143104943625325</v>
      </c>
      <c r="H19" s="46">
        <f>'raw integral data'!G19/$A$19</f>
        <v>1.3686036426712922</v>
      </c>
      <c r="I19" s="46">
        <f t="shared" si="1"/>
        <v>2.8829141370338247</v>
      </c>
      <c r="J19" s="42">
        <f t="shared" si="9"/>
        <v>0.5117363862370623</v>
      </c>
      <c r="K19" s="42">
        <f t="shared" si="10"/>
        <v>0.47431506849315075</v>
      </c>
      <c r="L19" s="18">
        <f t="shared" si="3"/>
        <v>1.1083032490974727</v>
      </c>
      <c r="M19" s="30">
        <f t="shared" si="4"/>
        <v>0.4882636137629377</v>
      </c>
      <c r="N19" s="18">
        <f t="shared" si="5"/>
        <v>-0.71689982684307219</v>
      </c>
      <c r="O19" s="69">
        <f t="shared" si="6"/>
        <v>1.0735383181591358</v>
      </c>
      <c r="P19" s="70">
        <f t="shared" si="7"/>
        <v>-0.64593979453778838</v>
      </c>
      <c r="Q19" s="71">
        <f t="shared" si="8"/>
        <v>1.1098554894826695</v>
      </c>
      <c r="R19" s="33"/>
      <c r="T19" s="28"/>
      <c r="U19" s="28"/>
      <c r="V19" s="31"/>
    </row>
    <row r="20" spans="1:22" ht="13" x14ac:dyDescent="0.15">
      <c r="A20" s="15">
        <f>'raw integral data'!K20</f>
        <v>1.9149999999999998</v>
      </c>
      <c r="B20" s="50" t="s">
        <v>43</v>
      </c>
      <c r="C20" s="46">
        <f>'raw integral data'!B20/$A$20</f>
        <v>2.0887728459530028</v>
      </c>
      <c r="D20" s="46">
        <f>'raw integral data'!C20/$A$20</f>
        <v>0.96605744125326387</v>
      </c>
      <c r="E20" s="46">
        <f>'raw integral data'!D20/$A$20</f>
        <v>1.9738903394255876</v>
      </c>
      <c r="F20" s="46">
        <f>'raw integral data'!E20/$A$20</f>
        <v>0.9712793733681464</v>
      </c>
      <c r="G20" s="46">
        <f>'raw integral data'!F20/$A$20</f>
        <v>1.5143603133159269</v>
      </c>
      <c r="H20" s="46">
        <f>'raw integral data'!G20/$A$20</f>
        <v>1.3733681462140992</v>
      </c>
      <c r="I20" s="46">
        <f t="shared" si="1"/>
        <v>2.8877284595300261</v>
      </c>
      <c r="J20" s="42">
        <f t="shared" si="9"/>
        <v>0.51092101040965932</v>
      </c>
      <c r="K20" s="42">
        <f t="shared" si="10"/>
        <v>0.47264957264957258</v>
      </c>
      <c r="L20" s="18">
        <f t="shared" si="3"/>
        <v>1.1157323688969263</v>
      </c>
      <c r="M20" s="30">
        <f t="shared" si="4"/>
        <v>0.48907898959034068</v>
      </c>
      <c r="N20" s="18">
        <f t="shared" si="5"/>
        <v>-0.71523126964771766</v>
      </c>
      <c r="O20" s="69">
        <f t="shared" si="6"/>
        <v>1.0807344035097859</v>
      </c>
      <c r="P20" s="70">
        <f t="shared" si="7"/>
        <v>-0.63759045635923883</v>
      </c>
      <c r="Q20" s="71">
        <f t="shared" si="8"/>
        <v>1.12177223249517</v>
      </c>
      <c r="R20" s="33"/>
      <c r="T20" s="28"/>
      <c r="U20" s="28"/>
      <c r="V20" s="31"/>
    </row>
    <row r="21" spans="1:22" ht="13" x14ac:dyDescent="0.15">
      <c r="A21" s="15">
        <f>'raw integral data'!K21</f>
        <v>1.9833333333333332</v>
      </c>
      <c r="B21" s="50" t="s">
        <v>44</v>
      </c>
      <c r="C21" s="46">
        <f>'raw integral data'!B21/$A$21</f>
        <v>2.016806722689076</v>
      </c>
      <c r="D21" s="46">
        <f>'raw integral data'!C21/$A$21</f>
        <v>0.93277310924369761</v>
      </c>
      <c r="E21" s="46">
        <f>'raw integral data'!D21/$A$21</f>
        <v>2.0420168067226894</v>
      </c>
      <c r="F21" s="46">
        <f>'raw integral data'!E21/$A$21</f>
        <v>1.008403361344538</v>
      </c>
      <c r="G21" s="46">
        <f>'raw integral data'!F21/$A$21</f>
        <v>1.4319327731092437</v>
      </c>
      <c r="H21" s="46">
        <f>'raw integral data'!G21/$A$21</f>
        <v>1.2907563025210085</v>
      </c>
      <c r="I21" s="46">
        <f t="shared" si="1"/>
        <v>2.7226890756302522</v>
      </c>
      <c r="J21" s="42">
        <f t="shared" si="9"/>
        <v>0.53887284045584394</v>
      </c>
      <c r="K21" s="42">
        <f t="shared" si="10"/>
        <v>0.46153846153846145</v>
      </c>
      <c r="L21" s="18">
        <f t="shared" si="3"/>
        <v>1.166666666666667</v>
      </c>
      <c r="M21" s="30">
        <f t="shared" si="4"/>
        <v>0.46112715954415606</v>
      </c>
      <c r="N21" s="18">
        <f t="shared" si="5"/>
        <v>-0.77408143986855182</v>
      </c>
      <c r="O21" s="69">
        <f t="shared" si="6"/>
        <v>1.1300710091805457</v>
      </c>
      <c r="P21" s="70">
        <f t="shared" si="7"/>
        <v>-0.65180096913586771</v>
      </c>
      <c r="Q21" s="71">
        <f t="shared" si="8"/>
        <v>1.1876040026371835</v>
      </c>
      <c r="R21" s="33"/>
      <c r="T21" s="28"/>
      <c r="U21" s="28"/>
      <c r="V21" s="31"/>
    </row>
    <row r="22" spans="1:22" ht="13" x14ac:dyDescent="0.15">
      <c r="A22" s="15">
        <f>'raw integral data'!K22</f>
        <v>2.3383333333333334</v>
      </c>
      <c r="B22" s="50" t="s">
        <v>45</v>
      </c>
      <c r="C22" s="46">
        <f>'raw integral data'!B22/$A$22</f>
        <v>1.7106200997861725</v>
      </c>
      <c r="D22" s="46">
        <f>'raw integral data'!C22/$A$22</f>
        <v>0.77833214540270845</v>
      </c>
      <c r="E22" s="46">
        <f>'raw integral data'!D22/$A$22</f>
        <v>2.352102637205987</v>
      </c>
      <c r="F22" s="46">
        <f>'raw integral data'!E22/$A$22</f>
        <v>1.1589451176051317</v>
      </c>
      <c r="G22" s="46">
        <f>'raw integral data'!F22/$A$22</f>
        <v>1.2444761225944405</v>
      </c>
      <c r="H22" s="46">
        <f>'raw integral data'!G22/$A$22</f>
        <v>1.129009265858874</v>
      </c>
      <c r="I22" s="46">
        <f t="shared" si="1"/>
        <v>2.3734853884533145</v>
      </c>
      <c r="J22" s="42">
        <f t="shared" si="9"/>
        <v>0.5980155849622002</v>
      </c>
      <c r="K22" s="42">
        <f t="shared" si="10"/>
        <v>0.47680412371134023</v>
      </c>
      <c r="L22" s="18">
        <f t="shared" si="3"/>
        <v>1.097297297297297</v>
      </c>
      <c r="M22" s="30">
        <f t="shared" si="4"/>
        <v>0.4019844150377998</v>
      </c>
      <c r="N22" s="18">
        <f t="shared" si="5"/>
        <v>-0.91134195967732323</v>
      </c>
      <c r="O22" s="69">
        <f t="shared" si="6"/>
        <v>1.062877597823864</v>
      </c>
      <c r="P22" s="70">
        <f t="shared" si="7"/>
        <v>-0.85036201480843543</v>
      </c>
      <c r="Q22" s="71">
        <f t="shared" si="8"/>
        <v>1.0717105700948142</v>
      </c>
      <c r="R22" s="33"/>
      <c r="T22" s="28"/>
      <c r="U22" s="28"/>
      <c r="V22" s="31"/>
    </row>
    <row r="23" spans="1:22" ht="13" x14ac:dyDescent="0.15">
      <c r="A23" s="15">
        <f>'raw integral data'!K23</f>
        <v>2.7016666666666667</v>
      </c>
      <c r="B23" s="50" t="s">
        <v>46</v>
      </c>
      <c r="C23" s="46">
        <f>'raw integral data'!B23/$A$23</f>
        <v>1.4805675508945095</v>
      </c>
      <c r="D23" s="46">
        <f>'raw integral data'!C23/$A$23</f>
        <v>0.6699568167797656</v>
      </c>
      <c r="E23" s="46">
        <f>'raw integral data'!D23/$A$23</f>
        <v>2.5761875385564466</v>
      </c>
      <c r="F23" s="46">
        <f>'raw integral data'!E23/$A$23</f>
        <v>1.2732880937692781</v>
      </c>
      <c r="G23" s="46">
        <f>'raw integral data'!F23/$A$23</f>
        <v>1.0771128932757557</v>
      </c>
      <c r="H23" s="46">
        <f>'raw integral data'!G23/$A$23</f>
        <v>0.97717458359037634</v>
      </c>
      <c r="I23" s="46">
        <f t="shared" si="1"/>
        <v>2.0542874768661319</v>
      </c>
      <c r="J23" s="42">
        <f t="shared" si="9"/>
        <v>0.65207641314125042</v>
      </c>
      <c r="K23" s="42">
        <f t="shared" si="10"/>
        <v>0.47762478485370052</v>
      </c>
      <c r="L23" s="18">
        <f t="shared" si="3"/>
        <v>1.0936936936936936</v>
      </c>
      <c r="M23" s="30">
        <f t="shared" si="4"/>
        <v>0.34792358685874958</v>
      </c>
      <c r="N23" s="18">
        <f t="shared" si="5"/>
        <v>-1.0557724013105385</v>
      </c>
      <c r="O23" s="69">
        <f t="shared" si="6"/>
        <v>1.0593870310001408</v>
      </c>
      <c r="P23" s="70">
        <f t="shared" si="7"/>
        <v>-0.99808193309204918</v>
      </c>
      <c r="Q23" s="71">
        <f t="shared" si="8"/>
        <v>1.0578013350464774</v>
      </c>
      <c r="R23" s="33"/>
      <c r="T23" s="28"/>
      <c r="U23" s="28"/>
      <c r="V23" s="31"/>
    </row>
    <row r="24" spans="1:22" ht="13" x14ac:dyDescent="0.15">
      <c r="A24" s="15">
        <f>'raw integral data'!K24</f>
        <v>3.1283333333333334</v>
      </c>
      <c r="B24" s="50" t="s">
        <v>47</v>
      </c>
      <c r="C24" s="46">
        <f>'raw integral data'!B24/$A$24</f>
        <v>1.2786361214704316</v>
      </c>
      <c r="D24" s="46">
        <f>'raw integral data'!C24/$A$24</f>
        <v>0.57538625466169424</v>
      </c>
      <c r="E24" s="46">
        <f>'raw integral data'!D24/$A$24</f>
        <v>2.7778369738945123</v>
      </c>
      <c r="F24" s="46">
        <f>'raw integral data'!E24/$A$24</f>
        <v>1.3681406499733617</v>
      </c>
      <c r="G24" s="46">
        <f>'raw integral data'!F24/$A$24</f>
        <v>0.930207778369739</v>
      </c>
      <c r="H24" s="46">
        <f>'raw integral data'!G24/$A$24</f>
        <v>0.84709643047416083</v>
      </c>
      <c r="I24" s="46">
        <f t="shared" si="1"/>
        <v>1.7773042088438999</v>
      </c>
      <c r="J24" s="42">
        <f t="shared" si="9"/>
        <v>0.69898757489216901</v>
      </c>
      <c r="K24" s="42">
        <f t="shared" si="10"/>
        <v>0.47931034482758617</v>
      </c>
      <c r="L24" s="18">
        <f t="shared" si="3"/>
        <v>1.0863309352517987</v>
      </c>
      <c r="M24" s="30">
        <f t="shared" si="4"/>
        <v>0.30101242510783099</v>
      </c>
      <c r="N24" s="18">
        <f t="shared" si="5"/>
        <v>-1.2006037356572234</v>
      </c>
      <c r="O24" s="69">
        <f t="shared" si="6"/>
        <v>1.0522552254034681</v>
      </c>
      <c r="P24" s="70">
        <f t="shared" si="7"/>
        <v>-1.1496680410675653</v>
      </c>
      <c r="Q24" s="71">
        <f t="shared" si="8"/>
        <v>1.0443046973301615</v>
      </c>
      <c r="R24" s="33"/>
      <c r="T24" s="28"/>
      <c r="U24" s="28"/>
      <c r="V24" s="31"/>
    </row>
    <row r="25" spans="1:22" ht="13" x14ac:dyDescent="0.15">
      <c r="A25" s="15">
        <f>'raw integral data'!K25</f>
        <v>3.2916666666666665</v>
      </c>
      <c r="B25" s="50" t="s">
        <v>48</v>
      </c>
      <c r="C25" s="46">
        <f>'raw integral data'!B25/$A$25</f>
        <v>1.2151898734177216</v>
      </c>
      <c r="D25" s="46">
        <f>'raw integral data'!C25/$A$25</f>
        <v>0.54379746835443044</v>
      </c>
      <c r="E25" s="46">
        <f>'raw integral data'!D25/$A$25</f>
        <v>2.8435443037974681</v>
      </c>
      <c r="F25" s="46">
        <f>'raw integral data'!E25/$A$25</f>
        <v>1.3974683544303796</v>
      </c>
      <c r="G25" s="46">
        <f>'raw integral data'!F25/$A$25</f>
        <v>0.88708860759493668</v>
      </c>
      <c r="H25" s="46">
        <f>'raw integral data'!G25/$A$25</f>
        <v>0.80506329113924047</v>
      </c>
      <c r="I25" s="46">
        <f t="shared" si="1"/>
        <v>1.6921518987341773</v>
      </c>
      <c r="J25" s="42">
        <f t="shared" si="9"/>
        <v>0.71340936224973939</v>
      </c>
      <c r="K25" s="42">
        <f t="shared" si="10"/>
        <v>0.48100172711571676</v>
      </c>
      <c r="L25" s="18">
        <f t="shared" si="3"/>
        <v>1.0789946140035906</v>
      </c>
      <c r="M25" s="30">
        <f t="shared" si="4"/>
        <v>0.28659063775026061</v>
      </c>
      <c r="N25" s="18">
        <f t="shared" si="5"/>
        <v>-1.2497004307292352</v>
      </c>
      <c r="O25" s="69">
        <f t="shared" si="6"/>
        <v>1.0451490277263522</v>
      </c>
      <c r="P25" s="70">
        <f t="shared" si="7"/>
        <v>-1.2055409452158861</v>
      </c>
      <c r="Q25" s="71">
        <f t="shared" si="8"/>
        <v>1.0366304319140658</v>
      </c>
      <c r="R25" s="33"/>
      <c r="T25" s="28"/>
      <c r="U25" s="28"/>
      <c r="V25" s="31"/>
    </row>
    <row r="26" spans="1:22" ht="13" x14ac:dyDescent="0.15">
      <c r="A26" s="15">
        <f>'raw integral data'!K26</f>
        <v>3.1883333333333339</v>
      </c>
      <c r="B26" s="50" t="s">
        <v>49</v>
      </c>
      <c r="C26" s="46">
        <f>'raw integral data'!B26/$A$26</f>
        <v>1.2545739675901724</v>
      </c>
      <c r="D26" s="46">
        <f>'raw integral data'!C26/$A$26</f>
        <v>0.56455828541557751</v>
      </c>
      <c r="E26" s="46">
        <f>'raw integral data'!D26/$A$26</f>
        <v>2.8008363826450595</v>
      </c>
      <c r="F26" s="46">
        <f>'raw integral data'!E26/$A$26</f>
        <v>1.3800313643491897</v>
      </c>
      <c r="G26" s="46">
        <f>'raw integral data'!F26/$A$26</f>
        <v>0.91583899634082577</v>
      </c>
      <c r="H26" s="46">
        <f>'raw integral data'!G26/$A$26</f>
        <v>0.8342916884474646</v>
      </c>
      <c r="I26" s="46">
        <f t="shared" si="1"/>
        <v>1.7501306847882905</v>
      </c>
      <c r="J26" s="42">
        <f t="shared" si="9"/>
        <v>0.7035898080574331</v>
      </c>
      <c r="K26" s="42">
        <f t="shared" si="10"/>
        <v>0.48103448275862071</v>
      </c>
      <c r="L26" s="18">
        <f t="shared" si="3"/>
        <v>1.0788530465949819</v>
      </c>
      <c r="M26" s="30">
        <f t="shared" si="4"/>
        <v>0.2964101919425669</v>
      </c>
      <c r="N26" s="18">
        <f t="shared" si="5"/>
        <v>-1.2160110003802389</v>
      </c>
      <c r="O26" s="69">
        <f t="shared" si="6"/>
        <v>1.0450119009626548</v>
      </c>
      <c r="P26" s="70">
        <f t="shared" si="7"/>
        <v>-1.1719827265473035</v>
      </c>
      <c r="Q26" s="71">
        <f t="shared" si="8"/>
        <v>1.0375673402308958</v>
      </c>
      <c r="R26" s="33"/>
      <c r="T26" s="28"/>
      <c r="U26" s="28"/>
      <c r="V26" s="31"/>
    </row>
    <row r="27" spans="1:22" ht="13" x14ac:dyDescent="0.15">
      <c r="A27" s="15">
        <f>'raw integral data'!K27</f>
        <v>3.6433333333333331</v>
      </c>
      <c r="B27" s="50" t="s">
        <v>50</v>
      </c>
      <c r="C27" s="46">
        <f>'raw integral data'!B27/$A$27</f>
        <v>1.0978956999085088</v>
      </c>
      <c r="D27" s="46">
        <f>'raw integral data'!C27/$A$27</f>
        <v>0.49130832570905769</v>
      </c>
      <c r="E27" s="46">
        <f>'raw integral data'!D27/$A$27</f>
        <v>2.9560841720036599</v>
      </c>
      <c r="F27" s="46">
        <f>'raw integral data'!E27/$A$27</f>
        <v>1.454711802378774</v>
      </c>
      <c r="G27" s="46">
        <f>'raw integral data'!F27/$A$27</f>
        <v>0.80420860018298268</v>
      </c>
      <c r="H27" s="46">
        <f>'raw integral data'!G27/$A$27</f>
        <v>0.7328453796889296</v>
      </c>
      <c r="I27" s="46">
        <f t="shared" si="1"/>
        <v>1.5370539798719123</v>
      </c>
      <c r="J27" s="42">
        <f t="shared" si="9"/>
        <v>0.73967745999777579</v>
      </c>
      <c r="K27" s="42">
        <f t="shared" si="10"/>
        <v>0.4835924006908463</v>
      </c>
      <c r="L27" s="18">
        <f t="shared" si="3"/>
        <v>1.0678571428571428</v>
      </c>
      <c r="M27" s="30">
        <f t="shared" si="4"/>
        <v>0.26032254000222421</v>
      </c>
      <c r="N27" s="18">
        <f t="shared" si="5"/>
        <v>-1.3458338783285859</v>
      </c>
      <c r="O27" s="69">
        <f t="shared" si="6"/>
        <v>1.0343609135050502</v>
      </c>
      <c r="P27" s="70">
        <f t="shared" si="7"/>
        <v>-1.3120501172017236</v>
      </c>
      <c r="Q27" s="71">
        <f t="shared" si="8"/>
        <v>1.0257488343501044</v>
      </c>
      <c r="R27" s="33"/>
      <c r="T27" s="28"/>
      <c r="U27" s="28"/>
      <c r="V27" s="31"/>
    </row>
    <row r="28" spans="1:22" ht="13" x14ac:dyDescent="0.15">
      <c r="A28" s="15">
        <f>'raw integral data'!K28</f>
        <v>3.4833333333333329</v>
      </c>
      <c r="B28" s="50" t="s">
        <v>51</v>
      </c>
      <c r="C28" s="46">
        <f>'raw integral data'!B28/$A$28</f>
        <v>1.1483253588516749</v>
      </c>
      <c r="D28" s="46">
        <f>'raw integral data'!C28/$A$28</f>
        <v>0.51100478468899524</v>
      </c>
      <c r="E28" s="46">
        <f>'raw integral data'!D28/$A$28</f>
        <v>2.905263157894737</v>
      </c>
      <c r="F28" s="46">
        <f>'raw integral data'!E28/$A$28</f>
        <v>1.4354066985645935</v>
      </c>
      <c r="G28" s="46">
        <f>'raw integral data'!F28/$A$28</f>
        <v>0.84114832535885187</v>
      </c>
      <c r="H28" s="46">
        <f>'raw integral data'!G28/$A$28</f>
        <v>0.76650717703349291</v>
      </c>
      <c r="I28" s="46">
        <f t="shared" si="1"/>
        <v>1.6076555023923449</v>
      </c>
      <c r="J28" s="42">
        <f t="shared" si="9"/>
        <v>0.72772006103116638</v>
      </c>
      <c r="K28" s="42">
        <f t="shared" si="10"/>
        <v>0.48442906574394468</v>
      </c>
      <c r="L28" s="18">
        <f t="shared" si="3"/>
        <v>1.0642857142857141</v>
      </c>
      <c r="M28" s="30">
        <f t="shared" si="4"/>
        <v>0.27227993896883362</v>
      </c>
      <c r="N28" s="18">
        <f t="shared" si="5"/>
        <v>-1.3009245545509585</v>
      </c>
      <c r="O28" s="69">
        <f t="shared" si="6"/>
        <v>1.0309015124565382</v>
      </c>
      <c r="P28" s="70">
        <f t="shared" si="7"/>
        <v>-1.2704908803093784</v>
      </c>
      <c r="Q28" s="71">
        <f t="shared" si="8"/>
        <v>1.0239542642243675</v>
      </c>
      <c r="R28" s="33"/>
      <c r="T28" s="28"/>
      <c r="U28" s="28"/>
      <c r="V28" s="31"/>
    </row>
    <row r="29" spans="1:22" ht="13" x14ac:dyDescent="0.15">
      <c r="A29" s="15">
        <f>'raw integral data'!K29</f>
        <v>3.5316666666666663</v>
      </c>
      <c r="B29" s="50" t="s">
        <v>52</v>
      </c>
      <c r="C29" s="46">
        <f>'raw integral data'!B29/$A$29</f>
        <v>1.132609721566777</v>
      </c>
      <c r="D29" s="46">
        <f>'raw integral data'!C29/$A$29</f>
        <v>0.51533742331288346</v>
      </c>
      <c r="E29" s="46">
        <f>'raw integral data'!D29/$A$29</f>
        <v>2.9136385087305334</v>
      </c>
      <c r="F29" s="46">
        <f>'raw integral data'!E29/$A$29</f>
        <v>1.4384143463898067</v>
      </c>
      <c r="G29" s="46">
        <f>'raw integral data'!F29/$A$29</f>
        <v>0.82963662104766411</v>
      </c>
      <c r="H29" s="46">
        <f>'raw integral data'!G29/$A$29</f>
        <v>0.76168003775365745</v>
      </c>
      <c r="I29" s="46">
        <f t="shared" si="1"/>
        <v>1.5913166588013214</v>
      </c>
      <c r="J29" s="42">
        <f t="shared" si="9"/>
        <v>0.73048728282038988</v>
      </c>
      <c r="K29" s="42">
        <f t="shared" si="10"/>
        <v>0.48281786941580751</v>
      </c>
      <c r="L29" s="18">
        <f t="shared" si="3"/>
        <v>1.0711743772241995</v>
      </c>
      <c r="M29" s="30">
        <f t="shared" si="4"/>
        <v>0.26951271717961012</v>
      </c>
      <c r="N29" s="18">
        <f t="shared" si="5"/>
        <v>-1.3111397016959048</v>
      </c>
      <c r="O29" s="69">
        <f t="shared" si="6"/>
        <v>1.0375740938383657</v>
      </c>
      <c r="P29" s="70">
        <f t="shared" si="7"/>
        <v>-1.2742543153753494</v>
      </c>
      <c r="Q29" s="71">
        <f t="shared" si="8"/>
        <v>1.0289466442259529</v>
      </c>
      <c r="R29" s="33"/>
      <c r="T29" s="28"/>
      <c r="U29" s="28"/>
      <c r="V29" s="31"/>
    </row>
    <row r="30" spans="1:22" ht="13" x14ac:dyDescent="0.15">
      <c r="A30" s="15">
        <f>'raw integral data'!K30</f>
        <v>3.72</v>
      </c>
      <c r="B30" s="50" t="s">
        <v>53</v>
      </c>
      <c r="C30" s="46">
        <f>'raw integral data'!B30/$A$30</f>
        <v>1.075268817204301</v>
      </c>
      <c r="D30" s="46">
        <f>'raw integral data'!C30/$A$30</f>
        <v>0.48118279569892469</v>
      </c>
      <c r="E30" s="46">
        <f>'raw integral data'!D30/$A$30</f>
        <v>2.975806451612903</v>
      </c>
      <c r="F30" s="46">
        <f>'raw integral data'!E30/$A$30</f>
        <v>1.4677419354838708</v>
      </c>
      <c r="G30" s="46">
        <f>'raw integral data'!F30/$A$30</f>
        <v>0.78494623655913975</v>
      </c>
      <c r="H30" s="46">
        <f>'raw integral data'!G30/$A$30</f>
        <v>0.72043010752688175</v>
      </c>
      <c r="I30" s="46">
        <f t="shared" si="1"/>
        <v>1.5053763440860215</v>
      </c>
      <c r="J30" s="42">
        <f t="shared" si="9"/>
        <v>0.7450425302666388</v>
      </c>
      <c r="K30" s="42">
        <f t="shared" si="10"/>
        <v>0.4835924006908463</v>
      </c>
      <c r="L30" s="18">
        <f t="shared" si="3"/>
        <v>1.0678571428571428</v>
      </c>
      <c r="M30" s="30">
        <f t="shared" si="4"/>
        <v>0.2549574697333612</v>
      </c>
      <c r="N30" s="18">
        <f t="shared" si="5"/>
        <v>-1.3666585330933034</v>
      </c>
      <c r="O30" s="69">
        <f t="shared" si="6"/>
        <v>1.0343609135050502</v>
      </c>
      <c r="P30" s="70">
        <f t="shared" si="7"/>
        <v>-1.3328747719664411</v>
      </c>
      <c r="Q30" s="71">
        <f t="shared" si="8"/>
        <v>1.0253465380524982</v>
      </c>
      <c r="R30" s="33"/>
      <c r="T30" s="28"/>
      <c r="U30" s="28"/>
      <c r="V30" s="31"/>
    </row>
    <row r="31" spans="1:22" ht="13" x14ac:dyDescent="0.15">
      <c r="A31" s="15">
        <f>'raw integral data'!K31</f>
        <v>4.0083333333333337</v>
      </c>
      <c r="B31" s="50" t="s">
        <v>54</v>
      </c>
      <c r="C31" s="46">
        <f>'raw integral data'!B31/$A$31</f>
        <v>0.99792099792099787</v>
      </c>
      <c r="D31" s="46">
        <f>'raw integral data'!C31/$A$31</f>
        <v>0.44407484407484404</v>
      </c>
      <c r="E31" s="46">
        <f>'raw integral data'!D31/$A$31</f>
        <v>3.0536382536382534</v>
      </c>
      <c r="F31" s="46">
        <f>'raw integral data'!E31/$A$31</f>
        <v>1.5043659043659043</v>
      </c>
      <c r="G31" s="46">
        <f>'raw integral data'!F31/$A$31</f>
        <v>0.72848232848232841</v>
      </c>
      <c r="H31" s="46">
        <f>'raw integral data'!G31/$A$31</f>
        <v>0.66611226611226604</v>
      </c>
      <c r="I31" s="46">
        <f t="shared" si="1"/>
        <v>1.3945945945945946</v>
      </c>
      <c r="J31" s="42">
        <f t="shared" si="9"/>
        <v>0.76380503749875417</v>
      </c>
      <c r="K31" s="42">
        <f t="shared" si="10"/>
        <v>0.48356401384083048</v>
      </c>
      <c r="L31" s="15">
        <f t="shared" si="3"/>
        <v>1.0679785330948119</v>
      </c>
      <c r="M31" s="30">
        <f t="shared" si="4"/>
        <v>0.23619496250124583</v>
      </c>
      <c r="N31" s="18">
        <f t="shared" si="5"/>
        <v>-1.4430977027060594</v>
      </c>
      <c r="O31" s="69">
        <f t="shared" si="6"/>
        <v>1.0344784960093825</v>
      </c>
      <c r="P31" s="70">
        <f t="shared" si="7"/>
        <v>-1.4092002715631311</v>
      </c>
      <c r="Q31" s="71">
        <f t="shared" si="8"/>
        <v>1.0240543745463007</v>
      </c>
      <c r="R31" s="34"/>
      <c r="T31" s="28"/>
      <c r="U31" s="28"/>
      <c r="V31" s="31"/>
    </row>
    <row r="32" spans="1:22" ht="13" x14ac:dyDescent="0.15">
      <c r="A32" s="73"/>
      <c r="B32" s="43"/>
      <c r="C32" s="43"/>
      <c r="D32" s="43"/>
      <c r="E32" s="43"/>
      <c r="F32" s="43"/>
      <c r="G32" s="43"/>
      <c r="H32" s="43"/>
      <c r="I32" s="42"/>
      <c r="J32" s="42"/>
      <c r="K32" s="42"/>
      <c r="L32" s="43"/>
      <c r="M32" s="43"/>
      <c r="N32" s="43"/>
      <c r="O32" s="44"/>
      <c r="P32" s="87" t="s">
        <v>85</v>
      </c>
      <c r="Q32" s="86">
        <f>AVERAGE(Q16:Q31)</f>
        <v>1.0752215062845669</v>
      </c>
      <c r="R32" s="41"/>
      <c r="S32" s="41"/>
      <c r="T32" s="28"/>
    </row>
    <row r="33" spans="1:31" ht="13" x14ac:dyDescent="0.15">
      <c r="A33" s="57"/>
      <c r="B33" s="47"/>
      <c r="C33" s="47"/>
      <c r="D33" s="47"/>
      <c r="E33" s="47"/>
      <c r="F33" s="47"/>
      <c r="G33" s="47"/>
      <c r="H33" s="47"/>
      <c r="I33" s="82"/>
      <c r="J33" s="53"/>
      <c r="K33" s="53"/>
      <c r="L33" s="47"/>
      <c r="M33" s="43"/>
      <c r="N33" s="43"/>
      <c r="O33" s="43"/>
      <c r="P33" s="88" t="s">
        <v>86</v>
      </c>
      <c r="Q33" s="85">
        <f>STDEV(Q16:Q31)</f>
        <v>5.4483125771932893E-2</v>
      </c>
      <c r="R33" s="43"/>
      <c r="S33" s="43"/>
      <c r="T33" s="28"/>
    </row>
    <row r="34" spans="1:31" ht="13" x14ac:dyDescent="0.15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75"/>
      <c r="O34" s="75"/>
      <c r="P34" s="75"/>
      <c r="Q34" s="75"/>
      <c r="R34" s="76"/>
      <c r="S34" s="76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1:31" ht="13" x14ac:dyDescent="0.15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77"/>
      <c r="O35" s="83"/>
      <c r="P35" s="83"/>
      <c r="Q35" s="83"/>
      <c r="R35" s="83"/>
      <c r="S35" s="43"/>
      <c r="T35" s="28"/>
    </row>
    <row r="36" spans="1:31" ht="13" x14ac:dyDescent="0.15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47"/>
      <c r="O36" s="47"/>
      <c r="P36" s="47"/>
      <c r="Q36" s="47"/>
      <c r="R36" s="47"/>
      <c r="S36" s="43"/>
      <c r="T36" s="28"/>
    </row>
    <row r="37" spans="1:31" ht="13" x14ac:dyDescent="0.15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47"/>
      <c r="O37" s="47"/>
      <c r="P37" s="47"/>
      <c r="Q37" s="47"/>
      <c r="R37" s="47"/>
      <c r="S37" s="43"/>
      <c r="T37" s="28"/>
    </row>
    <row r="38" spans="1:31" ht="13" x14ac:dyDescent="0.1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47"/>
      <c r="O38" s="47"/>
      <c r="P38" s="47"/>
      <c r="Q38" s="47"/>
      <c r="R38" s="47"/>
      <c r="S38" s="43"/>
      <c r="T38" s="28"/>
    </row>
    <row r="39" spans="1:31" ht="13" x14ac:dyDescent="0.1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47"/>
      <c r="O39" s="47"/>
      <c r="P39" s="47"/>
      <c r="Q39" s="47"/>
      <c r="R39" s="47"/>
      <c r="S39" s="43"/>
      <c r="T39" s="28"/>
    </row>
    <row r="40" spans="1:31" ht="13" x14ac:dyDescent="0.1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78"/>
      <c r="O40" s="51"/>
      <c r="P40" s="51"/>
      <c r="Q40" s="51"/>
      <c r="R40" s="46"/>
      <c r="S40" s="79"/>
      <c r="T40" s="28"/>
    </row>
    <row r="41" spans="1:31" ht="13" x14ac:dyDescent="0.15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78"/>
      <c r="O41" s="51"/>
      <c r="P41" s="51"/>
      <c r="Q41" s="51"/>
      <c r="R41" s="46"/>
      <c r="S41" s="79"/>
      <c r="T41" s="28"/>
    </row>
    <row r="42" spans="1:31" ht="13" x14ac:dyDescent="0.15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78"/>
      <c r="O42" s="51"/>
      <c r="P42" s="51"/>
      <c r="Q42" s="51"/>
      <c r="R42" s="46"/>
      <c r="S42" s="79"/>
      <c r="T42" s="28"/>
    </row>
    <row r="43" spans="1:31" ht="13" x14ac:dyDescent="0.15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78"/>
      <c r="O43" s="51"/>
      <c r="P43" s="51"/>
      <c r="Q43" s="51"/>
      <c r="R43" s="46"/>
      <c r="S43" s="79"/>
      <c r="T43" s="28"/>
    </row>
    <row r="44" spans="1:31" ht="13" x14ac:dyDescent="0.15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78"/>
      <c r="O44" s="51"/>
      <c r="P44" s="51"/>
      <c r="Q44" s="51"/>
      <c r="R44" s="46"/>
      <c r="S44" s="79"/>
      <c r="T44" s="28"/>
    </row>
    <row r="45" spans="1:31" ht="13" x14ac:dyDescent="0.1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78"/>
      <c r="O45" s="51"/>
      <c r="P45" s="51"/>
      <c r="Q45" s="51"/>
      <c r="R45" s="46"/>
      <c r="S45" s="79"/>
      <c r="T45" s="28"/>
    </row>
    <row r="46" spans="1:31" ht="13" x14ac:dyDescent="0.15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78"/>
      <c r="O46" s="51"/>
      <c r="P46" s="51"/>
      <c r="Q46" s="51"/>
      <c r="R46" s="46"/>
      <c r="S46" s="79"/>
      <c r="T46" s="28"/>
    </row>
    <row r="47" spans="1:31" ht="13" x14ac:dyDescent="0.15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78"/>
      <c r="O47" s="51"/>
      <c r="P47" s="51"/>
      <c r="Q47" s="51"/>
      <c r="R47" s="46"/>
      <c r="S47" s="79"/>
      <c r="T47" s="28"/>
    </row>
    <row r="48" spans="1:31" ht="13" x14ac:dyDescent="0.15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78"/>
      <c r="O48" s="51"/>
      <c r="P48" s="51"/>
      <c r="Q48" s="51"/>
      <c r="R48" s="46"/>
      <c r="S48" s="79"/>
      <c r="T48" s="28"/>
    </row>
    <row r="49" spans="1:20" ht="13" x14ac:dyDescent="0.15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78"/>
      <c r="O49" s="51"/>
      <c r="P49" s="51"/>
      <c r="Q49" s="51"/>
      <c r="R49" s="46"/>
      <c r="S49" s="79"/>
      <c r="T49" s="28"/>
    </row>
    <row r="50" spans="1:20" ht="13" x14ac:dyDescent="0.1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78"/>
      <c r="O50" s="51"/>
      <c r="P50" s="51"/>
      <c r="Q50" s="51"/>
      <c r="R50" s="46"/>
      <c r="S50" s="79"/>
      <c r="T50" s="28"/>
    </row>
    <row r="51" spans="1:20" ht="13" x14ac:dyDescent="0.1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78"/>
      <c r="O51" s="51"/>
      <c r="P51" s="51"/>
      <c r="Q51" s="51"/>
      <c r="R51" s="46"/>
      <c r="S51" s="79"/>
      <c r="T51" s="28"/>
    </row>
    <row r="52" spans="1:20" ht="13" x14ac:dyDescent="0.1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78"/>
      <c r="O52" s="51"/>
      <c r="P52" s="51"/>
      <c r="Q52" s="51"/>
      <c r="R52" s="46"/>
      <c r="S52" s="79"/>
      <c r="T52" s="28"/>
    </row>
    <row r="53" spans="1:20" ht="13" x14ac:dyDescent="0.1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78"/>
      <c r="O53" s="51"/>
      <c r="P53" s="51"/>
      <c r="Q53" s="51"/>
      <c r="R53" s="46"/>
      <c r="S53" s="79"/>
      <c r="T53" s="28"/>
    </row>
    <row r="54" spans="1:20" ht="13" x14ac:dyDescent="0.1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78"/>
      <c r="O54" s="51"/>
      <c r="P54" s="51"/>
      <c r="Q54" s="51"/>
      <c r="R54" s="46"/>
      <c r="S54" s="79"/>
      <c r="T54" s="28"/>
    </row>
    <row r="55" spans="1:20" ht="13" x14ac:dyDescent="0.1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78"/>
      <c r="O55" s="51"/>
      <c r="P55" s="51"/>
      <c r="Q55" s="51"/>
      <c r="R55" s="46"/>
      <c r="S55" s="80"/>
      <c r="T55" s="28"/>
    </row>
    <row r="56" spans="1:20" ht="13" x14ac:dyDescent="0.1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43"/>
      <c r="O56" s="43"/>
      <c r="P56" s="43"/>
      <c r="Q56" s="44"/>
      <c r="R56" s="40"/>
      <c r="S56" s="43"/>
      <c r="T56" s="28"/>
    </row>
    <row r="57" spans="1:20" ht="13" x14ac:dyDescent="0.1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43"/>
      <c r="O57" s="43"/>
      <c r="P57" s="43"/>
      <c r="Q57" s="44"/>
      <c r="R57" s="43"/>
      <c r="S57" s="43"/>
      <c r="T57" s="28"/>
    </row>
    <row r="58" spans="1:20" ht="13" x14ac:dyDescent="0.1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43"/>
      <c r="O58" s="38"/>
      <c r="P58" s="43"/>
      <c r="Q58" s="43"/>
      <c r="R58" s="43"/>
      <c r="S58" s="43"/>
      <c r="T58" s="28"/>
    </row>
    <row r="59" spans="1:20" ht="13" x14ac:dyDescent="0.1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43"/>
      <c r="O59" s="74"/>
      <c r="P59" s="43"/>
      <c r="Q59" s="43"/>
      <c r="R59" s="43"/>
      <c r="S59" s="43"/>
      <c r="T59" s="28"/>
    </row>
    <row r="60" spans="1:20" ht="13" x14ac:dyDescent="0.1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75"/>
      <c r="O60" s="75"/>
      <c r="P60" s="75"/>
      <c r="Q60" s="81"/>
      <c r="R60" s="76"/>
      <c r="S60" s="43"/>
      <c r="T60" s="28"/>
    </row>
    <row r="61" spans="1:20" ht="13" x14ac:dyDescent="0.1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76"/>
      <c r="O61" s="83"/>
      <c r="P61" s="83"/>
      <c r="Q61" s="83"/>
      <c r="R61" s="43"/>
      <c r="S61" s="43"/>
      <c r="T61" s="28"/>
    </row>
    <row r="62" spans="1:20" ht="13" x14ac:dyDescent="0.1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47"/>
      <c r="O62" s="47"/>
      <c r="P62" s="47"/>
      <c r="Q62" s="47"/>
      <c r="R62" s="43"/>
      <c r="S62" s="43"/>
      <c r="T62" s="28"/>
    </row>
    <row r="63" spans="1:20" ht="13" x14ac:dyDescent="0.1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47"/>
      <c r="O63" s="47"/>
      <c r="P63" s="47"/>
      <c r="Q63" s="47"/>
      <c r="R63" s="43"/>
      <c r="S63" s="43"/>
      <c r="T63" s="28"/>
    </row>
    <row r="64" spans="1:20" ht="13" x14ac:dyDescent="0.1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47"/>
      <c r="O64" s="47"/>
      <c r="P64" s="47"/>
      <c r="Q64" s="47"/>
      <c r="R64" s="43"/>
      <c r="S64" s="43"/>
      <c r="T64" s="28"/>
    </row>
    <row r="65" spans="1:20" ht="13" x14ac:dyDescent="0.1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47"/>
      <c r="O65" s="47"/>
      <c r="P65" s="47"/>
      <c r="Q65" s="47"/>
      <c r="R65" s="43"/>
      <c r="S65" s="43"/>
      <c r="T65" s="28"/>
    </row>
    <row r="66" spans="1:20" ht="13" x14ac:dyDescent="0.1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51"/>
      <c r="O66" s="51"/>
      <c r="P66" s="51"/>
      <c r="Q66" s="46"/>
      <c r="R66" s="47"/>
      <c r="S66" s="43"/>
      <c r="T66" s="28"/>
    </row>
    <row r="67" spans="1:20" ht="13" x14ac:dyDescent="0.1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51"/>
      <c r="O67" s="51"/>
      <c r="P67" s="51"/>
      <c r="Q67" s="46"/>
      <c r="R67" s="47"/>
      <c r="S67" s="43"/>
      <c r="T67" s="28"/>
    </row>
    <row r="68" spans="1:20" ht="13" x14ac:dyDescent="0.1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51"/>
      <c r="O68" s="51"/>
      <c r="P68" s="51"/>
      <c r="Q68" s="46"/>
      <c r="R68" s="47"/>
      <c r="S68" s="43"/>
      <c r="T68" s="28"/>
    </row>
    <row r="69" spans="1:20" ht="13" x14ac:dyDescent="0.1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51"/>
      <c r="O69" s="51"/>
      <c r="P69" s="51"/>
      <c r="Q69" s="46"/>
      <c r="R69" s="47"/>
      <c r="S69" s="43"/>
      <c r="T69" s="28"/>
    </row>
    <row r="70" spans="1:20" ht="13" x14ac:dyDescent="0.1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51"/>
      <c r="O70" s="51"/>
      <c r="P70" s="51"/>
      <c r="Q70" s="46"/>
      <c r="R70" s="47"/>
      <c r="S70" s="43"/>
      <c r="T70" s="28"/>
    </row>
    <row r="71" spans="1:20" ht="13" x14ac:dyDescent="0.1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51"/>
      <c r="O71" s="51"/>
      <c r="P71" s="51"/>
      <c r="Q71" s="46"/>
      <c r="R71" s="47"/>
      <c r="S71" s="43"/>
      <c r="T71" s="28"/>
    </row>
    <row r="72" spans="1:20" ht="13" x14ac:dyDescent="0.1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51"/>
      <c r="O72" s="51"/>
      <c r="P72" s="51"/>
      <c r="Q72" s="46"/>
      <c r="R72" s="47"/>
      <c r="S72" s="43"/>
      <c r="T72" s="28"/>
    </row>
    <row r="73" spans="1:20" ht="13" x14ac:dyDescent="0.1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51"/>
      <c r="O73" s="51"/>
      <c r="P73" s="51"/>
      <c r="Q73" s="46"/>
      <c r="R73" s="47"/>
      <c r="S73" s="43"/>
      <c r="T73" s="28"/>
    </row>
    <row r="74" spans="1:20" ht="13" x14ac:dyDescent="0.1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51"/>
      <c r="O74" s="51"/>
      <c r="P74" s="51"/>
      <c r="Q74" s="46"/>
      <c r="R74" s="47"/>
      <c r="S74" s="43"/>
      <c r="T74" s="28"/>
    </row>
    <row r="75" spans="1:20" ht="13" x14ac:dyDescent="0.1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51"/>
      <c r="O75" s="51"/>
      <c r="P75" s="51"/>
      <c r="Q75" s="46"/>
      <c r="R75" s="47"/>
      <c r="S75" s="43"/>
      <c r="T75" s="28"/>
    </row>
    <row r="76" spans="1:20" ht="13" x14ac:dyDescent="0.1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51"/>
      <c r="O76" s="51"/>
      <c r="P76" s="51"/>
      <c r="Q76" s="46"/>
      <c r="R76" s="47"/>
      <c r="S76" s="43"/>
      <c r="T76" s="28"/>
    </row>
    <row r="77" spans="1:20" ht="13" x14ac:dyDescent="0.1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51"/>
      <c r="O77" s="51"/>
      <c r="P77" s="51"/>
      <c r="Q77" s="46"/>
      <c r="R77" s="47"/>
      <c r="S77" s="43"/>
      <c r="T77" s="28"/>
    </row>
    <row r="78" spans="1:20" ht="13" x14ac:dyDescent="0.1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51"/>
      <c r="O78" s="51"/>
      <c r="P78" s="51"/>
      <c r="Q78" s="46"/>
      <c r="R78" s="47"/>
      <c r="S78" s="43"/>
      <c r="T78" s="28"/>
    </row>
    <row r="79" spans="1:20" ht="13" x14ac:dyDescent="0.15">
      <c r="A79" s="50"/>
      <c r="B79" s="46"/>
      <c r="C79" s="46"/>
      <c r="D79" s="46"/>
      <c r="E79" s="46"/>
      <c r="F79" s="46"/>
      <c r="G79" s="46"/>
      <c r="H79" s="46"/>
      <c r="I79" s="42"/>
      <c r="J79" s="51"/>
      <c r="K79" s="51"/>
      <c r="L79" s="78"/>
      <c r="M79" s="51"/>
      <c r="N79" s="51"/>
      <c r="O79" s="51"/>
      <c r="P79" s="51"/>
      <c r="Q79" s="46"/>
      <c r="R79" s="47"/>
      <c r="S79" s="43"/>
      <c r="T79" s="28"/>
    </row>
    <row r="80" spans="1:20" ht="13" x14ac:dyDescent="0.15">
      <c r="A80" s="50"/>
      <c r="B80" s="46"/>
      <c r="C80" s="46"/>
      <c r="D80" s="46"/>
      <c r="E80" s="46"/>
      <c r="F80" s="46"/>
      <c r="G80" s="46"/>
      <c r="H80" s="46"/>
      <c r="I80" s="42"/>
      <c r="J80" s="51"/>
      <c r="K80" s="51"/>
      <c r="L80" s="78"/>
      <c r="M80" s="51"/>
      <c r="N80" s="51"/>
      <c r="O80" s="51"/>
      <c r="P80" s="51"/>
      <c r="Q80" s="46"/>
      <c r="R80" s="47"/>
      <c r="S80" s="43"/>
      <c r="T80" s="28"/>
    </row>
    <row r="81" spans="1:20" ht="13" x14ac:dyDescent="0.15">
      <c r="A81" s="50"/>
      <c r="B81" s="46"/>
      <c r="C81" s="46"/>
      <c r="D81" s="46"/>
      <c r="E81" s="46"/>
      <c r="F81" s="46"/>
      <c r="G81" s="46"/>
      <c r="H81" s="46"/>
      <c r="I81" s="42"/>
      <c r="J81" s="51"/>
      <c r="K81" s="51"/>
      <c r="L81" s="78"/>
      <c r="M81" s="51"/>
      <c r="N81" s="51"/>
      <c r="O81" s="51"/>
      <c r="P81" s="51"/>
      <c r="Q81" s="46"/>
      <c r="R81" s="47"/>
      <c r="S81" s="43"/>
      <c r="T81" s="28"/>
    </row>
    <row r="82" spans="1:20" ht="13" x14ac:dyDescent="0.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4"/>
      <c r="Q82" s="40"/>
      <c r="R82" s="43"/>
      <c r="S82" s="43"/>
      <c r="T82" s="28"/>
    </row>
    <row r="83" spans="1:20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8"/>
      <c r="O83" s="1"/>
      <c r="P83" s="35"/>
      <c r="Q83" s="1"/>
      <c r="R83" s="1"/>
      <c r="S83" s="28"/>
      <c r="T83" s="28"/>
    </row>
    <row r="84" spans="1:20" ht="13" x14ac:dyDescent="0.15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</row>
    <row r="85" spans="1:20" ht="13" x14ac:dyDescent="0.15"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</row>
    <row r="86" spans="1:20" ht="13" x14ac:dyDescent="0.15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</row>
    <row r="87" spans="1:20" ht="13" x14ac:dyDescent="0.15"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</row>
    <row r="88" spans="1:20" ht="13" x14ac:dyDescent="0.15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</row>
    <row r="89" spans="1:20" ht="13" x14ac:dyDescent="0.15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</row>
    <row r="90" spans="1:20" ht="13" x14ac:dyDescent="0.15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</row>
    <row r="91" spans="1:20" ht="13" x14ac:dyDescent="0.15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</row>
    <row r="92" spans="1:20" ht="13" x14ac:dyDescent="0.15"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</row>
    <row r="93" spans="1:20" ht="13" x14ac:dyDescent="0.15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</row>
    <row r="94" spans="1:20" ht="13" x14ac:dyDescent="0.15"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</row>
    <row r="95" spans="1:20" ht="13" x14ac:dyDescent="0.15"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</row>
    <row r="96" spans="1:20" ht="13" x14ac:dyDescent="0.15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</row>
    <row r="97" spans="2:20" ht="13" x14ac:dyDescent="0.15"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</row>
    <row r="98" spans="2:20" ht="13" x14ac:dyDescent="0.15"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</row>
    <row r="99" spans="2:20" ht="13" x14ac:dyDescent="0.15"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</row>
    <row r="100" spans="2:20" ht="13" x14ac:dyDescent="0.15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</row>
    <row r="101" spans="2:20" ht="13" x14ac:dyDescent="0.15"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</row>
    <row r="102" spans="2:20" ht="13" x14ac:dyDescent="0.1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</row>
    <row r="103" spans="2:20" ht="13" x14ac:dyDescent="0.15"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</row>
    <row r="104" spans="2:20" ht="13" x14ac:dyDescent="0.15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</row>
    <row r="105" spans="2:20" ht="13" x14ac:dyDescent="0.15"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</row>
    <row r="106" spans="2:20" ht="13" x14ac:dyDescent="0.15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</row>
    <row r="107" spans="2:20" ht="13" x14ac:dyDescent="0.15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</row>
    <row r="108" spans="2:20" ht="13" x14ac:dyDescent="0.15"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</row>
    <row r="109" spans="2:20" ht="13" x14ac:dyDescent="0.15"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</row>
    <row r="110" spans="2:20" ht="13" x14ac:dyDescent="0.15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</row>
    <row r="111" spans="2:20" ht="13" x14ac:dyDescent="0.15"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</row>
    <row r="112" spans="2:20" ht="13" x14ac:dyDescent="0.15"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</row>
    <row r="113" spans="2:20" ht="13" x14ac:dyDescent="0.15"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</row>
    <row r="114" spans="2:20" ht="13" x14ac:dyDescent="0.15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</row>
    <row r="115" spans="2:20" ht="13" x14ac:dyDescent="0.15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</row>
    <row r="116" spans="2:20" ht="13" x14ac:dyDescent="0.15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</row>
    <row r="117" spans="2:20" ht="13" x14ac:dyDescent="0.15"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</row>
    <row r="118" spans="2:20" ht="13" x14ac:dyDescent="0.15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</row>
    <row r="119" spans="2:20" ht="13" x14ac:dyDescent="0.15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</row>
    <row r="120" spans="2:20" ht="13" x14ac:dyDescent="0.15"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</row>
    <row r="121" spans="2:20" ht="13" x14ac:dyDescent="0.15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</row>
    <row r="122" spans="2:20" ht="13" x14ac:dyDescent="0.15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</row>
    <row r="123" spans="2:20" ht="13" x14ac:dyDescent="0.15"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</row>
    <row r="124" spans="2:20" ht="13" x14ac:dyDescent="0.15"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</row>
    <row r="125" spans="2:20" ht="13" x14ac:dyDescent="0.15"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</row>
    <row r="126" spans="2:20" ht="13" x14ac:dyDescent="0.15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</row>
    <row r="127" spans="2:20" ht="13" x14ac:dyDescent="0.15"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</row>
    <row r="128" spans="2:20" ht="13" x14ac:dyDescent="0.15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</row>
    <row r="129" spans="2:20" ht="13" x14ac:dyDescent="0.15"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</row>
    <row r="130" spans="2:20" ht="13" x14ac:dyDescent="0.15"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</row>
    <row r="131" spans="2:20" ht="13" x14ac:dyDescent="0.15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</row>
    <row r="132" spans="2:20" ht="13" x14ac:dyDescent="0.15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</row>
    <row r="133" spans="2:20" ht="13" x14ac:dyDescent="0.15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</row>
    <row r="134" spans="2:20" ht="13" x14ac:dyDescent="0.15"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</row>
    <row r="135" spans="2:20" ht="13" x14ac:dyDescent="0.15"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</row>
    <row r="136" spans="2:20" ht="13" x14ac:dyDescent="0.15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2:20" ht="13" x14ac:dyDescent="0.15"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</row>
    <row r="138" spans="2:20" ht="13" x14ac:dyDescent="0.15"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</row>
    <row r="139" spans="2:20" ht="13" x14ac:dyDescent="0.15"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</row>
    <row r="140" spans="2:20" ht="13" x14ac:dyDescent="0.15"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</row>
    <row r="141" spans="2:20" ht="13" x14ac:dyDescent="0.15"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</row>
    <row r="142" spans="2:20" ht="13" x14ac:dyDescent="0.15"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</row>
    <row r="143" spans="2:20" ht="13" x14ac:dyDescent="0.15"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</row>
    <row r="144" spans="2:20" ht="13" x14ac:dyDescent="0.15"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</row>
    <row r="145" spans="2:20" ht="13" x14ac:dyDescent="0.15"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</row>
    <row r="146" spans="2:20" ht="13" x14ac:dyDescent="0.15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</row>
    <row r="147" spans="2:20" ht="13" x14ac:dyDescent="0.15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</row>
    <row r="148" spans="2:20" ht="13" x14ac:dyDescent="0.15"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</row>
    <row r="149" spans="2:20" ht="13" x14ac:dyDescent="0.15"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</row>
    <row r="150" spans="2:20" ht="13" x14ac:dyDescent="0.15"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</row>
    <row r="151" spans="2:20" ht="13" x14ac:dyDescent="0.15"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</row>
    <row r="152" spans="2:20" ht="13" x14ac:dyDescent="0.15"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</row>
    <row r="153" spans="2:20" ht="13" x14ac:dyDescent="0.15"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</row>
    <row r="154" spans="2:20" ht="13" x14ac:dyDescent="0.15"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</row>
    <row r="155" spans="2:20" ht="13" x14ac:dyDescent="0.15"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</row>
    <row r="156" spans="2:20" ht="13" x14ac:dyDescent="0.15"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</row>
    <row r="157" spans="2:20" ht="13" x14ac:dyDescent="0.1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0" ht="13" x14ac:dyDescent="0.15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</row>
    <row r="159" spans="2:20" ht="13" x14ac:dyDescent="0.15"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</row>
    <row r="160" spans="2:20" ht="13" x14ac:dyDescent="0.1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</row>
    <row r="161" spans="2:20" ht="13" x14ac:dyDescent="0.1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</row>
    <row r="162" spans="2:20" ht="13" x14ac:dyDescent="0.1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</row>
    <row r="163" spans="2:20" ht="13" x14ac:dyDescent="0.1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</row>
    <row r="164" spans="2:20" ht="13" x14ac:dyDescent="0.1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</row>
    <row r="165" spans="2:20" ht="13" x14ac:dyDescent="0.1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</row>
    <row r="166" spans="2:20" ht="13" x14ac:dyDescent="0.15"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</row>
    <row r="167" spans="2:20" ht="13" x14ac:dyDescent="0.15"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</row>
    <row r="168" spans="2:20" ht="13" x14ac:dyDescent="0.15"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</row>
    <row r="169" spans="2:20" ht="13" x14ac:dyDescent="0.15"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</row>
    <row r="170" spans="2:20" ht="13" x14ac:dyDescent="0.15"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</row>
    <row r="171" spans="2:20" ht="13" x14ac:dyDescent="0.15"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</row>
    <row r="172" spans="2:20" ht="13" x14ac:dyDescent="0.15"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</row>
    <row r="173" spans="2:20" ht="13" x14ac:dyDescent="0.15"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</row>
    <row r="174" spans="2:20" ht="13" x14ac:dyDescent="0.15"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</row>
    <row r="175" spans="2:20" ht="13" x14ac:dyDescent="0.15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</row>
    <row r="176" spans="2:20" ht="13" x14ac:dyDescent="0.15"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</row>
    <row r="177" spans="2:20" ht="13" x14ac:dyDescent="0.15"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</row>
    <row r="178" spans="2:20" ht="13" x14ac:dyDescent="0.15"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</row>
    <row r="179" spans="2:20" ht="13" x14ac:dyDescent="0.15"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</row>
    <row r="180" spans="2:20" ht="13" x14ac:dyDescent="0.15"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</row>
    <row r="181" spans="2:20" ht="13" x14ac:dyDescent="0.15"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</row>
    <row r="182" spans="2:20" ht="13" x14ac:dyDescent="0.15"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</row>
    <row r="183" spans="2:20" ht="13" x14ac:dyDescent="0.15"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</row>
    <row r="184" spans="2:20" ht="13" x14ac:dyDescent="0.15"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</row>
    <row r="185" spans="2:20" ht="13" x14ac:dyDescent="0.15"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</row>
    <row r="186" spans="2:20" ht="13" x14ac:dyDescent="0.15"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</row>
    <row r="187" spans="2:20" ht="13" x14ac:dyDescent="0.15"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</row>
    <row r="188" spans="2:20" ht="13" x14ac:dyDescent="0.15"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</row>
    <row r="189" spans="2:20" ht="13" x14ac:dyDescent="0.15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</row>
    <row r="190" spans="2:20" ht="13" x14ac:dyDescent="0.15"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</row>
    <row r="191" spans="2:20" ht="13" x14ac:dyDescent="0.15"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</row>
    <row r="192" spans="2:20" ht="13" x14ac:dyDescent="0.15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</row>
    <row r="193" spans="2:20" ht="13" x14ac:dyDescent="0.15"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</row>
    <row r="194" spans="2:20" ht="13" x14ac:dyDescent="0.15"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</row>
    <row r="195" spans="2:20" ht="13" x14ac:dyDescent="0.15"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</row>
    <row r="196" spans="2:20" ht="13" x14ac:dyDescent="0.15"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</row>
    <row r="197" spans="2:20" ht="13" x14ac:dyDescent="0.15"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</row>
    <row r="198" spans="2:20" ht="13" x14ac:dyDescent="0.15"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</row>
    <row r="199" spans="2:20" ht="13" x14ac:dyDescent="0.15"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</row>
    <row r="200" spans="2:20" ht="13" x14ac:dyDescent="0.15"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</row>
    <row r="201" spans="2:20" ht="13" x14ac:dyDescent="0.15"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</row>
    <row r="202" spans="2:20" ht="13" x14ac:dyDescent="0.15"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</row>
    <row r="203" spans="2:20" ht="13" x14ac:dyDescent="0.15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</row>
    <row r="204" spans="2:20" ht="13" x14ac:dyDescent="0.15"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</row>
    <row r="205" spans="2:20" ht="13" x14ac:dyDescent="0.15"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</row>
    <row r="206" spans="2:20" ht="13" x14ac:dyDescent="0.15"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</row>
    <row r="207" spans="2:20" ht="13" x14ac:dyDescent="0.15"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</row>
    <row r="208" spans="2:20" ht="13" x14ac:dyDescent="0.15"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</row>
    <row r="209" spans="2:20" ht="13" x14ac:dyDescent="0.15"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</row>
    <row r="210" spans="2:20" ht="13" x14ac:dyDescent="0.15"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</row>
    <row r="211" spans="2:20" ht="13" x14ac:dyDescent="0.15"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</row>
    <row r="212" spans="2:20" ht="13" x14ac:dyDescent="0.15"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</row>
    <row r="213" spans="2:20" ht="13" x14ac:dyDescent="0.15"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</row>
    <row r="214" spans="2:20" ht="13" x14ac:dyDescent="0.15"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</row>
    <row r="215" spans="2:20" ht="13" x14ac:dyDescent="0.15"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</row>
    <row r="216" spans="2:20" ht="13" x14ac:dyDescent="0.15"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</row>
    <row r="217" spans="2:20" ht="13" x14ac:dyDescent="0.15"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</row>
    <row r="218" spans="2:20" ht="13" x14ac:dyDescent="0.15"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</row>
    <row r="219" spans="2:20" ht="13" x14ac:dyDescent="0.15"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</row>
    <row r="220" spans="2:20" ht="13" x14ac:dyDescent="0.15"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</row>
    <row r="221" spans="2:20" ht="13" x14ac:dyDescent="0.15"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</row>
    <row r="222" spans="2:20" ht="13" x14ac:dyDescent="0.15"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</row>
    <row r="223" spans="2:20" ht="13" x14ac:dyDescent="0.15"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</row>
    <row r="224" spans="2:20" ht="13" x14ac:dyDescent="0.15"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</row>
    <row r="225" spans="2:20" ht="13" x14ac:dyDescent="0.15"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</row>
    <row r="226" spans="2:20" ht="13" x14ac:dyDescent="0.15"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</row>
    <row r="227" spans="2:20" ht="13" x14ac:dyDescent="0.15"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</row>
    <row r="228" spans="2:20" ht="13" x14ac:dyDescent="0.15"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</row>
    <row r="229" spans="2:20" ht="13" x14ac:dyDescent="0.15"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</row>
    <row r="230" spans="2:20" ht="13" x14ac:dyDescent="0.15"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</row>
    <row r="231" spans="2:20" ht="13" x14ac:dyDescent="0.15"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</row>
    <row r="232" spans="2:20" ht="13" x14ac:dyDescent="0.15"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</row>
    <row r="233" spans="2:20" ht="13" x14ac:dyDescent="0.15"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</row>
    <row r="234" spans="2:20" ht="13" x14ac:dyDescent="0.15"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</row>
    <row r="235" spans="2:20" ht="13" x14ac:dyDescent="0.15"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</row>
    <row r="236" spans="2:20" ht="13" x14ac:dyDescent="0.15"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</row>
    <row r="237" spans="2:20" ht="13" x14ac:dyDescent="0.15"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</row>
    <row r="238" spans="2:20" ht="13" x14ac:dyDescent="0.15"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</row>
    <row r="239" spans="2:20" ht="13" x14ac:dyDescent="0.15"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</row>
    <row r="240" spans="2:20" ht="13" x14ac:dyDescent="0.15"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</row>
    <row r="241" spans="2:20" ht="13" x14ac:dyDescent="0.15"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</row>
    <row r="242" spans="2:20" ht="13" x14ac:dyDescent="0.15"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</row>
    <row r="243" spans="2:20" ht="13" x14ac:dyDescent="0.15"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</row>
    <row r="244" spans="2:20" ht="13" x14ac:dyDescent="0.15"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</row>
    <row r="245" spans="2:20" ht="13" x14ac:dyDescent="0.15"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</row>
    <row r="246" spans="2:20" ht="13" x14ac:dyDescent="0.15"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</row>
    <row r="247" spans="2:20" ht="13" x14ac:dyDescent="0.15"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</row>
    <row r="248" spans="2:20" ht="13" x14ac:dyDescent="0.15"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</row>
    <row r="249" spans="2:20" ht="13" x14ac:dyDescent="0.15"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</row>
    <row r="250" spans="2:20" ht="13" x14ac:dyDescent="0.15"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</row>
    <row r="251" spans="2:20" ht="13" x14ac:dyDescent="0.15"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</row>
    <row r="252" spans="2:20" ht="13" x14ac:dyDescent="0.15"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</row>
    <row r="253" spans="2:20" ht="13" x14ac:dyDescent="0.15"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</row>
    <row r="254" spans="2:20" ht="13" x14ac:dyDescent="0.15"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</row>
    <row r="255" spans="2:20" ht="13" x14ac:dyDescent="0.15"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</row>
    <row r="256" spans="2:20" ht="13" x14ac:dyDescent="0.15"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</row>
    <row r="257" spans="2:20" ht="13" x14ac:dyDescent="0.15"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</row>
    <row r="258" spans="2:20" ht="13" x14ac:dyDescent="0.15"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</row>
    <row r="259" spans="2:20" ht="13" x14ac:dyDescent="0.15"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</row>
    <row r="260" spans="2:20" ht="13" x14ac:dyDescent="0.15"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</row>
    <row r="261" spans="2:20" ht="13" x14ac:dyDescent="0.15"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</row>
    <row r="262" spans="2:20" ht="13" x14ac:dyDescent="0.15"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</row>
    <row r="263" spans="2:20" ht="13" x14ac:dyDescent="0.15"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</row>
    <row r="264" spans="2:20" ht="13" x14ac:dyDescent="0.15"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</row>
    <row r="265" spans="2:20" ht="13" x14ac:dyDescent="0.15"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</row>
    <row r="266" spans="2:20" ht="13" x14ac:dyDescent="0.15"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</row>
    <row r="267" spans="2:20" ht="13" x14ac:dyDescent="0.15"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</row>
    <row r="268" spans="2:20" ht="13" x14ac:dyDescent="0.15"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</row>
    <row r="269" spans="2:20" ht="13" x14ac:dyDescent="0.15"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</row>
    <row r="270" spans="2:20" ht="13" x14ac:dyDescent="0.15"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</row>
    <row r="271" spans="2:20" ht="13" x14ac:dyDescent="0.15"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</row>
    <row r="272" spans="2:20" ht="13" x14ac:dyDescent="0.15"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</row>
    <row r="273" spans="2:20" ht="13" x14ac:dyDescent="0.15"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</row>
    <row r="274" spans="2:20" ht="13" x14ac:dyDescent="0.15"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</row>
    <row r="275" spans="2:20" ht="13" x14ac:dyDescent="0.15"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</row>
    <row r="276" spans="2:20" ht="13" x14ac:dyDescent="0.15"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</row>
    <row r="277" spans="2:20" ht="13" x14ac:dyDescent="0.15"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</row>
    <row r="278" spans="2:20" ht="13" x14ac:dyDescent="0.15"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</row>
    <row r="279" spans="2:20" ht="13" x14ac:dyDescent="0.15"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</row>
    <row r="280" spans="2:20" ht="13" x14ac:dyDescent="0.15"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</row>
    <row r="281" spans="2:20" ht="13" x14ac:dyDescent="0.15"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</row>
    <row r="282" spans="2:20" ht="13" x14ac:dyDescent="0.15"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</row>
    <row r="283" spans="2:20" ht="13" x14ac:dyDescent="0.15"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</row>
    <row r="284" spans="2:20" ht="13" x14ac:dyDescent="0.15"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</row>
    <row r="285" spans="2:20" ht="13" x14ac:dyDescent="0.15"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</row>
    <row r="286" spans="2:20" ht="13" x14ac:dyDescent="0.15"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</row>
    <row r="287" spans="2:20" ht="13" x14ac:dyDescent="0.15"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</row>
    <row r="288" spans="2:20" ht="13" x14ac:dyDescent="0.15"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</row>
    <row r="289" spans="2:20" ht="13" x14ac:dyDescent="0.15"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</row>
    <row r="290" spans="2:20" ht="13" x14ac:dyDescent="0.15"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</row>
    <row r="291" spans="2:20" ht="13" x14ac:dyDescent="0.15"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</row>
    <row r="292" spans="2:20" ht="13" x14ac:dyDescent="0.15"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</row>
    <row r="293" spans="2:20" ht="13" x14ac:dyDescent="0.15"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</row>
    <row r="294" spans="2:20" ht="13" x14ac:dyDescent="0.15"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</row>
    <row r="295" spans="2:20" ht="13" x14ac:dyDescent="0.15"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</row>
    <row r="296" spans="2:20" ht="13" x14ac:dyDescent="0.15"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</row>
    <row r="297" spans="2:20" ht="13" x14ac:dyDescent="0.15"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</row>
    <row r="298" spans="2:20" ht="13" x14ac:dyDescent="0.15"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</row>
    <row r="299" spans="2:20" ht="13" x14ac:dyDescent="0.15"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</row>
    <row r="300" spans="2:20" ht="13" x14ac:dyDescent="0.15"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</row>
    <row r="301" spans="2:20" ht="13" x14ac:dyDescent="0.15"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</row>
    <row r="302" spans="2:20" ht="13" x14ac:dyDescent="0.15"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</row>
    <row r="303" spans="2:20" ht="13" x14ac:dyDescent="0.15"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</row>
    <row r="304" spans="2:20" ht="13" x14ac:dyDescent="0.15"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</row>
    <row r="305" spans="2:20" ht="13" x14ac:dyDescent="0.15"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</row>
    <row r="306" spans="2:20" ht="13" x14ac:dyDescent="0.15"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</row>
    <row r="307" spans="2:20" ht="13" x14ac:dyDescent="0.15"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</row>
    <row r="308" spans="2:20" ht="13" x14ac:dyDescent="0.15"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</row>
    <row r="309" spans="2:20" ht="13" x14ac:dyDescent="0.15"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</row>
    <row r="310" spans="2:20" ht="13" x14ac:dyDescent="0.15"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</row>
    <row r="311" spans="2:20" ht="13" x14ac:dyDescent="0.15"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</row>
    <row r="312" spans="2:20" ht="13" x14ac:dyDescent="0.15"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</row>
    <row r="313" spans="2:20" ht="13" x14ac:dyDescent="0.15"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</row>
    <row r="314" spans="2:20" ht="13" x14ac:dyDescent="0.15"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</row>
    <row r="315" spans="2:20" ht="13" x14ac:dyDescent="0.15"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</row>
    <row r="316" spans="2:20" ht="13" x14ac:dyDescent="0.15"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</row>
    <row r="317" spans="2:20" ht="13" x14ac:dyDescent="0.15"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</row>
    <row r="318" spans="2:20" ht="13" x14ac:dyDescent="0.15"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</row>
    <row r="319" spans="2:20" ht="13" x14ac:dyDescent="0.15"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</row>
    <row r="320" spans="2:20" ht="13" x14ac:dyDescent="0.15"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</row>
    <row r="321" spans="2:20" ht="13" x14ac:dyDescent="0.15"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</row>
    <row r="322" spans="2:20" ht="13" x14ac:dyDescent="0.15"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</row>
    <row r="323" spans="2:20" ht="13" x14ac:dyDescent="0.15"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</row>
    <row r="324" spans="2:20" ht="13" x14ac:dyDescent="0.15"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</row>
    <row r="325" spans="2:20" ht="13" x14ac:dyDescent="0.15"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</row>
    <row r="326" spans="2:20" ht="13" x14ac:dyDescent="0.15"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</row>
    <row r="327" spans="2:20" ht="13" x14ac:dyDescent="0.15"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</row>
    <row r="328" spans="2:20" ht="13" x14ac:dyDescent="0.15"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</row>
    <row r="329" spans="2:20" ht="13" x14ac:dyDescent="0.15"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</row>
    <row r="330" spans="2:20" ht="13" x14ac:dyDescent="0.15"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</row>
    <row r="331" spans="2:20" ht="13" x14ac:dyDescent="0.15"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</row>
    <row r="332" spans="2:20" ht="13" x14ac:dyDescent="0.15"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</row>
    <row r="333" spans="2:20" ht="13" x14ac:dyDescent="0.15"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</row>
    <row r="334" spans="2:20" ht="13" x14ac:dyDescent="0.15"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</row>
    <row r="335" spans="2:20" ht="13" x14ac:dyDescent="0.15"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</row>
    <row r="336" spans="2:20" ht="13" x14ac:dyDescent="0.15"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</row>
    <row r="337" spans="2:20" ht="13" x14ac:dyDescent="0.15"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</row>
    <row r="338" spans="2:20" ht="13" x14ac:dyDescent="0.15"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</row>
    <row r="339" spans="2:20" ht="13" x14ac:dyDescent="0.15"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</row>
    <row r="340" spans="2:20" ht="13" x14ac:dyDescent="0.15"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</row>
    <row r="341" spans="2:20" ht="13" x14ac:dyDescent="0.15"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</row>
    <row r="342" spans="2:20" ht="13" x14ac:dyDescent="0.15"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</row>
    <row r="343" spans="2:20" ht="13" x14ac:dyDescent="0.15"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</row>
    <row r="344" spans="2:20" ht="13" x14ac:dyDescent="0.15"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</row>
    <row r="345" spans="2:20" ht="13" x14ac:dyDescent="0.15"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</row>
    <row r="346" spans="2:20" ht="13" x14ac:dyDescent="0.15"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</row>
    <row r="347" spans="2:20" ht="13" x14ac:dyDescent="0.15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</row>
    <row r="348" spans="2:20" ht="13" x14ac:dyDescent="0.15"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</row>
    <row r="349" spans="2:20" ht="13" x14ac:dyDescent="0.15"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</row>
    <row r="350" spans="2:20" ht="13" x14ac:dyDescent="0.15"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</row>
    <row r="351" spans="2:20" ht="13" x14ac:dyDescent="0.15"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</row>
    <row r="352" spans="2:20" ht="13" x14ac:dyDescent="0.15"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</row>
    <row r="353" spans="2:20" ht="13" x14ac:dyDescent="0.15"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</row>
    <row r="354" spans="2:20" ht="13" x14ac:dyDescent="0.15"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</row>
    <row r="355" spans="2:20" ht="13" x14ac:dyDescent="0.15"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</row>
    <row r="356" spans="2:20" ht="13" x14ac:dyDescent="0.15"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</row>
    <row r="357" spans="2:20" ht="13" x14ac:dyDescent="0.15"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</row>
    <row r="358" spans="2:20" ht="13" x14ac:dyDescent="0.15"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</row>
    <row r="359" spans="2:20" ht="13" x14ac:dyDescent="0.15"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</row>
    <row r="360" spans="2:20" ht="13" x14ac:dyDescent="0.15"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</row>
    <row r="361" spans="2:20" ht="13" x14ac:dyDescent="0.15"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</row>
    <row r="362" spans="2:20" ht="13" x14ac:dyDescent="0.15"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</row>
    <row r="363" spans="2:20" ht="13" x14ac:dyDescent="0.15"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</row>
    <row r="364" spans="2:20" ht="13" x14ac:dyDescent="0.15"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</row>
    <row r="365" spans="2:20" ht="13" x14ac:dyDescent="0.15"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</row>
    <row r="366" spans="2:20" ht="13" x14ac:dyDescent="0.15"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</row>
    <row r="367" spans="2:20" ht="13" x14ac:dyDescent="0.15"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</row>
    <row r="368" spans="2:20" ht="13" x14ac:dyDescent="0.15"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</row>
    <row r="369" spans="2:20" ht="13" x14ac:dyDescent="0.15"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</row>
    <row r="370" spans="2:20" ht="13" x14ac:dyDescent="0.15"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</row>
    <row r="371" spans="2:20" ht="13" x14ac:dyDescent="0.15"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</row>
    <row r="372" spans="2:20" ht="13" x14ac:dyDescent="0.15"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</row>
    <row r="373" spans="2:20" ht="13" x14ac:dyDescent="0.15"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</row>
    <row r="374" spans="2:20" ht="13" x14ac:dyDescent="0.15"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</row>
    <row r="375" spans="2:20" ht="13" x14ac:dyDescent="0.15"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</row>
    <row r="376" spans="2:20" ht="13" x14ac:dyDescent="0.15"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</row>
    <row r="377" spans="2:20" ht="13" x14ac:dyDescent="0.15"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</row>
    <row r="378" spans="2:20" ht="13" x14ac:dyDescent="0.15"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</row>
    <row r="379" spans="2:20" ht="13" x14ac:dyDescent="0.15"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</row>
    <row r="380" spans="2:20" ht="13" x14ac:dyDescent="0.15"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</row>
    <row r="381" spans="2:20" ht="13" x14ac:dyDescent="0.15"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</row>
    <row r="382" spans="2:20" ht="13" x14ac:dyDescent="0.15"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</row>
    <row r="383" spans="2:20" ht="13" x14ac:dyDescent="0.15"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</row>
    <row r="384" spans="2:20" ht="13" x14ac:dyDescent="0.15"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</row>
    <row r="385" spans="2:20" ht="13" x14ac:dyDescent="0.15"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</row>
    <row r="386" spans="2:20" ht="13" x14ac:dyDescent="0.15"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</row>
    <row r="387" spans="2:20" ht="13" x14ac:dyDescent="0.15"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</row>
    <row r="388" spans="2:20" ht="13" x14ac:dyDescent="0.15"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</row>
    <row r="389" spans="2:20" ht="13" x14ac:dyDescent="0.15"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</row>
    <row r="390" spans="2:20" ht="13" x14ac:dyDescent="0.15"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</row>
    <row r="391" spans="2:20" ht="13" x14ac:dyDescent="0.15"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</row>
    <row r="392" spans="2:20" ht="13" x14ac:dyDescent="0.15"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</row>
    <row r="393" spans="2:20" ht="13" x14ac:dyDescent="0.15"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</row>
    <row r="394" spans="2:20" ht="13" x14ac:dyDescent="0.15"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</row>
    <row r="395" spans="2:20" ht="13" x14ac:dyDescent="0.15"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</row>
    <row r="396" spans="2:20" ht="13" x14ac:dyDescent="0.15"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</row>
    <row r="397" spans="2:20" ht="13" x14ac:dyDescent="0.15"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</row>
    <row r="398" spans="2:20" ht="13" x14ac:dyDescent="0.15"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</row>
    <row r="399" spans="2:20" ht="13" x14ac:dyDescent="0.15"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</row>
    <row r="400" spans="2:20" ht="13" x14ac:dyDescent="0.15"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</row>
    <row r="401" spans="2:20" ht="13" x14ac:dyDescent="0.15"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</row>
    <row r="402" spans="2:20" ht="13" x14ac:dyDescent="0.15"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</row>
    <row r="403" spans="2:20" ht="13" x14ac:dyDescent="0.15"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</row>
    <row r="404" spans="2:20" ht="13" x14ac:dyDescent="0.15"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</row>
    <row r="405" spans="2:20" ht="13" x14ac:dyDescent="0.15"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</row>
    <row r="406" spans="2:20" ht="13" x14ac:dyDescent="0.15"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</row>
    <row r="407" spans="2:20" ht="13" x14ac:dyDescent="0.15"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</row>
    <row r="408" spans="2:20" ht="13" x14ac:dyDescent="0.15"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</row>
    <row r="409" spans="2:20" ht="13" x14ac:dyDescent="0.15"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</row>
    <row r="410" spans="2:20" ht="13" x14ac:dyDescent="0.15"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</row>
    <row r="411" spans="2:20" ht="13" x14ac:dyDescent="0.15"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</row>
    <row r="412" spans="2:20" ht="13" x14ac:dyDescent="0.15"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</row>
    <row r="413" spans="2:20" ht="13" x14ac:dyDescent="0.15"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</row>
    <row r="414" spans="2:20" ht="13" x14ac:dyDescent="0.15"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</row>
    <row r="415" spans="2:20" ht="13" x14ac:dyDescent="0.15"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</row>
    <row r="416" spans="2:20" ht="13" x14ac:dyDescent="0.15"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</row>
    <row r="417" spans="2:20" ht="13" x14ac:dyDescent="0.15"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</row>
    <row r="418" spans="2:20" ht="13" x14ac:dyDescent="0.15"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</row>
    <row r="419" spans="2:20" ht="13" x14ac:dyDescent="0.15"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</row>
    <row r="420" spans="2:20" ht="13" x14ac:dyDescent="0.15"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</row>
    <row r="421" spans="2:20" ht="13" x14ac:dyDescent="0.15"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</row>
    <row r="422" spans="2:20" ht="13" x14ac:dyDescent="0.15"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</row>
    <row r="423" spans="2:20" ht="13" x14ac:dyDescent="0.15"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</row>
    <row r="424" spans="2:20" ht="13" x14ac:dyDescent="0.15"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</row>
    <row r="425" spans="2:20" ht="13" x14ac:dyDescent="0.15"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</row>
    <row r="426" spans="2:20" ht="13" x14ac:dyDescent="0.15"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</row>
    <row r="427" spans="2:20" ht="13" x14ac:dyDescent="0.15"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</row>
    <row r="428" spans="2:20" ht="13" x14ac:dyDescent="0.15"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</row>
    <row r="429" spans="2:20" ht="13" x14ac:dyDescent="0.15"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</row>
    <row r="430" spans="2:20" ht="13" x14ac:dyDescent="0.15"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</row>
    <row r="431" spans="2:20" ht="13" x14ac:dyDescent="0.15"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</row>
    <row r="432" spans="2:20" ht="13" x14ac:dyDescent="0.15"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</row>
    <row r="433" spans="2:20" ht="13" x14ac:dyDescent="0.15"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</row>
    <row r="434" spans="2:20" ht="13" x14ac:dyDescent="0.15"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</row>
    <row r="435" spans="2:20" ht="13" x14ac:dyDescent="0.15"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</row>
    <row r="436" spans="2:20" ht="13" x14ac:dyDescent="0.15"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</row>
    <row r="437" spans="2:20" ht="13" x14ac:dyDescent="0.15"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</row>
    <row r="438" spans="2:20" ht="13" x14ac:dyDescent="0.15"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</row>
    <row r="439" spans="2:20" ht="13" x14ac:dyDescent="0.15"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</row>
    <row r="440" spans="2:20" ht="13" x14ac:dyDescent="0.15"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</row>
    <row r="441" spans="2:20" ht="13" x14ac:dyDescent="0.15"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</row>
    <row r="442" spans="2:20" ht="13" x14ac:dyDescent="0.15"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</row>
    <row r="443" spans="2:20" ht="13" x14ac:dyDescent="0.15"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</row>
    <row r="444" spans="2:20" ht="13" x14ac:dyDescent="0.15"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</row>
    <row r="445" spans="2:20" ht="13" x14ac:dyDescent="0.15"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</row>
    <row r="446" spans="2:20" ht="13" x14ac:dyDescent="0.15"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</row>
    <row r="447" spans="2:20" ht="13" x14ac:dyDescent="0.15"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</row>
    <row r="448" spans="2:20" ht="13" x14ac:dyDescent="0.15"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</row>
    <row r="449" spans="2:20" ht="13" x14ac:dyDescent="0.15"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</row>
    <row r="450" spans="2:20" ht="13" x14ac:dyDescent="0.15"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</row>
    <row r="451" spans="2:20" ht="13" x14ac:dyDescent="0.15"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</row>
    <row r="452" spans="2:20" ht="13" x14ac:dyDescent="0.15"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</row>
    <row r="453" spans="2:20" ht="13" x14ac:dyDescent="0.15"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</row>
    <row r="454" spans="2:20" ht="13" x14ac:dyDescent="0.15"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</row>
    <row r="455" spans="2:20" ht="13" x14ac:dyDescent="0.15"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</row>
    <row r="456" spans="2:20" ht="13" x14ac:dyDescent="0.15"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</row>
    <row r="457" spans="2:20" ht="13" x14ac:dyDescent="0.15"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</row>
    <row r="458" spans="2:20" ht="13" x14ac:dyDescent="0.15"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</row>
    <row r="459" spans="2:20" ht="13" x14ac:dyDescent="0.15"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</row>
    <row r="460" spans="2:20" ht="13" x14ac:dyDescent="0.15"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</row>
    <row r="461" spans="2:20" ht="13" x14ac:dyDescent="0.15"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</row>
    <row r="462" spans="2:20" ht="13" x14ac:dyDescent="0.15"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</row>
    <row r="463" spans="2:20" ht="13" x14ac:dyDescent="0.15"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</row>
    <row r="464" spans="2:20" ht="13" x14ac:dyDescent="0.15"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</row>
    <row r="465" spans="2:20" ht="13" x14ac:dyDescent="0.15"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</row>
    <row r="466" spans="2:20" ht="13" x14ac:dyDescent="0.15"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</row>
    <row r="467" spans="2:20" ht="13" x14ac:dyDescent="0.15"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</row>
    <row r="468" spans="2:20" ht="13" x14ac:dyDescent="0.15"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</row>
    <row r="469" spans="2:20" ht="13" x14ac:dyDescent="0.15"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</row>
    <row r="470" spans="2:20" ht="13" x14ac:dyDescent="0.15"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</row>
    <row r="471" spans="2:20" ht="13" x14ac:dyDescent="0.15"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</row>
    <row r="472" spans="2:20" ht="13" x14ac:dyDescent="0.15"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</row>
    <row r="473" spans="2:20" ht="13" x14ac:dyDescent="0.15"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</row>
    <row r="474" spans="2:20" ht="13" x14ac:dyDescent="0.15"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</row>
    <row r="475" spans="2:20" ht="13" x14ac:dyDescent="0.15"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</row>
    <row r="476" spans="2:20" ht="13" x14ac:dyDescent="0.15"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</row>
    <row r="477" spans="2:20" ht="13" x14ac:dyDescent="0.15"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</row>
    <row r="478" spans="2:20" ht="13" x14ac:dyDescent="0.15"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</row>
    <row r="479" spans="2:20" ht="13" x14ac:dyDescent="0.15"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</row>
    <row r="480" spans="2:20" ht="13" x14ac:dyDescent="0.15"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</row>
    <row r="481" spans="2:20" ht="13" x14ac:dyDescent="0.15"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</row>
    <row r="482" spans="2:20" ht="13" x14ac:dyDescent="0.15"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</row>
    <row r="483" spans="2:20" ht="13" x14ac:dyDescent="0.15"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</row>
    <row r="484" spans="2:20" ht="13" x14ac:dyDescent="0.15"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</row>
    <row r="485" spans="2:20" ht="13" x14ac:dyDescent="0.15"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</row>
    <row r="486" spans="2:20" ht="13" x14ac:dyDescent="0.15"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</row>
    <row r="487" spans="2:20" ht="13" x14ac:dyDescent="0.15"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</row>
    <row r="488" spans="2:20" ht="13" x14ac:dyDescent="0.15"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</row>
    <row r="489" spans="2:20" ht="13" x14ac:dyDescent="0.15"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</row>
    <row r="490" spans="2:20" ht="13" x14ac:dyDescent="0.15"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</row>
    <row r="491" spans="2:20" ht="13" x14ac:dyDescent="0.15"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</row>
    <row r="492" spans="2:20" ht="13" x14ac:dyDescent="0.15"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</row>
    <row r="493" spans="2:20" ht="13" x14ac:dyDescent="0.15"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</row>
    <row r="494" spans="2:20" ht="13" x14ac:dyDescent="0.15"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</row>
    <row r="495" spans="2:20" ht="13" x14ac:dyDescent="0.15"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</row>
    <row r="496" spans="2:20" ht="13" x14ac:dyDescent="0.15"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</row>
    <row r="497" spans="2:20" ht="13" x14ac:dyDescent="0.15"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</row>
    <row r="498" spans="2:20" ht="13" x14ac:dyDescent="0.15"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</row>
    <row r="499" spans="2:20" ht="13" x14ac:dyDescent="0.15"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</row>
    <row r="500" spans="2:20" ht="13" x14ac:dyDescent="0.15"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</row>
    <row r="501" spans="2:20" ht="13" x14ac:dyDescent="0.15"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</row>
    <row r="502" spans="2:20" ht="13" x14ac:dyDescent="0.15"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</row>
    <row r="503" spans="2:20" ht="13" x14ac:dyDescent="0.15"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</row>
    <row r="504" spans="2:20" ht="13" x14ac:dyDescent="0.15"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</row>
    <row r="505" spans="2:20" ht="13" x14ac:dyDescent="0.15"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</row>
    <row r="506" spans="2:20" ht="13" x14ac:dyDescent="0.15"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</row>
    <row r="507" spans="2:20" ht="13" x14ac:dyDescent="0.15"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</row>
    <row r="508" spans="2:20" ht="13" x14ac:dyDescent="0.15"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</row>
    <row r="509" spans="2:20" ht="13" x14ac:dyDescent="0.15"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</row>
    <row r="510" spans="2:20" ht="13" x14ac:dyDescent="0.15"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</row>
    <row r="511" spans="2:20" ht="13" x14ac:dyDescent="0.15"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</row>
    <row r="512" spans="2:20" ht="13" x14ac:dyDescent="0.15"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</row>
    <row r="513" spans="2:20" ht="13" x14ac:dyDescent="0.15"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</row>
    <row r="514" spans="2:20" ht="13" x14ac:dyDescent="0.15"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</row>
    <row r="515" spans="2:20" ht="13" x14ac:dyDescent="0.15"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</row>
    <row r="516" spans="2:20" ht="13" x14ac:dyDescent="0.15"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</row>
    <row r="517" spans="2:20" ht="13" x14ac:dyDescent="0.15"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</row>
    <row r="518" spans="2:20" ht="13" x14ac:dyDescent="0.15"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</row>
    <row r="519" spans="2:20" ht="13" x14ac:dyDescent="0.15"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</row>
    <row r="520" spans="2:20" ht="13" x14ac:dyDescent="0.15"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</row>
    <row r="521" spans="2:20" ht="13" x14ac:dyDescent="0.15"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</row>
    <row r="522" spans="2:20" ht="13" x14ac:dyDescent="0.15"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</row>
    <row r="523" spans="2:20" ht="13" x14ac:dyDescent="0.15"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</row>
    <row r="524" spans="2:20" ht="13" x14ac:dyDescent="0.15"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</row>
    <row r="525" spans="2:20" ht="13" x14ac:dyDescent="0.15"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</row>
    <row r="526" spans="2:20" ht="13" x14ac:dyDescent="0.15"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</row>
    <row r="527" spans="2:20" ht="13" x14ac:dyDescent="0.15"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</row>
    <row r="528" spans="2:20" ht="13" x14ac:dyDescent="0.15"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</row>
    <row r="529" spans="2:20" ht="13" x14ac:dyDescent="0.15"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</row>
    <row r="530" spans="2:20" ht="13" x14ac:dyDescent="0.15"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</row>
    <row r="531" spans="2:20" ht="13" x14ac:dyDescent="0.15"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</row>
    <row r="532" spans="2:20" ht="13" x14ac:dyDescent="0.15"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</row>
    <row r="533" spans="2:20" ht="13" x14ac:dyDescent="0.15"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</row>
    <row r="534" spans="2:20" ht="13" x14ac:dyDescent="0.15"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</row>
    <row r="535" spans="2:20" ht="13" x14ac:dyDescent="0.15"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</row>
    <row r="536" spans="2:20" ht="13" x14ac:dyDescent="0.15"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</row>
    <row r="537" spans="2:20" ht="13" x14ac:dyDescent="0.15"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</row>
    <row r="538" spans="2:20" ht="13" x14ac:dyDescent="0.15"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</row>
    <row r="539" spans="2:20" ht="13" x14ac:dyDescent="0.15"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</row>
    <row r="540" spans="2:20" ht="13" x14ac:dyDescent="0.15"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</row>
    <row r="541" spans="2:20" ht="13" x14ac:dyDescent="0.15"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</row>
    <row r="542" spans="2:20" ht="13" x14ac:dyDescent="0.15"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</row>
    <row r="543" spans="2:20" ht="13" x14ac:dyDescent="0.15"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</row>
    <row r="544" spans="2:20" ht="13" x14ac:dyDescent="0.15"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</row>
    <row r="545" spans="2:20" ht="13" x14ac:dyDescent="0.15"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</row>
    <row r="546" spans="2:20" ht="13" x14ac:dyDescent="0.15"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</row>
    <row r="547" spans="2:20" ht="13" x14ac:dyDescent="0.15"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</row>
    <row r="548" spans="2:20" ht="13" x14ac:dyDescent="0.15"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</row>
    <row r="549" spans="2:20" ht="13" x14ac:dyDescent="0.15"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</row>
    <row r="550" spans="2:20" ht="13" x14ac:dyDescent="0.15"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</row>
    <row r="551" spans="2:20" ht="13" x14ac:dyDescent="0.15"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</row>
    <row r="552" spans="2:20" ht="13" x14ac:dyDescent="0.15"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</row>
    <row r="553" spans="2:20" ht="13" x14ac:dyDescent="0.15"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</row>
    <row r="554" spans="2:20" ht="13" x14ac:dyDescent="0.15"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</row>
    <row r="555" spans="2:20" ht="13" x14ac:dyDescent="0.15"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</row>
    <row r="556" spans="2:20" ht="13" x14ac:dyDescent="0.15"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</row>
    <row r="557" spans="2:20" ht="13" x14ac:dyDescent="0.15"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</row>
    <row r="558" spans="2:20" ht="13" x14ac:dyDescent="0.15"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</row>
    <row r="559" spans="2:20" ht="13" x14ac:dyDescent="0.15"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</row>
    <row r="560" spans="2:20" ht="13" x14ac:dyDescent="0.15"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</row>
    <row r="561" spans="2:20" ht="13" x14ac:dyDescent="0.15"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</row>
    <row r="562" spans="2:20" ht="13" x14ac:dyDescent="0.15"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</row>
    <row r="563" spans="2:20" ht="13" x14ac:dyDescent="0.15"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</row>
    <row r="564" spans="2:20" ht="13" x14ac:dyDescent="0.15"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</row>
    <row r="565" spans="2:20" ht="13" x14ac:dyDescent="0.15"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</row>
    <row r="566" spans="2:20" ht="13" x14ac:dyDescent="0.15"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</row>
    <row r="567" spans="2:20" ht="13" x14ac:dyDescent="0.15"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</row>
    <row r="568" spans="2:20" ht="13" x14ac:dyDescent="0.15"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</row>
    <row r="569" spans="2:20" ht="13" x14ac:dyDescent="0.15"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</row>
    <row r="570" spans="2:20" ht="13" x14ac:dyDescent="0.15"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</row>
    <row r="571" spans="2:20" ht="13" x14ac:dyDescent="0.15"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</row>
    <row r="572" spans="2:20" ht="13" x14ac:dyDescent="0.15"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</row>
    <row r="573" spans="2:20" ht="13" x14ac:dyDescent="0.15"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</row>
    <row r="574" spans="2:20" ht="13" x14ac:dyDescent="0.15"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</row>
    <row r="575" spans="2:20" ht="13" x14ac:dyDescent="0.15"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</row>
    <row r="576" spans="2:20" ht="13" x14ac:dyDescent="0.15"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</row>
    <row r="577" spans="2:20" ht="13" x14ac:dyDescent="0.15"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</row>
    <row r="578" spans="2:20" ht="13" x14ac:dyDescent="0.15"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</row>
    <row r="579" spans="2:20" ht="13" x14ac:dyDescent="0.15"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</row>
    <row r="580" spans="2:20" ht="13" x14ac:dyDescent="0.15"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</row>
    <row r="581" spans="2:20" ht="13" x14ac:dyDescent="0.15"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</row>
    <row r="582" spans="2:20" ht="13" x14ac:dyDescent="0.15"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</row>
    <row r="583" spans="2:20" ht="13" x14ac:dyDescent="0.15"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</row>
    <row r="584" spans="2:20" ht="13" x14ac:dyDescent="0.15"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</row>
    <row r="585" spans="2:20" ht="13" x14ac:dyDescent="0.15"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</row>
    <row r="586" spans="2:20" ht="13" x14ac:dyDescent="0.15"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</row>
    <row r="587" spans="2:20" ht="13" x14ac:dyDescent="0.15"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</row>
    <row r="588" spans="2:20" ht="13" x14ac:dyDescent="0.15"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</row>
    <row r="589" spans="2:20" ht="13" x14ac:dyDescent="0.15"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</row>
    <row r="590" spans="2:20" ht="13" x14ac:dyDescent="0.15"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</row>
    <row r="591" spans="2:20" ht="13" x14ac:dyDescent="0.15"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</row>
    <row r="592" spans="2:20" ht="13" x14ac:dyDescent="0.15"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</row>
    <row r="593" spans="2:20" ht="13" x14ac:dyDescent="0.15"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</row>
    <row r="594" spans="2:20" ht="13" x14ac:dyDescent="0.15"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</row>
    <row r="595" spans="2:20" ht="13" x14ac:dyDescent="0.15"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</row>
    <row r="596" spans="2:20" ht="13" x14ac:dyDescent="0.15"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</row>
    <row r="597" spans="2:20" ht="13" x14ac:dyDescent="0.15"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</row>
    <row r="598" spans="2:20" ht="13" x14ac:dyDescent="0.15"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</row>
    <row r="599" spans="2:20" ht="13" x14ac:dyDescent="0.15"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</row>
    <row r="600" spans="2:20" ht="13" x14ac:dyDescent="0.15"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</row>
    <row r="601" spans="2:20" ht="13" x14ac:dyDescent="0.15"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</row>
    <row r="602" spans="2:20" ht="13" x14ac:dyDescent="0.15"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</row>
    <row r="603" spans="2:20" ht="13" x14ac:dyDescent="0.15"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</row>
    <row r="604" spans="2:20" ht="13" x14ac:dyDescent="0.15"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</row>
    <row r="605" spans="2:20" ht="13" x14ac:dyDescent="0.15"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</row>
    <row r="606" spans="2:20" ht="13" x14ac:dyDescent="0.15"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</row>
    <row r="607" spans="2:20" ht="13" x14ac:dyDescent="0.15"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</row>
    <row r="608" spans="2:20" ht="13" x14ac:dyDescent="0.15"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</row>
    <row r="609" spans="2:20" ht="13" x14ac:dyDescent="0.15"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</row>
    <row r="610" spans="2:20" ht="13" x14ac:dyDescent="0.15"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</row>
    <row r="611" spans="2:20" ht="13" x14ac:dyDescent="0.15"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</row>
    <row r="612" spans="2:20" ht="13" x14ac:dyDescent="0.15"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</row>
    <row r="613" spans="2:20" ht="13" x14ac:dyDescent="0.15"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</row>
    <row r="614" spans="2:20" ht="13" x14ac:dyDescent="0.15"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</row>
    <row r="615" spans="2:20" ht="13" x14ac:dyDescent="0.15"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</row>
    <row r="616" spans="2:20" ht="13" x14ac:dyDescent="0.15"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</row>
    <row r="617" spans="2:20" ht="13" x14ac:dyDescent="0.15"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</row>
    <row r="618" spans="2:20" ht="13" x14ac:dyDescent="0.15"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</row>
    <row r="619" spans="2:20" ht="13" x14ac:dyDescent="0.15"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</row>
    <row r="620" spans="2:20" ht="13" x14ac:dyDescent="0.15"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</row>
    <row r="621" spans="2:20" ht="13" x14ac:dyDescent="0.15"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</row>
    <row r="622" spans="2:20" ht="13" x14ac:dyDescent="0.15"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</row>
    <row r="623" spans="2:20" ht="13" x14ac:dyDescent="0.15"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</row>
    <row r="624" spans="2:20" ht="13" x14ac:dyDescent="0.15"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</row>
    <row r="625" spans="2:20" ht="13" x14ac:dyDescent="0.15"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</row>
    <row r="626" spans="2:20" ht="13" x14ac:dyDescent="0.15"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</row>
    <row r="627" spans="2:20" ht="13" x14ac:dyDescent="0.15"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</row>
    <row r="628" spans="2:20" ht="13" x14ac:dyDescent="0.15"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</row>
    <row r="629" spans="2:20" ht="13" x14ac:dyDescent="0.15"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</row>
    <row r="630" spans="2:20" ht="13" x14ac:dyDescent="0.15"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</row>
    <row r="631" spans="2:20" ht="13" x14ac:dyDescent="0.15"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</row>
    <row r="632" spans="2:20" ht="13" x14ac:dyDescent="0.15"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</row>
    <row r="633" spans="2:20" ht="13" x14ac:dyDescent="0.15"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</row>
    <row r="634" spans="2:20" ht="13" x14ac:dyDescent="0.15"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</row>
    <row r="635" spans="2:20" ht="13" x14ac:dyDescent="0.15"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</row>
    <row r="636" spans="2:20" ht="13" x14ac:dyDescent="0.15"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</row>
    <row r="637" spans="2:20" ht="13" x14ac:dyDescent="0.15"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</row>
    <row r="638" spans="2:20" ht="13" x14ac:dyDescent="0.15"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</row>
    <row r="639" spans="2:20" ht="13" x14ac:dyDescent="0.15"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</row>
    <row r="640" spans="2:20" ht="13" x14ac:dyDescent="0.15"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</row>
    <row r="641" spans="2:20" ht="13" x14ac:dyDescent="0.15"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</row>
    <row r="642" spans="2:20" ht="13" x14ac:dyDescent="0.15"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</row>
    <row r="643" spans="2:20" ht="13" x14ac:dyDescent="0.15"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</row>
    <row r="644" spans="2:20" ht="13" x14ac:dyDescent="0.15"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</row>
    <row r="645" spans="2:20" ht="13" x14ac:dyDescent="0.15"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</row>
    <row r="646" spans="2:20" ht="13" x14ac:dyDescent="0.15"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</row>
    <row r="647" spans="2:20" ht="13" x14ac:dyDescent="0.15"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</row>
    <row r="648" spans="2:20" ht="13" x14ac:dyDescent="0.15"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</row>
    <row r="649" spans="2:20" ht="13" x14ac:dyDescent="0.15"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</row>
    <row r="650" spans="2:20" ht="13" x14ac:dyDescent="0.15"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</row>
    <row r="651" spans="2:20" ht="13" x14ac:dyDescent="0.15"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</row>
    <row r="652" spans="2:20" ht="13" x14ac:dyDescent="0.15"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</row>
    <row r="653" spans="2:20" ht="13" x14ac:dyDescent="0.15"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</row>
    <row r="654" spans="2:20" ht="13" x14ac:dyDescent="0.15"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</row>
    <row r="655" spans="2:20" ht="13" x14ac:dyDescent="0.15"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</row>
    <row r="656" spans="2:20" ht="13" x14ac:dyDescent="0.15"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</row>
    <row r="657" spans="2:20" ht="13" x14ac:dyDescent="0.15"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</row>
    <row r="658" spans="2:20" ht="13" x14ac:dyDescent="0.15"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</row>
    <row r="659" spans="2:20" ht="13" x14ac:dyDescent="0.15"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</row>
    <row r="660" spans="2:20" ht="13" x14ac:dyDescent="0.15"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</row>
    <row r="661" spans="2:20" ht="13" x14ac:dyDescent="0.15"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</row>
    <row r="662" spans="2:20" ht="13" x14ac:dyDescent="0.15"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</row>
    <row r="663" spans="2:20" ht="13" x14ac:dyDescent="0.15"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</row>
    <row r="664" spans="2:20" ht="13" x14ac:dyDescent="0.15"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</row>
    <row r="665" spans="2:20" ht="13" x14ac:dyDescent="0.15"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</row>
    <row r="666" spans="2:20" ht="13" x14ac:dyDescent="0.15"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</row>
    <row r="667" spans="2:20" ht="13" x14ac:dyDescent="0.15"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</row>
    <row r="668" spans="2:20" ht="13" x14ac:dyDescent="0.15"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</row>
    <row r="669" spans="2:20" ht="13" x14ac:dyDescent="0.15"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</row>
    <row r="670" spans="2:20" ht="13" x14ac:dyDescent="0.15"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</row>
    <row r="671" spans="2:20" ht="13" x14ac:dyDescent="0.15"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</row>
    <row r="672" spans="2:20" ht="13" x14ac:dyDescent="0.15"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</row>
    <row r="673" spans="2:20" ht="13" x14ac:dyDescent="0.15"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</row>
    <row r="674" spans="2:20" ht="13" x14ac:dyDescent="0.15"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</row>
    <row r="675" spans="2:20" ht="13" x14ac:dyDescent="0.15"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</row>
    <row r="676" spans="2:20" ht="13" x14ac:dyDescent="0.15"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</row>
    <row r="677" spans="2:20" ht="13" x14ac:dyDescent="0.15"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</row>
    <row r="678" spans="2:20" ht="13" x14ac:dyDescent="0.15"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</row>
    <row r="679" spans="2:20" ht="13" x14ac:dyDescent="0.15"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</row>
    <row r="680" spans="2:20" ht="13" x14ac:dyDescent="0.15"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</row>
    <row r="681" spans="2:20" ht="13" x14ac:dyDescent="0.15"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</row>
    <row r="682" spans="2:20" ht="13" x14ac:dyDescent="0.15"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</row>
    <row r="683" spans="2:20" ht="13" x14ac:dyDescent="0.15"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</row>
    <row r="684" spans="2:20" ht="13" x14ac:dyDescent="0.15"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</row>
    <row r="685" spans="2:20" ht="13" x14ac:dyDescent="0.15"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</row>
    <row r="686" spans="2:20" ht="13" x14ac:dyDescent="0.15"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</row>
    <row r="687" spans="2:20" ht="13" x14ac:dyDescent="0.15"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</row>
    <row r="688" spans="2:20" ht="13" x14ac:dyDescent="0.15"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</row>
    <row r="689" spans="2:20" ht="13" x14ac:dyDescent="0.15"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</row>
    <row r="690" spans="2:20" ht="13" x14ac:dyDescent="0.15"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</row>
    <row r="691" spans="2:20" ht="13" x14ac:dyDescent="0.15"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</row>
    <row r="692" spans="2:20" ht="13" x14ac:dyDescent="0.15"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</row>
    <row r="693" spans="2:20" ht="13" x14ac:dyDescent="0.15"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</row>
    <row r="694" spans="2:20" ht="13" x14ac:dyDescent="0.15"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</row>
    <row r="695" spans="2:20" ht="13" x14ac:dyDescent="0.15"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</row>
    <row r="696" spans="2:20" ht="13" x14ac:dyDescent="0.15"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</row>
    <row r="697" spans="2:20" ht="13" x14ac:dyDescent="0.15"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</row>
    <row r="698" spans="2:20" ht="13" x14ac:dyDescent="0.15"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</row>
    <row r="699" spans="2:20" ht="13" x14ac:dyDescent="0.15"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</row>
    <row r="700" spans="2:20" ht="13" x14ac:dyDescent="0.15"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</row>
    <row r="701" spans="2:20" ht="13" x14ac:dyDescent="0.15"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</row>
    <row r="702" spans="2:20" ht="13" x14ac:dyDescent="0.15"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</row>
    <row r="703" spans="2:20" ht="13" x14ac:dyDescent="0.15"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</row>
    <row r="704" spans="2:20" ht="13" x14ac:dyDescent="0.15"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</row>
    <row r="705" spans="2:20" ht="13" x14ac:dyDescent="0.15"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</row>
    <row r="706" spans="2:20" ht="13" x14ac:dyDescent="0.15"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</row>
    <row r="707" spans="2:20" ht="13" x14ac:dyDescent="0.15"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</row>
    <row r="708" spans="2:20" ht="13" x14ac:dyDescent="0.15"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</row>
    <row r="709" spans="2:20" ht="13" x14ac:dyDescent="0.15"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</row>
    <row r="710" spans="2:20" ht="13" x14ac:dyDescent="0.15"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</row>
    <row r="711" spans="2:20" ht="13" x14ac:dyDescent="0.15"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</row>
    <row r="712" spans="2:20" ht="13" x14ac:dyDescent="0.15"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</row>
    <row r="713" spans="2:20" ht="13" x14ac:dyDescent="0.15"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</row>
    <row r="714" spans="2:20" ht="13" x14ac:dyDescent="0.15"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</row>
    <row r="715" spans="2:20" ht="13" x14ac:dyDescent="0.15"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</row>
    <row r="716" spans="2:20" ht="13" x14ac:dyDescent="0.15"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</row>
    <row r="717" spans="2:20" ht="13" x14ac:dyDescent="0.15"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</row>
    <row r="718" spans="2:20" ht="13" x14ac:dyDescent="0.15"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</row>
    <row r="719" spans="2:20" ht="13" x14ac:dyDescent="0.15"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</row>
    <row r="720" spans="2:20" ht="13" x14ac:dyDescent="0.15"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</row>
    <row r="721" spans="2:20" ht="13" x14ac:dyDescent="0.15"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</row>
    <row r="722" spans="2:20" ht="13" x14ac:dyDescent="0.15"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</row>
    <row r="723" spans="2:20" ht="13" x14ac:dyDescent="0.15"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</row>
    <row r="724" spans="2:20" ht="13" x14ac:dyDescent="0.15"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</row>
    <row r="725" spans="2:20" ht="13" x14ac:dyDescent="0.15"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</row>
    <row r="726" spans="2:20" ht="13" x14ac:dyDescent="0.15"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</row>
    <row r="727" spans="2:20" ht="13" x14ac:dyDescent="0.15"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</row>
    <row r="728" spans="2:20" ht="13" x14ac:dyDescent="0.15"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</row>
    <row r="729" spans="2:20" ht="13" x14ac:dyDescent="0.15"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</row>
    <row r="730" spans="2:20" ht="13" x14ac:dyDescent="0.15"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</row>
    <row r="731" spans="2:20" ht="13" x14ac:dyDescent="0.15"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</row>
    <row r="732" spans="2:20" ht="13" x14ac:dyDescent="0.15"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</row>
    <row r="733" spans="2:20" ht="13" x14ac:dyDescent="0.15"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</row>
    <row r="734" spans="2:20" ht="13" x14ac:dyDescent="0.15"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</row>
    <row r="735" spans="2:20" ht="13" x14ac:dyDescent="0.15"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</row>
    <row r="736" spans="2:20" ht="13" x14ac:dyDescent="0.15"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</row>
    <row r="737" spans="2:20" ht="13" x14ac:dyDescent="0.15"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</row>
    <row r="738" spans="2:20" ht="13" x14ac:dyDescent="0.15"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</row>
    <row r="739" spans="2:20" ht="13" x14ac:dyDescent="0.15"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</row>
    <row r="740" spans="2:20" ht="13" x14ac:dyDescent="0.15"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</row>
    <row r="741" spans="2:20" ht="13" x14ac:dyDescent="0.15"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</row>
    <row r="742" spans="2:20" ht="13" x14ac:dyDescent="0.15"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</row>
    <row r="743" spans="2:20" ht="13" x14ac:dyDescent="0.15"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</row>
    <row r="744" spans="2:20" ht="13" x14ac:dyDescent="0.15"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</row>
    <row r="745" spans="2:20" ht="13" x14ac:dyDescent="0.15"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</row>
    <row r="746" spans="2:20" ht="13" x14ac:dyDescent="0.15"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</row>
    <row r="747" spans="2:20" ht="13" x14ac:dyDescent="0.15"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</row>
    <row r="748" spans="2:20" ht="13" x14ac:dyDescent="0.15"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</row>
    <row r="749" spans="2:20" ht="13" x14ac:dyDescent="0.15"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</row>
    <row r="750" spans="2:20" ht="13" x14ac:dyDescent="0.15"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</row>
    <row r="751" spans="2:20" ht="13" x14ac:dyDescent="0.15"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</row>
    <row r="752" spans="2:20" ht="13" x14ac:dyDescent="0.15"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</row>
    <row r="753" spans="2:20" ht="13" x14ac:dyDescent="0.15"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</row>
    <row r="754" spans="2:20" ht="13" x14ac:dyDescent="0.15"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</row>
    <row r="755" spans="2:20" ht="13" x14ac:dyDescent="0.15"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</row>
    <row r="756" spans="2:20" ht="13" x14ac:dyDescent="0.15"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</row>
    <row r="757" spans="2:20" ht="13" x14ac:dyDescent="0.15"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</row>
    <row r="758" spans="2:20" ht="13" x14ac:dyDescent="0.15"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</row>
    <row r="759" spans="2:20" ht="13" x14ac:dyDescent="0.15"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</row>
    <row r="760" spans="2:20" ht="13" x14ac:dyDescent="0.15"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</row>
    <row r="761" spans="2:20" ht="13" x14ac:dyDescent="0.15"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</row>
    <row r="762" spans="2:20" ht="13" x14ac:dyDescent="0.15"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</row>
    <row r="763" spans="2:20" ht="13" x14ac:dyDescent="0.15"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</row>
    <row r="764" spans="2:20" ht="13" x14ac:dyDescent="0.15"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</row>
    <row r="765" spans="2:20" ht="13" x14ac:dyDescent="0.15"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</row>
    <row r="766" spans="2:20" ht="13" x14ac:dyDescent="0.15"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</row>
    <row r="767" spans="2:20" ht="13" x14ac:dyDescent="0.15"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</row>
    <row r="768" spans="2:20" ht="13" x14ac:dyDescent="0.15"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</row>
    <row r="769" spans="2:20" ht="13" x14ac:dyDescent="0.15"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</row>
    <row r="770" spans="2:20" ht="13" x14ac:dyDescent="0.15"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</row>
    <row r="771" spans="2:20" ht="13" x14ac:dyDescent="0.15"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</row>
    <row r="772" spans="2:20" ht="13" x14ac:dyDescent="0.15"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</row>
    <row r="773" spans="2:20" ht="13" x14ac:dyDescent="0.15"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</row>
    <row r="774" spans="2:20" ht="13" x14ac:dyDescent="0.15"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</row>
    <row r="775" spans="2:20" ht="13" x14ac:dyDescent="0.15"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</row>
    <row r="776" spans="2:20" ht="13" x14ac:dyDescent="0.15"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</row>
    <row r="777" spans="2:20" ht="13" x14ac:dyDescent="0.15"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</row>
    <row r="778" spans="2:20" ht="13" x14ac:dyDescent="0.15"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</row>
    <row r="779" spans="2:20" ht="13" x14ac:dyDescent="0.15"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</row>
    <row r="780" spans="2:20" ht="13" x14ac:dyDescent="0.15"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</row>
    <row r="781" spans="2:20" ht="13" x14ac:dyDescent="0.15"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</row>
    <row r="782" spans="2:20" ht="13" x14ac:dyDescent="0.15"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</row>
    <row r="783" spans="2:20" ht="13" x14ac:dyDescent="0.15"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</row>
    <row r="784" spans="2:20" ht="13" x14ac:dyDescent="0.15"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</row>
    <row r="785" spans="2:20" ht="13" x14ac:dyDescent="0.15"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</row>
    <row r="786" spans="2:20" ht="13" x14ac:dyDescent="0.15"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</row>
    <row r="787" spans="2:20" ht="13" x14ac:dyDescent="0.15"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</row>
    <row r="788" spans="2:20" ht="13" x14ac:dyDescent="0.15"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</row>
    <row r="789" spans="2:20" ht="13" x14ac:dyDescent="0.15"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</row>
    <row r="790" spans="2:20" ht="13" x14ac:dyDescent="0.15"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</row>
    <row r="791" spans="2:20" ht="13" x14ac:dyDescent="0.15"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</row>
    <row r="792" spans="2:20" ht="13" x14ac:dyDescent="0.15"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</row>
    <row r="793" spans="2:20" ht="13" x14ac:dyDescent="0.15"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</row>
    <row r="794" spans="2:20" ht="13" x14ac:dyDescent="0.15"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</row>
    <row r="795" spans="2:20" ht="13" x14ac:dyDescent="0.15"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</row>
    <row r="796" spans="2:20" ht="13" x14ac:dyDescent="0.15"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</row>
    <row r="797" spans="2:20" ht="13" x14ac:dyDescent="0.15"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</row>
    <row r="798" spans="2:20" ht="13" x14ac:dyDescent="0.15"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</row>
    <row r="799" spans="2:20" ht="13" x14ac:dyDescent="0.15"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</row>
    <row r="800" spans="2:20" ht="13" x14ac:dyDescent="0.15"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</row>
    <row r="801" spans="2:20" ht="13" x14ac:dyDescent="0.15"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</row>
    <row r="802" spans="2:20" ht="13" x14ac:dyDescent="0.15"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</row>
    <row r="803" spans="2:20" ht="13" x14ac:dyDescent="0.15"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</row>
    <row r="804" spans="2:20" ht="13" x14ac:dyDescent="0.15"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</row>
    <row r="805" spans="2:20" ht="13" x14ac:dyDescent="0.15"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</row>
    <row r="806" spans="2:20" ht="13" x14ac:dyDescent="0.15"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</row>
    <row r="807" spans="2:20" ht="13" x14ac:dyDescent="0.15"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</row>
    <row r="808" spans="2:20" ht="13" x14ac:dyDescent="0.15"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</row>
    <row r="809" spans="2:20" ht="13" x14ac:dyDescent="0.15"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</row>
    <row r="810" spans="2:20" ht="13" x14ac:dyDescent="0.15"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</row>
    <row r="811" spans="2:20" ht="13" x14ac:dyDescent="0.15"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</row>
    <row r="812" spans="2:20" ht="13" x14ac:dyDescent="0.15"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</row>
    <row r="813" spans="2:20" ht="13" x14ac:dyDescent="0.15"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</row>
    <row r="814" spans="2:20" ht="13" x14ac:dyDescent="0.15"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</row>
    <row r="815" spans="2:20" ht="13" x14ac:dyDescent="0.15"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</row>
    <row r="816" spans="2:20" ht="13" x14ac:dyDescent="0.15"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</row>
    <row r="817" spans="2:20" ht="13" x14ac:dyDescent="0.15"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</row>
    <row r="818" spans="2:20" ht="13" x14ac:dyDescent="0.15"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</row>
    <row r="819" spans="2:20" ht="13" x14ac:dyDescent="0.15"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</row>
    <row r="820" spans="2:20" ht="13" x14ac:dyDescent="0.15"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</row>
    <row r="821" spans="2:20" ht="13" x14ac:dyDescent="0.15"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</row>
    <row r="822" spans="2:20" ht="13" x14ac:dyDescent="0.15"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</row>
    <row r="823" spans="2:20" ht="13" x14ac:dyDescent="0.15"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</row>
    <row r="824" spans="2:20" ht="13" x14ac:dyDescent="0.15"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</row>
    <row r="825" spans="2:20" ht="13" x14ac:dyDescent="0.15"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</row>
    <row r="826" spans="2:20" ht="13" x14ac:dyDescent="0.15"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</row>
    <row r="827" spans="2:20" ht="13" x14ac:dyDescent="0.15"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</row>
    <row r="828" spans="2:20" ht="13" x14ac:dyDescent="0.15"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</row>
    <row r="829" spans="2:20" ht="13" x14ac:dyDescent="0.15"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</row>
    <row r="830" spans="2:20" ht="13" x14ac:dyDescent="0.15"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</row>
    <row r="831" spans="2:20" ht="13" x14ac:dyDescent="0.15"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</row>
    <row r="832" spans="2:20" ht="13" x14ac:dyDescent="0.15"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</row>
    <row r="833" spans="2:20" ht="13" x14ac:dyDescent="0.15"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</row>
    <row r="834" spans="2:20" ht="13" x14ac:dyDescent="0.15"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</row>
    <row r="835" spans="2:20" ht="13" x14ac:dyDescent="0.15"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</row>
    <row r="836" spans="2:20" ht="13" x14ac:dyDescent="0.15"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</row>
    <row r="837" spans="2:20" ht="13" x14ac:dyDescent="0.15"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</row>
    <row r="838" spans="2:20" ht="13" x14ac:dyDescent="0.15"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</row>
    <row r="839" spans="2:20" ht="13" x14ac:dyDescent="0.15"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</row>
    <row r="840" spans="2:20" ht="13" x14ac:dyDescent="0.15"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</row>
    <row r="841" spans="2:20" ht="13" x14ac:dyDescent="0.15"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</row>
    <row r="842" spans="2:20" ht="13" x14ac:dyDescent="0.15"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</row>
    <row r="843" spans="2:20" ht="13" x14ac:dyDescent="0.15"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</row>
    <row r="844" spans="2:20" ht="13" x14ac:dyDescent="0.15"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</row>
    <row r="845" spans="2:20" ht="13" x14ac:dyDescent="0.15"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</row>
    <row r="846" spans="2:20" ht="13" x14ac:dyDescent="0.15"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</row>
    <row r="847" spans="2:20" ht="13" x14ac:dyDescent="0.15"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</row>
    <row r="848" spans="2:20" ht="13" x14ac:dyDescent="0.15"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</row>
    <row r="849" spans="2:20" ht="13" x14ac:dyDescent="0.15"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</row>
    <row r="850" spans="2:20" ht="13" x14ac:dyDescent="0.15"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</row>
    <row r="851" spans="2:20" ht="13" x14ac:dyDescent="0.15"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</row>
    <row r="852" spans="2:20" ht="13" x14ac:dyDescent="0.15"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</row>
    <row r="853" spans="2:20" ht="13" x14ac:dyDescent="0.15"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</row>
    <row r="854" spans="2:20" ht="13" x14ac:dyDescent="0.15"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</row>
    <row r="855" spans="2:20" ht="13" x14ac:dyDescent="0.15"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</row>
    <row r="856" spans="2:20" ht="13" x14ac:dyDescent="0.15"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</row>
    <row r="857" spans="2:20" ht="13" x14ac:dyDescent="0.15"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</row>
    <row r="858" spans="2:20" ht="13" x14ac:dyDescent="0.15"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</row>
    <row r="859" spans="2:20" ht="13" x14ac:dyDescent="0.15"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</row>
    <row r="860" spans="2:20" ht="13" x14ac:dyDescent="0.15"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</row>
    <row r="861" spans="2:20" ht="13" x14ac:dyDescent="0.15"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</row>
    <row r="862" spans="2:20" ht="13" x14ac:dyDescent="0.15"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</row>
    <row r="863" spans="2:20" ht="13" x14ac:dyDescent="0.15"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</row>
    <row r="864" spans="2:20" ht="13" x14ac:dyDescent="0.15"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</row>
    <row r="865" spans="2:20" ht="13" x14ac:dyDescent="0.15"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</row>
    <row r="866" spans="2:20" ht="13" x14ac:dyDescent="0.15"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</row>
    <row r="867" spans="2:20" ht="13" x14ac:dyDescent="0.15"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</row>
    <row r="868" spans="2:20" ht="13" x14ac:dyDescent="0.15"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</row>
    <row r="869" spans="2:20" ht="13" x14ac:dyDescent="0.15"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</row>
    <row r="870" spans="2:20" ht="13" x14ac:dyDescent="0.15"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</row>
    <row r="871" spans="2:20" ht="13" x14ac:dyDescent="0.15"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</row>
    <row r="872" spans="2:20" ht="13" x14ac:dyDescent="0.15"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</row>
    <row r="873" spans="2:20" ht="13" x14ac:dyDescent="0.15"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</row>
    <row r="874" spans="2:20" ht="13" x14ac:dyDescent="0.15"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</row>
    <row r="875" spans="2:20" ht="13" x14ac:dyDescent="0.15"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</row>
    <row r="876" spans="2:20" ht="13" x14ac:dyDescent="0.15"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</row>
    <row r="877" spans="2:20" ht="13" x14ac:dyDescent="0.15"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</row>
    <row r="878" spans="2:20" ht="13" x14ac:dyDescent="0.15"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</row>
    <row r="879" spans="2:20" ht="13" x14ac:dyDescent="0.15"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</row>
    <row r="880" spans="2:20" ht="13" x14ac:dyDescent="0.15"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</row>
    <row r="881" spans="2:20" ht="13" x14ac:dyDescent="0.15"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</row>
    <row r="882" spans="2:20" ht="13" x14ac:dyDescent="0.15"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</row>
    <row r="883" spans="2:20" ht="13" x14ac:dyDescent="0.15"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</row>
    <row r="884" spans="2:20" ht="13" x14ac:dyDescent="0.15"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</row>
    <row r="885" spans="2:20" ht="13" x14ac:dyDescent="0.15"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</row>
    <row r="886" spans="2:20" ht="13" x14ac:dyDescent="0.15"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</row>
    <row r="887" spans="2:20" ht="13" x14ac:dyDescent="0.15"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</row>
    <row r="888" spans="2:20" ht="13" x14ac:dyDescent="0.15"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</row>
    <row r="889" spans="2:20" ht="13" x14ac:dyDescent="0.15"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</row>
    <row r="890" spans="2:20" ht="13" x14ac:dyDescent="0.15"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</row>
    <row r="891" spans="2:20" ht="13" x14ac:dyDescent="0.15"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</row>
    <row r="892" spans="2:20" ht="13" x14ac:dyDescent="0.15"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</row>
    <row r="893" spans="2:20" ht="13" x14ac:dyDescent="0.15"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</row>
    <row r="894" spans="2:20" ht="13" x14ac:dyDescent="0.15"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</row>
    <row r="895" spans="2:20" ht="13" x14ac:dyDescent="0.15"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</row>
    <row r="896" spans="2:20" ht="13" x14ac:dyDescent="0.15"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</row>
    <row r="897" spans="2:20" ht="13" x14ac:dyDescent="0.15"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</row>
    <row r="898" spans="2:20" ht="13" x14ac:dyDescent="0.15"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</row>
    <row r="899" spans="2:20" ht="13" x14ac:dyDescent="0.15"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</row>
    <row r="900" spans="2:20" ht="13" x14ac:dyDescent="0.15"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</row>
    <row r="901" spans="2:20" ht="13" x14ac:dyDescent="0.15"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</row>
    <row r="902" spans="2:20" ht="13" x14ac:dyDescent="0.15"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</row>
    <row r="903" spans="2:20" ht="13" x14ac:dyDescent="0.15"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</row>
    <row r="904" spans="2:20" ht="13" x14ac:dyDescent="0.15"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</row>
    <row r="905" spans="2:20" ht="13" x14ac:dyDescent="0.15"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</row>
    <row r="906" spans="2:20" ht="13" x14ac:dyDescent="0.15"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</row>
    <row r="907" spans="2:20" ht="13" x14ac:dyDescent="0.15"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</row>
    <row r="908" spans="2:20" ht="13" x14ac:dyDescent="0.15"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</row>
    <row r="909" spans="2:20" ht="13" x14ac:dyDescent="0.15"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</row>
    <row r="910" spans="2:20" ht="13" x14ac:dyDescent="0.15"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</row>
    <row r="911" spans="2:20" ht="13" x14ac:dyDescent="0.15"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</row>
    <row r="912" spans="2:20" ht="13" x14ac:dyDescent="0.15"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</row>
    <row r="913" spans="2:20" ht="13" x14ac:dyDescent="0.15"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</row>
    <row r="914" spans="2:20" ht="13" x14ac:dyDescent="0.15"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</row>
    <row r="915" spans="2:20" ht="13" x14ac:dyDescent="0.15"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</row>
    <row r="916" spans="2:20" ht="13" x14ac:dyDescent="0.15"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</row>
    <row r="917" spans="2:20" ht="13" x14ac:dyDescent="0.15"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</row>
    <row r="918" spans="2:20" ht="13" x14ac:dyDescent="0.15"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</row>
    <row r="919" spans="2:20" ht="13" x14ac:dyDescent="0.15"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</row>
    <row r="920" spans="2:20" ht="13" x14ac:dyDescent="0.15"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</row>
    <row r="921" spans="2:20" ht="13" x14ac:dyDescent="0.15"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</row>
    <row r="922" spans="2:20" ht="13" x14ac:dyDescent="0.15"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</row>
    <row r="923" spans="2:20" ht="13" x14ac:dyDescent="0.15"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</row>
    <row r="924" spans="2:20" ht="13" x14ac:dyDescent="0.15"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</row>
    <row r="925" spans="2:20" ht="13" x14ac:dyDescent="0.15"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</row>
    <row r="926" spans="2:20" ht="13" x14ac:dyDescent="0.15"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</row>
    <row r="927" spans="2:20" ht="13" x14ac:dyDescent="0.15"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</row>
    <row r="928" spans="2:20" ht="13" x14ac:dyDescent="0.15"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</row>
    <row r="929" spans="2:20" ht="13" x14ac:dyDescent="0.15"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</row>
    <row r="930" spans="2:20" ht="13" x14ac:dyDescent="0.15"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</row>
    <row r="931" spans="2:20" ht="13" x14ac:dyDescent="0.15"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</row>
    <row r="932" spans="2:20" ht="13" x14ac:dyDescent="0.15"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</row>
    <row r="933" spans="2:20" ht="13" x14ac:dyDescent="0.15"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</row>
    <row r="934" spans="2:20" ht="13" x14ac:dyDescent="0.15"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</row>
    <row r="935" spans="2:20" ht="13" x14ac:dyDescent="0.15"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</row>
    <row r="936" spans="2:20" ht="13" x14ac:dyDescent="0.15"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</row>
    <row r="937" spans="2:20" ht="13" x14ac:dyDescent="0.15"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</row>
    <row r="938" spans="2:20" ht="13" x14ac:dyDescent="0.15"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</row>
    <row r="939" spans="2:20" ht="13" x14ac:dyDescent="0.15"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</row>
    <row r="940" spans="2:20" ht="13" x14ac:dyDescent="0.15"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</row>
    <row r="941" spans="2:20" ht="13" x14ac:dyDescent="0.15"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</row>
    <row r="942" spans="2:20" ht="13" x14ac:dyDescent="0.15"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</row>
    <row r="943" spans="2:20" ht="13" x14ac:dyDescent="0.15"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</row>
    <row r="944" spans="2:20" ht="13" x14ac:dyDescent="0.15"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</row>
    <row r="945" spans="2:20" ht="13" x14ac:dyDescent="0.15"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</row>
    <row r="946" spans="2:20" ht="13" x14ac:dyDescent="0.15"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</row>
    <row r="947" spans="2:20" ht="13" x14ac:dyDescent="0.15"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</row>
    <row r="948" spans="2:20" ht="13" x14ac:dyDescent="0.15"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</row>
    <row r="949" spans="2:20" ht="13" x14ac:dyDescent="0.15"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</row>
    <row r="950" spans="2:20" ht="13" x14ac:dyDescent="0.15"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</row>
    <row r="951" spans="2:20" ht="13" x14ac:dyDescent="0.15"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</row>
    <row r="952" spans="2:20" ht="13" x14ac:dyDescent="0.15"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</row>
    <row r="953" spans="2:20" ht="13" x14ac:dyDescent="0.15"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</row>
    <row r="954" spans="2:20" ht="13" x14ac:dyDescent="0.15"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</row>
    <row r="955" spans="2:20" ht="13" x14ac:dyDescent="0.15"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</row>
    <row r="956" spans="2:20" ht="13" x14ac:dyDescent="0.15"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</row>
    <row r="957" spans="2:20" ht="13" x14ac:dyDescent="0.15"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</row>
    <row r="958" spans="2:20" ht="13" x14ac:dyDescent="0.15"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</row>
    <row r="959" spans="2:20" ht="13" x14ac:dyDescent="0.15"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</row>
    <row r="960" spans="2:20" ht="13" x14ac:dyDescent="0.15"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</row>
    <row r="961" spans="2:20" ht="13" x14ac:dyDescent="0.15"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</row>
    <row r="962" spans="2:20" ht="13" x14ac:dyDescent="0.15"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</row>
    <row r="963" spans="2:20" ht="13" x14ac:dyDescent="0.15"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</row>
    <row r="964" spans="2:20" ht="13" x14ac:dyDescent="0.15"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</row>
    <row r="965" spans="2:20" ht="13" x14ac:dyDescent="0.15"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</row>
    <row r="966" spans="2:20" ht="13" x14ac:dyDescent="0.15"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</row>
    <row r="967" spans="2:20" ht="13" x14ac:dyDescent="0.15"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</row>
    <row r="968" spans="2:20" ht="13" x14ac:dyDescent="0.15"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</row>
    <row r="969" spans="2:20" ht="13" x14ac:dyDescent="0.15"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</row>
    <row r="970" spans="2:20" ht="13" x14ac:dyDescent="0.15"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</row>
    <row r="971" spans="2:20" ht="13" x14ac:dyDescent="0.15"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</row>
    <row r="972" spans="2:20" ht="13" x14ac:dyDescent="0.15"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</row>
    <row r="973" spans="2:20" ht="13" x14ac:dyDescent="0.15"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</row>
    <row r="974" spans="2:20" ht="13" x14ac:dyDescent="0.15"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</row>
    <row r="975" spans="2:20" ht="13" x14ac:dyDescent="0.15"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</row>
    <row r="976" spans="2:20" ht="13" x14ac:dyDescent="0.15"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</row>
    <row r="977" spans="2:20" ht="13" x14ac:dyDescent="0.15"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</row>
    <row r="978" spans="2:20" ht="13" x14ac:dyDescent="0.15"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</row>
    <row r="979" spans="2:20" ht="13" x14ac:dyDescent="0.15"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</row>
    <row r="980" spans="2:20" ht="13" x14ac:dyDescent="0.15"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</row>
    <row r="981" spans="2:20" ht="13" x14ac:dyDescent="0.15"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</row>
    <row r="982" spans="2:20" ht="13" x14ac:dyDescent="0.15"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</row>
    <row r="983" spans="2:20" ht="13" x14ac:dyDescent="0.15"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</row>
    <row r="984" spans="2:20" ht="13" x14ac:dyDescent="0.15"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</row>
    <row r="985" spans="2:20" ht="13" x14ac:dyDescent="0.15"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</row>
    <row r="986" spans="2:20" ht="13" x14ac:dyDescent="0.15"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</row>
    <row r="987" spans="2:20" ht="13" x14ac:dyDescent="0.15"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</row>
    <row r="988" spans="2:20" ht="13" x14ac:dyDescent="0.15"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</row>
    <row r="989" spans="2:20" ht="13" x14ac:dyDescent="0.15"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</row>
    <row r="990" spans="2:20" ht="13" x14ac:dyDescent="0.15"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</row>
    <row r="991" spans="2:20" ht="13" x14ac:dyDescent="0.15"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</row>
    <row r="992" spans="2:20" ht="13" x14ac:dyDescent="0.15"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</row>
    <row r="993" spans="2:20" ht="13" x14ac:dyDescent="0.15"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</row>
    <row r="994" spans="2:20" ht="13" x14ac:dyDescent="0.15"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</row>
  </sheetData>
  <mergeCells count="2">
    <mergeCell ref="I9:Q9"/>
    <mergeCell ref="A9:H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O1002"/>
  <sheetViews>
    <sheetView workbookViewId="0"/>
  </sheetViews>
  <sheetFormatPr baseColWidth="10" defaultColWidth="14.5" defaultRowHeight="15.75" customHeight="1" x14ac:dyDescent="0.15"/>
  <cols>
    <col min="3" max="8" width="24.83203125" customWidth="1"/>
  </cols>
  <sheetData>
    <row r="1" spans="2:15" ht="15.7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5.75" customHeight="1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5.75" customHeight="1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ht="15.75" customHeight="1" x14ac:dyDescent="0.1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15.75" customHeight="1" x14ac:dyDescent="0.1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ht="15.75" customHeight="1" x14ac:dyDescent="0.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5.75" customHeight="1" x14ac:dyDescent="0.1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ht="15.75" customHeight="1" x14ac:dyDescent="0.1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5.75" customHeight="1" x14ac:dyDescent="0.15">
      <c r="B9" s="1"/>
      <c r="C9" s="1"/>
      <c r="D9" s="1"/>
      <c r="E9" s="1"/>
      <c r="F9" s="1"/>
      <c r="G9" s="1"/>
      <c r="H9" s="1"/>
      <c r="I9" s="97" t="s">
        <v>0</v>
      </c>
      <c r="J9" s="92"/>
      <c r="K9" s="92"/>
      <c r="L9" s="1"/>
      <c r="M9" s="1"/>
      <c r="N9" s="1"/>
      <c r="O9" s="1"/>
    </row>
    <row r="10" spans="2:15" ht="15.75" customHeight="1" x14ac:dyDescent="0.15">
      <c r="B10" s="2" t="s">
        <v>2</v>
      </c>
      <c r="C10" s="3" t="s">
        <v>61</v>
      </c>
      <c r="D10" s="2" t="s">
        <v>62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63</v>
      </c>
      <c r="J10" s="2" t="s">
        <v>7</v>
      </c>
      <c r="K10" s="2" t="s">
        <v>8</v>
      </c>
      <c r="L10" s="4"/>
      <c r="M10" s="4"/>
      <c r="N10" s="4"/>
      <c r="O10" s="4"/>
    </row>
    <row r="11" spans="2:15" ht="15.75" customHeight="1" x14ac:dyDescent="0.15">
      <c r="B11" s="6" t="s">
        <v>9</v>
      </c>
      <c r="C11" s="5">
        <v>4</v>
      </c>
      <c r="D11" s="5" t="s">
        <v>10</v>
      </c>
      <c r="E11" s="5" t="s">
        <v>10</v>
      </c>
      <c r="F11" s="5">
        <v>2.0299999999999998</v>
      </c>
      <c r="G11" s="5">
        <v>3.24</v>
      </c>
      <c r="H11" s="5">
        <v>3.2</v>
      </c>
      <c r="I11" s="5" t="s">
        <v>10</v>
      </c>
      <c r="J11" s="6" t="s">
        <v>10</v>
      </c>
      <c r="K11" s="6" t="s">
        <v>10</v>
      </c>
      <c r="L11" s="1"/>
      <c r="M11" s="1"/>
      <c r="N11" s="1"/>
      <c r="O11" s="1"/>
    </row>
    <row r="12" spans="2:15" ht="15.75" customHeight="1" x14ac:dyDescent="0.15">
      <c r="B12" s="6" t="s">
        <v>11</v>
      </c>
      <c r="C12" s="5">
        <v>4</v>
      </c>
      <c r="D12" s="5">
        <v>0.21</v>
      </c>
      <c r="E12" s="5">
        <v>0.09</v>
      </c>
      <c r="F12" s="5">
        <v>1.98</v>
      </c>
      <c r="G12" s="5">
        <v>3.15</v>
      </c>
      <c r="H12" s="5">
        <v>3.1</v>
      </c>
      <c r="I12" s="11">
        <f t="shared" ref="I12:I14" si="0">D12/(C12+D12)</f>
        <v>4.9881235154394299E-2</v>
      </c>
      <c r="J12" s="11">
        <f t="shared" ref="J12:J14" si="1">E12/(F12+E12)</f>
        <v>4.3478260869565216E-2</v>
      </c>
      <c r="K12" s="11">
        <f t="shared" ref="K12:K14" si="2">AVERAGE(I12:J12)</f>
        <v>4.6679748011979758E-2</v>
      </c>
      <c r="L12" s="1"/>
      <c r="M12" s="1"/>
      <c r="N12" s="1"/>
      <c r="O12" s="1"/>
    </row>
    <row r="13" spans="2:15" ht="15.75" customHeight="1" x14ac:dyDescent="0.15">
      <c r="B13" s="6" t="s">
        <v>12</v>
      </c>
      <c r="C13" s="5">
        <v>4</v>
      </c>
      <c r="D13" s="5">
        <v>0.89</v>
      </c>
      <c r="E13" s="5">
        <v>0.43</v>
      </c>
      <c r="F13" s="5">
        <v>1.91</v>
      </c>
      <c r="G13" s="5">
        <v>3.2</v>
      </c>
      <c r="H13" s="5">
        <v>3.04</v>
      </c>
      <c r="I13" s="11">
        <f t="shared" si="0"/>
        <v>0.18200408997955012</v>
      </c>
      <c r="J13" s="11">
        <f t="shared" si="1"/>
        <v>0.18376068376068377</v>
      </c>
      <c r="K13" s="11">
        <f t="shared" si="2"/>
        <v>0.18288238687011693</v>
      </c>
      <c r="L13" s="1"/>
      <c r="M13" s="1"/>
      <c r="N13" s="1"/>
      <c r="O13" s="1"/>
    </row>
    <row r="14" spans="2:15" ht="15.75" customHeight="1" x14ac:dyDescent="0.15">
      <c r="B14" s="6" t="s">
        <v>13</v>
      </c>
      <c r="C14" s="5">
        <v>4</v>
      </c>
      <c r="D14" s="5">
        <v>2.04</v>
      </c>
      <c r="E14" s="5">
        <v>1</v>
      </c>
      <c r="F14" s="5">
        <v>1.86</v>
      </c>
      <c r="G14" s="5">
        <v>3.19</v>
      </c>
      <c r="H14" s="5">
        <v>2.95</v>
      </c>
      <c r="I14" s="11">
        <f t="shared" si="0"/>
        <v>0.33774834437086093</v>
      </c>
      <c r="J14" s="11">
        <f t="shared" si="1"/>
        <v>0.34965034965034963</v>
      </c>
      <c r="K14" s="11">
        <f t="shared" si="2"/>
        <v>0.34369934701060528</v>
      </c>
      <c r="L14" s="1"/>
      <c r="M14" s="1"/>
      <c r="N14" s="1"/>
      <c r="O14" s="1"/>
    </row>
    <row r="15" spans="2:15" ht="15.7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 ht="15.75" customHeight="1" x14ac:dyDescent="0.15">
      <c r="B16" s="1"/>
      <c r="C16" s="1"/>
      <c r="D16" s="1"/>
      <c r="E16" s="16" t="s">
        <v>14</v>
      </c>
      <c r="G16" s="1"/>
      <c r="H16" s="1"/>
      <c r="I16" s="1"/>
      <c r="J16" s="1"/>
      <c r="K16" s="1"/>
      <c r="L16" s="1"/>
      <c r="M16" s="1"/>
      <c r="N16" s="1"/>
      <c r="O16" s="1"/>
    </row>
    <row r="17" spans="2:15" ht="15.75" customHeight="1" x14ac:dyDescent="0.15">
      <c r="B17" s="2" t="s">
        <v>2</v>
      </c>
      <c r="C17" s="2" t="s">
        <v>64</v>
      </c>
      <c r="D17" s="2" t="s">
        <v>15</v>
      </c>
      <c r="E17" s="6" t="s">
        <v>65</v>
      </c>
      <c r="F17" s="2" t="s">
        <v>16</v>
      </c>
      <c r="G17" s="17" t="s">
        <v>17</v>
      </c>
      <c r="H17" s="2" t="s">
        <v>18</v>
      </c>
      <c r="I17" s="4"/>
      <c r="J17" s="1"/>
      <c r="K17" s="1"/>
      <c r="L17" s="1"/>
      <c r="M17" s="1"/>
      <c r="N17" s="1"/>
      <c r="O17" s="1"/>
    </row>
    <row r="18" spans="2:15" ht="15.75" customHeight="1" x14ac:dyDescent="0.15">
      <c r="B18" s="6" t="s">
        <v>9</v>
      </c>
      <c r="C18" s="7">
        <f t="shared" ref="C18:C21" si="3">C11+F11</f>
        <v>6.0299999999999994</v>
      </c>
      <c r="D18" s="7">
        <f t="shared" ref="D18:D21" si="4">G11+H11</f>
        <v>6.44</v>
      </c>
      <c r="E18" s="11">
        <f t="shared" ref="E18:E21" si="5">D18/(2*C18)</f>
        <v>0.53399668325041472</v>
      </c>
      <c r="F18" s="7">
        <f t="shared" ref="F18:F21" si="6">E18*100</f>
        <v>53.399668325041475</v>
      </c>
      <c r="G18" s="18" t="s">
        <v>10</v>
      </c>
      <c r="H18" s="18" t="s">
        <v>10</v>
      </c>
      <c r="I18" s="1"/>
      <c r="J18" s="1"/>
      <c r="K18" s="1"/>
      <c r="L18" s="1"/>
      <c r="M18" s="1"/>
      <c r="N18" s="1"/>
      <c r="O18" s="1"/>
    </row>
    <row r="19" spans="2:15" ht="15.75" customHeight="1" x14ac:dyDescent="0.15">
      <c r="B19" s="6" t="s">
        <v>11</v>
      </c>
      <c r="C19" s="7">
        <f t="shared" si="3"/>
        <v>5.98</v>
      </c>
      <c r="D19" s="7">
        <f t="shared" si="4"/>
        <v>6.25</v>
      </c>
      <c r="E19" s="11">
        <f t="shared" si="5"/>
        <v>0.52257525083612033</v>
      </c>
      <c r="F19" s="7">
        <f t="shared" si="6"/>
        <v>52.25752508361203</v>
      </c>
      <c r="G19" s="37">
        <f t="shared" ref="G19:G21" si="7">E19*K12</f>
        <v>2.4393681026327212E-2</v>
      </c>
      <c r="H19" s="37">
        <f t="shared" ref="H19:H21" si="8">(C29/100)*K12</f>
        <v>2.2286066985652546E-2</v>
      </c>
      <c r="I19" s="1"/>
      <c r="J19" s="1"/>
      <c r="K19" s="1"/>
      <c r="L19" s="1"/>
      <c r="M19" s="1"/>
      <c r="N19" s="1"/>
      <c r="O19" s="1"/>
    </row>
    <row r="20" spans="2:15" ht="15.75" customHeight="1" x14ac:dyDescent="0.15">
      <c r="B20" s="6" t="s">
        <v>12</v>
      </c>
      <c r="C20" s="7">
        <f t="shared" si="3"/>
        <v>5.91</v>
      </c>
      <c r="D20" s="7">
        <f t="shared" si="4"/>
        <v>6.24</v>
      </c>
      <c r="E20" s="11">
        <f t="shared" si="5"/>
        <v>0.52791878172588835</v>
      </c>
      <c r="F20" s="7">
        <f t="shared" si="6"/>
        <v>52.791878172588838</v>
      </c>
      <c r="G20" s="37">
        <f t="shared" si="7"/>
        <v>9.6547046875594733E-2</v>
      </c>
      <c r="H20" s="37">
        <f t="shared" si="8"/>
        <v>8.6335339994522198E-2</v>
      </c>
      <c r="I20" s="1"/>
      <c r="J20" s="1"/>
      <c r="K20" s="1"/>
      <c r="L20" s="1"/>
      <c r="M20" s="1"/>
      <c r="N20" s="1"/>
      <c r="O20" s="1"/>
    </row>
    <row r="21" spans="2:15" ht="15.75" customHeight="1" x14ac:dyDescent="0.15">
      <c r="B21" s="6" t="s">
        <v>13</v>
      </c>
      <c r="C21" s="7">
        <f t="shared" si="3"/>
        <v>5.86</v>
      </c>
      <c r="D21" s="7">
        <f t="shared" si="4"/>
        <v>6.1400000000000006</v>
      </c>
      <c r="E21" s="11">
        <f t="shared" si="5"/>
        <v>0.52389078498293518</v>
      </c>
      <c r="F21" s="7">
        <f t="shared" si="6"/>
        <v>52.389078498293514</v>
      </c>
      <c r="G21" s="37">
        <f t="shared" si="7"/>
        <v>0.18006092070350824</v>
      </c>
      <c r="H21" s="37">
        <f t="shared" si="8"/>
        <v>0.16363842630709707</v>
      </c>
      <c r="I21" s="1"/>
      <c r="J21" s="1"/>
      <c r="K21" s="1"/>
      <c r="L21" s="1"/>
      <c r="M21" s="1"/>
      <c r="N21" s="1"/>
      <c r="O21" s="1"/>
    </row>
    <row r="22" spans="2:15" ht="15.75" customHeight="1" x14ac:dyDescent="0.15">
      <c r="B22" s="1"/>
      <c r="C22" s="1"/>
      <c r="D22" s="1"/>
      <c r="E22" s="98" t="s">
        <v>19</v>
      </c>
      <c r="F22" s="92"/>
      <c r="G22" s="92"/>
      <c r="H22" s="92"/>
      <c r="I22" s="1"/>
      <c r="J22" s="1"/>
      <c r="K22" s="1"/>
      <c r="L22" s="1"/>
      <c r="M22" s="1"/>
      <c r="N22" s="1"/>
      <c r="O22" s="1"/>
    </row>
    <row r="23" spans="2:15" ht="15.75" customHeight="1" x14ac:dyDescent="0.15">
      <c r="B23" s="99" t="s">
        <v>20</v>
      </c>
      <c r="C23" s="92"/>
      <c r="D23" s="92"/>
      <c r="E23" s="2" t="s">
        <v>2</v>
      </c>
      <c r="F23" s="2" t="s">
        <v>66</v>
      </c>
      <c r="G23" s="2" t="s">
        <v>67</v>
      </c>
      <c r="H23" s="2" t="s">
        <v>68</v>
      </c>
      <c r="I23" s="1"/>
      <c r="J23" s="1"/>
      <c r="K23" s="1"/>
      <c r="L23" s="1"/>
      <c r="M23" s="1"/>
      <c r="N23" s="1"/>
      <c r="O23" s="1"/>
    </row>
    <row r="24" spans="2:15" ht="15.75" customHeight="1" x14ac:dyDescent="0.15">
      <c r="B24" s="2" t="s">
        <v>2</v>
      </c>
      <c r="C24" s="2" t="s">
        <v>23</v>
      </c>
      <c r="D24" s="2" t="s">
        <v>24</v>
      </c>
      <c r="E24" s="6" t="s">
        <v>11</v>
      </c>
      <c r="F24" s="18">
        <f t="shared" ref="F24:F26" si="9">LN(($C$25*H19)/100)</f>
        <v>-4.5673561220273067</v>
      </c>
      <c r="G24" s="11">
        <f t="shared" ref="G24:G26" si="10">LN(($F$18*G19)/100)</f>
        <v>-4.340796805736252</v>
      </c>
      <c r="H24" s="11">
        <f t="shared" ref="H24:H26" si="11">F24/G24</f>
        <v>1.052193025020582</v>
      </c>
      <c r="I24" s="1"/>
      <c r="J24" s="1"/>
      <c r="K24" s="1"/>
      <c r="L24" s="1"/>
      <c r="M24" s="1"/>
      <c r="N24" s="1"/>
      <c r="O24" s="1"/>
    </row>
    <row r="25" spans="2:15" ht="15.75" customHeight="1" x14ac:dyDescent="0.15">
      <c r="B25" s="6" t="s">
        <v>11</v>
      </c>
      <c r="C25" s="7">
        <f>100-F18</f>
        <v>46.600331674958525</v>
      </c>
      <c r="D25" s="13">
        <f>C25/F18</f>
        <v>0.87267080745341563</v>
      </c>
      <c r="E25" s="6" t="s">
        <v>12</v>
      </c>
      <c r="F25" s="18">
        <f t="shared" si="9"/>
        <v>-3.2130787904344738</v>
      </c>
      <c r="G25" s="11">
        <f t="shared" si="10"/>
        <v>-2.9650905082356935</v>
      </c>
      <c r="H25" s="11">
        <f t="shared" si="11"/>
        <v>1.0836359907092143</v>
      </c>
      <c r="J25" s="1"/>
      <c r="K25" s="1"/>
      <c r="L25" s="1"/>
      <c r="M25" s="1"/>
      <c r="N25" s="1"/>
      <c r="O25" s="1"/>
    </row>
    <row r="26" spans="2:15" ht="15.75" customHeight="1" x14ac:dyDescent="0.15">
      <c r="B26" s="2"/>
      <c r="C26" s="2"/>
      <c r="D26" s="2"/>
      <c r="E26" s="6" t="s">
        <v>13</v>
      </c>
      <c r="F26" s="18">
        <f t="shared" si="9"/>
        <v>-2.5736585301590988</v>
      </c>
      <c r="G26" s="11">
        <f t="shared" si="10"/>
        <v>-2.3418256881826043</v>
      </c>
      <c r="H26" s="11">
        <f t="shared" si="11"/>
        <v>1.0989966260710082</v>
      </c>
      <c r="I26" s="1"/>
      <c r="J26" s="1"/>
      <c r="K26" s="1"/>
      <c r="L26" s="1"/>
      <c r="M26" s="1"/>
      <c r="N26" s="1"/>
      <c r="O26" s="1"/>
    </row>
    <row r="27" spans="2:15" ht="15.75" customHeight="1" x14ac:dyDescent="0.15">
      <c r="B27" s="91" t="s">
        <v>20</v>
      </c>
      <c r="C27" s="92"/>
      <c r="D27" s="92"/>
      <c r="E27" s="6"/>
      <c r="G27" s="13"/>
      <c r="H27" s="19" t="s">
        <v>25</v>
      </c>
      <c r="I27" s="1"/>
      <c r="J27" s="1"/>
      <c r="K27" s="1"/>
      <c r="L27" s="1"/>
      <c r="M27" s="1"/>
      <c r="N27" s="1"/>
      <c r="O27" s="1"/>
    </row>
    <row r="28" spans="2:15" ht="15.75" customHeight="1" x14ac:dyDescent="0.15">
      <c r="B28" s="2" t="s">
        <v>2</v>
      </c>
      <c r="C28" s="2" t="s">
        <v>23</v>
      </c>
      <c r="D28" s="2" t="s">
        <v>26</v>
      </c>
      <c r="E28" s="6"/>
      <c r="F28" s="7"/>
      <c r="G28" s="13"/>
      <c r="H28" s="20">
        <f>AVERAGE(H25:H26)</f>
        <v>1.0913163083901112</v>
      </c>
      <c r="I28" s="1"/>
      <c r="J28" s="1"/>
      <c r="K28" s="1"/>
      <c r="L28" s="1"/>
      <c r="M28" s="1"/>
      <c r="N28" s="1"/>
      <c r="O28" s="1"/>
    </row>
    <row r="29" spans="2:15" ht="15.75" customHeight="1" x14ac:dyDescent="0.15">
      <c r="B29" s="6" t="s">
        <v>11</v>
      </c>
      <c r="C29" s="7">
        <f t="shared" ref="C29:C31" si="12">100-F19</f>
        <v>47.74247491638797</v>
      </c>
      <c r="D29" s="13">
        <f t="shared" ref="D29:D31" si="13">C29/F19</f>
        <v>0.9136000000000003</v>
      </c>
      <c r="E29" s="6"/>
      <c r="F29" s="7"/>
      <c r="G29" s="13"/>
      <c r="H29" s="20">
        <f>STDEV(H25:H26)</f>
        <v>1.0861609427658332E-2</v>
      </c>
      <c r="I29" s="1"/>
      <c r="J29" s="1"/>
      <c r="K29" s="1"/>
      <c r="L29" s="1"/>
      <c r="M29" s="1"/>
      <c r="N29" s="1"/>
      <c r="O29" s="1"/>
    </row>
    <row r="30" spans="2:15" ht="15.75" customHeight="1" x14ac:dyDescent="0.15">
      <c r="B30" s="6" t="s">
        <v>12</v>
      </c>
      <c r="C30" s="7">
        <f t="shared" si="12"/>
        <v>47.208121827411162</v>
      </c>
      <c r="D30" s="13">
        <f t="shared" si="13"/>
        <v>0.89423076923076905</v>
      </c>
      <c r="F30" s="14"/>
      <c r="G30" s="1"/>
      <c r="I30" s="1"/>
      <c r="J30" s="1"/>
      <c r="K30" s="1"/>
      <c r="L30" s="1"/>
      <c r="M30" s="1"/>
      <c r="N30" s="1"/>
      <c r="O30" s="1"/>
    </row>
    <row r="31" spans="2:15" ht="15.75" customHeight="1" x14ac:dyDescent="0.15">
      <c r="B31" s="6" t="s">
        <v>13</v>
      </c>
      <c r="C31" s="7">
        <f t="shared" si="12"/>
        <v>47.610921501706486</v>
      </c>
      <c r="D31" s="13">
        <f t="shared" si="13"/>
        <v>0.90879478827361571</v>
      </c>
      <c r="E31" s="1"/>
      <c r="F31" s="14"/>
      <c r="G31" s="13"/>
      <c r="I31" s="1"/>
      <c r="J31" s="1"/>
      <c r="K31" s="1"/>
      <c r="L31" s="1"/>
      <c r="M31" s="1"/>
      <c r="N31" s="1"/>
      <c r="O31" s="1"/>
    </row>
    <row r="32" spans="2:15" ht="15.75" customHeight="1" x14ac:dyDescent="0.15">
      <c r="C32" s="21" t="s">
        <v>8</v>
      </c>
      <c r="D32" s="22">
        <f>AVERAGE(D29:D31)</f>
        <v>0.90554185250146169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ht="15.75" customHeight="1" x14ac:dyDescent="0.15">
      <c r="B33" s="1"/>
      <c r="C33" s="21" t="s">
        <v>27</v>
      </c>
      <c r="D33" s="22">
        <f>STDEV(D29:D31)</f>
        <v>1.0086028380946244E-2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ht="15.7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ht="13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ht="13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ht="13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ht="13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ht="13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ht="13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ht="13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ht="13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ht="13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ht="13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ht="13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ht="13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ht="13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ht="13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ht="13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ht="13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ht="13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ht="13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ht="13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ht="13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ht="13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ht="13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ht="13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ht="13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ht="13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ht="13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ht="13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ht="13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ht="13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ht="13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ht="13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ht="13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ht="13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 ht="13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2:15" ht="13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 ht="13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 ht="13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 ht="13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2:15" ht="13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 ht="13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 ht="13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 ht="13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2:15" ht="13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 ht="13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 ht="13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 ht="13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2:15" ht="13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2:15" ht="13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2:15" ht="13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2:15" ht="13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2:15" ht="13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2:15" ht="13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2:15" ht="13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2:15" ht="13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2:15" ht="13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2:15" ht="13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2:15" ht="13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2:15" ht="13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2:15" ht="13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2:15" ht="13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 ht="13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2:15" ht="13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 ht="13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2:15" ht="13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2:15" ht="13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2:15" ht="13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2:15" ht="13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2:15" ht="13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13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13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2:15" ht="13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2:15" ht="13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2:15" ht="13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2:15" ht="13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2:15" ht="13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2:15" ht="13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2:15" ht="13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2:15" ht="13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2:15" ht="13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2:15" ht="13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2:15" ht="13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2:15" ht="13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2:15" ht="13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2:15" ht="13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2:15" ht="13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2:15" ht="13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2:15" ht="13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2:15" ht="13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2:15" ht="13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2:15" ht="13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2:15" ht="13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2:15" ht="13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2:15" ht="13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2:15" ht="13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2:15" ht="13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2:15" ht="13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2:15" ht="13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2:15" ht="13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2:15" ht="13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2:15" ht="13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2:15" ht="13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2:15" ht="13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2:15" ht="13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2:15" ht="13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2:15" ht="13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2:15" ht="13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2:15" ht="13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2:15" ht="13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2:15" ht="13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2:15" ht="13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2:15" ht="13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2:15" ht="13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2:15" ht="13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2:15" ht="13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2:15" ht="13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2:15" ht="13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2:15" ht="13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2:15" ht="13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2:15" ht="13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2:15" ht="13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2:15" ht="13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2:15" ht="13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2:15" ht="13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2:15" ht="13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2:15" ht="13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2:15" ht="13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2:15" ht="13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2:15" ht="13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2:15" ht="13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2:15" ht="13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2:15" ht="13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2:15" ht="13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2:15" ht="13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2:15" ht="13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2:15" ht="13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2:15" ht="13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2:15" ht="13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2:15" ht="13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2:15" ht="13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2:15" ht="13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2:15" ht="13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2:15" ht="13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2:15" ht="13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2:15" ht="13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2:15" ht="13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2:15" ht="13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2:15" ht="13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2:15" ht="13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2:15" ht="13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2:15" ht="13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2:15" ht="13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2:15" ht="13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2:15" ht="13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2:15" ht="13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2:15" ht="13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2:15" ht="13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2:15" ht="13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2:15" ht="13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2:15" ht="13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2:15" ht="13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2:15" ht="13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2:15" ht="13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2:15" ht="13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2:15" ht="13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2:15" ht="13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2:15" ht="13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2:15" ht="13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2:15" ht="13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2:15" ht="13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2:15" ht="13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2:15" ht="13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2:15" ht="13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2:15" ht="13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2:15" ht="13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2:15" ht="13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2:15" ht="13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2:15" ht="13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2:15" ht="13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2:15" ht="13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2:15" ht="13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2:15" ht="13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2:15" ht="13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2:15" ht="13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2:15" ht="13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2:15" ht="13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2:15" ht="13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2:15" ht="13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2:15" ht="13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2:15" ht="13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2:15" ht="13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2:15" ht="13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2:15" ht="13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2:15" ht="13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2:15" ht="13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2:15" ht="13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2:15" ht="13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2:15" ht="13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2:15" ht="13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2:15" ht="13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2:15" ht="13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2:15" ht="13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2:15" ht="13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2:15" ht="13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2:15" ht="13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2:15" ht="13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2:15" ht="13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2:15" ht="13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2:15" ht="13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2:15" ht="13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2:15" ht="13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2:15" ht="13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2:15" ht="13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2:15" ht="13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2:15" ht="13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2:15" ht="13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2:15" ht="13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2:15" ht="13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2:15" ht="13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2:15" ht="13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2:15" ht="13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2:15" ht="13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2:15" ht="13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2:15" ht="13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2:15" ht="13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2:15" ht="13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2:15" ht="13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2:15" ht="13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2:15" ht="13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2:15" ht="13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2:15" ht="13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2:15" ht="13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2:15" ht="13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2:15" ht="13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2:15" ht="13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2:15" ht="13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2:15" ht="13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2:15" ht="13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2:15" ht="13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2:15" ht="13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2:15" ht="13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2:15" ht="13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2:15" ht="13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2:15" ht="13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2:15" ht="13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2:15" ht="13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2:15" ht="13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2:15" ht="13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2:15" ht="13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2:15" ht="13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2:15" ht="13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2:15" ht="13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2:15" ht="13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2:15" ht="13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2:15" ht="13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2:15" ht="13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2:15" ht="13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2:15" ht="13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2:15" ht="13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2:15" ht="13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2:15" ht="13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2:15" ht="13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2:15" ht="13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2:15" ht="13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2:15" ht="13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2:15" ht="13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2:15" ht="13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2:15" ht="13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2:15" ht="13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2:15" ht="13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2:15" ht="13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2:15" ht="13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2:15" ht="13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2:15" ht="13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2:15" ht="13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2:15" ht="13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2:15" ht="13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2:15" ht="13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2:15" ht="13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2:15" ht="13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2:15" ht="13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2:15" ht="13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2:15" ht="13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2:15" ht="13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2:15" ht="13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2:15" ht="13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2:15" ht="13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2:15" ht="13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2:15" ht="13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2:15" ht="13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2:15" ht="13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2:15" ht="13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2:15" ht="13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2:15" ht="13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2:15" ht="13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2:15" ht="13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2:15" ht="13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2:15" ht="13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2:15" ht="13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2:15" ht="13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2:15" ht="13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2:15" ht="13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2:15" ht="13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2:15" ht="13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2:15" ht="13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2:15" ht="13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2:15" ht="13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2:15" ht="13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2:15" ht="13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2:15" ht="13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2:15" ht="13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2:15" ht="13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2:15" ht="13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2:15" ht="13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2:15" ht="13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2:15" ht="13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2:15" ht="13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2:15" ht="13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2:15" ht="13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2:15" ht="13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2:15" ht="13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2:15" ht="13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2:15" ht="13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2:15" ht="13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2:15" ht="13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2:15" ht="13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2:15" ht="13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2:15" ht="13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2:15" ht="13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2:15" ht="13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2:15" ht="13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2:15" ht="13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2:15" ht="13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2:15" ht="13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2:15" ht="13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2:15" ht="13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2:15" ht="13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2:15" ht="13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2:15" ht="13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2:15" ht="13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2:15" ht="13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2:15" ht="13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2:15" ht="13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2:15" ht="13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2:15" ht="13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2:15" ht="13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2:15" ht="13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2:15" ht="13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2:15" ht="13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2:15" ht="13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2:15" ht="13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2:15" ht="13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2:15" ht="13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2:15" ht="13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2:15" ht="13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2:15" ht="13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2:15" ht="13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2:15" ht="13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2:15" ht="13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2:15" ht="13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2:15" ht="13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2:15" ht="13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2:15" ht="13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2:15" ht="13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2:15" ht="13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2:15" ht="13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2:15" ht="13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2:15" ht="13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2:15" ht="13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2:15" ht="13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2:15" ht="13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2:15" ht="13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2:15" ht="13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2:15" ht="13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2:15" ht="13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2:15" ht="13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2:15" ht="13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2:15" ht="13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2:15" ht="13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2:15" ht="13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2:15" ht="13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2:15" ht="13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2:15" ht="13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2:15" ht="13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2:15" ht="13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2:15" ht="13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2:15" ht="13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2:15" ht="13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2:15" ht="13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2:15" ht="13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2:15" ht="13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2:15" ht="13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2:15" ht="13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2:15" ht="13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2:15" ht="13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2:15" ht="13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2:15" ht="13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2:15" ht="13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2:15" ht="13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2:15" ht="13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2:15" ht="13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2:15" ht="13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2:15" ht="13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2:15" ht="13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2:15" ht="13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2:15" ht="13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2:15" ht="13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2:15" ht="13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2:15" ht="13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2:15" ht="13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2:15" ht="13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2:15" ht="13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2:15" ht="13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2:15" ht="13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2:15" ht="13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2:15" ht="13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2:15" ht="13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2:15" ht="13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2:15" ht="13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2:15" ht="13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2:15" ht="13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2:15" ht="13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2:15" ht="13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2:15" ht="13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2:15" ht="13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2:15" ht="13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2:15" ht="13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2:15" ht="13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2:15" ht="13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2:15" ht="13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2:15" ht="13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2:15" ht="13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2:15" ht="13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2:15" ht="13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2:15" ht="13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2:15" ht="13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2:15" ht="13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2:15" ht="13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2:15" ht="13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2:15" ht="13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2:15" ht="13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2:15" ht="13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2:15" ht="13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2:15" ht="13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2:15" ht="13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2:15" ht="13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2:15" ht="13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2:15" ht="13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2:15" ht="13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2:15" ht="13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2:15" ht="13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2:15" ht="13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2:15" ht="13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2:15" ht="13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2:15" ht="13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2:15" ht="13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2:15" ht="13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2:15" ht="13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2:15" ht="13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2:15" ht="13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2:15" ht="13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2:15" ht="13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2:15" ht="13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2:15" ht="13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2:15" ht="13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2:15" ht="13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2:15" ht="13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2:15" ht="13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2:15" ht="13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2:15" ht="13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2:15" ht="13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2:15" ht="13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2:15" ht="13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2:15" ht="13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2:15" ht="13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2:15" ht="13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2:15" ht="13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2:15" ht="13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2:15" ht="13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2:15" ht="13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2:15" ht="13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2:15" ht="13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2:15" ht="13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2:15" ht="13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2:15" ht="13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2:15" ht="13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2:15" ht="13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2:15" ht="13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2:15" ht="13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2:15" ht="13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2:15" ht="13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2:15" ht="13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2:15" ht="13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2:15" ht="13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2:15" ht="13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2:15" ht="13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2:15" ht="13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2:15" ht="13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2:15" ht="13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2:15" ht="13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2:15" ht="13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2:15" ht="13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2:15" ht="13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2:15" ht="13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2:15" ht="13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2:15" ht="13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2:15" ht="13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2:15" ht="13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2:15" ht="13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2:15" ht="13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2:15" ht="13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2:15" ht="13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2:15" ht="13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2:15" ht="13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2:15" ht="13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2:15" ht="13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2:15" ht="13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2:15" ht="13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2:15" ht="13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2:15" ht="13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2:15" ht="13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2:15" ht="13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2:15" ht="13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2:15" ht="13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2:15" ht="13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2:15" ht="13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2:15" ht="13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2:15" ht="13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2:15" ht="13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2:15" ht="13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2:15" ht="13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2:15" ht="13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2:15" ht="13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2:15" ht="13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2:15" ht="13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2:15" ht="13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2:15" ht="13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2:15" ht="13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2:15" ht="13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2:15" ht="13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2:15" ht="13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2:15" ht="13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2:15" ht="13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2:15" ht="13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2:15" ht="13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2:15" ht="13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2:15" ht="13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2:15" ht="13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2:15" ht="13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2:15" ht="13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2:15" ht="13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2:15" ht="13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2:15" ht="13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2:15" ht="13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2:15" ht="13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2:15" ht="13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2:15" ht="13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2:15" ht="13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2:15" ht="13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2:15" ht="13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2:15" ht="13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2:15" ht="13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2:15" ht="13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2:15" ht="13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2:15" ht="13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2:15" ht="13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2:15" ht="13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2:15" ht="13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2:15" ht="13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2:15" ht="13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2:15" ht="13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2:15" ht="13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2:15" ht="13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2:15" ht="13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2:15" ht="13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2:15" ht="13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2:15" ht="13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2:15" ht="13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2:15" ht="13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2:15" ht="13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2:15" ht="13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2:15" ht="13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2:15" ht="13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2:15" ht="13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2:15" ht="13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2:15" ht="13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2:15" ht="13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2:15" ht="13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2:15" ht="13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2:15" ht="13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2:15" ht="13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2:15" ht="13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2:15" ht="13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2:15" ht="13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2:15" ht="13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2:15" ht="13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2:15" ht="13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2:15" ht="13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2:15" ht="13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2:15" ht="13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2:15" ht="13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2:15" ht="13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2:15" ht="13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2:15" ht="13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2:15" ht="13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2:15" ht="13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2:15" ht="13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2:15" ht="13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2:15" ht="13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2:15" ht="13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2:15" ht="13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2:15" ht="13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2:15" ht="13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2:15" ht="13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2:15" ht="13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2:15" ht="13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2:15" ht="13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2:15" ht="13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2:15" ht="13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2:15" ht="13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2:15" ht="13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2:15" ht="13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2:15" ht="13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2:15" ht="13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2:15" ht="13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2:15" ht="13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2:15" ht="13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2:15" ht="13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2:15" ht="13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2:15" ht="13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2:15" ht="13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2:15" ht="13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2:15" ht="13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2:15" ht="13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2:15" ht="13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2:15" ht="13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2:15" ht="13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2:15" ht="13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2:15" ht="13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2:15" ht="13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2:15" ht="13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2:15" ht="13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2:15" ht="13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2:15" ht="13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2:15" ht="13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2:15" ht="13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2:15" ht="13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2:15" ht="13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2:15" ht="13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2:15" ht="13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2:15" ht="13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2:15" ht="13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2:15" ht="13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2:15" ht="13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2:15" ht="13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2:15" ht="13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2:15" ht="13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2:15" ht="13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2:15" ht="13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2:15" ht="13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2:15" ht="13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2:15" ht="13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2:15" ht="13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2:15" ht="13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2:15" ht="13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2:15" ht="13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2:15" ht="13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2:15" ht="13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2:15" ht="13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2:15" ht="13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2:15" ht="13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2:15" ht="13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2:15" ht="13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2:15" ht="13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2:15" ht="13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2:15" ht="13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2:15" ht="13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2:15" ht="13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2:15" ht="13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2:15" ht="13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2:15" ht="13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2:15" ht="13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2:15" ht="13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2:15" ht="13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2:15" ht="13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2:15" ht="13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2:15" ht="13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2:15" ht="13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2:15" ht="13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2:15" ht="13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2:15" ht="13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2:15" ht="13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2:15" ht="13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2:15" ht="13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2:15" ht="13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2:15" ht="13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2:15" ht="13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2:15" ht="13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2:15" ht="13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2:15" ht="13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2:15" ht="13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2:15" ht="13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2:15" ht="13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2:15" ht="13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2:15" ht="13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2:15" ht="13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2:15" ht="13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2:15" ht="13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2:15" ht="13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2:15" ht="13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2:15" ht="13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2:15" ht="13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2:15" ht="13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2:15" ht="13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2:15" ht="13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2:15" ht="13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2:15" ht="13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2:15" ht="13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2:15" ht="13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2:15" ht="13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2:15" ht="13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2:15" ht="13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2:15" ht="13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2:15" ht="13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2:15" ht="13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2:15" ht="13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2:15" ht="13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2:15" ht="13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2:15" ht="13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2:15" ht="13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2:15" ht="13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2:15" ht="13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2:15" ht="13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2:15" ht="13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2:15" ht="13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2:15" ht="13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2:15" ht="13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2:15" ht="13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2:15" ht="13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2:15" ht="13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2:15" ht="13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2:15" ht="13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2:15" ht="13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2:15" ht="13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2:15" ht="13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2:15" ht="13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2:15" ht="13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2:15" ht="13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2:15" ht="13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2:15" ht="13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2:15" ht="13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2:15" ht="13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2:15" ht="13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2:15" ht="13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2:15" ht="13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2:15" ht="13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2:15" ht="13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2:15" ht="13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2:15" ht="13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2:15" ht="13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2:15" ht="13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2:15" ht="13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2:15" ht="13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2:15" ht="13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2:15" ht="13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2:15" ht="13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2:15" ht="13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2:15" ht="13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2:15" ht="13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2:15" ht="13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2:15" ht="13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2:15" ht="13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2:15" ht="13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2:15" ht="13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2:15" ht="13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2:15" ht="13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2:15" ht="13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2:15" ht="13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2:15" ht="13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2:15" ht="13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2:15" ht="13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2:15" ht="13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2:15" ht="13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2:15" ht="13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2:15" ht="13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2:15" ht="13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2:15" ht="13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2:15" ht="13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2:15" ht="13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2:15" ht="13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2:15" ht="13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2:15" ht="13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2:15" ht="13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2:15" ht="13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2:15" ht="13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2:15" ht="13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2:15" ht="13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2:15" ht="13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2:15" ht="13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2:15" ht="13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2:15" ht="13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2:15" ht="13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2:15" ht="13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2:15" ht="13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2:15" ht="13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2:15" ht="13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2:15" ht="13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2:15" ht="13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2:15" ht="13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2:15" ht="13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2:15" ht="13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2:15" ht="13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2:15" ht="13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2:15" ht="13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2:15" ht="13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2:15" ht="13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2:15" ht="13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2:15" ht="13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2:15" ht="13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2:15" ht="13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2:15" ht="13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2:15" ht="13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2:15" ht="13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2:15" ht="13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2:15" ht="13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2:15" ht="13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2:15" ht="13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2:15" ht="13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2:15" ht="13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2:15" ht="13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2:15" ht="13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2:15" ht="13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2:15" ht="13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2:15" ht="13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2:15" ht="13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2:15" ht="13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2:15" ht="13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2:15" ht="13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2:15" ht="13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2:15" ht="13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2:15" ht="13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2:15" ht="13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2:15" ht="13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2:15" ht="13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2:15" ht="13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2:15" ht="13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2:15" ht="13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2:15" ht="13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2:15" ht="13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2:15" ht="13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2:15" ht="13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2:15" ht="13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2:15" ht="13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2:15" ht="13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2:15" ht="13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2:15" ht="13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2:15" ht="13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2:15" ht="13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2:15" ht="13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2:15" ht="13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2:15" ht="13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2:15" ht="13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2:15" ht="13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2:15" ht="13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2:15" ht="13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2:15" ht="13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2:15" ht="13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2:15" ht="13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2:15" ht="13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2:15" ht="13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2:15" ht="13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2:15" ht="13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2:15" ht="13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2:15" ht="13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2:15" ht="13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2:15" ht="13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2:15" ht="13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2:15" ht="13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2:15" ht="13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2:15" ht="13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2:15" ht="13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2:15" ht="13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2:15" ht="13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2:15" ht="13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2:15" ht="13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2:15" ht="13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2:15" ht="13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2:15" ht="13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2:15" ht="13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2:15" ht="13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2:15" ht="13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2:15" ht="13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2:15" ht="13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2:15" ht="13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2:15" ht="13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2:15" ht="13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2:15" ht="13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2:15" ht="13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2:15" ht="13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2:15" ht="13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2:15" ht="13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2:15" ht="13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2:15" ht="13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2:15" ht="13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2:15" ht="13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2:15" ht="13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2:15" ht="13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2:15" ht="13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2:15" ht="13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2:15" ht="13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2:15" ht="13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2:15" ht="13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2:15" ht="13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2:15" ht="13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2:15" ht="13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2:15" ht="13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2:15" ht="13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2:15" ht="13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2:15" ht="13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2:15" ht="13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2:15" ht="13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2:15" ht="13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2:15" ht="13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2:15" ht="13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2:15" ht="13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2:15" ht="13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2:15" ht="13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2:15" ht="13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2:15" ht="13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2:15" ht="13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2:15" ht="13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2:15" ht="13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2:15" ht="13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2:15" ht="13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2:15" ht="13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2:15" ht="13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2:15" ht="13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2:15" ht="13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2:15" ht="13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2:15" ht="13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2:15" ht="13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2:15" ht="13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2:15" ht="13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2:15" ht="13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2:15" ht="13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2:15" ht="13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2:15" ht="13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2:15" ht="13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2:15" ht="13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2:15" ht="13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2:15" ht="13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2:15" ht="13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2:15" ht="13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2:15" ht="13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2:15" ht="13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2:15" ht="13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2:15" ht="13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2:15" ht="13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2:15" ht="13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2:15" ht="13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2:15" ht="13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2:15" ht="13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2:15" ht="13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2:15" ht="13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2:15" ht="13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2:15" ht="13" x14ac:dyDescent="0.1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2:15" ht="13" x14ac:dyDescent="0.1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2:15" ht="13" x14ac:dyDescent="0.1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 spans="2:15" ht="13" x14ac:dyDescent="0.1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</sheetData>
  <mergeCells count="4">
    <mergeCell ref="I9:K9"/>
    <mergeCell ref="E22:H22"/>
    <mergeCell ref="B23:D23"/>
    <mergeCell ref="B27:D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1:O1002"/>
  <sheetViews>
    <sheetView workbookViewId="0"/>
  </sheetViews>
  <sheetFormatPr baseColWidth="10" defaultColWidth="14.5" defaultRowHeight="15.75" customHeight="1" x14ac:dyDescent="0.15"/>
  <cols>
    <col min="3" max="8" width="24.83203125" customWidth="1"/>
  </cols>
  <sheetData>
    <row r="1" spans="2:15" ht="15.7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5.75" customHeight="1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5.75" customHeight="1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ht="15.75" customHeight="1" x14ac:dyDescent="0.1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15.75" customHeight="1" x14ac:dyDescent="0.1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ht="15.75" customHeight="1" x14ac:dyDescent="0.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5.75" customHeight="1" x14ac:dyDescent="0.1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ht="15.75" customHeight="1" x14ac:dyDescent="0.1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5.75" customHeight="1" x14ac:dyDescent="0.15">
      <c r="B9" s="1"/>
      <c r="C9" s="1"/>
      <c r="D9" s="1"/>
      <c r="E9" s="1"/>
      <c r="F9" s="1"/>
      <c r="G9" s="1"/>
      <c r="H9" s="1"/>
      <c r="I9" s="97" t="s">
        <v>0</v>
      </c>
      <c r="J9" s="92"/>
      <c r="K9" s="92"/>
      <c r="L9" s="1"/>
      <c r="M9" s="1"/>
      <c r="N9" s="1"/>
      <c r="O9" s="1"/>
    </row>
    <row r="10" spans="2:15" ht="15.75" customHeight="1" x14ac:dyDescent="0.15">
      <c r="B10" s="2" t="s">
        <v>2</v>
      </c>
      <c r="C10" s="3" t="s">
        <v>69</v>
      </c>
      <c r="D10" s="2" t="s">
        <v>70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71</v>
      </c>
      <c r="J10" s="2" t="s">
        <v>7</v>
      </c>
      <c r="K10" s="2" t="s">
        <v>8</v>
      </c>
      <c r="L10" s="4"/>
      <c r="M10" s="4"/>
      <c r="N10" s="4"/>
      <c r="O10" s="4"/>
    </row>
    <row r="11" spans="2:15" ht="15.75" customHeight="1" x14ac:dyDescent="0.15">
      <c r="B11" s="6" t="s">
        <v>9</v>
      </c>
      <c r="C11" s="5">
        <v>4</v>
      </c>
      <c r="D11" s="5" t="s">
        <v>10</v>
      </c>
      <c r="E11" s="5" t="s">
        <v>10</v>
      </c>
      <c r="F11" s="5">
        <v>2.0299999999999998</v>
      </c>
      <c r="G11" s="5">
        <v>3.24</v>
      </c>
      <c r="H11" s="5">
        <v>3.2</v>
      </c>
      <c r="I11" s="5" t="s">
        <v>10</v>
      </c>
      <c r="J11" s="6" t="s">
        <v>10</v>
      </c>
      <c r="K11" s="6" t="s">
        <v>10</v>
      </c>
      <c r="L11" s="1"/>
      <c r="M11" s="1"/>
      <c r="N11" s="1"/>
      <c r="O11" s="1"/>
    </row>
    <row r="12" spans="2:15" ht="15.75" customHeight="1" x14ac:dyDescent="0.15">
      <c r="B12" s="6" t="s">
        <v>11</v>
      </c>
      <c r="C12" s="5">
        <v>4</v>
      </c>
      <c r="D12" s="5">
        <v>0.21</v>
      </c>
      <c r="E12" s="5">
        <v>0.09</v>
      </c>
      <c r="F12" s="5">
        <v>1.98</v>
      </c>
      <c r="G12" s="5">
        <v>3.15</v>
      </c>
      <c r="H12" s="5">
        <v>3.1</v>
      </c>
      <c r="I12" s="11">
        <f t="shared" ref="I12:I14" si="0">D12/(C12+D12)</f>
        <v>4.9881235154394299E-2</v>
      </c>
      <c r="J12" s="11">
        <f t="shared" ref="J12:J14" si="1">E12/(F12+E12)</f>
        <v>4.3478260869565216E-2</v>
      </c>
      <c r="K12" s="11">
        <f t="shared" ref="K12:K14" si="2">AVERAGE(I12:J12)</f>
        <v>4.6679748011979758E-2</v>
      </c>
      <c r="L12" s="1"/>
      <c r="M12" s="1"/>
      <c r="N12" s="1"/>
      <c r="O12" s="1"/>
    </row>
    <row r="13" spans="2:15" ht="15.75" customHeight="1" x14ac:dyDescent="0.15">
      <c r="B13" s="6" t="s">
        <v>12</v>
      </c>
      <c r="C13" s="5">
        <v>4</v>
      </c>
      <c r="D13" s="5">
        <v>0.89</v>
      </c>
      <c r="E13" s="5">
        <v>0.43</v>
      </c>
      <c r="F13" s="5">
        <v>1.91</v>
      </c>
      <c r="G13" s="5">
        <v>3.2</v>
      </c>
      <c r="H13" s="5">
        <v>3.04</v>
      </c>
      <c r="I13" s="11">
        <f t="shared" si="0"/>
        <v>0.18200408997955012</v>
      </c>
      <c r="J13" s="11">
        <f t="shared" si="1"/>
        <v>0.18376068376068377</v>
      </c>
      <c r="K13" s="11">
        <f t="shared" si="2"/>
        <v>0.18288238687011693</v>
      </c>
      <c r="L13" s="1"/>
      <c r="M13" s="1"/>
      <c r="N13" s="1"/>
      <c r="O13" s="1"/>
    </row>
    <row r="14" spans="2:15" ht="15.75" customHeight="1" x14ac:dyDescent="0.15">
      <c r="B14" s="6" t="s">
        <v>13</v>
      </c>
      <c r="C14" s="5">
        <v>4</v>
      </c>
      <c r="D14" s="5">
        <v>2.04</v>
      </c>
      <c r="E14" s="5">
        <v>1</v>
      </c>
      <c r="F14" s="5">
        <v>1.86</v>
      </c>
      <c r="G14" s="5">
        <v>3.19</v>
      </c>
      <c r="H14" s="5">
        <v>2.95</v>
      </c>
      <c r="I14" s="11">
        <f t="shared" si="0"/>
        <v>0.33774834437086093</v>
      </c>
      <c r="J14" s="11">
        <f t="shared" si="1"/>
        <v>0.34965034965034963</v>
      </c>
      <c r="K14" s="11">
        <f t="shared" si="2"/>
        <v>0.34369934701060528</v>
      </c>
      <c r="L14" s="1"/>
      <c r="M14" s="1"/>
      <c r="N14" s="1"/>
      <c r="O14" s="1"/>
    </row>
    <row r="15" spans="2:15" ht="15.7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 ht="15.75" customHeight="1" x14ac:dyDescent="0.15">
      <c r="B16" s="1"/>
      <c r="C16" s="1"/>
      <c r="D16" s="1"/>
      <c r="E16" s="1"/>
      <c r="F16" s="16" t="s">
        <v>14</v>
      </c>
      <c r="G16" s="1"/>
      <c r="H16" s="1"/>
      <c r="I16" s="1"/>
      <c r="J16" s="1"/>
      <c r="K16" s="1"/>
      <c r="L16" s="1"/>
      <c r="M16" s="1"/>
      <c r="N16" s="1"/>
      <c r="O16" s="1"/>
    </row>
    <row r="17" spans="2:15" ht="15.75" customHeight="1" x14ac:dyDescent="0.15">
      <c r="B17" s="2" t="s">
        <v>2</v>
      </c>
      <c r="C17" s="2" t="s">
        <v>72</v>
      </c>
      <c r="D17" s="2" t="s">
        <v>73</v>
      </c>
      <c r="E17" s="6" t="s">
        <v>74</v>
      </c>
      <c r="F17" s="2" t="s">
        <v>16</v>
      </c>
      <c r="G17" s="17" t="s">
        <v>17</v>
      </c>
      <c r="H17" s="2" t="s">
        <v>18</v>
      </c>
      <c r="I17" s="4"/>
      <c r="J17" s="1"/>
      <c r="K17" s="1"/>
      <c r="L17" s="1"/>
      <c r="M17" s="1"/>
      <c r="N17" s="1"/>
      <c r="O17" s="1"/>
    </row>
    <row r="18" spans="2:15" ht="15.75" customHeight="1" x14ac:dyDescent="0.15">
      <c r="B18" s="6" t="s">
        <v>9</v>
      </c>
      <c r="C18" s="7">
        <f t="shared" ref="C18:C21" si="3">C11+F11</f>
        <v>6.0299999999999994</v>
      </c>
      <c r="D18" s="7">
        <f t="shared" ref="D18:D21" si="4">2*G11</f>
        <v>6.48</v>
      </c>
      <c r="E18" s="11">
        <f t="shared" ref="E18:E21" si="5">D18/(2*C18)</f>
        <v>0.537313432835821</v>
      </c>
      <c r="F18" s="7">
        <f t="shared" ref="F18:F21" si="6">E18*100</f>
        <v>53.731343283582099</v>
      </c>
      <c r="G18" s="18" t="s">
        <v>10</v>
      </c>
      <c r="H18" s="18" t="s">
        <v>10</v>
      </c>
      <c r="I18" s="1"/>
      <c r="J18" s="1"/>
      <c r="K18" s="1"/>
      <c r="L18" s="1"/>
      <c r="M18" s="1"/>
      <c r="N18" s="1"/>
      <c r="O18" s="1"/>
    </row>
    <row r="19" spans="2:15" ht="15.75" customHeight="1" x14ac:dyDescent="0.15">
      <c r="B19" s="6" t="s">
        <v>11</v>
      </c>
      <c r="C19" s="7">
        <f t="shared" si="3"/>
        <v>5.98</v>
      </c>
      <c r="D19" s="7">
        <f t="shared" si="4"/>
        <v>6.3</v>
      </c>
      <c r="E19" s="11">
        <f t="shared" si="5"/>
        <v>0.52675585284280935</v>
      </c>
      <c r="F19" s="7">
        <f t="shared" si="6"/>
        <v>52.675585284280935</v>
      </c>
      <c r="G19" s="37">
        <f t="shared" ref="G19:G21" si="7">E19*K12</f>
        <v>2.4588830474537832E-2</v>
      </c>
      <c r="H19" s="37">
        <f t="shared" ref="H19:H21" si="8">(C29/100)*K12</f>
        <v>2.2090917537441926E-2</v>
      </c>
      <c r="I19" s="1"/>
      <c r="J19" s="1"/>
      <c r="K19" s="1"/>
      <c r="L19" s="1"/>
      <c r="M19" s="1"/>
      <c r="N19" s="1"/>
      <c r="O19" s="1"/>
    </row>
    <row r="20" spans="2:15" ht="15.75" customHeight="1" x14ac:dyDescent="0.15">
      <c r="B20" s="6" t="s">
        <v>12</v>
      </c>
      <c r="C20" s="7">
        <f t="shared" si="3"/>
        <v>5.91</v>
      </c>
      <c r="D20" s="7">
        <f t="shared" si="4"/>
        <v>6.4</v>
      </c>
      <c r="E20" s="11">
        <f t="shared" si="5"/>
        <v>0.54145516074450084</v>
      </c>
      <c r="F20" s="7">
        <f t="shared" si="6"/>
        <v>54.145516074450086</v>
      </c>
      <c r="G20" s="37">
        <f t="shared" si="7"/>
        <v>9.9022612180097155E-2</v>
      </c>
      <c r="H20" s="37">
        <f t="shared" si="8"/>
        <v>8.3859774690019775E-2</v>
      </c>
      <c r="I20" s="1"/>
      <c r="J20" s="1"/>
      <c r="K20" s="1"/>
      <c r="L20" s="1"/>
      <c r="M20" s="1"/>
      <c r="N20" s="1"/>
      <c r="O20" s="1"/>
    </row>
    <row r="21" spans="2:15" ht="15.75" customHeight="1" x14ac:dyDescent="0.15">
      <c r="B21" s="6" t="s">
        <v>13</v>
      </c>
      <c r="C21" s="7">
        <f t="shared" si="3"/>
        <v>5.86</v>
      </c>
      <c r="D21" s="7">
        <f t="shared" si="4"/>
        <v>6.38</v>
      </c>
      <c r="E21" s="11">
        <f t="shared" si="5"/>
        <v>0.54436860068259385</v>
      </c>
      <c r="F21" s="7">
        <f t="shared" si="6"/>
        <v>54.436860068259385</v>
      </c>
      <c r="G21" s="37">
        <f t="shared" si="7"/>
        <v>0.18709913258768443</v>
      </c>
      <c r="H21" s="37">
        <f t="shared" si="8"/>
        <v>0.15660021442292085</v>
      </c>
      <c r="I21" s="1"/>
      <c r="J21" s="1"/>
      <c r="K21" s="1"/>
      <c r="L21" s="1"/>
      <c r="M21" s="1"/>
      <c r="N21" s="1"/>
      <c r="O21" s="1"/>
    </row>
    <row r="22" spans="2:15" ht="15.75" customHeight="1" x14ac:dyDescent="0.15">
      <c r="B22" s="1"/>
      <c r="C22" s="1"/>
      <c r="D22" s="1"/>
      <c r="E22" s="98" t="s">
        <v>19</v>
      </c>
      <c r="F22" s="92"/>
      <c r="G22" s="92"/>
      <c r="H22" s="92"/>
      <c r="I22" s="1"/>
      <c r="J22" s="1"/>
      <c r="K22" s="1"/>
      <c r="L22" s="1"/>
      <c r="M22" s="1"/>
      <c r="N22" s="1"/>
      <c r="O22" s="1"/>
    </row>
    <row r="23" spans="2:15" ht="15.75" customHeight="1" x14ac:dyDescent="0.15">
      <c r="B23" s="99" t="s">
        <v>20</v>
      </c>
      <c r="C23" s="92"/>
      <c r="D23" s="92"/>
      <c r="E23" s="2" t="s">
        <v>2</v>
      </c>
      <c r="F23" s="2" t="s">
        <v>21</v>
      </c>
      <c r="G23" s="2" t="s">
        <v>22</v>
      </c>
      <c r="H23" s="2" t="s">
        <v>1</v>
      </c>
      <c r="I23" s="1"/>
      <c r="J23" s="1"/>
      <c r="K23" s="1"/>
      <c r="L23" s="1"/>
      <c r="M23" s="1"/>
      <c r="N23" s="1"/>
      <c r="O23" s="1"/>
    </row>
    <row r="24" spans="2:15" ht="15.75" customHeight="1" x14ac:dyDescent="0.15">
      <c r="B24" s="2" t="s">
        <v>2</v>
      </c>
      <c r="C24" s="2" t="s">
        <v>23</v>
      </c>
      <c r="D24" s="2" t="s">
        <v>24</v>
      </c>
      <c r="E24" s="6" t="s">
        <v>11</v>
      </c>
      <c r="F24" s="11">
        <f t="shared" ref="F24:F26" si="9">LN(1-G19)</f>
        <v>-2.4896184546137411E-2</v>
      </c>
      <c r="G24" s="18">
        <f t="shared" ref="G24:G26" si="10">(1-G19)*(D29/$D$25)</f>
        <v>1.0176640035970723</v>
      </c>
      <c r="H24" s="11">
        <f t="shared" ref="H24:H26" si="11">F24/(LN(G24))</f>
        <v>-1.4218422155993085</v>
      </c>
      <c r="I24" s="4"/>
      <c r="J24" s="4"/>
      <c r="K24" s="1"/>
      <c r="L24" s="1"/>
      <c r="M24" s="1"/>
      <c r="N24" s="1"/>
      <c r="O24" s="1"/>
    </row>
    <row r="25" spans="2:15" ht="15.75" customHeight="1" x14ac:dyDescent="0.15">
      <c r="B25" s="6" t="s">
        <v>11</v>
      </c>
      <c r="C25" s="7">
        <f>100-F18</f>
        <v>46.268656716417901</v>
      </c>
      <c r="D25" s="13">
        <f>C25/F18</f>
        <v>0.86111111111111083</v>
      </c>
      <c r="E25" s="6" t="s">
        <v>12</v>
      </c>
      <c r="F25" s="11">
        <f t="shared" si="9"/>
        <v>-0.10427511844799235</v>
      </c>
      <c r="G25" s="18">
        <f t="shared" si="10"/>
        <v>0.88608219713417091</v>
      </c>
      <c r="H25" s="11">
        <f t="shared" si="11"/>
        <v>0.86216574608415086</v>
      </c>
      <c r="I25" s="4"/>
      <c r="J25" s="4"/>
      <c r="K25" s="1"/>
      <c r="L25" s="1"/>
      <c r="M25" s="1"/>
      <c r="N25" s="1"/>
      <c r="O25" s="1"/>
    </row>
    <row r="26" spans="2:15" ht="15.75" customHeight="1" x14ac:dyDescent="0.15">
      <c r="B26" s="2"/>
      <c r="C26" s="2"/>
      <c r="D26" s="2"/>
      <c r="E26" s="6" t="s">
        <v>13</v>
      </c>
      <c r="F26" s="11">
        <f t="shared" si="9"/>
        <v>-0.20714611117111267</v>
      </c>
      <c r="G26" s="18">
        <f t="shared" si="10"/>
        <v>0.79013076525100412</v>
      </c>
      <c r="H26" s="11">
        <f t="shared" si="11"/>
        <v>0.87938914176845429</v>
      </c>
      <c r="I26" s="1"/>
      <c r="J26" s="1"/>
      <c r="K26" s="1"/>
      <c r="L26" s="1"/>
      <c r="M26" s="1"/>
      <c r="N26" s="1"/>
      <c r="O26" s="1"/>
    </row>
    <row r="27" spans="2:15" ht="15.75" customHeight="1" x14ac:dyDescent="0.15">
      <c r="B27" s="91" t="s">
        <v>20</v>
      </c>
      <c r="C27" s="92"/>
      <c r="D27" s="92"/>
      <c r="E27" s="6"/>
      <c r="F27" s="11"/>
      <c r="G27" s="13"/>
      <c r="H27" s="1"/>
      <c r="I27" s="1"/>
      <c r="J27" s="1"/>
      <c r="K27" s="1"/>
      <c r="L27" s="1"/>
      <c r="M27" s="1"/>
      <c r="N27" s="1"/>
      <c r="O27" s="1"/>
    </row>
    <row r="28" spans="2:15" ht="15.75" customHeight="1" x14ac:dyDescent="0.15">
      <c r="B28" s="2" t="s">
        <v>2</v>
      </c>
      <c r="C28" s="2" t="s">
        <v>23</v>
      </c>
      <c r="D28" s="2" t="s">
        <v>26</v>
      </c>
      <c r="E28" s="6"/>
      <c r="F28" s="7"/>
      <c r="G28" s="13"/>
      <c r="H28" s="1"/>
      <c r="I28" s="1"/>
      <c r="J28" s="1"/>
      <c r="K28" s="1"/>
      <c r="L28" s="1"/>
      <c r="M28" s="1"/>
      <c r="N28" s="1"/>
      <c r="O28" s="1"/>
    </row>
    <row r="29" spans="2:15" ht="15.75" customHeight="1" x14ac:dyDescent="0.15">
      <c r="B29" s="6" t="s">
        <v>11</v>
      </c>
      <c r="C29" s="7">
        <f t="shared" ref="C29:C31" si="12">100-F19</f>
        <v>47.324414715719065</v>
      </c>
      <c r="D29" s="13">
        <f t="shared" ref="D29:D31" si="13">C29/F19</f>
        <v>0.89841269841269844</v>
      </c>
      <c r="E29" s="6"/>
      <c r="F29" s="7"/>
      <c r="G29" s="13"/>
      <c r="H29" s="1"/>
      <c r="I29" s="1"/>
      <c r="J29" s="1"/>
      <c r="K29" s="1"/>
      <c r="L29" s="1"/>
      <c r="M29" s="1"/>
      <c r="N29" s="1"/>
      <c r="O29" s="1"/>
    </row>
    <row r="30" spans="2:15" ht="15.75" customHeight="1" x14ac:dyDescent="0.15">
      <c r="B30" s="6" t="s">
        <v>12</v>
      </c>
      <c r="C30" s="7">
        <f t="shared" si="12"/>
        <v>45.854483925549914</v>
      </c>
      <c r="D30" s="13">
        <f t="shared" si="13"/>
        <v>0.84687499999999993</v>
      </c>
      <c r="F30" s="14"/>
      <c r="G30" s="1"/>
      <c r="H30" s="1"/>
      <c r="I30" s="1"/>
      <c r="J30" s="1"/>
      <c r="K30" s="1"/>
      <c r="L30" s="1"/>
      <c r="M30" s="1"/>
      <c r="N30" s="1"/>
      <c r="O30" s="1"/>
    </row>
    <row r="31" spans="2:15" ht="15.75" customHeight="1" x14ac:dyDescent="0.15">
      <c r="B31" s="6" t="s">
        <v>13</v>
      </c>
      <c r="C31" s="7">
        <f t="shared" si="12"/>
        <v>45.563139931740615</v>
      </c>
      <c r="D31" s="13">
        <f t="shared" si="13"/>
        <v>0.8369905956112853</v>
      </c>
      <c r="E31" s="1"/>
      <c r="F31" s="14"/>
      <c r="G31" s="13"/>
      <c r="H31" s="1"/>
      <c r="I31" s="1"/>
      <c r="J31" s="1"/>
      <c r="K31" s="1"/>
      <c r="L31" s="1"/>
      <c r="M31" s="1"/>
      <c r="N31" s="1"/>
      <c r="O31" s="1"/>
    </row>
    <row r="32" spans="2:15" ht="15.75" customHeight="1" x14ac:dyDescent="0.15">
      <c r="C32" s="21" t="s">
        <v>8</v>
      </c>
      <c r="D32" s="22">
        <f>AVERAGE(D29:D31)</f>
        <v>0.86075943134132782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ht="15.75" customHeight="1" x14ac:dyDescent="0.15">
      <c r="B33" s="1"/>
      <c r="C33" s="21" t="s">
        <v>27</v>
      </c>
      <c r="D33" s="22">
        <f>STDEV(D29:D31)</f>
        <v>3.2981081749858941E-2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ht="15.7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ht="13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ht="13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ht="13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ht="13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ht="13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ht="13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ht="13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ht="13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ht="13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ht="13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ht="13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ht="13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ht="13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ht="13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ht="13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ht="13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ht="13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ht="13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ht="13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ht="13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ht="13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ht="13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ht="13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ht="13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ht="13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ht="13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ht="13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ht="13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ht="13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ht="13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ht="13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ht="13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ht="13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 ht="13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2:15" ht="13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 ht="13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 ht="13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 ht="13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2:15" ht="13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 ht="13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 ht="13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 ht="13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2:15" ht="13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 ht="13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 ht="13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 ht="13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2:15" ht="13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2:15" ht="13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2:15" ht="13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2:15" ht="13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2:15" ht="13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2:15" ht="13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2:15" ht="13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2:15" ht="13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2:15" ht="13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2:15" ht="13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2:15" ht="13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2:15" ht="13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2:15" ht="13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2:15" ht="13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 ht="13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2:15" ht="13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 ht="13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2:15" ht="13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2:15" ht="13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2:15" ht="13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2:15" ht="13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2:15" ht="13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13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13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2:15" ht="13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2:15" ht="13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2:15" ht="13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2:15" ht="13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2:15" ht="13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2:15" ht="13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2:15" ht="13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2:15" ht="13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2:15" ht="13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2:15" ht="13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2:15" ht="13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2:15" ht="13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2:15" ht="13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2:15" ht="13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2:15" ht="13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2:15" ht="13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2:15" ht="13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2:15" ht="13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2:15" ht="13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2:15" ht="13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2:15" ht="13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2:15" ht="13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2:15" ht="13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2:15" ht="13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2:15" ht="13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2:15" ht="13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2:15" ht="13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2:15" ht="13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2:15" ht="13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2:15" ht="13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2:15" ht="13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2:15" ht="13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2:15" ht="13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2:15" ht="13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2:15" ht="13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2:15" ht="13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2:15" ht="13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2:15" ht="13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2:15" ht="13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2:15" ht="13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2:15" ht="13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2:15" ht="13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2:15" ht="13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2:15" ht="13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2:15" ht="13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2:15" ht="13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2:15" ht="13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2:15" ht="13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2:15" ht="13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2:15" ht="13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2:15" ht="13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2:15" ht="13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2:15" ht="13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2:15" ht="13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2:15" ht="13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2:15" ht="13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2:15" ht="13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2:15" ht="13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2:15" ht="13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2:15" ht="13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2:15" ht="13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2:15" ht="13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2:15" ht="13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2:15" ht="13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2:15" ht="13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2:15" ht="13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2:15" ht="13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2:15" ht="13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2:15" ht="13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2:15" ht="13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2:15" ht="13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2:15" ht="13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2:15" ht="13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2:15" ht="13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2:15" ht="13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2:15" ht="13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2:15" ht="13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2:15" ht="13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2:15" ht="13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2:15" ht="13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2:15" ht="13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2:15" ht="13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2:15" ht="13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2:15" ht="13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2:15" ht="13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2:15" ht="13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2:15" ht="13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2:15" ht="13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2:15" ht="13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2:15" ht="13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2:15" ht="13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2:15" ht="13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2:15" ht="13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2:15" ht="13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2:15" ht="13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2:15" ht="13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2:15" ht="13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2:15" ht="13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2:15" ht="13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2:15" ht="13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2:15" ht="13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2:15" ht="13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2:15" ht="13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2:15" ht="13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2:15" ht="13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2:15" ht="13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2:15" ht="13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2:15" ht="13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2:15" ht="13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2:15" ht="13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2:15" ht="13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2:15" ht="13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2:15" ht="13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2:15" ht="13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2:15" ht="13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2:15" ht="13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2:15" ht="13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2:15" ht="13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2:15" ht="13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2:15" ht="13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2:15" ht="13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2:15" ht="13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2:15" ht="13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2:15" ht="13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2:15" ht="13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2:15" ht="13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2:15" ht="13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2:15" ht="13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2:15" ht="13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2:15" ht="13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2:15" ht="13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2:15" ht="13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2:15" ht="13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2:15" ht="13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2:15" ht="13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2:15" ht="13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2:15" ht="13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2:15" ht="13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2:15" ht="13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2:15" ht="13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2:15" ht="13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2:15" ht="13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2:15" ht="13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2:15" ht="13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2:15" ht="13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2:15" ht="13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2:15" ht="13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2:15" ht="13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2:15" ht="13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2:15" ht="13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2:15" ht="13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2:15" ht="13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2:15" ht="13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2:15" ht="13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2:15" ht="13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2:15" ht="13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2:15" ht="13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2:15" ht="13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2:15" ht="13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2:15" ht="13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2:15" ht="13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2:15" ht="13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2:15" ht="13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2:15" ht="13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2:15" ht="13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2:15" ht="13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2:15" ht="13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2:15" ht="13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2:15" ht="13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2:15" ht="13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2:15" ht="13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2:15" ht="13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2:15" ht="13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2:15" ht="13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2:15" ht="13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2:15" ht="13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2:15" ht="13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2:15" ht="13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2:15" ht="13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2:15" ht="13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2:15" ht="13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2:15" ht="13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2:15" ht="13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2:15" ht="13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2:15" ht="13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2:15" ht="13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2:15" ht="13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2:15" ht="13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2:15" ht="13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2:15" ht="13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2:15" ht="13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2:15" ht="13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2:15" ht="13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2:15" ht="13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2:15" ht="13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2:15" ht="13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2:15" ht="13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2:15" ht="13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2:15" ht="13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2:15" ht="13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2:15" ht="13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2:15" ht="13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2:15" ht="13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2:15" ht="13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2:15" ht="13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2:15" ht="13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2:15" ht="13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2:15" ht="13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2:15" ht="13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2:15" ht="13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2:15" ht="13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2:15" ht="13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2:15" ht="13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2:15" ht="13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2:15" ht="13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2:15" ht="13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2:15" ht="13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2:15" ht="13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2:15" ht="13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2:15" ht="13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2:15" ht="13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2:15" ht="13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2:15" ht="13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2:15" ht="13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2:15" ht="13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2:15" ht="13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2:15" ht="13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2:15" ht="13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2:15" ht="13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2:15" ht="13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2:15" ht="13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2:15" ht="13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2:15" ht="13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2:15" ht="13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2:15" ht="13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2:15" ht="13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2:15" ht="13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2:15" ht="13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2:15" ht="13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2:15" ht="13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2:15" ht="13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2:15" ht="13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2:15" ht="13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2:15" ht="13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2:15" ht="13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2:15" ht="13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2:15" ht="13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2:15" ht="13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2:15" ht="13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2:15" ht="13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2:15" ht="13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2:15" ht="13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2:15" ht="13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2:15" ht="13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2:15" ht="13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2:15" ht="13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2:15" ht="13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2:15" ht="13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2:15" ht="13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2:15" ht="13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2:15" ht="13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2:15" ht="13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2:15" ht="13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2:15" ht="13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2:15" ht="13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2:15" ht="13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2:15" ht="13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2:15" ht="13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2:15" ht="13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2:15" ht="13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2:15" ht="13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2:15" ht="13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2:15" ht="13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2:15" ht="13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2:15" ht="13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2:15" ht="13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2:15" ht="13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2:15" ht="13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2:15" ht="13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2:15" ht="13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2:15" ht="13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2:15" ht="13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2:15" ht="13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2:15" ht="13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2:15" ht="13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2:15" ht="13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2:15" ht="13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2:15" ht="13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2:15" ht="13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2:15" ht="13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2:15" ht="13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2:15" ht="13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2:15" ht="13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2:15" ht="13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2:15" ht="13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2:15" ht="13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2:15" ht="13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2:15" ht="13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2:15" ht="13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2:15" ht="13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2:15" ht="13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2:15" ht="13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2:15" ht="13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2:15" ht="13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2:15" ht="13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2:15" ht="13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2:15" ht="13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2:15" ht="13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2:15" ht="13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2:15" ht="13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2:15" ht="13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2:15" ht="13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2:15" ht="13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2:15" ht="13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2:15" ht="13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2:15" ht="13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2:15" ht="13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2:15" ht="13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2:15" ht="13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2:15" ht="13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2:15" ht="13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2:15" ht="13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2:15" ht="13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2:15" ht="13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2:15" ht="13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2:15" ht="13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2:15" ht="13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2:15" ht="13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2:15" ht="13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2:15" ht="13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2:15" ht="13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2:15" ht="13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2:15" ht="13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2:15" ht="13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2:15" ht="13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2:15" ht="13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2:15" ht="13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2:15" ht="13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2:15" ht="13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2:15" ht="13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2:15" ht="13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2:15" ht="13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2:15" ht="13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2:15" ht="13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2:15" ht="13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2:15" ht="13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2:15" ht="13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2:15" ht="13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2:15" ht="13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2:15" ht="13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2:15" ht="13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2:15" ht="13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2:15" ht="13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2:15" ht="13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2:15" ht="13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2:15" ht="13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2:15" ht="13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2:15" ht="13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2:15" ht="13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2:15" ht="13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2:15" ht="13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2:15" ht="13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2:15" ht="13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2:15" ht="13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2:15" ht="13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2:15" ht="13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2:15" ht="13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2:15" ht="13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2:15" ht="13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2:15" ht="13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2:15" ht="13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2:15" ht="13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2:15" ht="13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2:15" ht="13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2:15" ht="13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2:15" ht="13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2:15" ht="13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2:15" ht="13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2:15" ht="13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2:15" ht="13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2:15" ht="13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2:15" ht="13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2:15" ht="13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2:15" ht="13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2:15" ht="13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2:15" ht="13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2:15" ht="13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2:15" ht="13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2:15" ht="13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2:15" ht="13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2:15" ht="13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2:15" ht="13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2:15" ht="13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2:15" ht="13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2:15" ht="13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2:15" ht="13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2:15" ht="13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2:15" ht="13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2:15" ht="13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2:15" ht="13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2:15" ht="13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2:15" ht="13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2:15" ht="13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2:15" ht="13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2:15" ht="13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2:15" ht="13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2:15" ht="13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2:15" ht="13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2:15" ht="13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2:15" ht="13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2:15" ht="13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2:15" ht="13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2:15" ht="13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2:15" ht="13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2:15" ht="13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2:15" ht="13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2:15" ht="13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2:15" ht="13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2:15" ht="13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2:15" ht="13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2:15" ht="13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2:15" ht="13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2:15" ht="13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2:15" ht="13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2:15" ht="13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2:15" ht="13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2:15" ht="13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2:15" ht="13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2:15" ht="13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2:15" ht="13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2:15" ht="13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2:15" ht="13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2:15" ht="13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2:15" ht="13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2:15" ht="13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2:15" ht="13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2:15" ht="13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2:15" ht="13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2:15" ht="13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2:15" ht="13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2:15" ht="13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2:15" ht="13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2:15" ht="13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2:15" ht="13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2:15" ht="13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2:15" ht="13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2:15" ht="13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2:15" ht="13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2:15" ht="13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2:15" ht="13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2:15" ht="13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2:15" ht="13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2:15" ht="13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2:15" ht="13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2:15" ht="13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2:15" ht="13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2:15" ht="13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2:15" ht="13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2:15" ht="13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2:15" ht="13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2:15" ht="13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2:15" ht="13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2:15" ht="13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2:15" ht="13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2:15" ht="13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2:15" ht="13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2:15" ht="13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2:15" ht="13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2:15" ht="13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2:15" ht="13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2:15" ht="13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2:15" ht="13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2:15" ht="13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2:15" ht="13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2:15" ht="13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2:15" ht="13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2:15" ht="13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2:15" ht="13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2:15" ht="13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2:15" ht="13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2:15" ht="13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2:15" ht="13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2:15" ht="13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2:15" ht="13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2:15" ht="13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2:15" ht="13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2:15" ht="13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2:15" ht="13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2:15" ht="13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2:15" ht="13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2:15" ht="13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2:15" ht="13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2:15" ht="13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2:15" ht="13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2:15" ht="13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2:15" ht="13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2:15" ht="13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2:15" ht="13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2:15" ht="13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2:15" ht="13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2:15" ht="13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2:15" ht="13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2:15" ht="13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2:15" ht="13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2:15" ht="13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2:15" ht="13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2:15" ht="13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2:15" ht="13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2:15" ht="13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2:15" ht="13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2:15" ht="13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2:15" ht="13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2:15" ht="13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2:15" ht="13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2:15" ht="13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2:15" ht="13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2:15" ht="13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2:15" ht="13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2:15" ht="13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2:15" ht="13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2:15" ht="13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2:15" ht="13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2:15" ht="13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2:15" ht="13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2:15" ht="13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2:15" ht="13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2:15" ht="13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2:15" ht="13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2:15" ht="13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2:15" ht="13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2:15" ht="13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2:15" ht="13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2:15" ht="13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2:15" ht="13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2:15" ht="13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2:15" ht="13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2:15" ht="13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2:15" ht="13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2:15" ht="13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2:15" ht="13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2:15" ht="13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2:15" ht="13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2:15" ht="13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2:15" ht="13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2:15" ht="13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2:15" ht="13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2:15" ht="13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2:15" ht="13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2:15" ht="13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2:15" ht="13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2:15" ht="13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2:15" ht="13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2:15" ht="13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2:15" ht="13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2:15" ht="13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2:15" ht="13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2:15" ht="13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2:15" ht="13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2:15" ht="13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2:15" ht="13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2:15" ht="13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2:15" ht="13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2:15" ht="13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2:15" ht="13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2:15" ht="13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2:15" ht="13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2:15" ht="13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2:15" ht="13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2:15" ht="13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2:15" ht="13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2:15" ht="13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2:15" ht="13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2:15" ht="13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2:15" ht="13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2:15" ht="13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2:15" ht="13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2:15" ht="13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2:15" ht="13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2:15" ht="13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2:15" ht="13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2:15" ht="13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2:15" ht="13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2:15" ht="13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2:15" ht="13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2:15" ht="13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2:15" ht="13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2:15" ht="13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2:15" ht="13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2:15" ht="13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2:15" ht="13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2:15" ht="13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2:15" ht="13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2:15" ht="13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2:15" ht="13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2:15" ht="13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2:15" ht="13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2:15" ht="13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2:15" ht="13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2:15" ht="13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2:15" ht="13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2:15" ht="13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2:15" ht="13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2:15" ht="13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2:15" ht="13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2:15" ht="13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2:15" ht="13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2:15" ht="13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2:15" ht="13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2:15" ht="13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2:15" ht="13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2:15" ht="13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2:15" ht="13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2:15" ht="13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2:15" ht="13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2:15" ht="13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2:15" ht="13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2:15" ht="13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2:15" ht="13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2:15" ht="13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2:15" ht="13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2:15" ht="13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2:15" ht="13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2:15" ht="13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2:15" ht="13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2:15" ht="13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2:15" ht="13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2:15" ht="13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2:15" ht="13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2:15" ht="13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2:15" ht="13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2:15" ht="13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2:15" ht="13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2:15" ht="13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2:15" ht="13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2:15" ht="13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2:15" ht="13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2:15" ht="13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2:15" ht="13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2:15" ht="13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2:15" ht="13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2:15" ht="13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2:15" ht="13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2:15" ht="13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2:15" ht="13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2:15" ht="13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2:15" ht="13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2:15" ht="13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2:15" ht="13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2:15" ht="13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2:15" ht="13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2:15" ht="13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2:15" ht="13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2:15" ht="13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2:15" ht="13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2:15" ht="13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2:15" ht="13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2:15" ht="13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2:15" ht="13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2:15" ht="13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2:15" ht="13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2:15" ht="13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2:15" ht="13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2:15" ht="13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2:15" ht="13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2:15" ht="13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2:15" ht="13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2:15" ht="13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2:15" ht="13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2:15" ht="13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2:15" ht="13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2:15" ht="13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2:15" ht="13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2:15" ht="13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2:15" ht="13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2:15" ht="13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2:15" ht="13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2:15" ht="13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2:15" ht="13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2:15" ht="13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2:15" ht="13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2:15" ht="13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2:15" ht="13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2:15" ht="13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2:15" ht="13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2:15" ht="13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2:15" ht="13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2:15" ht="13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2:15" ht="13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2:15" ht="13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2:15" ht="13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2:15" ht="13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2:15" ht="13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2:15" ht="13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2:15" ht="13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2:15" ht="13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2:15" ht="13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2:15" ht="13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2:15" ht="13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2:15" ht="13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2:15" ht="13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2:15" ht="13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2:15" ht="13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2:15" ht="13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2:15" ht="13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2:15" ht="13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2:15" ht="13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2:15" ht="13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2:15" ht="13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2:15" ht="13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2:15" ht="13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2:15" ht="13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2:15" ht="13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2:15" ht="13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2:15" ht="13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2:15" ht="13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2:15" ht="13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2:15" ht="13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2:15" ht="13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2:15" ht="13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2:15" ht="13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2:15" ht="13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2:15" ht="13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2:15" ht="13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2:15" ht="13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2:15" ht="13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2:15" ht="13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2:15" ht="13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2:15" ht="13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2:15" ht="13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2:15" ht="13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2:15" ht="13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2:15" ht="13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2:15" ht="13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2:15" ht="13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2:15" ht="13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2:15" ht="13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2:15" ht="13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2:15" ht="13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2:15" ht="13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2:15" ht="13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2:15" ht="13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2:15" ht="13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2:15" ht="13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2:15" ht="13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2:15" ht="13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2:15" ht="13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2:15" ht="13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2:15" ht="13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2:15" ht="13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2:15" ht="13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2:15" ht="13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2:15" ht="13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2:15" ht="13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2:15" ht="13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2:15" ht="13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2:15" ht="13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2:15" ht="13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2:15" ht="13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2:15" ht="13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2:15" ht="13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2:15" ht="13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2:15" ht="13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2:15" ht="13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2:15" ht="13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2:15" ht="13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2:15" ht="13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2:15" ht="13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2:15" ht="13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2:15" ht="13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2:15" ht="13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2:15" ht="13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2:15" ht="13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2:15" ht="13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2:15" ht="13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2:15" ht="13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2:15" ht="13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2:15" ht="13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2:15" ht="13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2:15" ht="13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2:15" ht="13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2:15" ht="13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2:15" ht="13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2:15" ht="13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2:15" ht="13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2:15" ht="13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2:15" ht="13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2:15" ht="13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2:15" ht="13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2:15" ht="13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2:15" ht="13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2:15" ht="13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2:15" ht="13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2:15" ht="13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2:15" ht="13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2:15" ht="13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2:15" ht="13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2:15" ht="13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2:15" ht="13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2:15" ht="13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2:15" ht="13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2:15" ht="13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2:15" ht="13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2:15" ht="13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2:15" ht="13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2:15" ht="13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2:15" ht="13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2:15" ht="13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2:15" ht="13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2:15" ht="13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2:15" ht="13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2:15" ht="13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2:15" ht="13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2:15" ht="13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2:15" ht="13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2:15" ht="13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2:15" ht="13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2:15" ht="13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2:15" ht="13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2:15" ht="13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2:15" ht="13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2:15" ht="13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2:15" ht="13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2:15" ht="13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2:15" ht="13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2:15" ht="13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2:15" ht="13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2:15" ht="13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2:15" ht="13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2:15" ht="13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2:15" ht="13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2:15" ht="13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2:15" ht="13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2:15" ht="13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2:15" ht="13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2:15" ht="13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2:15" ht="13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2:15" ht="13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2:15" ht="13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2:15" ht="13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2:15" ht="13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2:15" ht="13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2:15" ht="13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2:15" ht="13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2:15" ht="13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2:15" ht="13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2:15" ht="13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2:15" ht="13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2:15" ht="13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2:15" ht="13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2:15" ht="13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2:15" ht="13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2:15" ht="13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2:15" ht="13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2:15" ht="13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2:15" ht="13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2:15" ht="13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2:15" ht="13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2:15" ht="13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2:15" ht="13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2:15" ht="13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2:15" ht="13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2:15" ht="13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2:15" ht="13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2:15" ht="13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2:15" ht="13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2:15" ht="13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2:15" ht="13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2:15" ht="13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2:15" ht="13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2:15" ht="13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2:15" ht="13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2:15" ht="13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2:15" ht="13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2:15" ht="13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2:15" ht="13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2:15" ht="13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2:15" ht="13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2:15" ht="13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2:15" ht="13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2:15" ht="13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2:15" ht="13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2:15" ht="13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2:15" ht="13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2:15" ht="13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2:15" ht="13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2:15" ht="13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2:15" ht="13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2:15" ht="13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2:15" ht="13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2:15" ht="13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2:15" ht="13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2:15" ht="13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2:15" ht="13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2:15" ht="13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2:15" ht="13" x14ac:dyDescent="0.1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2:15" ht="13" x14ac:dyDescent="0.1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2:15" ht="13" x14ac:dyDescent="0.1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 spans="2:15" ht="13" x14ac:dyDescent="0.1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</sheetData>
  <mergeCells count="4">
    <mergeCell ref="I9:K9"/>
    <mergeCell ref="E22:H22"/>
    <mergeCell ref="B23:D23"/>
    <mergeCell ref="B27:D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1:O1002"/>
  <sheetViews>
    <sheetView workbookViewId="0"/>
  </sheetViews>
  <sheetFormatPr baseColWidth="10" defaultColWidth="14.5" defaultRowHeight="15.75" customHeight="1" x14ac:dyDescent="0.15"/>
  <cols>
    <col min="3" max="8" width="24.83203125" customWidth="1"/>
  </cols>
  <sheetData>
    <row r="1" spans="2:15" ht="15.7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5.75" customHeight="1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5.75" customHeight="1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ht="15.75" customHeight="1" x14ac:dyDescent="0.1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15.75" customHeight="1" x14ac:dyDescent="0.1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ht="15.75" customHeight="1" x14ac:dyDescent="0.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5.75" customHeight="1" x14ac:dyDescent="0.1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ht="15.75" customHeight="1" x14ac:dyDescent="0.1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5.75" customHeight="1" x14ac:dyDescent="0.15">
      <c r="B9" s="1"/>
      <c r="C9" s="1"/>
      <c r="D9" s="1"/>
      <c r="E9" s="1"/>
      <c r="F9" s="1"/>
      <c r="G9" s="1"/>
      <c r="H9" s="1"/>
      <c r="I9" s="97" t="s">
        <v>0</v>
      </c>
      <c r="J9" s="92"/>
      <c r="K9" s="92"/>
      <c r="L9" s="1"/>
      <c r="M9" s="1"/>
      <c r="N9" s="1"/>
      <c r="O9" s="1"/>
    </row>
    <row r="10" spans="2:15" ht="15.75" customHeight="1" x14ac:dyDescent="0.15">
      <c r="B10" s="2" t="s">
        <v>2</v>
      </c>
      <c r="C10" s="3" t="s">
        <v>75</v>
      </c>
      <c r="D10" s="2" t="s">
        <v>76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77</v>
      </c>
      <c r="J10" s="2" t="s">
        <v>7</v>
      </c>
      <c r="K10" s="2" t="s">
        <v>8</v>
      </c>
      <c r="L10" s="4"/>
      <c r="M10" s="4"/>
      <c r="N10" s="4"/>
      <c r="O10" s="4"/>
    </row>
    <row r="11" spans="2:15" ht="15.75" customHeight="1" x14ac:dyDescent="0.15">
      <c r="B11" s="6" t="s">
        <v>9</v>
      </c>
      <c r="C11" s="5">
        <v>4</v>
      </c>
      <c r="D11" s="5" t="s">
        <v>10</v>
      </c>
      <c r="E11" s="5" t="s">
        <v>10</v>
      </c>
      <c r="F11" s="5">
        <v>2.0299999999999998</v>
      </c>
      <c r="G11" s="5">
        <v>3.24</v>
      </c>
      <c r="H11" s="5">
        <v>3.2</v>
      </c>
      <c r="I11" s="5" t="s">
        <v>10</v>
      </c>
      <c r="J11" s="6" t="s">
        <v>10</v>
      </c>
      <c r="K11" s="6" t="s">
        <v>10</v>
      </c>
      <c r="L11" s="1"/>
      <c r="M11" s="1"/>
      <c r="N11" s="1"/>
      <c r="O11" s="1"/>
    </row>
    <row r="12" spans="2:15" ht="15.75" customHeight="1" x14ac:dyDescent="0.15">
      <c r="B12" s="6" t="s">
        <v>11</v>
      </c>
      <c r="C12" s="5">
        <v>4</v>
      </c>
      <c r="D12" s="5">
        <v>0.21</v>
      </c>
      <c r="E12" s="5">
        <v>0.09</v>
      </c>
      <c r="F12" s="5">
        <v>1.98</v>
      </c>
      <c r="G12" s="5">
        <v>3.15</v>
      </c>
      <c r="H12" s="5">
        <v>3.1</v>
      </c>
      <c r="I12" s="11">
        <f t="shared" ref="I12:I14" si="0">D12/(C12+D12)</f>
        <v>4.9881235154394299E-2</v>
      </c>
      <c r="J12" s="11">
        <f t="shared" ref="J12:J14" si="1">E12/(F12+E12)</f>
        <v>4.3478260869565216E-2</v>
      </c>
      <c r="K12" s="11">
        <f t="shared" ref="K12:K14" si="2">AVERAGE(I12:J12)</f>
        <v>4.6679748011979758E-2</v>
      </c>
      <c r="L12" s="1"/>
      <c r="M12" s="1"/>
      <c r="N12" s="1"/>
      <c r="O12" s="1"/>
    </row>
    <row r="13" spans="2:15" ht="15.75" customHeight="1" x14ac:dyDescent="0.15">
      <c r="B13" s="6" t="s">
        <v>12</v>
      </c>
      <c r="C13" s="5">
        <v>4</v>
      </c>
      <c r="D13" s="5">
        <v>0.89</v>
      </c>
      <c r="E13" s="5">
        <v>0.43</v>
      </c>
      <c r="F13" s="5">
        <v>1.91</v>
      </c>
      <c r="G13" s="5">
        <v>3.2</v>
      </c>
      <c r="H13" s="5">
        <v>3.04</v>
      </c>
      <c r="I13" s="11">
        <f t="shared" si="0"/>
        <v>0.18200408997955012</v>
      </c>
      <c r="J13" s="11">
        <f t="shared" si="1"/>
        <v>0.18376068376068377</v>
      </c>
      <c r="K13" s="11">
        <f t="shared" si="2"/>
        <v>0.18288238687011693</v>
      </c>
      <c r="L13" s="1"/>
      <c r="M13" s="1"/>
      <c r="N13" s="1"/>
      <c r="O13" s="1"/>
    </row>
    <row r="14" spans="2:15" ht="15.75" customHeight="1" x14ac:dyDescent="0.15">
      <c r="B14" s="6" t="s">
        <v>13</v>
      </c>
      <c r="C14" s="5">
        <v>4</v>
      </c>
      <c r="D14" s="5">
        <v>2.04</v>
      </c>
      <c r="E14" s="5">
        <v>1</v>
      </c>
      <c r="F14" s="5">
        <v>1.86</v>
      </c>
      <c r="G14" s="5">
        <v>3.19</v>
      </c>
      <c r="H14" s="5">
        <v>2.95</v>
      </c>
      <c r="I14" s="11">
        <f t="shared" si="0"/>
        <v>0.33774834437086093</v>
      </c>
      <c r="J14" s="11">
        <f t="shared" si="1"/>
        <v>0.34965034965034963</v>
      </c>
      <c r="K14" s="11">
        <f t="shared" si="2"/>
        <v>0.34369934701060528</v>
      </c>
      <c r="L14" s="1"/>
      <c r="M14" s="1"/>
      <c r="N14" s="1"/>
      <c r="O14" s="1"/>
    </row>
    <row r="15" spans="2:15" ht="15.7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 ht="15.75" customHeight="1" x14ac:dyDescent="0.15">
      <c r="B16" s="1"/>
      <c r="C16" s="1"/>
      <c r="D16" s="1"/>
      <c r="E16" s="1"/>
      <c r="F16" s="16" t="s">
        <v>14</v>
      </c>
      <c r="G16" s="1"/>
      <c r="H16" s="1"/>
      <c r="I16" s="1"/>
      <c r="J16" s="1"/>
      <c r="K16" s="1"/>
      <c r="L16" s="1"/>
      <c r="M16" s="1"/>
      <c r="N16" s="1"/>
      <c r="O16" s="1"/>
    </row>
    <row r="17" spans="2:15" ht="15.75" customHeight="1" x14ac:dyDescent="0.15">
      <c r="B17" s="2" t="s">
        <v>2</v>
      </c>
      <c r="C17" s="2" t="s">
        <v>78</v>
      </c>
      <c r="D17" s="2" t="s">
        <v>79</v>
      </c>
      <c r="E17" s="6" t="s">
        <v>80</v>
      </c>
      <c r="F17" s="2" t="s">
        <v>16</v>
      </c>
      <c r="G17" s="17" t="s">
        <v>17</v>
      </c>
      <c r="H17" s="2" t="s">
        <v>18</v>
      </c>
      <c r="I17" s="4"/>
      <c r="J17" s="1"/>
      <c r="K17" s="1"/>
      <c r="L17" s="1"/>
      <c r="M17" s="1"/>
      <c r="N17" s="1"/>
      <c r="O17" s="1"/>
    </row>
    <row r="18" spans="2:15" ht="15.75" customHeight="1" x14ac:dyDescent="0.15">
      <c r="B18" s="6" t="s">
        <v>9</v>
      </c>
      <c r="C18" s="7">
        <f t="shared" ref="C18:C21" si="3">C11+F11</f>
        <v>6.0299999999999994</v>
      </c>
      <c r="D18" s="7">
        <f t="shared" ref="D18:D21" si="4">2*H11</f>
        <v>6.4</v>
      </c>
      <c r="E18" s="11">
        <f t="shared" ref="E18:E21" si="5">D18/(2*C18)</f>
        <v>0.53067993366500843</v>
      </c>
      <c r="F18" s="7">
        <f t="shared" ref="F18:F21" si="6">E18*100</f>
        <v>53.067993366500843</v>
      </c>
      <c r="G18" s="18" t="s">
        <v>10</v>
      </c>
      <c r="H18" s="18" t="s">
        <v>10</v>
      </c>
      <c r="I18" s="1"/>
      <c r="J18" s="1"/>
      <c r="K18" s="1"/>
      <c r="L18" s="1"/>
      <c r="M18" s="1"/>
      <c r="N18" s="1"/>
      <c r="O18" s="1"/>
    </row>
    <row r="19" spans="2:15" ht="15.75" customHeight="1" x14ac:dyDescent="0.15">
      <c r="B19" s="6" t="s">
        <v>11</v>
      </c>
      <c r="C19" s="7">
        <f t="shared" si="3"/>
        <v>5.98</v>
      </c>
      <c r="D19" s="7">
        <f t="shared" si="4"/>
        <v>6.2</v>
      </c>
      <c r="E19" s="11">
        <f t="shared" si="5"/>
        <v>0.51839464882943143</v>
      </c>
      <c r="F19" s="7">
        <f t="shared" si="6"/>
        <v>51.83946488294314</v>
      </c>
      <c r="G19" s="37">
        <f t="shared" ref="G19:G21" si="7">E19*K12</f>
        <v>2.4198531578116595E-2</v>
      </c>
      <c r="H19" s="37">
        <f t="shared" ref="H19:H21" si="8">(C29/100)*K12</f>
        <v>2.2481216433863162E-2</v>
      </c>
      <c r="I19" s="1"/>
      <c r="J19" s="1"/>
      <c r="K19" s="1"/>
      <c r="L19" s="1"/>
      <c r="M19" s="1"/>
      <c r="N19" s="1"/>
      <c r="O19" s="1"/>
    </row>
    <row r="20" spans="2:15" ht="15.75" customHeight="1" x14ac:dyDescent="0.15">
      <c r="B20" s="6" t="s">
        <v>12</v>
      </c>
      <c r="C20" s="7">
        <f t="shared" si="3"/>
        <v>5.91</v>
      </c>
      <c r="D20" s="7">
        <f t="shared" si="4"/>
        <v>6.08</v>
      </c>
      <c r="E20" s="11">
        <f t="shared" si="5"/>
        <v>0.51438240270727575</v>
      </c>
      <c r="F20" s="7">
        <f t="shared" si="6"/>
        <v>51.438240270727576</v>
      </c>
      <c r="G20" s="37">
        <f t="shared" si="7"/>
        <v>9.4071481571092283E-2</v>
      </c>
      <c r="H20" s="37">
        <f t="shared" si="8"/>
        <v>8.8810905299024648E-2</v>
      </c>
      <c r="I20" s="1"/>
      <c r="J20" s="1"/>
      <c r="K20" s="1"/>
      <c r="L20" s="1"/>
      <c r="M20" s="1"/>
      <c r="N20" s="1"/>
      <c r="O20" s="1"/>
    </row>
    <row r="21" spans="2:15" ht="15.75" customHeight="1" x14ac:dyDescent="0.15">
      <c r="B21" s="6" t="s">
        <v>13</v>
      </c>
      <c r="C21" s="7">
        <f t="shared" si="3"/>
        <v>5.86</v>
      </c>
      <c r="D21" s="7">
        <f t="shared" si="4"/>
        <v>5.9</v>
      </c>
      <c r="E21" s="11">
        <f t="shared" si="5"/>
        <v>0.5034129692832765</v>
      </c>
      <c r="F21" s="7">
        <f t="shared" si="6"/>
        <v>50.341296928327651</v>
      </c>
      <c r="G21" s="37">
        <f t="shared" si="7"/>
        <v>0.17302270881933202</v>
      </c>
      <c r="H21" s="37">
        <f t="shared" si="8"/>
        <v>0.17067663819127327</v>
      </c>
      <c r="I21" s="1"/>
      <c r="J21" s="1"/>
      <c r="K21" s="1"/>
      <c r="L21" s="1"/>
      <c r="M21" s="1"/>
      <c r="N21" s="1"/>
      <c r="O21" s="1"/>
    </row>
    <row r="22" spans="2:15" ht="15.75" customHeight="1" x14ac:dyDescent="0.15">
      <c r="B22" s="1"/>
      <c r="C22" s="1"/>
      <c r="D22" s="1"/>
      <c r="E22" s="98" t="s">
        <v>19</v>
      </c>
      <c r="F22" s="92"/>
      <c r="G22" s="92"/>
      <c r="H22" s="92"/>
      <c r="I22" s="1"/>
      <c r="J22" s="1"/>
      <c r="K22" s="1"/>
      <c r="L22" s="1"/>
      <c r="M22" s="1"/>
      <c r="N22" s="1"/>
      <c r="O22" s="1"/>
    </row>
    <row r="23" spans="2:15" ht="15.75" customHeight="1" x14ac:dyDescent="0.15">
      <c r="B23" s="99" t="s">
        <v>20</v>
      </c>
      <c r="C23" s="92"/>
      <c r="D23" s="92"/>
      <c r="E23" s="2" t="s">
        <v>2</v>
      </c>
      <c r="F23" s="2" t="s">
        <v>21</v>
      </c>
      <c r="G23" s="2" t="s">
        <v>22</v>
      </c>
      <c r="H23" s="2" t="s">
        <v>1</v>
      </c>
      <c r="I23" s="1"/>
      <c r="J23" s="1"/>
      <c r="K23" s="1"/>
      <c r="L23" s="1"/>
      <c r="M23" s="1"/>
      <c r="N23" s="1"/>
      <c r="O23" s="1"/>
    </row>
    <row r="24" spans="2:15" ht="15.75" customHeight="1" x14ac:dyDescent="0.15">
      <c r="B24" s="2" t="s">
        <v>2</v>
      </c>
      <c r="C24" s="2" t="s">
        <v>23</v>
      </c>
      <c r="D24" s="2" t="s">
        <v>24</v>
      </c>
      <c r="E24" s="6" t="s">
        <v>11</v>
      </c>
      <c r="F24" s="11">
        <f t="shared" ref="F24:F26" si="9">LN(1-G19)</f>
        <v>-2.44961267625456E-2</v>
      </c>
      <c r="G24" s="18">
        <f t="shared" ref="G24:G26" si="10">(1-G19)*(D29/$D$25)</f>
        <v>1.0250753827625767</v>
      </c>
      <c r="H24" s="11">
        <f t="shared" ref="H24:H26" si="11">F24/(LN(G24))</f>
        <v>-0.98909692309470298</v>
      </c>
      <c r="I24" s="4"/>
      <c r="J24" s="4"/>
      <c r="K24" s="1"/>
      <c r="L24" s="1"/>
      <c r="M24" s="1"/>
      <c r="N24" s="1"/>
      <c r="O24" s="1"/>
    </row>
    <row r="25" spans="2:15" ht="15.75" customHeight="1" x14ac:dyDescent="0.15">
      <c r="B25" s="6" t="s">
        <v>11</v>
      </c>
      <c r="C25" s="7">
        <f>100-F18</f>
        <v>46.932006633499157</v>
      </c>
      <c r="D25" s="13">
        <f>C25/F18</f>
        <v>0.88437499999999947</v>
      </c>
      <c r="E25" s="6" t="s">
        <v>12</v>
      </c>
      <c r="F25" s="11">
        <f t="shared" si="9"/>
        <v>-9.879487403310519E-2</v>
      </c>
      <c r="G25" s="18">
        <f t="shared" si="10"/>
        <v>0.96708753873571418</v>
      </c>
      <c r="H25" s="11">
        <f t="shared" si="11"/>
        <v>2.9520738056443014</v>
      </c>
      <c r="I25" s="4"/>
      <c r="J25" s="4"/>
      <c r="K25" s="1"/>
      <c r="L25" s="1"/>
      <c r="M25" s="1"/>
      <c r="N25" s="1"/>
      <c r="O25" s="1"/>
    </row>
    <row r="26" spans="2:15" ht="15.75" customHeight="1" x14ac:dyDescent="0.15">
      <c r="B26" s="2"/>
      <c r="C26" s="2"/>
      <c r="D26" s="2"/>
      <c r="E26" s="6" t="s">
        <v>13</v>
      </c>
      <c r="F26" s="11">
        <f t="shared" si="9"/>
        <v>-0.18997804360913687</v>
      </c>
      <c r="G26" s="18">
        <f t="shared" si="10"/>
        <v>0.92241870221888767</v>
      </c>
      <c r="H26" s="11">
        <f t="shared" si="11"/>
        <v>2.3524934636375305</v>
      </c>
      <c r="I26" s="1"/>
      <c r="J26" s="1"/>
      <c r="K26" s="1"/>
      <c r="L26" s="1"/>
      <c r="M26" s="1"/>
      <c r="N26" s="1"/>
      <c r="O26" s="1"/>
    </row>
    <row r="27" spans="2:15" ht="15.75" customHeight="1" x14ac:dyDescent="0.15">
      <c r="B27" s="91" t="s">
        <v>20</v>
      </c>
      <c r="C27" s="92"/>
      <c r="D27" s="92"/>
      <c r="E27" s="6"/>
      <c r="F27" s="11"/>
      <c r="G27" s="13"/>
      <c r="H27" s="1"/>
      <c r="I27" s="1"/>
      <c r="J27" s="1"/>
      <c r="K27" s="1"/>
      <c r="L27" s="1"/>
      <c r="M27" s="1"/>
      <c r="N27" s="1"/>
      <c r="O27" s="1"/>
    </row>
    <row r="28" spans="2:15" ht="15.75" customHeight="1" x14ac:dyDescent="0.15">
      <c r="B28" s="2" t="s">
        <v>2</v>
      </c>
      <c r="C28" s="2" t="s">
        <v>23</v>
      </c>
      <c r="D28" s="2" t="s">
        <v>26</v>
      </c>
      <c r="E28" s="6"/>
      <c r="F28" s="7"/>
      <c r="G28" s="13"/>
      <c r="H28" s="1"/>
      <c r="I28" s="1"/>
      <c r="J28" s="1"/>
      <c r="K28" s="1"/>
      <c r="L28" s="1"/>
      <c r="M28" s="1"/>
      <c r="N28" s="1"/>
      <c r="O28" s="1"/>
    </row>
    <row r="29" spans="2:15" ht="15.75" customHeight="1" x14ac:dyDescent="0.15">
      <c r="B29" s="6" t="s">
        <v>11</v>
      </c>
      <c r="C29" s="7">
        <f t="shared" ref="C29:C31" si="12">100-F19</f>
        <v>48.16053511705686</v>
      </c>
      <c r="D29" s="13">
        <f t="shared" ref="D29:D31" si="13">C29/F19</f>
        <v>0.92903225806451628</v>
      </c>
      <c r="E29" s="6"/>
      <c r="F29" s="7"/>
      <c r="G29" s="13"/>
      <c r="H29" s="1"/>
      <c r="I29" s="1"/>
      <c r="J29" s="1"/>
      <c r="K29" s="1"/>
      <c r="L29" s="1"/>
      <c r="M29" s="1"/>
      <c r="N29" s="1"/>
      <c r="O29" s="1"/>
    </row>
    <row r="30" spans="2:15" ht="15.75" customHeight="1" x14ac:dyDescent="0.15">
      <c r="B30" s="6" t="s">
        <v>12</v>
      </c>
      <c r="C30" s="7">
        <f t="shared" si="12"/>
        <v>48.561759729272424</v>
      </c>
      <c r="D30" s="13">
        <f t="shared" si="13"/>
        <v>0.94407894736842124</v>
      </c>
      <c r="F30" s="14"/>
      <c r="G30" s="1"/>
      <c r="H30" s="1"/>
      <c r="I30" s="1"/>
      <c r="J30" s="1"/>
      <c r="K30" s="1"/>
      <c r="L30" s="1"/>
      <c r="M30" s="1"/>
      <c r="N30" s="1"/>
      <c r="O30" s="1"/>
    </row>
    <row r="31" spans="2:15" ht="15.75" customHeight="1" x14ac:dyDescent="0.15">
      <c r="B31" s="6" t="s">
        <v>13</v>
      </c>
      <c r="C31" s="7">
        <f t="shared" si="12"/>
        <v>49.658703071672349</v>
      </c>
      <c r="D31" s="13">
        <f t="shared" si="13"/>
        <v>0.98644067796610146</v>
      </c>
      <c r="E31" s="1"/>
      <c r="F31" s="14"/>
      <c r="G31" s="13"/>
      <c r="H31" s="1"/>
      <c r="I31" s="1"/>
      <c r="J31" s="1"/>
      <c r="K31" s="1"/>
      <c r="L31" s="1"/>
      <c r="M31" s="1"/>
      <c r="N31" s="1"/>
      <c r="O31" s="1"/>
    </row>
    <row r="32" spans="2:15" ht="15.75" customHeight="1" x14ac:dyDescent="0.15">
      <c r="C32" s="21" t="s">
        <v>8</v>
      </c>
      <c r="D32" s="22">
        <f>AVERAGE(D29:D31)</f>
        <v>0.95318396113301296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ht="15.75" customHeight="1" x14ac:dyDescent="0.15">
      <c r="B33" s="1"/>
      <c r="C33" s="21" t="s">
        <v>27</v>
      </c>
      <c r="D33" s="22">
        <f>STDEV(D29:D31)</f>
        <v>2.9767559954407323E-2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ht="15.7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ht="13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ht="13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ht="13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ht="13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ht="13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ht="13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ht="13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ht="13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ht="13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ht="13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ht="13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ht="13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ht="13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ht="13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ht="13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ht="13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ht="13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ht="13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ht="13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ht="13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ht="13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ht="13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ht="13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ht="13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ht="13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ht="13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ht="13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ht="13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ht="13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ht="13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ht="13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ht="13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ht="13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 ht="13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2:15" ht="13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 ht="13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 ht="13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 ht="13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2:15" ht="13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 ht="13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 ht="13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 ht="13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2:15" ht="13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 ht="13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 ht="13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 ht="13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2:15" ht="13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2:15" ht="13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2:15" ht="13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2:15" ht="13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2:15" ht="13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2:15" ht="13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2:15" ht="13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2:15" ht="13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2:15" ht="13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2:15" ht="13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2:15" ht="13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2:15" ht="13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2:15" ht="13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2:15" ht="13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 ht="13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2:15" ht="13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 ht="13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2:15" ht="13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2:15" ht="13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2:15" ht="13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2:15" ht="13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2:15" ht="13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13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13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2:15" ht="13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2:15" ht="13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2:15" ht="13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2:15" ht="13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2:15" ht="13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2:15" ht="13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2:15" ht="13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2:15" ht="13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2:15" ht="13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2:15" ht="13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2:15" ht="13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2:15" ht="13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2:15" ht="13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2:15" ht="13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2:15" ht="13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2:15" ht="13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2:15" ht="13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2:15" ht="13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2:15" ht="13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2:15" ht="13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2:15" ht="13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2:15" ht="13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2:15" ht="13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2:15" ht="13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2:15" ht="13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2:15" ht="13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2:15" ht="13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2:15" ht="13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2:15" ht="13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2:15" ht="13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2:15" ht="13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2:15" ht="13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2:15" ht="13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2:15" ht="13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2:15" ht="13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2:15" ht="13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2:15" ht="13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2:15" ht="13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2:15" ht="13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2:15" ht="13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2:15" ht="13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2:15" ht="13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2:15" ht="13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2:15" ht="13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2:15" ht="13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2:15" ht="13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2:15" ht="13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2:15" ht="13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2:15" ht="13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2:15" ht="13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2:15" ht="13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2:15" ht="13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2:15" ht="13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2:15" ht="13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2:15" ht="13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2:15" ht="13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2:15" ht="13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2:15" ht="13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2:15" ht="13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2:15" ht="13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2:15" ht="13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2:15" ht="13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2:15" ht="13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2:15" ht="13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2:15" ht="13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2:15" ht="13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2:15" ht="13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2:15" ht="13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2:15" ht="13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2:15" ht="13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2:15" ht="13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2:15" ht="13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2:15" ht="13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2:15" ht="13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2:15" ht="13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2:15" ht="13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2:15" ht="13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2:15" ht="13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2:15" ht="13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2:15" ht="13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2:15" ht="13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2:15" ht="13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2:15" ht="13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2:15" ht="13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2:15" ht="13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2:15" ht="13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2:15" ht="13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2:15" ht="13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2:15" ht="13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2:15" ht="13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2:15" ht="13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2:15" ht="13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2:15" ht="13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2:15" ht="13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2:15" ht="13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2:15" ht="13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2:15" ht="13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2:15" ht="13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2:15" ht="13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2:15" ht="13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2:15" ht="13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2:15" ht="13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2:15" ht="13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2:15" ht="13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2:15" ht="13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2:15" ht="13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2:15" ht="13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2:15" ht="13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2:15" ht="13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2:15" ht="13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2:15" ht="13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2:15" ht="13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2:15" ht="13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2:15" ht="13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2:15" ht="13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2:15" ht="13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2:15" ht="13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2:15" ht="13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2:15" ht="13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2:15" ht="13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2:15" ht="13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2:15" ht="13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2:15" ht="13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2:15" ht="13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2:15" ht="13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2:15" ht="13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2:15" ht="13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2:15" ht="13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2:15" ht="13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2:15" ht="13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2:15" ht="13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2:15" ht="13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2:15" ht="13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2:15" ht="13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2:15" ht="13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2:15" ht="13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2:15" ht="13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2:15" ht="13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2:15" ht="13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2:15" ht="13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2:15" ht="13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2:15" ht="13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2:15" ht="13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2:15" ht="13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2:15" ht="13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2:15" ht="13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2:15" ht="13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2:15" ht="13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2:15" ht="13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2:15" ht="13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2:15" ht="13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2:15" ht="13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2:15" ht="13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2:15" ht="13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2:15" ht="13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2:15" ht="13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2:15" ht="13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2:15" ht="13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2:15" ht="13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2:15" ht="13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2:15" ht="13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2:15" ht="13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2:15" ht="13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2:15" ht="13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2:15" ht="13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2:15" ht="13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2:15" ht="13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2:15" ht="13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2:15" ht="13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2:15" ht="13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2:15" ht="13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2:15" ht="13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2:15" ht="13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2:15" ht="13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2:15" ht="13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2:15" ht="13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2:15" ht="13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2:15" ht="13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2:15" ht="13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2:15" ht="13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2:15" ht="13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2:15" ht="13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2:15" ht="13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2:15" ht="13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2:15" ht="13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2:15" ht="13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2:15" ht="13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2:15" ht="13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2:15" ht="13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2:15" ht="13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2:15" ht="13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2:15" ht="13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2:15" ht="13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2:15" ht="13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2:15" ht="13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2:15" ht="13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2:15" ht="13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2:15" ht="13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2:15" ht="13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2:15" ht="13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2:15" ht="13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2:15" ht="13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2:15" ht="13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2:15" ht="13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2:15" ht="13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2:15" ht="13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2:15" ht="13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2:15" ht="13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2:15" ht="13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2:15" ht="13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2:15" ht="13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2:15" ht="13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2:15" ht="13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2:15" ht="13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2:15" ht="13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2:15" ht="13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2:15" ht="13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2:15" ht="13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2:15" ht="13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2:15" ht="13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2:15" ht="13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2:15" ht="13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2:15" ht="13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2:15" ht="13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2:15" ht="13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2:15" ht="13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2:15" ht="13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2:15" ht="13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2:15" ht="13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2:15" ht="13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2:15" ht="13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2:15" ht="13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2:15" ht="13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2:15" ht="13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2:15" ht="13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2:15" ht="13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2:15" ht="13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2:15" ht="13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2:15" ht="13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2:15" ht="13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2:15" ht="13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2:15" ht="13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2:15" ht="13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2:15" ht="13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2:15" ht="13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2:15" ht="13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2:15" ht="13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2:15" ht="13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2:15" ht="13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2:15" ht="13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2:15" ht="13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2:15" ht="13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2:15" ht="13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2:15" ht="13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2:15" ht="13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2:15" ht="13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2:15" ht="13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2:15" ht="13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2:15" ht="13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2:15" ht="13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2:15" ht="13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2:15" ht="13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2:15" ht="13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2:15" ht="13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2:15" ht="13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2:15" ht="13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2:15" ht="13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2:15" ht="13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2:15" ht="13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2:15" ht="13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2:15" ht="13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2:15" ht="13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2:15" ht="13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2:15" ht="13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2:15" ht="13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2:15" ht="13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2:15" ht="13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2:15" ht="13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2:15" ht="13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2:15" ht="13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2:15" ht="13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2:15" ht="13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2:15" ht="13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2:15" ht="13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2:15" ht="13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2:15" ht="13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2:15" ht="13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2:15" ht="13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2:15" ht="13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2:15" ht="13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2:15" ht="13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2:15" ht="13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2:15" ht="13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2:15" ht="13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2:15" ht="13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2:15" ht="13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2:15" ht="13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2:15" ht="13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2:15" ht="13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2:15" ht="13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2:15" ht="13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2:15" ht="13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2:15" ht="13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2:15" ht="13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2:15" ht="13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2:15" ht="13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2:15" ht="13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2:15" ht="13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2:15" ht="13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2:15" ht="13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2:15" ht="13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2:15" ht="13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2:15" ht="13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2:15" ht="13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2:15" ht="13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2:15" ht="13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2:15" ht="13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2:15" ht="13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2:15" ht="13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2:15" ht="13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2:15" ht="13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2:15" ht="13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2:15" ht="13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2:15" ht="13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2:15" ht="13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2:15" ht="13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2:15" ht="13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2:15" ht="13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2:15" ht="13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2:15" ht="13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2:15" ht="13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2:15" ht="13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2:15" ht="13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2:15" ht="13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2:15" ht="13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2:15" ht="13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2:15" ht="13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2:15" ht="13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2:15" ht="13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2:15" ht="13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2:15" ht="13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2:15" ht="13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2:15" ht="13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2:15" ht="13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2:15" ht="13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2:15" ht="13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2:15" ht="13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2:15" ht="13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2:15" ht="13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2:15" ht="13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2:15" ht="13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2:15" ht="13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2:15" ht="13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2:15" ht="13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2:15" ht="13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2:15" ht="13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2:15" ht="13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2:15" ht="13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2:15" ht="13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2:15" ht="13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2:15" ht="13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2:15" ht="13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2:15" ht="13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2:15" ht="13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2:15" ht="13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2:15" ht="13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2:15" ht="13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2:15" ht="13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2:15" ht="13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2:15" ht="13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2:15" ht="13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2:15" ht="13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2:15" ht="13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2:15" ht="13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2:15" ht="13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2:15" ht="13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2:15" ht="13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2:15" ht="13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2:15" ht="13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2:15" ht="13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2:15" ht="13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2:15" ht="13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2:15" ht="13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2:15" ht="13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2:15" ht="13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2:15" ht="13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2:15" ht="13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2:15" ht="13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2:15" ht="13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2:15" ht="13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2:15" ht="13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2:15" ht="13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2:15" ht="13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2:15" ht="13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2:15" ht="13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2:15" ht="13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2:15" ht="13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2:15" ht="13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2:15" ht="13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2:15" ht="13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2:15" ht="13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2:15" ht="13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2:15" ht="13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2:15" ht="13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2:15" ht="13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2:15" ht="13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2:15" ht="13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2:15" ht="13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2:15" ht="13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2:15" ht="13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2:15" ht="13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2:15" ht="13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2:15" ht="13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2:15" ht="13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2:15" ht="13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2:15" ht="13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2:15" ht="13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2:15" ht="13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2:15" ht="13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2:15" ht="13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2:15" ht="13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2:15" ht="13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2:15" ht="13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2:15" ht="13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2:15" ht="13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2:15" ht="13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2:15" ht="13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2:15" ht="13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2:15" ht="13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2:15" ht="13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2:15" ht="13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2:15" ht="13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2:15" ht="13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2:15" ht="13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2:15" ht="13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2:15" ht="13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2:15" ht="13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2:15" ht="13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2:15" ht="13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2:15" ht="13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2:15" ht="13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2:15" ht="13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2:15" ht="13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2:15" ht="13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2:15" ht="13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2:15" ht="13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2:15" ht="13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2:15" ht="13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2:15" ht="13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2:15" ht="13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2:15" ht="13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2:15" ht="13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2:15" ht="13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2:15" ht="13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2:15" ht="13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2:15" ht="13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2:15" ht="13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2:15" ht="13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2:15" ht="13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2:15" ht="13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2:15" ht="13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2:15" ht="13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2:15" ht="13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2:15" ht="13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2:15" ht="13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2:15" ht="13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2:15" ht="13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2:15" ht="13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2:15" ht="13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2:15" ht="13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2:15" ht="13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2:15" ht="13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2:15" ht="13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2:15" ht="13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2:15" ht="13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2:15" ht="13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2:15" ht="13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2:15" ht="13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2:15" ht="13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2:15" ht="13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2:15" ht="13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2:15" ht="13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2:15" ht="13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2:15" ht="13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2:15" ht="13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2:15" ht="13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2:15" ht="13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2:15" ht="13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2:15" ht="13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2:15" ht="13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2:15" ht="13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2:15" ht="13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2:15" ht="13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2:15" ht="13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2:15" ht="13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2:15" ht="13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2:15" ht="13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2:15" ht="13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2:15" ht="13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2:15" ht="13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2:15" ht="13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2:15" ht="13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2:15" ht="13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2:15" ht="13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2:15" ht="13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2:15" ht="13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2:15" ht="13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2:15" ht="13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2:15" ht="13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2:15" ht="13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2:15" ht="13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2:15" ht="13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2:15" ht="13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2:15" ht="13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2:15" ht="13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2:15" ht="13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2:15" ht="13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2:15" ht="13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2:15" ht="13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2:15" ht="13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2:15" ht="13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2:15" ht="13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2:15" ht="13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2:15" ht="13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2:15" ht="13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2:15" ht="13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2:15" ht="13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2:15" ht="13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2:15" ht="13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2:15" ht="13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2:15" ht="13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2:15" ht="13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2:15" ht="13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2:15" ht="13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2:15" ht="13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2:15" ht="13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2:15" ht="13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2:15" ht="13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2:15" ht="13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2:15" ht="13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2:15" ht="13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2:15" ht="13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2:15" ht="13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2:15" ht="13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2:15" ht="13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2:15" ht="13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2:15" ht="13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2:15" ht="13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2:15" ht="13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2:15" ht="13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2:15" ht="13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2:15" ht="13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2:15" ht="13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2:15" ht="13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2:15" ht="13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2:15" ht="13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2:15" ht="13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2:15" ht="13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2:15" ht="13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2:15" ht="13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2:15" ht="13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2:15" ht="13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2:15" ht="13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2:15" ht="13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2:15" ht="13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2:15" ht="13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2:15" ht="13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2:15" ht="13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2:15" ht="13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2:15" ht="13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2:15" ht="13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2:15" ht="13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2:15" ht="13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2:15" ht="13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2:15" ht="13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2:15" ht="13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2:15" ht="13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2:15" ht="13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2:15" ht="13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2:15" ht="13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2:15" ht="13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2:15" ht="13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2:15" ht="13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2:15" ht="13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2:15" ht="13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2:15" ht="13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2:15" ht="13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2:15" ht="13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2:15" ht="13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2:15" ht="13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2:15" ht="13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2:15" ht="13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2:15" ht="13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2:15" ht="13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2:15" ht="13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2:15" ht="13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2:15" ht="13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2:15" ht="13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2:15" ht="13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2:15" ht="13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2:15" ht="13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2:15" ht="13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2:15" ht="13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2:15" ht="13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2:15" ht="13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2:15" ht="13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2:15" ht="13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2:15" ht="13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2:15" ht="13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2:15" ht="13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2:15" ht="13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2:15" ht="13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2:15" ht="13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2:15" ht="13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2:15" ht="13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2:15" ht="13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2:15" ht="13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2:15" ht="13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2:15" ht="13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2:15" ht="13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2:15" ht="13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2:15" ht="13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2:15" ht="13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2:15" ht="13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2:15" ht="13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2:15" ht="13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2:15" ht="13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2:15" ht="13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2:15" ht="13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2:15" ht="13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2:15" ht="13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2:15" ht="13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2:15" ht="13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2:15" ht="13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2:15" ht="13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2:15" ht="13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2:15" ht="13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2:15" ht="13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2:15" ht="13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2:15" ht="13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2:15" ht="13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2:15" ht="13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2:15" ht="13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2:15" ht="13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2:15" ht="13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2:15" ht="13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2:15" ht="13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2:15" ht="13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2:15" ht="13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2:15" ht="13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2:15" ht="13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2:15" ht="13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2:15" ht="13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2:15" ht="13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2:15" ht="13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2:15" ht="13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2:15" ht="13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2:15" ht="13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2:15" ht="13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2:15" ht="13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2:15" ht="13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2:15" ht="13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2:15" ht="13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2:15" ht="13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2:15" ht="13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2:15" ht="13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2:15" ht="13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2:15" ht="13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2:15" ht="13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2:15" ht="13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2:15" ht="13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2:15" ht="13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2:15" ht="13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2:15" ht="13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2:15" ht="13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2:15" ht="13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2:15" ht="13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2:15" ht="13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2:15" ht="13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2:15" ht="13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2:15" ht="13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2:15" ht="13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2:15" ht="13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2:15" ht="13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2:15" ht="13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2:15" ht="13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2:15" ht="13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2:15" ht="13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2:15" ht="13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2:15" ht="13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2:15" ht="13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2:15" ht="13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2:15" ht="13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2:15" ht="13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2:15" ht="13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2:15" ht="13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2:15" ht="13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2:15" ht="13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2:15" ht="13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2:15" ht="13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2:15" ht="13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2:15" ht="13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2:15" ht="13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2:15" ht="13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2:15" ht="13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2:15" ht="13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2:15" ht="13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2:15" ht="13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2:15" ht="13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2:15" ht="13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2:15" ht="13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2:15" ht="13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2:15" ht="13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2:15" ht="13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2:15" ht="13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2:15" ht="13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2:15" ht="13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2:15" ht="13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2:15" ht="13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2:15" ht="13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2:15" ht="13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2:15" ht="13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2:15" ht="13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2:15" ht="13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2:15" ht="13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2:15" ht="13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2:15" ht="13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2:15" ht="13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2:15" ht="13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2:15" ht="13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2:15" ht="13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2:15" ht="13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2:15" ht="13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2:15" ht="13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2:15" ht="13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2:15" ht="13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2:15" ht="13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2:15" ht="13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2:15" ht="13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2:15" ht="13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2:15" ht="13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2:15" ht="13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2:15" ht="13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2:15" ht="13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2:15" ht="13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2:15" ht="13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2:15" ht="13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2:15" ht="13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2:15" ht="13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2:15" ht="13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2:15" ht="13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2:15" ht="13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2:15" ht="13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2:15" ht="13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2:15" ht="13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2:15" ht="13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2:15" ht="13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2:15" ht="13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2:15" ht="13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2:15" ht="13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2:15" ht="13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2:15" ht="13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2:15" ht="13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2:15" ht="13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2:15" ht="13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2:15" ht="13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2:15" ht="13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2:15" ht="13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2:15" ht="13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2:15" ht="13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2:15" ht="13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2:15" ht="13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2:15" ht="13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2:15" ht="13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2:15" ht="13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2:15" ht="13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2:15" ht="13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2:15" ht="13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2:15" ht="13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2:15" ht="13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2:15" ht="13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2:15" ht="13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2:15" ht="13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2:15" ht="13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2:15" ht="13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2:15" ht="13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2:15" ht="13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2:15" ht="13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2:15" ht="13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2:15" ht="13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2:15" ht="13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2:15" ht="13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2:15" ht="13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2:15" ht="13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2:15" ht="13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2:15" ht="13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2:15" ht="13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2:15" ht="13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2:15" ht="13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2:15" ht="13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2:15" ht="13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2:15" ht="13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2:15" ht="13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2:15" ht="13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2:15" ht="13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2:15" ht="13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2:15" ht="13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2:15" ht="13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2:15" ht="13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2:15" ht="13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2:15" ht="13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2:15" ht="13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2:15" ht="13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2:15" ht="13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2:15" ht="13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2:15" ht="13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2:15" ht="13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2:15" ht="13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2:15" ht="13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2:15" ht="13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2:15" ht="13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2:15" ht="13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2:15" ht="13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2:15" ht="13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2:15" ht="13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2:15" ht="13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2:15" ht="13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2:15" ht="13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2:15" ht="13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2:15" ht="13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2:15" ht="13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2:15" ht="13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2:15" ht="13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2:15" ht="13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2:15" ht="13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2:15" ht="13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2:15" ht="13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2:15" ht="13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2:15" ht="13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2:15" ht="13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2:15" ht="13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2:15" ht="13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2:15" ht="13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2:15" ht="13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2:15" ht="13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2:15" ht="13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2:15" ht="13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2:15" ht="13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2:15" ht="13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2:15" ht="13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2:15" ht="13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2:15" ht="13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2:15" ht="13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2:15" ht="13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2:15" ht="13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2:15" ht="13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2:15" ht="13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2:15" ht="13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2:15" ht="13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2:15" ht="13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2:15" ht="13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2:15" ht="13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2:15" ht="13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2:15" ht="13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2:15" ht="13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2:15" ht="13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2:15" ht="13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2:15" ht="13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2:15" ht="13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2:15" ht="13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2:15" ht="13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2:15" ht="13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2:15" ht="13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2:15" ht="13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2:15" ht="13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2:15" ht="13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2:15" ht="13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2:15" ht="13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2:15" ht="13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2:15" ht="13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2:15" ht="13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2:15" ht="13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2:15" ht="13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2:15" ht="13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2:15" ht="13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2:15" ht="13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2:15" ht="13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2:15" ht="13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2:15" ht="13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2:15" ht="13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2:15" ht="13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2:15" ht="13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2:15" ht="13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2:15" ht="13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2:15" ht="13" x14ac:dyDescent="0.1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2:15" ht="13" x14ac:dyDescent="0.1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2:15" ht="13" x14ac:dyDescent="0.1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 spans="2:15" ht="13" x14ac:dyDescent="0.1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</sheetData>
  <mergeCells count="4">
    <mergeCell ref="I9:K9"/>
    <mergeCell ref="E22:H22"/>
    <mergeCell ref="B23:D23"/>
    <mergeCell ref="B27:D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integral data</vt:lpstr>
      <vt:lpstr>normalized data and KIEs</vt:lpstr>
      <vt:lpstr>Sum of Methyls - Hammett eq</vt:lpstr>
      <vt:lpstr>Methyl 1</vt:lpstr>
      <vt:lpstr>Methyl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Vonesh</dc:creator>
  <cp:lastModifiedBy>Microsoft Office User</cp:lastModifiedBy>
  <dcterms:created xsi:type="dcterms:W3CDTF">2021-10-02T06:15:36Z</dcterms:created>
  <dcterms:modified xsi:type="dcterms:W3CDTF">2021-10-07T02:01:46Z</dcterms:modified>
</cp:coreProperties>
</file>