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utomation\Melodie\MK-8507\"/>
    </mc:Choice>
  </mc:AlternateContent>
  <xr:revisionPtr revIDLastSave="0" documentId="13_ncr:1_{DD675B91-EA9B-444F-8A89-B120F1704A6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xperimental Plan" sheetId="1" r:id="rId1"/>
    <sheet name="Additives" sheetId="3" r:id="rId2"/>
    <sheet name="Example .csv file for Chemspee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1" l="1"/>
  <c r="D66" i="1" s="1"/>
  <c r="F66" i="1" s="1"/>
  <c r="F67" i="1" s="1"/>
  <c r="B66" i="1"/>
  <c r="C64" i="1"/>
  <c r="D64" i="1" s="1"/>
  <c r="F64" i="1" s="1"/>
  <c r="F65" i="1" s="1"/>
  <c r="B64" i="1"/>
  <c r="C62" i="1"/>
  <c r="D62" i="1" s="1"/>
  <c r="F62" i="1" s="1"/>
  <c r="F63" i="1" s="1"/>
  <c r="B62" i="1"/>
  <c r="C60" i="1"/>
  <c r="D60" i="1" s="1"/>
  <c r="F60" i="1" s="1"/>
  <c r="F61" i="1" s="1"/>
  <c r="B60" i="1"/>
  <c r="C58" i="1"/>
  <c r="D58" i="1" s="1"/>
  <c r="F58" i="1" s="1"/>
  <c r="F59" i="1" s="1"/>
  <c r="B58" i="1"/>
  <c r="C56" i="1"/>
  <c r="D56" i="1" s="1"/>
  <c r="F56" i="1" s="1"/>
  <c r="F57" i="1" s="1"/>
  <c r="B56" i="1"/>
  <c r="C54" i="1"/>
  <c r="D54" i="1" s="1"/>
  <c r="F54" i="1" s="1"/>
  <c r="F55" i="1" s="1"/>
  <c r="B54" i="1"/>
  <c r="C52" i="1"/>
  <c r="D52" i="1" s="1"/>
  <c r="F52" i="1" s="1"/>
  <c r="F53" i="1" s="1"/>
  <c r="B52" i="1"/>
  <c r="F35" i="1"/>
  <c r="F33" i="1"/>
  <c r="F31" i="1"/>
  <c r="F29" i="1"/>
  <c r="F27" i="1"/>
  <c r="F26" i="1"/>
  <c r="F25" i="1"/>
  <c r="D44" i="1"/>
  <c r="D34" i="1"/>
  <c r="D32" i="1"/>
  <c r="D30" i="1"/>
  <c r="D28" i="1"/>
  <c r="D26" i="1"/>
  <c r="D24" i="1"/>
  <c r="C50" i="1"/>
  <c r="D50" i="1" s="1"/>
  <c r="F50" i="1" s="1"/>
  <c r="F51" i="1" s="1"/>
  <c r="C48" i="1"/>
  <c r="D48" i="1" s="1"/>
  <c r="C46" i="1"/>
  <c r="D46" i="1" s="1"/>
  <c r="C44" i="1"/>
  <c r="C42" i="1"/>
  <c r="D42" i="1" s="1"/>
  <c r="C40" i="1"/>
  <c r="D40" i="1" s="1"/>
  <c r="C38" i="1"/>
  <c r="D38" i="1" s="1"/>
  <c r="C36" i="1"/>
  <c r="D36" i="1" s="1"/>
  <c r="B50" i="1"/>
  <c r="B48" i="1"/>
  <c r="B46" i="1"/>
  <c r="B44" i="1"/>
  <c r="B42" i="1"/>
  <c r="B40" i="1"/>
  <c r="B38" i="1"/>
  <c r="B36" i="1"/>
  <c r="G19" i="1"/>
  <c r="E18" i="1"/>
  <c r="H18" i="1" s="1"/>
  <c r="D18" i="1"/>
  <c r="H16" i="1"/>
  <c r="F16" i="1" s="1"/>
  <c r="E17" i="1"/>
  <c r="H17" i="1" s="1"/>
  <c r="D17" i="1"/>
  <c r="F17" i="1" l="1"/>
  <c r="F18" i="1"/>
  <c r="F19" i="1" l="1"/>
  <c r="F20" i="1" s="1"/>
  <c r="F48" i="1" l="1"/>
  <c r="F49" i="1" s="1"/>
  <c r="F24" i="1"/>
  <c r="F38" i="1" l="1"/>
  <c r="F39" i="1" s="1"/>
  <c r="F46" i="1"/>
  <c r="F47" i="1" s="1"/>
  <c r="F32" i="1"/>
  <c r="F36" i="1"/>
  <c r="F37" i="1" s="1"/>
  <c r="F34" i="1"/>
  <c r="F44" i="1"/>
  <c r="F45" i="1" s="1"/>
  <c r="F30" i="1"/>
  <c r="F42" i="1"/>
  <c r="F43" i="1" s="1"/>
  <c r="F28" i="1"/>
  <c r="F40" i="1"/>
  <c r="F41" i="1" s="1"/>
</calcChain>
</file>

<file path=xl/sharedStrings.xml><?xml version="1.0" encoding="utf-8"?>
<sst xmlns="http://schemas.openxmlformats.org/spreadsheetml/2006/main" count="216" uniqueCount="119">
  <si>
    <t>Chem</t>
  </si>
  <si>
    <t>Eq low</t>
  </si>
  <si>
    <t>Eq high</t>
  </si>
  <si>
    <t>umol low</t>
  </si>
  <si>
    <t>umol high</t>
  </si>
  <si>
    <t>ul low</t>
  </si>
  <si>
    <t>ul high</t>
  </si>
  <si>
    <t>M</t>
  </si>
  <si>
    <t>Experiment_ID</t>
  </si>
  <si>
    <t>Rxn_temp</t>
  </si>
  <si>
    <t>Ranges</t>
  </si>
  <si>
    <t>Factor</t>
  </si>
  <si>
    <t>low</t>
  </si>
  <si>
    <t>high</t>
  </si>
  <si>
    <t>unit</t>
  </si>
  <si>
    <t>mol%</t>
  </si>
  <si>
    <t>Stoichiometry (listed based on order of addition by robot)</t>
  </si>
  <si>
    <t>ACN</t>
  </si>
  <si>
    <t>MW</t>
  </si>
  <si>
    <t>Mixture</t>
  </si>
  <si>
    <t>Amount (mg)</t>
  </si>
  <si>
    <t>Amount (ml)</t>
  </si>
  <si>
    <t># Rxns:</t>
  </si>
  <si>
    <t>*Assume 1g/ml for solids</t>
  </si>
  <si>
    <t>Density (g/ml)*</t>
  </si>
  <si>
    <t>SV size</t>
  </si>
  <si>
    <t>8 ml</t>
  </si>
  <si>
    <t>Excess Factor:</t>
  </si>
  <si>
    <t>Stock Mixtures to Prepare</t>
  </si>
  <si>
    <t>20 ml</t>
  </si>
  <si>
    <t>Water</t>
  </si>
  <si>
    <t>Optimization Parameters and Ranges</t>
  </si>
  <si>
    <t>type</t>
  </si>
  <si>
    <t>continuous</t>
  </si>
  <si>
    <t>discrete</t>
  </si>
  <si>
    <t>Additive</t>
  </si>
  <si>
    <t>Additive_loading</t>
  </si>
  <si>
    <t>Reagent</t>
  </si>
  <si>
    <t>Solvent</t>
  </si>
  <si>
    <t>NBS, DBDMH</t>
  </si>
  <si>
    <t>acid</t>
  </si>
  <si>
    <t>categorical</t>
  </si>
  <si>
    <t>reagent</t>
  </si>
  <si>
    <t>Reagent_equiv</t>
  </si>
  <si>
    <t>molar equivalents</t>
  </si>
  <si>
    <r>
      <rPr>
        <sz val="11"/>
        <rFont val="Calibri"/>
        <family val="2"/>
      </rPr>
      <t>°</t>
    </r>
    <r>
      <rPr>
        <sz val="11"/>
        <rFont val="Calibri"/>
        <family val="2"/>
        <scheme val="minor"/>
      </rPr>
      <t>C</t>
    </r>
  </si>
  <si>
    <t>solvent</t>
  </si>
  <si>
    <t>CAS#</t>
  </si>
  <si>
    <t>Phosphoric acid</t>
  </si>
  <si>
    <t>Phenylphosphonic acid</t>
  </si>
  <si>
    <t>SMILES</t>
  </si>
  <si>
    <t>Sulfuric acid</t>
  </si>
  <si>
    <t>Hydrochloric acid</t>
  </si>
  <si>
    <t>Acetic acid</t>
  </si>
  <si>
    <t>pKa 1 (H2O)</t>
  </si>
  <si>
    <t>7647-01-0</t>
  </si>
  <si>
    <t>Cl</t>
  </si>
  <si>
    <t>7664-93-9</t>
  </si>
  <si>
    <t>OS(O)(=O)=O</t>
  </si>
  <si>
    <t>2-Picolinic acid</t>
  </si>
  <si>
    <t>98-98-6</t>
  </si>
  <si>
    <t>OC(=O)c1ccccn1</t>
  </si>
  <si>
    <t>1571-33-1</t>
  </si>
  <si>
    <t>OP(O)(=O)c1ccccc1</t>
  </si>
  <si>
    <t>7664-38-2</t>
  </si>
  <si>
    <t>OP(O)(O)=O</t>
  </si>
  <si>
    <t>DL-Lactic acid</t>
  </si>
  <si>
    <t>50-21-5</t>
  </si>
  <si>
    <t>CC(O)C(O)=O</t>
  </si>
  <si>
    <t>64-19-7</t>
  </si>
  <si>
    <t>CC(O)=O</t>
  </si>
  <si>
    <t>8 choices in additives tab</t>
  </si>
  <si>
    <t>Starting Material</t>
  </si>
  <si>
    <t xml:space="preserve">Note: We might want to incoporate pKa values as descriptors in the optimization </t>
  </si>
  <si>
    <t>Total</t>
  </si>
  <si>
    <t>Max Added Solvent</t>
  </si>
  <si>
    <t>NBS</t>
  </si>
  <si>
    <t>DBDMH</t>
  </si>
  <si>
    <t>SM_MeCN</t>
  </si>
  <si>
    <t>NBS_MeCN</t>
  </si>
  <si>
    <t>DBDMH_MeCN</t>
  </si>
  <si>
    <t>7732-18-5</t>
  </si>
  <si>
    <t>O</t>
  </si>
  <si>
    <t>SM</t>
  </si>
  <si>
    <t>EtOAc</t>
  </si>
  <si>
    <t>HCl_MeCN</t>
  </si>
  <si>
    <t>H2SO4_MeCN</t>
  </si>
  <si>
    <t>Picolinic_MeCN</t>
  </si>
  <si>
    <t>Phenylphosphonic_MeCN</t>
  </si>
  <si>
    <t>Phosphoric_MeCN</t>
  </si>
  <si>
    <t>Lactic_MeCN</t>
  </si>
  <si>
    <t>Acetic_MeCN</t>
  </si>
  <si>
    <t>Water_MeCN</t>
  </si>
  <si>
    <t>MeCN</t>
  </si>
  <si>
    <t>MeCN, DMC</t>
  </si>
  <si>
    <t>SM_DMC</t>
  </si>
  <si>
    <t>NBS_DMC</t>
  </si>
  <si>
    <t>DBDMH_DMC</t>
  </si>
  <si>
    <t>HCl_DMC</t>
  </si>
  <si>
    <t>H2SO4_DMC</t>
  </si>
  <si>
    <t>Picolinic_DMC</t>
  </si>
  <si>
    <t>Phenylphosphonic_DMC</t>
  </si>
  <si>
    <t>Phosphoric_DMC</t>
  </si>
  <si>
    <t>Lactic_DMC</t>
  </si>
  <si>
    <t>Acetic_DMC</t>
  </si>
  <si>
    <t>Water_DMC</t>
  </si>
  <si>
    <t>DMC</t>
  </si>
  <si>
    <t>Light_intensity_stage</t>
  </si>
  <si>
    <t>1,2,3,4,5</t>
  </si>
  <si>
    <t>stage</t>
  </si>
  <si>
    <t>Sampling</t>
  </si>
  <si>
    <t>Termination</t>
  </si>
  <si>
    <t>Stage</t>
  </si>
  <si>
    <t>0-75 ul</t>
  </si>
  <si>
    <t>2-50 ul</t>
  </si>
  <si>
    <t>100 ul</t>
  </si>
  <si>
    <t>73-100 ul</t>
  </si>
  <si>
    <t xml:space="preserve"> -30 to 40 degC</t>
  </si>
  <si>
    <t>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</si>
</sst>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4" fillId="0" borderId="0" xfId="0" applyFont="1"/>
    <xf numFmtId="0" fontId="0" fillId="0" borderId="0" xfId="0" applyAlignment="1"/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5" fillId="0" borderId="0" xfId="0" applyFont="1" applyFill="1"/>
    <xf numFmtId="0" fontId="3" fillId="0" borderId="0" xfId="0" applyFont="1" applyFill="1"/>
    <xf numFmtId="165" fontId="3" fillId="0" borderId="0" xfId="0" applyNumberFormat="1" applyFont="1" applyFill="1" applyAlignment="1">
      <alignment horizontal="center"/>
    </xf>
    <xf numFmtId="0" fontId="3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2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65" fontId="3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3" fillId="0" borderId="0" xfId="0" applyFont="1" applyFill="1" applyAlignment="1">
      <alignment horizontal="left" vertical="center"/>
    </xf>
    <xf numFmtId="165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I105"/>
  <sheetViews>
    <sheetView tabSelected="1" zoomScaleNormal="100" workbookViewId="0">
      <selection activeCell="E9" sqref="E9"/>
    </sheetView>
  </sheetViews>
  <sheetFormatPr defaultRowHeight="15" x14ac:dyDescent="0.25"/>
  <cols>
    <col min="1" max="1" width="22.42578125" customWidth="1"/>
    <col min="2" max="3" width="15.7109375" style="1" customWidth="1"/>
    <col min="4" max="5" width="17.85546875" style="1" customWidth="1"/>
    <col min="6" max="8" width="13.42578125" style="1" customWidth="1"/>
    <col min="9" max="9" width="8.85546875" style="2" customWidth="1"/>
  </cols>
  <sheetData>
    <row r="1" spans="1:9" x14ac:dyDescent="0.25">
      <c r="A1" s="13" t="s">
        <v>31</v>
      </c>
      <c r="B1" s="17"/>
      <c r="C1" s="17"/>
      <c r="D1" s="17"/>
      <c r="E1" s="17"/>
      <c r="F1" s="17"/>
      <c r="G1" s="19"/>
      <c r="H1" s="17"/>
    </row>
    <row r="2" spans="1:9" s="4" customFormat="1" x14ac:dyDescent="0.25">
      <c r="A2" s="13" t="s">
        <v>11</v>
      </c>
      <c r="B2" s="14" t="s">
        <v>12</v>
      </c>
      <c r="C2" s="14" t="s">
        <v>13</v>
      </c>
      <c r="D2" s="14" t="s">
        <v>14</v>
      </c>
      <c r="E2" s="14" t="s">
        <v>32</v>
      </c>
      <c r="F2" s="17"/>
      <c r="G2" s="20"/>
      <c r="H2" s="17"/>
      <c r="I2" s="5"/>
    </row>
    <row r="3" spans="1:9" s="4" customFormat="1" x14ac:dyDescent="0.25">
      <c r="A3" s="12" t="s">
        <v>37</v>
      </c>
      <c r="B3" s="41" t="s">
        <v>39</v>
      </c>
      <c r="C3" s="41"/>
      <c r="D3" s="17" t="s">
        <v>42</v>
      </c>
      <c r="E3" s="17" t="s">
        <v>41</v>
      </c>
      <c r="F3" s="17"/>
      <c r="G3" s="17"/>
      <c r="H3" s="17"/>
      <c r="I3" s="5"/>
    </row>
    <row r="4" spans="1:9" s="4" customFormat="1" x14ac:dyDescent="0.25">
      <c r="A4" s="12" t="s">
        <v>35</v>
      </c>
      <c r="B4" s="42" t="s">
        <v>71</v>
      </c>
      <c r="C4" s="42"/>
      <c r="D4" s="17" t="s">
        <v>40</v>
      </c>
      <c r="E4" s="17" t="s">
        <v>41</v>
      </c>
      <c r="F4" s="17"/>
      <c r="G4" s="20"/>
      <c r="H4" s="17"/>
      <c r="I4" s="5"/>
    </row>
    <row r="5" spans="1:9" s="4" customFormat="1" x14ac:dyDescent="0.25">
      <c r="A5" s="12" t="s">
        <v>38</v>
      </c>
      <c r="B5" s="42" t="s">
        <v>94</v>
      </c>
      <c r="C5" s="42"/>
      <c r="D5" s="17" t="s">
        <v>46</v>
      </c>
      <c r="E5" s="17" t="s">
        <v>41</v>
      </c>
      <c r="F5" s="17"/>
      <c r="G5" s="20"/>
      <c r="H5" s="17"/>
      <c r="I5" s="5"/>
    </row>
    <row r="6" spans="1:9" s="4" customFormat="1" x14ac:dyDescent="0.25">
      <c r="A6" s="12" t="s">
        <v>43</v>
      </c>
      <c r="B6" s="17">
        <v>1.1000000000000001</v>
      </c>
      <c r="C6" s="17">
        <v>1.5</v>
      </c>
      <c r="D6" s="17" t="s">
        <v>44</v>
      </c>
      <c r="E6" s="17" t="s">
        <v>33</v>
      </c>
      <c r="F6" s="17"/>
      <c r="G6" s="20"/>
      <c r="H6" s="17"/>
      <c r="I6" s="5"/>
    </row>
    <row r="7" spans="1:9" s="4" customFormat="1" x14ac:dyDescent="0.25">
      <c r="A7" s="12" t="s">
        <v>36</v>
      </c>
      <c r="B7" s="17">
        <v>1</v>
      </c>
      <c r="C7" s="17">
        <v>50</v>
      </c>
      <c r="D7" s="17" t="s">
        <v>15</v>
      </c>
      <c r="E7" s="17" t="s">
        <v>33</v>
      </c>
      <c r="F7" s="17"/>
      <c r="G7" s="17"/>
      <c r="H7" s="17"/>
      <c r="I7" s="5"/>
    </row>
    <row r="8" spans="1:9" s="4" customFormat="1" x14ac:dyDescent="0.25">
      <c r="A8" s="12" t="s">
        <v>9</v>
      </c>
      <c r="B8" s="17">
        <v>-30</v>
      </c>
      <c r="C8" s="17">
        <v>40</v>
      </c>
      <c r="D8" s="17" t="s">
        <v>45</v>
      </c>
      <c r="E8" s="17" t="s">
        <v>33</v>
      </c>
      <c r="F8" s="17"/>
      <c r="G8" s="20"/>
      <c r="H8" s="17"/>
      <c r="I8" s="5"/>
    </row>
    <row r="9" spans="1:9" s="4" customFormat="1" x14ac:dyDescent="0.25">
      <c r="A9" s="12" t="s">
        <v>107</v>
      </c>
      <c r="B9" s="41" t="s">
        <v>108</v>
      </c>
      <c r="C9" s="41"/>
      <c r="D9" s="17" t="s">
        <v>109</v>
      </c>
      <c r="E9" s="17" t="s">
        <v>34</v>
      </c>
      <c r="F9" s="31"/>
      <c r="G9" s="20"/>
      <c r="H9" s="17"/>
      <c r="I9" s="5"/>
    </row>
    <row r="10" spans="1:9" s="4" customFormat="1" x14ac:dyDescent="0.25">
      <c r="A10" s="12"/>
      <c r="B10" s="30"/>
      <c r="C10" s="30"/>
      <c r="D10" s="32"/>
      <c r="E10" s="32"/>
      <c r="F10" s="31"/>
      <c r="G10" s="20"/>
      <c r="H10" s="32"/>
      <c r="I10" s="5"/>
    </row>
    <row r="11" spans="1:9" s="4" customFormat="1" x14ac:dyDescent="0.25">
      <c r="A11" s="13" t="s">
        <v>110</v>
      </c>
      <c r="B11" s="17">
        <v>1</v>
      </c>
      <c r="C11" s="17"/>
      <c r="D11" s="17"/>
      <c r="E11" s="17"/>
      <c r="F11" s="17"/>
      <c r="G11" s="17"/>
      <c r="H11" s="17"/>
      <c r="I11" s="5"/>
    </row>
    <row r="12" spans="1:9" s="4" customFormat="1" x14ac:dyDescent="0.25">
      <c r="A12" s="13" t="s">
        <v>111</v>
      </c>
      <c r="B12" s="32">
        <v>0</v>
      </c>
      <c r="C12" s="32"/>
      <c r="D12" s="32"/>
      <c r="E12" s="32"/>
      <c r="F12" s="32"/>
      <c r="G12" s="32"/>
      <c r="H12" s="32"/>
      <c r="I12" s="5"/>
    </row>
    <row r="13" spans="1:9" s="4" customFormat="1" x14ac:dyDescent="0.25">
      <c r="A13" s="12"/>
      <c r="B13" s="32"/>
      <c r="C13" s="32"/>
      <c r="D13" s="32"/>
      <c r="E13" s="32"/>
      <c r="F13" s="32"/>
      <c r="G13" s="32"/>
      <c r="H13" s="32"/>
      <c r="I13" s="5"/>
    </row>
    <row r="14" spans="1:9" ht="15" customHeight="1" x14ac:dyDescent="0.25">
      <c r="A14" s="19" t="s">
        <v>16</v>
      </c>
      <c r="B14" s="17"/>
      <c r="C14" s="17"/>
      <c r="D14" s="17"/>
      <c r="E14" s="17"/>
      <c r="F14" s="17"/>
      <c r="G14" s="17"/>
      <c r="H14" s="17"/>
    </row>
    <row r="15" spans="1:9" x14ac:dyDescent="0.25">
      <c r="A15" s="13" t="s">
        <v>0</v>
      </c>
      <c r="B15" s="14" t="s">
        <v>1</v>
      </c>
      <c r="C15" s="14" t="s">
        <v>2</v>
      </c>
      <c r="D15" s="14" t="s">
        <v>3</v>
      </c>
      <c r="E15" s="14" t="s">
        <v>4</v>
      </c>
      <c r="F15" s="14" t="s">
        <v>5</v>
      </c>
      <c r="G15" s="14" t="s">
        <v>6</v>
      </c>
      <c r="H15" s="14" t="s">
        <v>7</v>
      </c>
      <c r="I15" s="6"/>
    </row>
    <row r="16" spans="1:9" x14ac:dyDescent="0.25">
      <c r="A16" s="12" t="s">
        <v>72</v>
      </c>
      <c r="B16" s="15">
        <v>1</v>
      </c>
      <c r="C16" s="15">
        <v>1</v>
      </c>
      <c r="D16" s="21">
        <v>63</v>
      </c>
      <c r="E16" s="21">
        <v>63</v>
      </c>
      <c r="F16" s="18">
        <f>D16/H16</f>
        <v>100</v>
      </c>
      <c r="G16" s="18">
        <v>100</v>
      </c>
      <c r="H16" s="16">
        <f>E16/G16</f>
        <v>0.63</v>
      </c>
    </row>
    <row r="17" spans="1:9" x14ac:dyDescent="0.25">
      <c r="A17" s="12" t="s">
        <v>37</v>
      </c>
      <c r="B17" s="15">
        <v>1.1000000000000001</v>
      </c>
      <c r="C17" s="15">
        <v>1.5</v>
      </c>
      <c r="D17" s="21">
        <f>$D$16*B17</f>
        <v>69.300000000000011</v>
      </c>
      <c r="E17" s="21">
        <f>$D$16*C17</f>
        <v>94.5</v>
      </c>
      <c r="F17" s="18">
        <f>D17/H17</f>
        <v>73.333333333333343</v>
      </c>
      <c r="G17" s="18">
        <v>100</v>
      </c>
      <c r="H17" s="16">
        <f>E17/G17</f>
        <v>0.94499999999999995</v>
      </c>
    </row>
    <row r="18" spans="1:9" x14ac:dyDescent="0.25">
      <c r="A18" s="12" t="s">
        <v>35</v>
      </c>
      <c r="B18" s="15">
        <v>0.01</v>
      </c>
      <c r="C18" s="15">
        <v>0.25</v>
      </c>
      <c r="D18" s="21">
        <f>$D$16*B18</f>
        <v>0.63</v>
      </c>
      <c r="E18" s="21">
        <f>$D$16*C18</f>
        <v>15.75</v>
      </c>
      <c r="F18" s="18">
        <f>D18/H18</f>
        <v>2</v>
      </c>
      <c r="G18" s="18">
        <v>50</v>
      </c>
      <c r="H18" s="16">
        <f>E18/G18</f>
        <v>0.315</v>
      </c>
    </row>
    <row r="19" spans="1:9" x14ac:dyDescent="0.25">
      <c r="A19" s="12" t="s">
        <v>74</v>
      </c>
      <c r="B19" s="15"/>
      <c r="C19" s="15"/>
      <c r="D19" s="21"/>
      <c r="E19" s="21"/>
      <c r="F19" s="27">
        <f>SUM(F16:F18)</f>
        <v>175.33333333333334</v>
      </c>
      <c r="G19" s="27">
        <f>SUM(G16:G18)</f>
        <v>250</v>
      </c>
      <c r="H19" s="16"/>
    </row>
    <row r="20" spans="1:9" x14ac:dyDescent="0.25">
      <c r="A20" s="12" t="s">
        <v>75</v>
      </c>
      <c r="B20" s="15"/>
      <c r="C20" s="15"/>
      <c r="D20" s="21"/>
      <c r="E20" s="21"/>
      <c r="F20" s="18">
        <f>G19-F19</f>
        <v>74.666666666666657</v>
      </c>
      <c r="G20" s="18"/>
      <c r="H20" s="16"/>
    </row>
    <row r="21" spans="1:9" x14ac:dyDescent="0.25">
      <c r="A21" s="12"/>
      <c r="B21" s="15"/>
      <c r="C21" s="15"/>
      <c r="D21" s="21"/>
      <c r="E21" s="21"/>
      <c r="F21" s="18"/>
      <c r="G21" s="18"/>
      <c r="H21" s="16"/>
      <c r="I21" s="7"/>
    </row>
    <row r="22" spans="1:9" x14ac:dyDescent="0.25">
      <c r="A22" s="13" t="s">
        <v>28</v>
      </c>
      <c r="B22" s="17"/>
      <c r="C22" s="13" t="s">
        <v>22</v>
      </c>
      <c r="D22" s="17">
        <v>48</v>
      </c>
      <c r="E22" s="23" t="s">
        <v>23</v>
      </c>
      <c r="F22" s="17"/>
      <c r="G22" s="13" t="s">
        <v>27</v>
      </c>
      <c r="H22" s="17">
        <v>2</v>
      </c>
    </row>
    <row r="23" spans="1:9" x14ac:dyDescent="0.25">
      <c r="A23" s="24" t="s">
        <v>19</v>
      </c>
      <c r="B23" s="24" t="s">
        <v>0</v>
      </c>
      <c r="C23" s="24" t="s">
        <v>18</v>
      </c>
      <c r="D23" s="24" t="s">
        <v>20</v>
      </c>
      <c r="E23" s="14" t="s">
        <v>24</v>
      </c>
      <c r="F23" s="14" t="s">
        <v>21</v>
      </c>
      <c r="G23" s="14" t="s">
        <v>25</v>
      </c>
      <c r="H23" s="17"/>
    </row>
    <row r="24" spans="1:9" x14ac:dyDescent="0.25">
      <c r="A24" s="40" t="s">
        <v>78</v>
      </c>
      <c r="B24" s="25" t="s">
        <v>83</v>
      </c>
      <c r="C24" s="26">
        <v>178.11</v>
      </c>
      <c r="D24" s="26">
        <f>E16*C24*$D$22*$H$22/1000</f>
        <v>1077.20928</v>
      </c>
      <c r="E24" s="26">
        <v>1</v>
      </c>
      <c r="F24" s="26">
        <f>D24/E24/1000</f>
        <v>1.0772092799999999</v>
      </c>
      <c r="G24" s="17"/>
      <c r="H24" s="17"/>
    </row>
    <row r="25" spans="1:9" x14ac:dyDescent="0.25">
      <c r="A25" s="40"/>
      <c r="B25" s="25" t="s">
        <v>17</v>
      </c>
      <c r="C25" s="26">
        <v>41.05</v>
      </c>
      <c r="D25" s="26"/>
      <c r="E25" s="26">
        <v>0.78600000000000003</v>
      </c>
      <c r="F25" s="26">
        <f>($G$16*$D$22*$H$22/1000)-F24</f>
        <v>8.5227907199999997</v>
      </c>
      <c r="G25" s="17" t="s">
        <v>29</v>
      </c>
      <c r="H25" s="17"/>
    </row>
    <row r="26" spans="1:9" x14ac:dyDescent="0.25">
      <c r="A26" s="40" t="s">
        <v>95</v>
      </c>
      <c r="B26" s="25" t="s">
        <v>83</v>
      </c>
      <c r="C26" s="26">
        <v>178.11</v>
      </c>
      <c r="D26" s="26">
        <f>E16*C26*$D$22*$H$22/1000</f>
        <v>1077.20928</v>
      </c>
      <c r="E26" s="26">
        <v>1</v>
      </c>
      <c r="F26" s="26">
        <f>D26/E26/1000</f>
        <v>1.0772092799999999</v>
      </c>
      <c r="G26" s="17"/>
      <c r="H26" s="17"/>
    </row>
    <row r="27" spans="1:9" x14ac:dyDescent="0.25">
      <c r="A27" s="40"/>
      <c r="B27" s="25" t="s">
        <v>84</v>
      </c>
      <c r="C27" s="26">
        <v>88.11</v>
      </c>
      <c r="D27" s="26"/>
      <c r="E27" s="26">
        <v>0.9</v>
      </c>
      <c r="F27" s="26">
        <f>($G$16*$D$22*$H$22/1000)-F26</f>
        <v>8.5227907199999997</v>
      </c>
      <c r="G27" s="17" t="s">
        <v>29</v>
      </c>
      <c r="H27" s="17"/>
    </row>
    <row r="28" spans="1:9" x14ac:dyDescent="0.25">
      <c r="A28" s="40" t="s">
        <v>79</v>
      </c>
      <c r="B28" s="25" t="s">
        <v>76</v>
      </c>
      <c r="C28" s="26">
        <v>177.98</v>
      </c>
      <c r="D28" s="26">
        <f>E17*C28*$D$22*$H$22/1000</f>
        <v>1614.63456</v>
      </c>
      <c r="E28" s="26">
        <v>1</v>
      </c>
      <c r="F28" s="26">
        <f>D28/E28/1000</f>
        <v>1.6146345600000001</v>
      </c>
      <c r="G28" s="17"/>
      <c r="H28" s="17"/>
    </row>
    <row r="29" spans="1:9" x14ac:dyDescent="0.25">
      <c r="A29" s="40"/>
      <c r="B29" s="25" t="s">
        <v>17</v>
      </c>
      <c r="C29" s="26">
        <v>41.05</v>
      </c>
      <c r="D29" s="26"/>
      <c r="E29" s="26">
        <v>0.78600000000000003</v>
      </c>
      <c r="F29" s="26">
        <f>($G$17*$D$22*$H$22/1000)-F28</f>
        <v>7.9853654399999998</v>
      </c>
      <c r="G29" s="17" t="s">
        <v>29</v>
      </c>
      <c r="H29" s="17"/>
    </row>
    <row r="30" spans="1:9" x14ac:dyDescent="0.25">
      <c r="A30" s="40" t="s">
        <v>96</v>
      </c>
      <c r="B30" s="25" t="s">
        <v>76</v>
      </c>
      <c r="C30" s="26">
        <v>177.98</v>
      </c>
      <c r="D30" s="26">
        <f>E17*C30*$D$22*$H$22/1000</f>
        <v>1614.63456</v>
      </c>
      <c r="E30" s="26">
        <v>1</v>
      </c>
      <c r="F30" s="26">
        <f>D30/E30/1000</f>
        <v>1.6146345600000001</v>
      </c>
      <c r="G30" s="17"/>
      <c r="H30" s="17"/>
    </row>
    <row r="31" spans="1:9" x14ac:dyDescent="0.25">
      <c r="A31" s="40"/>
      <c r="B31" s="28" t="s">
        <v>84</v>
      </c>
      <c r="C31" s="26">
        <v>88.11</v>
      </c>
      <c r="D31" s="26"/>
      <c r="E31" s="26">
        <v>0.9</v>
      </c>
      <c r="F31" s="26">
        <f>($G$17*$D$22*$H$22/1000)-F30</f>
        <v>7.9853654399999998</v>
      </c>
      <c r="G31" s="17" t="s">
        <v>29</v>
      </c>
      <c r="H31" s="17"/>
    </row>
    <row r="32" spans="1:9" x14ac:dyDescent="0.25">
      <c r="A32" s="40" t="s">
        <v>80</v>
      </c>
      <c r="B32" s="25" t="s">
        <v>77</v>
      </c>
      <c r="C32" s="26">
        <v>285.92</v>
      </c>
      <c r="D32" s="26">
        <f>E17*C32*$D$22*$H$22/1000</f>
        <v>2593.8662400000003</v>
      </c>
      <c r="E32" s="26">
        <v>1</v>
      </c>
      <c r="F32" s="26">
        <f>D32/E32/1000</f>
        <v>2.5938662400000001</v>
      </c>
      <c r="G32" s="17"/>
      <c r="H32" s="17"/>
    </row>
    <row r="33" spans="1:8" x14ac:dyDescent="0.25">
      <c r="A33" s="40"/>
      <c r="B33" s="25" t="s">
        <v>17</v>
      </c>
      <c r="C33" s="26">
        <v>41.05</v>
      </c>
      <c r="D33" s="26"/>
      <c r="E33" s="26">
        <v>0.78600000000000003</v>
      </c>
      <c r="F33" s="26">
        <f>($G$17*$D$22*$H$22/1000)-F32</f>
        <v>7.0061337599999991</v>
      </c>
      <c r="G33" s="17" t="s">
        <v>29</v>
      </c>
      <c r="H33" s="17"/>
    </row>
    <row r="34" spans="1:8" x14ac:dyDescent="0.25">
      <c r="A34" s="40" t="s">
        <v>97</v>
      </c>
      <c r="B34" s="25" t="s">
        <v>77</v>
      </c>
      <c r="C34" s="26">
        <v>285.92</v>
      </c>
      <c r="D34" s="26">
        <f>E17*C34*$D$22*$H$22/1000</f>
        <v>2593.8662400000003</v>
      </c>
      <c r="E34" s="26">
        <v>1</v>
      </c>
      <c r="F34" s="26">
        <f>D34/E34/1000</f>
        <v>2.5938662400000001</v>
      </c>
      <c r="G34" s="17"/>
      <c r="H34" s="17"/>
    </row>
    <row r="35" spans="1:8" x14ac:dyDescent="0.25">
      <c r="A35" s="40"/>
      <c r="B35" s="28" t="s">
        <v>84</v>
      </c>
      <c r="C35" s="26">
        <v>88.11</v>
      </c>
      <c r="D35" s="26"/>
      <c r="E35" s="26">
        <v>0.9</v>
      </c>
      <c r="F35" s="26">
        <f>($G$17*$D$22*$H$22/1000)-F34</f>
        <v>7.0061337599999991</v>
      </c>
      <c r="G35" s="17" t="s">
        <v>29</v>
      </c>
      <c r="H35" s="17"/>
    </row>
    <row r="36" spans="1:8" x14ac:dyDescent="0.25">
      <c r="A36" s="40" t="s">
        <v>85</v>
      </c>
      <c r="B36" s="25" t="str">
        <f>Additives!A2</f>
        <v>Hydrochloric acid</v>
      </c>
      <c r="C36" s="26">
        <f>Additives!C2</f>
        <v>36.46</v>
      </c>
      <c r="D36" s="26">
        <f>$E$18*C36*$D$22*$H$22/1000</f>
        <v>55.127520000000004</v>
      </c>
      <c r="E36" s="26">
        <v>1</v>
      </c>
      <c r="F36" s="26">
        <f>D36/E36/1000</f>
        <v>5.5127520000000006E-2</v>
      </c>
      <c r="G36" s="17"/>
      <c r="H36" s="17"/>
    </row>
    <row r="37" spans="1:8" x14ac:dyDescent="0.25">
      <c r="A37" s="40"/>
      <c r="B37" s="25" t="s">
        <v>17</v>
      </c>
      <c r="C37" s="26">
        <v>41.05</v>
      </c>
      <c r="D37" s="26"/>
      <c r="E37" s="26">
        <v>0.78600000000000003</v>
      </c>
      <c r="F37" s="26">
        <f>(G$18*$D$22*$H$22/1000)-F36</f>
        <v>4.7448724799999997</v>
      </c>
      <c r="G37" s="17" t="s">
        <v>26</v>
      </c>
      <c r="H37" s="17"/>
    </row>
    <row r="38" spans="1:8" x14ac:dyDescent="0.25">
      <c r="A38" s="40" t="s">
        <v>86</v>
      </c>
      <c r="B38" s="25" t="str">
        <f>Additives!A3</f>
        <v>Sulfuric acid</v>
      </c>
      <c r="C38" s="26">
        <f>Additives!C3</f>
        <v>98.08</v>
      </c>
      <c r="D38" s="26">
        <f>$E$18*C38*$D$22*$H$22/1000</f>
        <v>148.29695999999998</v>
      </c>
      <c r="E38" s="26">
        <v>1</v>
      </c>
      <c r="F38" s="26">
        <f>D38/E38/1000</f>
        <v>0.14829695999999998</v>
      </c>
      <c r="G38" s="17"/>
      <c r="H38" s="17"/>
    </row>
    <row r="39" spans="1:8" x14ac:dyDescent="0.25">
      <c r="A39" s="40"/>
      <c r="B39" s="25" t="s">
        <v>17</v>
      </c>
      <c r="C39" s="26">
        <v>41.05</v>
      </c>
      <c r="D39" s="26"/>
      <c r="E39" s="26">
        <v>0.78600000000000003</v>
      </c>
      <c r="F39" s="26">
        <f>(G$18*$D$22*$H$22/1000)-F38</f>
        <v>4.6517030400000001</v>
      </c>
      <c r="G39" s="17" t="s">
        <v>26</v>
      </c>
      <c r="H39" s="17"/>
    </row>
    <row r="40" spans="1:8" x14ac:dyDescent="0.25">
      <c r="A40" s="40" t="s">
        <v>87</v>
      </c>
      <c r="B40" s="25" t="str">
        <f>Additives!A4</f>
        <v>2-Picolinic acid</v>
      </c>
      <c r="C40" s="26">
        <f>Additives!C4</f>
        <v>123.11</v>
      </c>
      <c r="D40" s="26">
        <f>$E$18*C40*$D$22*$H$22/1000</f>
        <v>186.14232000000001</v>
      </c>
      <c r="E40" s="26">
        <v>1</v>
      </c>
      <c r="F40" s="26">
        <f>D40/E40/1000</f>
        <v>0.18614232</v>
      </c>
      <c r="G40" s="17"/>
      <c r="H40" s="17"/>
    </row>
    <row r="41" spans="1:8" x14ac:dyDescent="0.25">
      <c r="A41" s="40"/>
      <c r="B41" s="25" t="s">
        <v>17</v>
      </c>
      <c r="C41" s="26">
        <v>41.05</v>
      </c>
      <c r="D41" s="26"/>
      <c r="E41" s="26">
        <v>0.78600000000000003</v>
      </c>
      <c r="F41" s="26">
        <f>(G$18*$D$22*$H$22/1000)-F40</f>
        <v>4.6138576799999997</v>
      </c>
      <c r="G41" s="17" t="s">
        <v>26</v>
      </c>
      <c r="H41" s="17"/>
    </row>
    <row r="42" spans="1:8" x14ac:dyDescent="0.25">
      <c r="A42" s="40" t="s">
        <v>88</v>
      </c>
      <c r="B42" s="25" t="str">
        <f>Additives!A5</f>
        <v>Phenylphosphonic acid</v>
      </c>
      <c r="C42" s="26">
        <f>Additives!C5</f>
        <v>158.09</v>
      </c>
      <c r="D42" s="26">
        <f>$E$18*C42*$D$22*$H$22/1000</f>
        <v>239.03208000000001</v>
      </c>
      <c r="E42" s="26">
        <v>1</v>
      </c>
      <c r="F42" s="26">
        <f>D42/E42/1000</f>
        <v>0.23903208000000001</v>
      </c>
      <c r="G42" s="17"/>
      <c r="H42" s="17"/>
    </row>
    <row r="43" spans="1:8" x14ac:dyDescent="0.25">
      <c r="A43" s="40"/>
      <c r="B43" s="25" t="s">
        <v>17</v>
      </c>
      <c r="C43" s="26">
        <v>41.05</v>
      </c>
      <c r="D43" s="26"/>
      <c r="E43" s="26">
        <v>0.78600000000000003</v>
      </c>
      <c r="F43" s="26">
        <f>(G$18*$D$22*$H$22/1000)-F42</f>
        <v>4.5609679199999995</v>
      </c>
      <c r="G43" s="17" t="s">
        <v>26</v>
      </c>
      <c r="H43" s="17"/>
    </row>
    <row r="44" spans="1:8" x14ac:dyDescent="0.25">
      <c r="A44" s="40" t="s">
        <v>89</v>
      </c>
      <c r="B44" s="25" t="str">
        <f>Additives!A6</f>
        <v>Phosphoric acid</v>
      </c>
      <c r="C44" s="26">
        <f>Additives!C6</f>
        <v>98</v>
      </c>
      <c r="D44" s="26">
        <f>$E$18*C44*$D$22*$H$22/1000</f>
        <v>148.17599999999999</v>
      </c>
      <c r="E44" s="26">
        <v>1</v>
      </c>
      <c r="F44" s="26">
        <f>D44/E44/1000</f>
        <v>0.14817599999999997</v>
      </c>
      <c r="G44" s="17"/>
      <c r="H44" s="17"/>
    </row>
    <row r="45" spans="1:8" x14ac:dyDescent="0.25">
      <c r="A45" s="40"/>
      <c r="B45" s="25" t="s">
        <v>17</v>
      </c>
      <c r="C45" s="26">
        <v>41.05</v>
      </c>
      <c r="D45" s="26"/>
      <c r="E45" s="26">
        <v>0.78600000000000003</v>
      </c>
      <c r="F45" s="26">
        <f>(G$18*$D$22*$H$22/1000)-F44</f>
        <v>4.6518239999999995</v>
      </c>
      <c r="G45" s="17" t="s">
        <v>26</v>
      </c>
      <c r="H45" s="17"/>
    </row>
    <row r="46" spans="1:8" x14ac:dyDescent="0.25">
      <c r="A46" s="40" t="s">
        <v>90</v>
      </c>
      <c r="B46" s="25" t="str">
        <f>Additives!A7</f>
        <v>DL-Lactic acid</v>
      </c>
      <c r="C46" s="26">
        <f>Additives!C7</f>
        <v>90.08</v>
      </c>
      <c r="D46" s="26">
        <f>$E$18*C46*$D$22*$H$22/1000</f>
        <v>136.20095999999998</v>
      </c>
      <c r="E46" s="26">
        <v>1</v>
      </c>
      <c r="F46" s="26">
        <f>D46/E46/1000</f>
        <v>0.13620095999999998</v>
      </c>
      <c r="G46" s="17"/>
      <c r="H46" s="17"/>
    </row>
    <row r="47" spans="1:8" x14ac:dyDescent="0.25">
      <c r="A47" s="40"/>
      <c r="B47" s="25" t="s">
        <v>17</v>
      </c>
      <c r="C47" s="26">
        <v>41.05</v>
      </c>
      <c r="D47" s="26"/>
      <c r="E47" s="26">
        <v>0.78600000000000003</v>
      </c>
      <c r="F47" s="26">
        <f>(G$18*$D$22*$H$22/1000)-F46</f>
        <v>4.6637990399999998</v>
      </c>
      <c r="G47" s="17" t="s">
        <v>26</v>
      </c>
      <c r="H47" s="17"/>
    </row>
    <row r="48" spans="1:8" x14ac:dyDescent="0.25">
      <c r="A48" s="40" t="s">
        <v>91</v>
      </c>
      <c r="B48" s="25" t="str">
        <f>Additives!A8</f>
        <v>Acetic acid</v>
      </c>
      <c r="C48" s="26">
        <f>Additives!C8</f>
        <v>60.05</v>
      </c>
      <c r="D48" s="26">
        <f>$E$18*C48*$D$22*$H$22/1000</f>
        <v>90.795599999999993</v>
      </c>
      <c r="E48" s="26">
        <v>1</v>
      </c>
      <c r="F48" s="26">
        <f>D48/E48/1000</f>
        <v>9.079559999999999E-2</v>
      </c>
      <c r="G48" s="17"/>
      <c r="H48" s="17"/>
    </row>
    <row r="49" spans="1:8" x14ac:dyDescent="0.25">
      <c r="A49" s="40"/>
      <c r="B49" s="25" t="s">
        <v>17</v>
      </c>
      <c r="C49" s="26">
        <v>41.05</v>
      </c>
      <c r="D49" s="26"/>
      <c r="E49" s="26">
        <v>0.78600000000000003</v>
      </c>
      <c r="F49" s="26">
        <f>(G$18*$D$22*$H$22/1000)-F48</f>
        <v>4.7092044</v>
      </c>
      <c r="G49" s="17" t="s">
        <v>26</v>
      </c>
      <c r="H49" s="17"/>
    </row>
    <row r="50" spans="1:8" x14ac:dyDescent="0.25">
      <c r="A50" s="40" t="s">
        <v>92</v>
      </c>
      <c r="B50" s="25" t="str">
        <f>Additives!A9</f>
        <v>Water</v>
      </c>
      <c r="C50" s="26">
        <f>Additives!C9</f>
        <v>18.02</v>
      </c>
      <c r="D50" s="26">
        <f>$E$18*C50*$D$22*$H$22/1000</f>
        <v>27.246239999999997</v>
      </c>
      <c r="E50" s="26">
        <v>1</v>
      </c>
      <c r="F50" s="26">
        <f>D50/E50/1000</f>
        <v>2.7246239999999998E-2</v>
      </c>
      <c r="G50" s="17"/>
      <c r="H50" s="17"/>
    </row>
    <row r="51" spans="1:8" x14ac:dyDescent="0.25">
      <c r="A51" s="40"/>
      <c r="B51" s="25" t="s">
        <v>17</v>
      </c>
      <c r="C51" s="26">
        <v>41.05</v>
      </c>
      <c r="D51" s="26"/>
      <c r="E51" s="26">
        <v>0.78600000000000003</v>
      </c>
      <c r="F51" s="26">
        <f>(G$18*$D$22*$H$22/1000)-F50</f>
        <v>4.7727537599999996</v>
      </c>
      <c r="G51" s="17" t="s">
        <v>26</v>
      </c>
      <c r="H51" s="17"/>
    </row>
    <row r="52" spans="1:8" x14ac:dyDescent="0.25">
      <c r="A52" s="40" t="s">
        <v>98</v>
      </c>
      <c r="B52" s="28">
        <f>Additives!A18</f>
        <v>0</v>
      </c>
      <c r="C52" s="26">
        <f>Additives!C18</f>
        <v>0</v>
      </c>
      <c r="D52" s="26">
        <f>$E$18*C52*$D$22*$H$22/1000</f>
        <v>0</v>
      </c>
      <c r="E52" s="26">
        <v>1</v>
      </c>
      <c r="F52" s="26">
        <f>D52/E52/1000</f>
        <v>0</v>
      </c>
      <c r="G52" s="17"/>
      <c r="H52" s="17"/>
    </row>
    <row r="53" spans="1:8" x14ac:dyDescent="0.25">
      <c r="A53" s="40"/>
      <c r="B53" s="28" t="s">
        <v>17</v>
      </c>
      <c r="C53" s="26">
        <v>41.05</v>
      </c>
      <c r="D53" s="26"/>
      <c r="E53" s="26">
        <v>0.78600000000000003</v>
      </c>
      <c r="F53" s="26">
        <f>(G$18*$D$22*$H$22/1000)-F52</f>
        <v>4.8</v>
      </c>
      <c r="G53" s="17" t="s">
        <v>26</v>
      </c>
      <c r="H53" s="17"/>
    </row>
    <row r="54" spans="1:8" x14ac:dyDescent="0.25">
      <c r="A54" s="40" t="s">
        <v>99</v>
      </c>
      <c r="B54" s="28">
        <f>Additives!A19</f>
        <v>0</v>
      </c>
      <c r="C54" s="26">
        <f>Additives!C19</f>
        <v>0</v>
      </c>
      <c r="D54" s="26">
        <f>$E$18*C54*$D$22*$H$22/1000</f>
        <v>0</v>
      </c>
      <c r="E54" s="26">
        <v>1</v>
      </c>
      <c r="F54" s="26">
        <f>D54/E54/1000</f>
        <v>0</v>
      </c>
      <c r="G54" s="17"/>
      <c r="H54" s="17"/>
    </row>
    <row r="55" spans="1:8" x14ac:dyDescent="0.25">
      <c r="A55" s="40"/>
      <c r="B55" s="28" t="s">
        <v>17</v>
      </c>
      <c r="C55" s="26">
        <v>41.05</v>
      </c>
      <c r="D55" s="26"/>
      <c r="E55" s="26">
        <v>0.78600000000000003</v>
      </c>
      <c r="F55" s="26">
        <f>(G$18*$D$22*$H$22/1000)-F54</f>
        <v>4.8</v>
      </c>
      <c r="G55" s="17" t="s">
        <v>26</v>
      </c>
      <c r="H55" s="17"/>
    </row>
    <row r="56" spans="1:8" x14ac:dyDescent="0.25">
      <c r="A56" s="40" t="s">
        <v>100</v>
      </c>
      <c r="B56" s="28">
        <f>Additives!A20</f>
        <v>0</v>
      </c>
      <c r="C56" s="26">
        <f>Additives!C20</f>
        <v>0</v>
      </c>
      <c r="D56" s="26">
        <f>$E$18*C56*$D$22*$H$22/1000</f>
        <v>0</v>
      </c>
      <c r="E56" s="26">
        <v>1</v>
      </c>
      <c r="F56" s="26">
        <f>D56/E56/1000</f>
        <v>0</v>
      </c>
      <c r="G56" s="17"/>
      <c r="H56" s="17"/>
    </row>
    <row r="57" spans="1:8" x14ac:dyDescent="0.25">
      <c r="A57" s="40"/>
      <c r="B57" s="28" t="s">
        <v>17</v>
      </c>
      <c r="C57" s="26">
        <v>41.05</v>
      </c>
      <c r="D57" s="26"/>
      <c r="E57" s="26">
        <v>0.78600000000000003</v>
      </c>
      <c r="F57" s="26">
        <f>(G$18*$D$22*$H$22/1000)-F56</f>
        <v>4.8</v>
      </c>
      <c r="G57" s="17" t="s">
        <v>26</v>
      </c>
      <c r="H57" s="17"/>
    </row>
    <row r="58" spans="1:8" x14ac:dyDescent="0.25">
      <c r="A58" s="40" t="s">
        <v>101</v>
      </c>
      <c r="B58" s="28">
        <f>Additives!A21</f>
        <v>0</v>
      </c>
      <c r="C58" s="26">
        <f>Additives!C21</f>
        <v>0</v>
      </c>
      <c r="D58" s="26">
        <f>$E$18*C58*$D$22*$H$22/1000</f>
        <v>0</v>
      </c>
      <c r="E58" s="26">
        <v>1</v>
      </c>
      <c r="F58" s="26">
        <f>D58/E58/1000</f>
        <v>0</v>
      </c>
      <c r="G58" s="17"/>
      <c r="H58" s="17"/>
    </row>
    <row r="59" spans="1:8" x14ac:dyDescent="0.25">
      <c r="A59" s="40"/>
      <c r="B59" s="28" t="s">
        <v>17</v>
      </c>
      <c r="C59" s="26">
        <v>41.05</v>
      </c>
      <c r="D59" s="26"/>
      <c r="E59" s="26">
        <v>0.78600000000000003</v>
      </c>
      <c r="F59" s="26">
        <f>(G$18*$D$22*$H$22/1000)-F58</f>
        <v>4.8</v>
      </c>
      <c r="G59" s="17" t="s">
        <v>26</v>
      </c>
      <c r="H59" s="17"/>
    </row>
    <row r="60" spans="1:8" x14ac:dyDescent="0.25">
      <c r="A60" s="40" t="s">
        <v>102</v>
      </c>
      <c r="B60" s="28">
        <f>Additives!A22</f>
        <v>0</v>
      </c>
      <c r="C60" s="26">
        <f>Additives!C22</f>
        <v>0</v>
      </c>
      <c r="D60" s="26">
        <f>$E$18*C60*$D$22*$H$22/1000</f>
        <v>0</v>
      </c>
      <c r="E60" s="26">
        <v>1</v>
      </c>
      <c r="F60" s="26">
        <f>D60/E60/1000</f>
        <v>0</v>
      </c>
      <c r="G60" s="17"/>
      <c r="H60" s="17"/>
    </row>
    <row r="61" spans="1:8" x14ac:dyDescent="0.25">
      <c r="A61" s="40"/>
      <c r="B61" s="28" t="s">
        <v>17</v>
      </c>
      <c r="C61" s="26">
        <v>41.05</v>
      </c>
      <c r="D61" s="26"/>
      <c r="E61" s="26">
        <v>0.78600000000000003</v>
      </c>
      <c r="F61" s="26">
        <f>(G$18*$D$22*$H$22/1000)-F60</f>
        <v>4.8</v>
      </c>
      <c r="G61" s="17" t="s">
        <v>26</v>
      </c>
      <c r="H61" s="17"/>
    </row>
    <row r="62" spans="1:8" x14ac:dyDescent="0.25">
      <c r="A62" s="40" t="s">
        <v>103</v>
      </c>
      <c r="B62" s="28">
        <f>Additives!A23</f>
        <v>0</v>
      </c>
      <c r="C62" s="26">
        <f>Additives!C23</f>
        <v>0</v>
      </c>
      <c r="D62" s="26">
        <f>$E$18*C62*$D$22*$H$22/1000</f>
        <v>0</v>
      </c>
      <c r="E62" s="26">
        <v>1</v>
      </c>
      <c r="F62" s="26">
        <f>D62/E62/1000</f>
        <v>0</v>
      </c>
      <c r="G62" s="17"/>
      <c r="H62" s="17"/>
    </row>
    <row r="63" spans="1:8" x14ac:dyDescent="0.25">
      <c r="A63" s="40"/>
      <c r="B63" s="28" t="s">
        <v>17</v>
      </c>
      <c r="C63" s="26">
        <v>41.05</v>
      </c>
      <c r="D63" s="26"/>
      <c r="E63" s="26">
        <v>0.78600000000000003</v>
      </c>
      <c r="F63" s="26">
        <f>(G$18*$D$22*$H$22/1000)-F62</f>
        <v>4.8</v>
      </c>
      <c r="G63" s="17" t="s">
        <v>26</v>
      </c>
      <c r="H63" s="17"/>
    </row>
    <row r="64" spans="1:8" x14ac:dyDescent="0.25">
      <c r="A64" s="40" t="s">
        <v>104</v>
      </c>
      <c r="B64" s="28">
        <f>Additives!A24</f>
        <v>0</v>
      </c>
      <c r="C64" s="26">
        <f>Additives!C24</f>
        <v>0</v>
      </c>
      <c r="D64" s="26">
        <f>$E$18*C64*$D$22*$H$22/1000</f>
        <v>0</v>
      </c>
      <c r="E64" s="26">
        <v>1</v>
      </c>
      <c r="F64" s="26">
        <f>D64/E64/1000</f>
        <v>0</v>
      </c>
      <c r="G64" s="17"/>
      <c r="H64" s="17"/>
    </row>
    <row r="65" spans="1:8" x14ac:dyDescent="0.25">
      <c r="A65" s="40"/>
      <c r="B65" s="28" t="s">
        <v>17</v>
      </c>
      <c r="C65" s="26">
        <v>41.05</v>
      </c>
      <c r="D65" s="26"/>
      <c r="E65" s="26">
        <v>0.78600000000000003</v>
      </c>
      <c r="F65" s="26">
        <f>(G$18*$D$22*$H$22/1000)-F64</f>
        <v>4.8</v>
      </c>
      <c r="G65" s="17" t="s">
        <v>26</v>
      </c>
      <c r="H65" s="17"/>
    </row>
    <row r="66" spans="1:8" x14ac:dyDescent="0.25">
      <c r="A66" s="40" t="s">
        <v>105</v>
      </c>
      <c r="B66" s="28">
        <f>Additives!A25</f>
        <v>0</v>
      </c>
      <c r="C66" s="26">
        <f>Additives!C25</f>
        <v>0</v>
      </c>
      <c r="D66" s="26">
        <f>$E$18*C66*$D$22*$H$22/1000</f>
        <v>0</v>
      </c>
      <c r="E66" s="26">
        <v>1</v>
      </c>
      <c r="F66" s="26">
        <f>D66/E66/1000</f>
        <v>0</v>
      </c>
      <c r="G66" s="17"/>
      <c r="H66" s="17"/>
    </row>
    <row r="67" spans="1:8" x14ac:dyDescent="0.25">
      <c r="A67" s="40"/>
      <c r="B67" s="28" t="s">
        <v>17</v>
      </c>
      <c r="C67" s="26">
        <v>41.05</v>
      </c>
      <c r="D67" s="26"/>
      <c r="E67" s="26">
        <v>0.78600000000000003</v>
      </c>
      <c r="F67" s="26">
        <f>(G$18*$D$22*$H$22/1000)-F66</f>
        <v>4.8</v>
      </c>
      <c r="G67" s="17" t="s">
        <v>26</v>
      </c>
      <c r="H67" s="17"/>
    </row>
    <row r="68" spans="1:8" x14ac:dyDescent="0.25">
      <c r="A68" s="22"/>
      <c r="B68" s="22"/>
      <c r="C68" s="22"/>
      <c r="D68" s="22"/>
      <c r="E68" s="22"/>
      <c r="F68" s="22"/>
      <c r="G68" s="17"/>
      <c r="H68" s="17"/>
    </row>
    <row r="69" spans="1:8" x14ac:dyDescent="0.25">
      <c r="A69" s="22"/>
      <c r="B69" s="22"/>
      <c r="C69" s="22"/>
      <c r="D69" s="22"/>
      <c r="E69" s="22"/>
      <c r="F69" s="22"/>
      <c r="G69" s="17"/>
      <c r="H69" s="17"/>
    </row>
    <row r="70" spans="1:8" x14ac:dyDescent="0.25">
      <c r="A70" s="22"/>
      <c r="B70" s="22"/>
      <c r="C70" s="22"/>
      <c r="D70" s="22"/>
      <c r="E70" s="22"/>
      <c r="F70" s="22"/>
      <c r="G70" s="17"/>
      <c r="H70" s="17"/>
    </row>
    <row r="71" spans="1:8" x14ac:dyDescent="0.25">
      <c r="A71" s="22"/>
      <c r="B71" s="22"/>
      <c r="C71" s="22"/>
      <c r="D71" s="22"/>
      <c r="E71" s="22"/>
      <c r="F71" s="22"/>
      <c r="G71" s="17"/>
      <c r="H71" s="17"/>
    </row>
    <row r="72" spans="1:8" x14ac:dyDescent="0.25">
      <c r="A72" s="22"/>
      <c r="B72" s="22"/>
      <c r="C72" s="22"/>
      <c r="D72" s="22"/>
      <c r="E72" s="22"/>
      <c r="F72" s="22"/>
      <c r="G72" s="17"/>
      <c r="H72" s="17"/>
    </row>
    <row r="73" spans="1:8" x14ac:dyDescent="0.25">
      <c r="A73" s="22"/>
      <c r="B73" s="22"/>
      <c r="C73" s="22"/>
      <c r="D73" s="22"/>
      <c r="E73" s="22"/>
      <c r="F73" s="22"/>
      <c r="G73" s="17"/>
      <c r="H73" s="17"/>
    </row>
    <row r="74" spans="1:8" x14ac:dyDescent="0.25">
      <c r="A74" s="22"/>
      <c r="B74" s="22"/>
      <c r="C74" s="22"/>
      <c r="D74" s="22"/>
      <c r="E74" s="22"/>
      <c r="F74" s="22"/>
      <c r="G74" s="17"/>
      <c r="H74" s="17"/>
    </row>
    <row r="75" spans="1:8" x14ac:dyDescent="0.25">
      <c r="A75" s="22"/>
      <c r="B75" s="22"/>
      <c r="C75" s="22"/>
      <c r="D75" s="22"/>
      <c r="E75" s="22"/>
      <c r="F75" s="22"/>
      <c r="G75" s="17"/>
      <c r="H75" s="17"/>
    </row>
    <row r="76" spans="1:8" x14ac:dyDescent="0.25">
      <c r="A76" s="22"/>
      <c r="B76" s="22"/>
      <c r="C76" s="22"/>
      <c r="D76" s="22"/>
      <c r="E76" s="22"/>
      <c r="F76" s="22"/>
      <c r="G76" s="17"/>
      <c r="H76" s="17"/>
    </row>
    <row r="77" spans="1:8" x14ac:dyDescent="0.25">
      <c r="A77" s="22"/>
      <c r="B77" s="22"/>
      <c r="C77" s="22"/>
      <c r="D77" s="22"/>
      <c r="E77" s="22"/>
      <c r="F77" s="22"/>
      <c r="G77" s="17"/>
      <c r="H77" s="17"/>
    </row>
    <row r="78" spans="1:8" x14ac:dyDescent="0.25">
      <c r="A78" s="22"/>
      <c r="B78" s="22"/>
      <c r="C78" s="22"/>
      <c r="D78" s="22"/>
      <c r="E78" s="22"/>
      <c r="F78" s="22"/>
      <c r="G78" s="17"/>
      <c r="H78" s="17"/>
    </row>
    <row r="79" spans="1:8" x14ac:dyDescent="0.25">
      <c r="A79" s="22"/>
      <c r="B79" s="22"/>
      <c r="C79" s="22"/>
      <c r="D79" s="22"/>
      <c r="E79" s="22"/>
      <c r="F79" s="22"/>
      <c r="G79" s="17"/>
      <c r="H79" s="17"/>
    </row>
    <row r="80" spans="1:8" x14ac:dyDescent="0.25">
      <c r="A80" s="22"/>
      <c r="B80" s="22"/>
      <c r="C80" s="22"/>
      <c r="D80" s="22"/>
      <c r="E80" s="22"/>
      <c r="F80" s="22"/>
      <c r="G80" s="17"/>
      <c r="H80" s="17"/>
    </row>
    <row r="81" spans="1:8" x14ac:dyDescent="0.25">
      <c r="A81" s="22"/>
      <c r="B81" s="22"/>
      <c r="C81" s="22"/>
      <c r="D81" s="22"/>
      <c r="E81" s="22"/>
      <c r="F81" s="22"/>
      <c r="G81" s="17"/>
      <c r="H81" s="17"/>
    </row>
    <row r="82" spans="1:8" x14ac:dyDescent="0.25">
      <c r="A82" s="22"/>
      <c r="B82" s="22"/>
      <c r="C82" s="22"/>
      <c r="D82" s="22"/>
      <c r="E82" s="22"/>
      <c r="F82" s="22"/>
      <c r="G82" s="17"/>
      <c r="H82" s="17"/>
    </row>
    <row r="83" spans="1:8" x14ac:dyDescent="0.25">
      <c r="A83" s="22"/>
      <c r="B83" s="22"/>
      <c r="C83" s="22"/>
      <c r="D83" s="22"/>
      <c r="E83" s="22"/>
      <c r="F83" s="22"/>
      <c r="G83" s="17"/>
      <c r="H83" s="17"/>
    </row>
    <row r="84" spans="1:8" x14ac:dyDescent="0.25">
      <c r="A84" s="11"/>
      <c r="B84" s="11"/>
      <c r="C84" s="11"/>
      <c r="D84" s="11"/>
      <c r="E84" s="11"/>
      <c r="F84" s="11"/>
    </row>
    <row r="85" spans="1:8" x14ac:dyDescent="0.25">
      <c r="A85" s="11"/>
      <c r="B85" s="11"/>
      <c r="C85" s="11"/>
      <c r="D85" s="11"/>
      <c r="E85" s="11"/>
      <c r="F85" s="11"/>
    </row>
    <row r="86" spans="1:8" x14ac:dyDescent="0.25">
      <c r="A86" s="11"/>
      <c r="B86" s="11"/>
      <c r="C86" s="11"/>
      <c r="D86" s="11"/>
      <c r="E86" s="11"/>
      <c r="F86" s="11"/>
    </row>
    <row r="87" spans="1:8" x14ac:dyDescent="0.25">
      <c r="A87" s="11"/>
      <c r="B87" s="11"/>
      <c r="C87" s="11"/>
      <c r="D87" s="11"/>
      <c r="E87" s="11"/>
      <c r="F87" s="11"/>
    </row>
    <row r="88" spans="1:8" x14ac:dyDescent="0.25">
      <c r="A88" s="11"/>
      <c r="B88" s="11"/>
      <c r="C88" s="11"/>
      <c r="D88" s="11"/>
      <c r="E88" s="11"/>
      <c r="F88" s="11"/>
    </row>
    <row r="89" spans="1:8" x14ac:dyDescent="0.25">
      <c r="A89" s="11"/>
      <c r="B89" s="11"/>
      <c r="C89" s="11"/>
      <c r="D89" s="11"/>
      <c r="E89" s="11"/>
      <c r="F89" s="11"/>
    </row>
    <row r="90" spans="1:8" x14ac:dyDescent="0.25">
      <c r="A90" s="11"/>
      <c r="B90" s="11"/>
      <c r="C90" s="11"/>
      <c r="D90" s="11"/>
      <c r="E90" s="11"/>
      <c r="F90" s="11"/>
    </row>
    <row r="91" spans="1:8" x14ac:dyDescent="0.25">
      <c r="A91" s="11"/>
      <c r="B91" s="11"/>
      <c r="C91" s="11"/>
      <c r="D91" s="11"/>
      <c r="E91" s="11"/>
      <c r="F91" s="11"/>
    </row>
    <row r="92" spans="1:8" x14ac:dyDescent="0.25">
      <c r="A92" s="11"/>
      <c r="B92" s="11"/>
      <c r="C92" s="11"/>
      <c r="D92" s="11"/>
      <c r="E92" s="11"/>
      <c r="F92" s="11"/>
    </row>
    <row r="93" spans="1:8" x14ac:dyDescent="0.25">
      <c r="A93" s="11"/>
      <c r="B93" s="11"/>
      <c r="C93" s="11"/>
      <c r="D93" s="11"/>
      <c r="E93" s="11"/>
      <c r="F93" s="11"/>
    </row>
    <row r="94" spans="1:8" x14ac:dyDescent="0.25">
      <c r="A94" s="11"/>
      <c r="B94" s="11"/>
      <c r="C94" s="11"/>
      <c r="D94" s="11"/>
      <c r="E94" s="11"/>
      <c r="F94" s="11"/>
    </row>
    <row r="95" spans="1:8" x14ac:dyDescent="0.25">
      <c r="A95" s="11"/>
      <c r="B95" s="11"/>
      <c r="C95" s="11"/>
      <c r="D95" s="11"/>
      <c r="E95" s="11"/>
      <c r="F95" s="11"/>
    </row>
    <row r="96" spans="1:8" x14ac:dyDescent="0.25">
      <c r="A96" s="11"/>
      <c r="B96" s="11"/>
      <c r="C96" s="11"/>
      <c r="D96" s="11"/>
      <c r="E96" s="11"/>
      <c r="F96" s="11"/>
    </row>
    <row r="97" spans="1:6" x14ac:dyDescent="0.25">
      <c r="A97" s="11"/>
      <c r="B97" s="11"/>
      <c r="C97" s="11"/>
      <c r="D97" s="11"/>
      <c r="E97" s="11"/>
      <c r="F97" s="11"/>
    </row>
    <row r="98" spans="1:6" x14ac:dyDescent="0.25">
      <c r="A98" s="11"/>
      <c r="B98" s="11"/>
      <c r="C98" s="11"/>
      <c r="D98" s="11"/>
      <c r="E98" s="11"/>
      <c r="F98" s="11"/>
    </row>
    <row r="99" spans="1:6" x14ac:dyDescent="0.25">
      <c r="A99" s="11"/>
      <c r="B99" s="11"/>
      <c r="C99" s="11"/>
      <c r="D99" s="11"/>
      <c r="E99" s="11"/>
      <c r="F99" s="11"/>
    </row>
    <row r="100" spans="1:6" x14ac:dyDescent="0.25">
      <c r="A100" s="11"/>
      <c r="B100" s="11"/>
      <c r="C100" s="11"/>
      <c r="D100" s="11"/>
      <c r="E100" s="11"/>
      <c r="F100" s="11"/>
    </row>
    <row r="101" spans="1:6" x14ac:dyDescent="0.25">
      <c r="A101" s="11"/>
      <c r="B101" s="11"/>
      <c r="C101" s="11"/>
      <c r="D101" s="11"/>
      <c r="E101" s="11"/>
      <c r="F101" s="11"/>
    </row>
    <row r="102" spans="1:6" x14ac:dyDescent="0.25">
      <c r="A102" s="11"/>
      <c r="B102" s="11"/>
      <c r="C102" s="11"/>
      <c r="D102" s="11"/>
      <c r="E102" s="11"/>
      <c r="F102" s="11"/>
    </row>
    <row r="103" spans="1:6" x14ac:dyDescent="0.25">
      <c r="A103" s="11"/>
      <c r="B103" s="11"/>
      <c r="C103" s="11"/>
      <c r="D103" s="11"/>
      <c r="E103" s="11"/>
      <c r="F103" s="11"/>
    </row>
    <row r="104" spans="1:6" x14ac:dyDescent="0.25">
      <c r="A104" s="11"/>
      <c r="B104" s="11"/>
      <c r="C104" s="11"/>
      <c r="D104" s="11"/>
      <c r="E104" s="11"/>
      <c r="F104" s="11"/>
    </row>
    <row r="105" spans="1:6" x14ac:dyDescent="0.25">
      <c r="A105" s="11"/>
      <c r="B105" s="11"/>
      <c r="C105" s="11"/>
      <c r="D105" s="11"/>
      <c r="E105" s="11"/>
      <c r="F105" s="11"/>
    </row>
  </sheetData>
  <mergeCells count="26">
    <mergeCell ref="A46:A47"/>
    <mergeCell ref="A50:A51"/>
    <mergeCell ref="A32:A33"/>
    <mergeCell ref="A34:A35"/>
    <mergeCell ref="A36:A37"/>
    <mergeCell ref="A38:A39"/>
    <mergeCell ref="A48:A49"/>
    <mergeCell ref="A40:A41"/>
    <mergeCell ref="A26:A27"/>
    <mergeCell ref="A28:A29"/>
    <mergeCell ref="A30:A31"/>
    <mergeCell ref="A42:A43"/>
    <mergeCell ref="A44:A45"/>
    <mergeCell ref="B9:C9"/>
    <mergeCell ref="B4:C4"/>
    <mergeCell ref="B3:C3"/>
    <mergeCell ref="B5:C5"/>
    <mergeCell ref="A24:A25"/>
    <mergeCell ref="A62:A63"/>
    <mergeCell ref="A64:A65"/>
    <mergeCell ref="A66:A67"/>
    <mergeCell ref="A52:A53"/>
    <mergeCell ref="A54:A55"/>
    <mergeCell ref="A56:A57"/>
    <mergeCell ref="A58:A59"/>
    <mergeCell ref="A60:A61"/>
  </mergeCells>
  <printOptions gridLines="1"/>
  <pageMargins left="0.7" right="0.7" top="0.75" bottom="0.75" header="0.3" footer="0.3"/>
  <pageSetup scale="94" orientation="portrait" r:id="rId1"/>
  <headerFooter>
    <oddFooter>&amp;L&amp;"Times New Roman,Regular"&amp;12&amp;KE8E800Confidential</oddFooter>
    <evenFooter>&amp;L&amp;"Times New Roman,Regular"&amp;12&amp;KE8E800Confidential</evenFooter>
    <firstFooter>&amp;L&amp;"Times New Roman,Regular"&amp;12&amp;KE8E800Confidential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G34"/>
  <sheetViews>
    <sheetView workbookViewId="0">
      <selection activeCell="A9" sqref="A9"/>
    </sheetView>
  </sheetViews>
  <sheetFormatPr defaultRowHeight="15" x14ac:dyDescent="0.25"/>
  <cols>
    <col min="1" max="1" width="22.140625" style="2" customWidth="1"/>
    <col min="2" max="5" width="13" style="2" customWidth="1"/>
    <col min="6" max="6" width="24.42578125" customWidth="1"/>
  </cols>
  <sheetData>
    <row r="1" spans="1:5" x14ac:dyDescent="0.25">
      <c r="A1" s="6" t="s">
        <v>35</v>
      </c>
      <c r="B1" s="6" t="s">
        <v>47</v>
      </c>
      <c r="C1" s="33" t="s">
        <v>18</v>
      </c>
      <c r="D1" s="6" t="s">
        <v>50</v>
      </c>
      <c r="E1" s="6" t="s">
        <v>54</v>
      </c>
    </row>
    <row r="2" spans="1:5" x14ac:dyDescent="0.25">
      <c r="A2" s="2" t="s">
        <v>52</v>
      </c>
      <c r="B2" s="2" t="s">
        <v>55</v>
      </c>
      <c r="C2" s="34">
        <v>36.46</v>
      </c>
      <c r="D2" s="2" t="s">
        <v>56</v>
      </c>
      <c r="E2" s="35">
        <v>-8</v>
      </c>
    </row>
    <row r="3" spans="1:5" x14ac:dyDescent="0.25">
      <c r="A3" s="2" t="s">
        <v>51</v>
      </c>
      <c r="B3" s="2" t="s">
        <v>57</v>
      </c>
      <c r="C3" s="9">
        <v>98.08</v>
      </c>
      <c r="D3" s="36" t="s">
        <v>58</v>
      </c>
      <c r="E3" s="35">
        <v>-3</v>
      </c>
    </row>
    <row r="4" spans="1:5" x14ac:dyDescent="0.25">
      <c r="A4" s="2" t="s">
        <v>59</v>
      </c>
      <c r="B4" s="2" t="s">
        <v>60</v>
      </c>
      <c r="C4" s="9">
        <v>123.11</v>
      </c>
      <c r="D4" s="2" t="s">
        <v>61</v>
      </c>
      <c r="E4" s="35">
        <v>1.01</v>
      </c>
    </row>
    <row r="5" spans="1:5" x14ac:dyDescent="0.25">
      <c r="A5" s="2" t="s">
        <v>49</v>
      </c>
      <c r="B5" s="2" t="s">
        <v>62</v>
      </c>
      <c r="C5" s="34">
        <v>158.09</v>
      </c>
      <c r="D5" s="2" t="s">
        <v>63</v>
      </c>
      <c r="E5" s="35">
        <v>1.85</v>
      </c>
    </row>
    <row r="6" spans="1:5" x14ac:dyDescent="0.25">
      <c r="A6" s="2" t="s">
        <v>48</v>
      </c>
      <c r="B6" s="2" t="s">
        <v>64</v>
      </c>
      <c r="C6" s="9">
        <v>98</v>
      </c>
      <c r="D6" s="36" t="s">
        <v>65</v>
      </c>
      <c r="E6" s="35">
        <v>2.12</v>
      </c>
    </row>
    <row r="7" spans="1:5" x14ac:dyDescent="0.25">
      <c r="A7" s="2" t="s">
        <v>66</v>
      </c>
      <c r="B7" s="36" t="s">
        <v>67</v>
      </c>
      <c r="C7" s="34">
        <v>90.08</v>
      </c>
      <c r="D7" s="36" t="s">
        <v>68</v>
      </c>
      <c r="E7" s="35">
        <v>3.86</v>
      </c>
    </row>
    <row r="8" spans="1:5" x14ac:dyDescent="0.25">
      <c r="A8" s="2" t="s">
        <v>53</v>
      </c>
      <c r="B8" s="36" t="s">
        <v>69</v>
      </c>
      <c r="C8" s="9">
        <v>60.05</v>
      </c>
      <c r="D8" s="36" t="s">
        <v>70</v>
      </c>
      <c r="E8" s="35">
        <v>4.76</v>
      </c>
    </row>
    <row r="9" spans="1:5" x14ac:dyDescent="0.25">
      <c r="A9" s="2" t="s">
        <v>30</v>
      </c>
      <c r="B9" s="36" t="s">
        <v>81</v>
      </c>
      <c r="C9" s="34">
        <v>18.02</v>
      </c>
      <c r="D9" s="36" t="s">
        <v>82</v>
      </c>
      <c r="E9" s="35">
        <v>15.74</v>
      </c>
    </row>
    <row r="10" spans="1:5" x14ac:dyDescent="0.25">
      <c r="E10" s="38" t="s">
        <v>73</v>
      </c>
    </row>
    <row r="21" spans="1:7" x14ac:dyDescent="0.25">
      <c r="C21" s="37"/>
    </row>
    <row r="22" spans="1:7" s="3" customFormat="1" x14ac:dyDescent="0.25">
      <c r="A22" s="8"/>
      <c r="B22" s="8"/>
      <c r="C22" s="8"/>
      <c r="D22" s="8"/>
      <c r="E22" s="8"/>
      <c r="F22" s="8"/>
      <c r="G22" s="8"/>
    </row>
    <row r="23" spans="1:7" x14ac:dyDescent="0.25">
      <c r="E23" s="9"/>
      <c r="F23" s="2"/>
      <c r="G23" s="2"/>
    </row>
    <row r="24" spans="1:7" x14ac:dyDescent="0.25">
      <c r="E24" s="9"/>
      <c r="F24" s="2"/>
      <c r="G24" s="2"/>
    </row>
    <row r="25" spans="1:7" x14ac:dyDescent="0.25">
      <c r="E25" s="9"/>
      <c r="F25" s="2"/>
      <c r="G25" s="2"/>
    </row>
    <row r="26" spans="1:7" x14ac:dyDescent="0.25">
      <c r="E26" s="9"/>
      <c r="F26" s="2"/>
      <c r="G26" s="2"/>
    </row>
    <row r="27" spans="1:7" x14ac:dyDescent="0.25">
      <c r="E27" s="9"/>
      <c r="F27" s="2"/>
      <c r="G27" s="2"/>
    </row>
    <row r="28" spans="1:7" x14ac:dyDescent="0.25">
      <c r="E28" s="9"/>
      <c r="F28" s="2"/>
      <c r="G28" s="2"/>
    </row>
    <row r="29" spans="1:7" x14ac:dyDescent="0.25">
      <c r="E29" s="9"/>
      <c r="F29" s="2"/>
      <c r="G29" s="2"/>
    </row>
    <row r="30" spans="1:7" x14ac:dyDescent="0.25">
      <c r="E30" s="9"/>
      <c r="F30" s="2"/>
      <c r="G30" s="2"/>
    </row>
    <row r="31" spans="1:7" x14ac:dyDescent="0.25">
      <c r="E31" s="9"/>
      <c r="F31" s="2"/>
      <c r="G31" s="2"/>
    </row>
    <row r="32" spans="1:7" x14ac:dyDescent="0.25">
      <c r="E32" s="9"/>
      <c r="F32" s="2"/>
      <c r="G32" s="2"/>
    </row>
    <row r="33" spans="5:7" x14ac:dyDescent="0.25">
      <c r="E33" s="9"/>
      <c r="F33" s="2"/>
      <c r="G33" s="2"/>
    </row>
    <row r="34" spans="5:7" x14ac:dyDescent="0.25">
      <c r="E34" s="9"/>
      <c r="F34" s="2"/>
      <c r="G34" s="2"/>
    </row>
  </sheetData>
  <sortState xmlns:xlrd2="http://schemas.microsoft.com/office/spreadsheetml/2017/richdata2" ref="A2:E8">
    <sortCondition ref="E3:E8"/>
  </sortState>
  <pageMargins left="0.7" right="0.7" top="0.75" bottom="0.75" header="0.3" footer="0.3"/>
  <pageSetup orientation="portrait" r:id="rId1"/>
  <headerFooter>
    <oddFooter>&amp;L&amp;"Times New Roman,Regular"&amp;12&amp;KE8E800Confidential</oddFooter>
    <evenFooter>&amp;L&amp;"Times New Roman,Regular"&amp;12&amp;KE8E800Confidential</evenFooter>
    <firstFooter>&amp;L&amp;"Times New Roman,Regular"&amp;12&amp;KE8E800Confidential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AB3"/>
  <sheetViews>
    <sheetView workbookViewId="0">
      <selection activeCell="AA9" sqref="AA9"/>
    </sheetView>
  </sheetViews>
  <sheetFormatPr defaultRowHeight="15" x14ac:dyDescent="0.25"/>
  <cols>
    <col min="1" max="1" width="14.5703125" style="2" customWidth="1"/>
    <col min="2" max="11" width="16" style="2" customWidth="1"/>
    <col min="12" max="12" width="24.5703125" style="2" customWidth="1"/>
    <col min="13" max="23" width="16" style="2" customWidth="1"/>
    <col min="24" max="24" width="15.7109375" style="2" customWidth="1"/>
    <col min="25" max="26" width="15.7109375" customWidth="1"/>
    <col min="27" max="27" width="12.28515625" style="2" customWidth="1"/>
    <col min="28" max="28" width="9.140625" style="2"/>
  </cols>
  <sheetData>
    <row r="1" spans="1:28" s="4" customFormat="1" x14ac:dyDescent="0.25">
      <c r="A1" s="5" t="s">
        <v>8</v>
      </c>
      <c r="B1" s="5" t="s">
        <v>9</v>
      </c>
      <c r="C1" s="28" t="s">
        <v>78</v>
      </c>
      <c r="D1" s="28" t="s">
        <v>95</v>
      </c>
      <c r="E1" s="28" t="s">
        <v>79</v>
      </c>
      <c r="F1" s="28" t="s">
        <v>96</v>
      </c>
      <c r="G1" s="28" t="s">
        <v>80</v>
      </c>
      <c r="H1" s="28" t="s">
        <v>97</v>
      </c>
      <c r="I1" s="28" t="s">
        <v>85</v>
      </c>
      <c r="J1" s="28" t="s">
        <v>86</v>
      </c>
      <c r="K1" s="28" t="s">
        <v>87</v>
      </c>
      <c r="L1" s="28" t="s">
        <v>88</v>
      </c>
      <c r="M1" s="28" t="s">
        <v>89</v>
      </c>
      <c r="N1" s="28" t="s">
        <v>90</v>
      </c>
      <c r="O1" s="28" t="s">
        <v>91</v>
      </c>
      <c r="P1" s="28" t="s">
        <v>92</v>
      </c>
      <c r="Q1" s="28" t="s">
        <v>98</v>
      </c>
      <c r="R1" s="28" t="s">
        <v>99</v>
      </c>
      <c r="S1" s="28" t="s">
        <v>100</v>
      </c>
      <c r="T1" s="28" t="s">
        <v>101</v>
      </c>
      <c r="U1" s="28" t="s">
        <v>102</v>
      </c>
      <c r="V1" s="28" t="s">
        <v>103</v>
      </c>
      <c r="W1" s="28" t="s">
        <v>104</v>
      </c>
      <c r="X1" s="28" t="s">
        <v>105</v>
      </c>
      <c r="Y1" s="28" t="s">
        <v>93</v>
      </c>
      <c r="Z1" s="28" t="s">
        <v>106</v>
      </c>
      <c r="AA1" s="29" t="s">
        <v>112</v>
      </c>
      <c r="AB1" s="5" t="s">
        <v>110</v>
      </c>
    </row>
    <row r="2" spans="1:28" x14ac:dyDescent="0.25">
      <c r="A2" s="2">
        <v>1</v>
      </c>
      <c r="B2" s="2">
        <v>-10</v>
      </c>
      <c r="C2" s="39">
        <v>100</v>
      </c>
      <c r="D2" s="2">
        <v>0</v>
      </c>
      <c r="E2" s="2">
        <v>80</v>
      </c>
      <c r="F2" s="2">
        <v>0</v>
      </c>
      <c r="G2" s="2">
        <v>0</v>
      </c>
      <c r="H2" s="2">
        <v>0</v>
      </c>
      <c r="I2" s="2">
        <v>35</v>
      </c>
      <c r="J2" s="39">
        <v>0</v>
      </c>
      <c r="K2" s="39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35</v>
      </c>
      <c r="Z2" s="2">
        <v>0</v>
      </c>
      <c r="AA2" s="2">
        <v>2</v>
      </c>
      <c r="AB2" s="2">
        <v>1</v>
      </c>
    </row>
    <row r="3" spans="1:28" s="10" customFormat="1" ht="13.9" customHeight="1" x14ac:dyDescent="0.25">
      <c r="A3" s="37" t="s">
        <v>10</v>
      </c>
      <c r="B3" s="37" t="s">
        <v>117</v>
      </c>
      <c r="C3" s="37" t="s">
        <v>115</v>
      </c>
      <c r="D3" s="37" t="s">
        <v>115</v>
      </c>
      <c r="E3" s="37" t="s">
        <v>116</v>
      </c>
      <c r="F3" s="37" t="s">
        <v>116</v>
      </c>
      <c r="G3" s="37" t="s">
        <v>116</v>
      </c>
      <c r="H3" s="37" t="s">
        <v>116</v>
      </c>
      <c r="I3" s="37" t="s">
        <v>114</v>
      </c>
      <c r="J3" s="37" t="s">
        <v>114</v>
      </c>
      <c r="K3" s="37" t="s">
        <v>114</v>
      </c>
      <c r="L3" s="37" t="s">
        <v>114</v>
      </c>
      <c r="M3" s="37" t="s">
        <v>114</v>
      </c>
      <c r="N3" s="37" t="s">
        <v>114</v>
      </c>
      <c r="O3" s="37" t="s">
        <v>114</v>
      </c>
      <c r="P3" s="37" t="s">
        <v>114</v>
      </c>
      <c r="Q3" s="37" t="s">
        <v>114</v>
      </c>
      <c r="R3" s="37" t="s">
        <v>114</v>
      </c>
      <c r="S3" s="37" t="s">
        <v>114</v>
      </c>
      <c r="T3" s="37" t="s">
        <v>114</v>
      </c>
      <c r="U3" s="37" t="s">
        <v>114</v>
      </c>
      <c r="V3" s="37" t="s">
        <v>114</v>
      </c>
      <c r="W3" s="37" t="s">
        <v>114</v>
      </c>
      <c r="X3" s="37" t="s">
        <v>114</v>
      </c>
      <c r="Y3" s="10" t="s">
        <v>113</v>
      </c>
      <c r="Z3" s="10" t="s">
        <v>113</v>
      </c>
      <c r="AA3" s="43" t="s">
        <v>108</v>
      </c>
      <c r="AB3" s="37" t="s">
        <v>118</v>
      </c>
    </row>
  </sheetData>
  <pageMargins left="0.7" right="0.7" top="0.75" bottom="0.75" header="0.3" footer="0.3"/>
  <pageSetup orientation="portrait" r:id="rId1"/>
  <headerFooter>
    <oddFooter>&amp;L&amp;"Times New Roman,Regular"&amp;12&amp;KE8E800Confidential</oddFooter>
    <evenFooter>&amp;L&amp;"Times New Roman,Regular"&amp;12&amp;KE8E800Confidential</evenFooter>
    <firstFooter>&amp;L&amp;"Times New Roman,Regular"&amp;12&amp;KE8E800Confidential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id_classification_eusecret" value=""/>
  <element uid="cefbaa69-3bfa-4b56-8d22-6839cb7b06d0" value=""/>
</sisl>
</file>

<file path=customXml/itemProps1.xml><?xml version="1.0" encoding="utf-8"?>
<ds:datastoreItem xmlns:ds="http://schemas.openxmlformats.org/officeDocument/2006/customXml" ds:itemID="{5598FCF7-3A37-4EAE-B5E2-E524C0492525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Experimental Plan</vt:lpstr>
      <vt:lpstr>Additives</vt:lpstr>
      <vt:lpstr>Example .csv file for Chemspeed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Christensen, Melodie</dc:creator>
  <cp:lastModifiedBy>Christensen, Melodie</cp:lastModifiedBy>
  <cp:lastPrinted>2019-04-22T20:50:38Z</cp:lastPrinted>
  <dcterms:created xsi:type="dcterms:W3CDTF">2019-04-10T20:09:41Z</dcterms:created>
  <dcterms:modified xsi:type="dcterms:W3CDTF">2021-10-08T15:03:33Z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3a359193-49a2-4ef5-828c-7c94f642df8f</vt:lpwstr>
  </property>
  <property fmtid="{D5CDD505-2E9C-101B-9397-08002B2CF9AE}" pid="3" name="bjSaver">
    <vt:lpwstr>4X5aXHeuaRsPOg0QFyjh2d3tvAIfi8eM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5" name="bjDocumentLabelXML-0">
    <vt:lpwstr>ames.com/2008/01/sie/internal/label"&gt;&lt;element uid="id_classification_eusecret" value="" /&gt;&lt;element uid="cefbaa69-3bfa-4b56-8d22-6839cb7b06d0" value="" /&gt;&lt;/sisl&gt;</vt:lpwstr>
  </property>
  <property fmtid="{D5CDD505-2E9C-101B-9397-08002B2CF9AE}" pid="6" name="bjDocumentSecurityLabel">
    <vt:lpwstr>Confidential</vt:lpwstr>
  </property>
  <property fmtid="{D5CDD505-2E9C-101B-9397-08002B2CF9AE}" pid="7" name="MerckMetadataExchange">
    <vt:lpwstr>!$MRK@Confidential-Footer-Left</vt:lpwstr>
  </property>
  <property fmtid="{D5CDD505-2E9C-101B-9397-08002B2CF9AE}" pid="8" name="bjLeftFooterLabel-first">
    <vt:lpwstr>&amp;"Times New Roman,Regular"&amp;12&amp;KE8E800Confidential</vt:lpwstr>
  </property>
  <property fmtid="{D5CDD505-2E9C-101B-9397-08002B2CF9AE}" pid="9" name="bjLeftFooterLabel-even">
    <vt:lpwstr>&amp;"Times New Roman,Regular"&amp;12&amp;KE8E800Confidential</vt:lpwstr>
  </property>
  <property fmtid="{D5CDD505-2E9C-101B-9397-08002B2CF9AE}" pid="10" name="bjLeftFooterLabel">
    <vt:lpwstr>&amp;"Times New Roman,Regular"&amp;12&amp;KE8E800Confidential</vt:lpwstr>
  </property>
  <property fmtid="{D5CDD505-2E9C-101B-9397-08002B2CF9AE}" pid="11" name="_AdHocReviewCycleID">
    <vt:i4>1107266192</vt:i4>
  </property>
  <property fmtid="{D5CDD505-2E9C-101B-9397-08002B2CF9AE}" pid="12" name="_NewReviewCycle">
    <vt:lpwstr/>
  </property>
  <property fmtid="{D5CDD505-2E9C-101B-9397-08002B2CF9AE}" pid="13" name="_EmailSubject">
    <vt:lpwstr>Proposed interface</vt:lpwstr>
  </property>
  <property fmtid="{D5CDD505-2E9C-101B-9397-08002B2CF9AE}" pid="14" name="_AuthorEmail">
    <vt:lpwstr>melodie.christensen@merck.com</vt:lpwstr>
  </property>
  <property fmtid="{D5CDD505-2E9C-101B-9397-08002B2CF9AE}" pid="15" name="_AuthorEmailDisplayName">
    <vt:lpwstr>Christensen, Melodie</vt:lpwstr>
  </property>
  <property fmtid="{D5CDD505-2E9C-101B-9397-08002B2CF9AE}" pid="17" name="_PreviousAdHocReviewCycleID">
    <vt:i4>1878779899</vt:i4>
  </property>
</Properties>
</file>