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oxa/mag/"/>
    </mc:Choice>
  </mc:AlternateContent>
  <bookViews>
    <workbookView xWindow="0" yWindow="460" windowWidth="27320" windowHeight="13560" tabRatio="500" activeTab="1"/>
  </bookViews>
  <sheets>
    <sheet name="температура" sheetId="1" r:id="rId1"/>
    <sheet name="давление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2" l="1"/>
  <c r="M12" i="2"/>
  <c r="N7" i="2"/>
  <c r="N6" i="2"/>
  <c r="H22" i="2"/>
  <c r="G22" i="2"/>
  <c r="H2" i="2"/>
  <c r="H3" i="2"/>
  <c r="H4" i="2"/>
  <c r="H8" i="2"/>
  <c r="H9" i="2"/>
  <c r="H10" i="2"/>
  <c r="H11" i="2"/>
  <c r="H12" i="2"/>
  <c r="H17" i="2"/>
  <c r="H13" i="2"/>
  <c r="H14" i="2"/>
  <c r="H15" i="2"/>
  <c r="H16" i="2"/>
  <c r="H18" i="2"/>
  <c r="H21" i="2"/>
  <c r="G21" i="2"/>
  <c r="H19" i="2"/>
  <c r="H20" i="2"/>
  <c r="G20" i="2"/>
  <c r="G19" i="2"/>
  <c r="G18" i="2"/>
  <c r="I17" i="2"/>
  <c r="G17" i="2"/>
  <c r="I15" i="2"/>
  <c r="G16" i="2"/>
  <c r="G15" i="2"/>
  <c r="G14" i="2"/>
  <c r="G13" i="2"/>
  <c r="J10" i="2"/>
  <c r="G12" i="2"/>
  <c r="G11" i="2"/>
  <c r="G10" i="2"/>
  <c r="D14" i="1"/>
  <c r="I2" i="1"/>
  <c r="I3" i="1"/>
  <c r="I4" i="1"/>
  <c r="I6" i="1"/>
  <c r="I7" i="1"/>
  <c r="H6" i="2"/>
  <c r="G9" i="2"/>
  <c r="G8" i="2"/>
  <c r="G2" i="2"/>
  <c r="G3" i="2"/>
  <c r="G4" i="2"/>
  <c r="G2" i="1"/>
  <c r="L3" i="1"/>
  <c r="M3" i="1"/>
  <c r="L9" i="1"/>
  <c r="F15" i="1"/>
  <c r="F17" i="1"/>
  <c r="H2" i="1"/>
  <c r="H3" i="1"/>
  <c r="H4" i="1"/>
  <c r="H6" i="1"/>
  <c r="H7" i="1"/>
  <c r="G3" i="1"/>
  <c r="G4" i="1"/>
  <c r="G6" i="1"/>
  <c r="G7" i="1"/>
</calcChain>
</file>

<file path=xl/sharedStrings.xml><?xml version="1.0" encoding="utf-8"?>
<sst xmlns="http://schemas.openxmlformats.org/spreadsheetml/2006/main" count="73" uniqueCount="40">
  <si>
    <t>ac1</t>
  </si>
  <si>
    <t>ac2</t>
  </si>
  <si>
    <t>ac3</t>
  </si>
  <si>
    <t>ac4</t>
  </si>
  <si>
    <t>ac5</t>
  </si>
  <si>
    <t>ac6</t>
  </si>
  <si>
    <t>b1</t>
  </si>
  <si>
    <t>b2</t>
  </si>
  <si>
    <t>mb</t>
  </si>
  <si>
    <t>mc</t>
  </si>
  <si>
    <t>md</t>
  </si>
  <si>
    <t>даташит</t>
  </si>
  <si>
    <t>пример</t>
  </si>
  <si>
    <t>мои</t>
  </si>
  <si>
    <t>ut</t>
  </si>
  <si>
    <t>x1</t>
  </si>
  <si>
    <t>x2</t>
  </si>
  <si>
    <t>b5</t>
  </si>
  <si>
    <t>T</t>
  </si>
  <si>
    <t>температура</t>
  </si>
  <si>
    <t>x2_1</t>
  </si>
  <si>
    <t>x2_2</t>
  </si>
  <si>
    <t>up</t>
  </si>
  <si>
    <t>b6</t>
  </si>
  <si>
    <t>-</t>
  </si>
  <si>
    <t xml:space="preserve">x3 </t>
  </si>
  <si>
    <t>b3</t>
  </si>
  <si>
    <t>ac2*b6</t>
  </si>
  <si>
    <t>b4</t>
  </si>
  <si>
    <t>b7</t>
  </si>
  <si>
    <t>p2</t>
  </si>
  <si>
    <t>p</t>
  </si>
  <si>
    <t>15 этаж</t>
  </si>
  <si>
    <t>18 этаж</t>
  </si>
  <si>
    <t>па</t>
  </si>
  <si>
    <t>мм.рт.ст</t>
  </si>
  <si>
    <t>u</t>
  </si>
  <si>
    <t>g</t>
  </si>
  <si>
    <t>R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</si>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</sst>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15" sqref="D15"/>
    </sheetView>
  </sheetViews>
  <sheetFormatPr baseColWidth="10" defaultRowHeight="16" x14ac:dyDescent="0.2"/>
  <cols>
    <col min="4" max="4" width="18" customWidth="1"/>
    <col min="6" max="6" width="13.83203125" customWidth="1"/>
  </cols>
  <sheetData>
    <row r="1" spans="1:13" x14ac:dyDescent="0.2">
      <c r="B1" t="s">
        <v>11</v>
      </c>
      <c r="C1" t="s">
        <v>12</v>
      </c>
      <c r="D1" t="s">
        <v>13</v>
      </c>
      <c r="G1" t="s">
        <v>11</v>
      </c>
      <c r="H1" t="s">
        <v>12</v>
      </c>
      <c r="I1" t="s">
        <v>13</v>
      </c>
    </row>
    <row r="2" spans="1:13" x14ac:dyDescent="0.2">
      <c r="A2" t="s">
        <v>0</v>
      </c>
      <c r="B2">
        <v>408</v>
      </c>
      <c r="C2">
        <v>7911</v>
      </c>
      <c r="D2">
        <v>7338</v>
      </c>
      <c r="F2" t="s">
        <v>15</v>
      </c>
      <c r="G2">
        <f>(B14-B7)*B6/2^15</f>
        <v>4743.4071350097656</v>
      </c>
      <c r="H2">
        <f>(C14-C7)*C6/2^15</f>
        <v>5761.2467651367188</v>
      </c>
      <c r="I2">
        <f>(D14-D7)*D6/2^15</f>
        <v>6872.3744201660156</v>
      </c>
      <c r="K2" t="s">
        <v>20</v>
      </c>
    </row>
    <row r="3" spans="1:13" x14ac:dyDescent="0.2">
      <c r="A3" t="s">
        <v>1</v>
      </c>
      <c r="B3">
        <v>-72</v>
      </c>
      <c r="C3">
        <v>-934</v>
      </c>
      <c r="D3">
        <v>-1224</v>
      </c>
      <c r="F3" t="s">
        <v>16</v>
      </c>
      <c r="G3">
        <f>B11*2^11/(G2+B12)</f>
        <v>-2343.8672618025853</v>
      </c>
      <c r="H3">
        <f>C11*2^11/(H2+C12)</f>
        <v>-2768.3286797259693</v>
      </c>
      <c r="I3">
        <f>D11*2^11/(I2+D12)</f>
        <v>-2437.735088437606</v>
      </c>
      <c r="K3" t="s">
        <v>21</v>
      </c>
      <c r="L3">
        <f>I2+D12</f>
        <v>9304.3744201660156</v>
      </c>
      <c r="M3">
        <f>22681600/L3</f>
        <v>2437.735088437606</v>
      </c>
    </row>
    <row r="4" spans="1:13" x14ac:dyDescent="0.2">
      <c r="A4" t="s">
        <v>2</v>
      </c>
      <c r="B4">
        <v>-14383</v>
      </c>
      <c r="C4">
        <v>-14306</v>
      </c>
      <c r="D4">
        <v>-14704</v>
      </c>
      <c r="F4" t="s">
        <v>17</v>
      </c>
      <c r="G4">
        <f>G2+G3</f>
        <v>2399.5398732071803</v>
      </c>
      <c r="H4">
        <f>H2+H3</f>
        <v>2992.9180854107494</v>
      </c>
      <c r="I4">
        <f>I2+I3</f>
        <v>4434.6393317284092</v>
      </c>
    </row>
    <row r="5" spans="1:13" x14ac:dyDescent="0.2">
      <c r="A5" t="s">
        <v>3</v>
      </c>
      <c r="B5">
        <v>32741</v>
      </c>
      <c r="C5">
        <v>31567</v>
      </c>
      <c r="D5">
        <v>33266</v>
      </c>
    </row>
    <row r="6" spans="1:13" x14ac:dyDescent="0.2">
      <c r="A6" t="s">
        <v>4</v>
      </c>
      <c r="B6">
        <v>32757</v>
      </c>
      <c r="C6">
        <v>25671</v>
      </c>
      <c r="D6">
        <v>24733</v>
      </c>
      <c r="F6" t="s">
        <v>18</v>
      </c>
      <c r="G6">
        <f>(G4+8)/2^4</f>
        <v>150.47124207544877</v>
      </c>
      <c r="H6">
        <f>(H4+8)/2^4</f>
        <v>187.55738033817184</v>
      </c>
      <c r="I6">
        <f>(I4+8)/2^4</f>
        <v>277.66495823302557</v>
      </c>
    </row>
    <row r="7" spans="1:13" x14ac:dyDescent="0.2">
      <c r="A7" t="s">
        <v>5</v>
      </c>
      <c r="B7">
        <v>23153</v>
      </c>
      <c r="C7">
        <v>18974</v>
      </c>
      <c r="D7">
        <v>16879</v>
      </c>
      <c r="F7" t="s">
        <v>19</v>
      </c>
      <c r="G7">
        <f>G6/10</f>
        <v>15.047124207544877</v>
      </c>
      <c r="H7">
        <f t="shared" ref="H7:I7" si="0">H6/10</f>
        <v>18.755738033817185</v>
      </c>
      <c r="I7">
        <f t="shared" si="0"/>
        <v>27.766495823302556</v>
      </c>
    </row>
    <row r="8" spans="1:13" x14ac:dyDescent="0.2">
      <c r="A8" t="s">
        <v>6</v>
      </c>
      <c r="B8">
        <v>6190</v>
      </c>
      <c r="C8">
        <v>5498</v>
      </c>
      <c r="D8">
        <v>5498</v>
      </c>
    </row>
    <row r="9" spans="1:13" x14ac:dyDescent="0.2">
      <c r="A9" t="s">
        <v>7</v>
      </c>
      <c r="B9">
        <v>4</v>
      </c>
      <c r="C9">
        <v>46</v>
      </c>
      <c r="D9">
        <v>66</v>
      </c>
      <c r="L9">
        <f>D11*2^11</f>
        <v>-22681600</v>
      </c>
    </row>
    <row r="10" spans="1:13" x14ac:dyDescent="0.2">
      <c r="A10" t="s">
        <v>8</v>
      </c>
      <c r="B10">
        <v>-32768</v>
      </c>
      <c r="C10">
        <v>-32768</v>
      </c>
      <c r="D10">
        <v>-32768</v>
      </c>
    </row>
    <row r="11" spans="1:13" x14ac:dyDescent="0.2">
      <c r="A11" t="s">
        <v>9</v>
      </c>
      <c r="B11">
        <v>-8711</v>
      </c>
      <c r="C11">
        <v>-11075</v>
      </c>
      <c r="D11">
        <v>-11075</v>
      </c>
    </row>
    <row r="12" spans="1:13" x14ac:dyDescent="0.2">
      <c r="A12" t="s">
        <v>10</v>
      </c>
      <c r="B12">
        <v>2868</v>
      </c>
      <c r="C12">
        <v>2432</v>
      </c>
      <c r="D12">
        <v>2432</v>
      </c>
    </row>
    <row r="14" spans="1:13" x14ac:dyDescent="0.2">
      <c r="A14" t="s">
        <v>14</v>
      </c>
      <c r="B14">
        <v>27898</v>
      </c>
      <c r="C14">
        <v>26328</v>
      </c>
      <c r="D14">
        <f>давление!C14</f>
        <v>25984</v>
      </c>
    </row>
    <row r="15" spans="1:13" x14ac:dyDescent="0.2">
      <c r="F15">
        <f>MOD(ABS(D11)*2^11/4,2^16)</f>
        <v>34304</v>
      </c>
    </row>
    <row r="17" spans="6:6" x14ac:dyDescent="0.2">
      <c r="F17">
        <f>ABS(D11)*2^11/2^11</f>
        <v>11075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G2" zoomScale="158" workbookViewId="0">
      <selection activeCell="K14" sqref="K14"/>
    </sheetView>
  </sheetViews>
  <sheetFormatPr baseColWidth="10" defaultRowHeight="16" x14ac:dyDescent="0.2"/>
  <cols>
    <col min="5" max="5" width="13.83203125" customWidth="1"/>
    <col min="6" max="6" width="12" bestFit="1" customWidth="1"/>
    <col min="7" max="7" width="12.6640625" bestFit="1" customWidth="1"/>
    <col min="8" max="8" width="12.83203125" customWidth="1"/>
    <col min="10" max="10" width="12" bestFit="1" customWidth="1"/>
    <col min="13" max="13" width="12.33203125" bestFit="1" customWidth="1"/>
  </cols>
  <sheetData>
    <row r="1" spans="1:14" x14ac:dyDescent="0.2">
      <c r="B1" t="s">
        <v>11</v>
      </c>
      <c r="C1" t="s">
        <v>13</v>
      </c>
      <c r="G1" t="s">
        <v>11</v>
      </c>
      <c r="H1" t="s">
        <v>13</v>
      </c>
    </row>
    <row r="2" spans="1:14" x14ac:dyDescent="0.2">
      <c r="A2" t="s">
        <v>0</v>
      </c>
      <c r="B2">
        <v>408</v>
      </c>
      <c r="C2">
        <v>7338</v>
      </c>
      <c r="F2" t="s">
        <v>15</v>
      </c>
      <c r="G2">
        <f>(B14-B7)*B6/2^15</f>
        <v>4743.4071350097656</v>
      </c>
      <c r="H2">
        <f>(C14-C7)*C6/2^15</f>
        <v>6872.3744201660156</v>
      </c>
    </row>
    <row r="3" spans="1:14" x14ac:dyDescent="0.2">
      <c r="A3" t="s">
        <v>1</v>
      </c>
      <c r="B3">
        <v>-72</v>
      </c>
      <c r="C3">
        <v>-1224</v>
      </c>
      <c r="F3" t="s">
        <v>16</v>
      </c>
      <c r="G3">
        <f>B11*2^11/(G2+B12)</f>
        <v>-2343.8672618025853</v>
      </c>
      <c r="H3">
        <f>C11*2^11/(H2+C12)</f>
        <v>-2437.735088437606</v>
      </c>
    </row>
    <row r="4" spans="1:14" x14ac:dyDescent="0.2">
      <c r="A4" t="s">
        <v>2</v>
      </c>
      <c r="B4">
        <v>-14383</v>
      </c>
      <c r="C4">
        <v>-14704</v>
      </c>
      <c r="F4" t="s">
        <v>17</v>
      </c>
      <c r="G4">
        <f>G2+G3</f>
        <v>2399.5398732071803</v>
      </c>
      <c r="H4">
        <f>H2+H3</f>
        <v>4434.6393317284092</v>
      </c>
    </row>
    <row r="5" spans="1:14" x14ac:dyDescent="0.2">
      <c r="A5" t="s">
        <v>3</v>
      </c>
      <c r="B5">
        <v>32741</v>
      </c>
      <c r="C5">
        <v>33266</v>
      </c>
      <c r="M5" t="s">
        <v>34</v>
      </c>
      <c r="N5" t="s">
        <v>35</v>
      </c>
    </row>
    <row r="6" spans="1:14" x14ac:dyDescent="0.2">
      <c r="A6" t="s">
        <v>4</v>
      </c>
      <c r="B6">
        <v>32757</v>
      </c>
      <c r="C6">
        <v>24733</v>
      </c>
      <c r="F6" t="s">
        <v>19</v>
      </c>
      <c r="G6" s="1" t="s">
        <v>24</v>
      </c>
      <c r="H6">
        <f>температура!I7</f>
        <v>27.766495823302556</v>
      </c>
      <c r="L6" t="s">
        <v>32</v>
      </c>
      <c r="M6">
        <v>99290</v>
      </c>
      <c r="N6">
        <f>0.0075*M6</f>
        <v>744.67499999999995</v>
      </c>
    </row>
    <row r="7" spans="1:14" x14ac:dyDescent="0.2">
      <c r="A7" t="s">
        <v>5</v>
      </c>
      <c r="B7">
        <v>23153</v>
      </c>
      <c r="C7">
        <v>16879</v>
      </c>
      <c r="L7" t="s">
        <v>33</v>
      </c>
      <c r="M7">
        <v>99190</v>
      </c>
      <c r="N7">
        <f>0.0075*M7</f>
        <v>743.92499999999995</v>
      </c>
    </row>
    <row r="8" spans="1:14" x14ac:dyDescent="0.2">
      <c r="A8" t="s">
        <v>6</v>
      </c>
      <c r="B8">
        <v>6190</v>
      </c>
      <c r="C8">
        <v>5498</v>
      </c>
      <c r="F8" t="s">
        <v>23</v>
      </c>
      <c r="G8">
        <f>G4-4000</f>
        <v>-1600.4601267928197</v>
      </c>
      <c r="H8">
        <f>H4-4000</f>
        <v>434.63933172840916</v>
      </c>
    </row>
    <row r="9" spans="1:14" x14ac:dyDescent="0.2">
      <c r="A9" t="s">
        <v>7</v>
      </c>
      <c r="B9">
        <v>4</v>
      </c>
      <c r="C9">
        <v>66</v>
      </c>
      <c r="F9" t="s">
        <v>15</v>
      </c>
      <c r="G9">
        <f>(B9*(G8*G8/2^12))/2^11</f>
        <v>1.221405323721737</v>
      </c>
      <c r="H9">
        <f>(C9*(H8*H8/2^12))/2^11</f>
        <v>1.4863191858805411</v>
      </c>
      <c r="L9" t="s">
        <v>36</v>
      </c>
      <c r="M9">
        <v>2.9000000000000001E-2</v>
      </c>
    </row>
    <row r="10" spans="1:14" x14ac:dyDescent="0.2">
      <c r="A10" t="s">
        <v>8</v>
      </c>
      <c r="B10">
        <v>-32768</v>
      </c>
      <c r="C10">
        <v>-32768</v>
      </c>
      <c r="F10" t="s">
        <v>16</v>
      </c>
      <c r="G10">
        <f>B3*G8/2^11</f>
        <v>56.266176332560065</v>
      </c>
      <c r="H10">
        <f>C3*H8/2^11</f>
        <v>-259.76491310330704</v>
      </c>
      <c r="I10" t="s">
        <v>27</v>
      </c>
      <c r="J10">
        <f>C3*H8</f>
        <v>-531998.54203557281</v>
      </c>
      <c r="L10" t="s">
        <v>37</v>
      </c>
      <c r="M10">
        <v>9.81</v>
      </c>
    </row>
    <row r="11" spans="1:14" x14ac:dyDescent="0.2">
      <c r="A11" t="s">
        <v>9</v>
      </c>
      <c r="B11">
        <v>-8711</v>
      </c>
      <c r="C11">
        <v>-11075</v>
      </c>
      <c r="F11" t="s">
        <v>25</v>
      </c>
      <c r="G11">
        <f>G9+G10</f>
        <v>57.487581656281804</v>
      </c>
      <c r="H11">
        <f>H9+H10</f>
        <v>-258.27859391742652</v>
      </c>
      <c r="L11" t="s">
        <v>38</v>
      </c>
      <c r="M11">
        <v>8.31</v>
      </c>
    </row>
    <row r="12" spans="1:14" x14ac:dyDescent="0.2">
      <c r="A12" t="s">
        <v>10</v>
      </c>
      <c r="B12">
        <v>2868</v>
      </c>
      <c r="C12">
        <v>2432</v>
      </c>
      <c r="F12" t="s">
        <v>26</v>
      </c>
      <c r="G12">
        <f>((B2*4+G11)+2)/4</f>
        <v>422.87189541407042</v>
      </c>
      <c r="H12">
        <f>(C2*4+H11+2)/4</f>
        <v>7273.9303515206429</v>
      </c>
      <c r="L12" t="s">
        <v>18</v>
      </c>
      <c r="M12">
        <f>273+20</f>
        <v>293</v>
      </c>
    </row>
    <row r="13" spans="1:14" x14ac:dyDescent="0.2">
      <c r="F13" t="s">
        <v>15</v>
      </c>
      <c r="G13">
        <f>B4*G8/2^13</f>
        <v>2809.9875492750398</v>
      </c>
      <c r="H13">
        <f>C4*H8/2^13</f>
        <v>-780.14364425470319</v>
      </c>
    </row>
    <row r="14" spans="1:14" x14ac:dyDescent="0.2">
      <c r="A14" t="s">
        <v>14</v>
      </c>
      <c r="B14">
        <v>27898</v>
      </c>
      <c r="C14">
        <v>25984</v>
      </c>
      <c r="F14" t="s">
        <v>16</v>
      </c>
      <c r="G14">
        <f>B8*(G8*G8/2^12)/2^16</f>
        <v>59.066398076855876</v>
      </c>
      <c r="H14">
        <f>C8*(H8*H8/2^12)/2^16</f>
        <v>3.869215380668189</v>
      </c>
      <c r="L14" t="s">
        <v>39</v>
      </c>
      <c r="M14">
        <v>-9</v>
      </c>
    </row>
    <row r="15" spans="1:14" x14ac:dyDescent="0.2">
      <c r="A15" t="s">
        <v>22</v>
      </c>
      <c r="B15">
        <v>23843</v>
      </c>
      <c r="C15">
        <v>40206</v>
      </c>
      <c r="F15" t="s">
        <v>25</v>
      </c>
      <c r="G15">
        <f>(G13+G14+2)/4</f>
        <v>717.76348683797391</v>
      </c>
      <c r="H15">
        <f>(H13+H14+2)/4</f>
        <v>-193.56860721850876</v>
      </c>
      <c r="I15">
        <f>H15+32768</f>
        <v>32574.431392781491</v>
      </c>
      <c r="L15" t="s">
        <v>30</v>
      </c>
      <c r="M15" s="2">
        <f>M7*(EXP(-M9*M10*M14/M11/M12))</f>
        <v>99294.360734679081</v>
      </c>
    </row>
    <row r="16" spans="1:14" x14ac:dyDescent="0.2">
      <c r="F16" t="s">
        <v>28</v>
      </c>
      <c r="G16">
        <f>B5*(G15+32768)/2^15</f>
        <v>33458.172067949286</v>
      </c>
      <c r="H16">
        <f>C5*(H15+32768)/2^15</f>
        <v>33069.489584725008</v>
      </c>
    </row>
    <row r="17" spans="6:9" x14ac:dyDescent="0.2">
      <c r="F17" t="s">
        <v>29</v>
      </c>
      <c r="G17">
        <f>(B15-G12)*50000</f>
        <v>1171006405.2292964</v>
      </c>
      <c r="H17">
        <f>(C15-H12)*50000</f>
        <v>1646603482.4239678</v>
      </c>
      <c r="I17">
        <f>C15-H12</f>
        <v>32932.069648479359</v>
      </c>
    </row>
    <row r="18" spans="6:9" x14ac:dyDescent="0.2">
      <c r="F18" t="s">
        <v>31</v>
      </c>
      <c r="G18">
        <f>(G17*2)/G16</f>
        <v>69998.229601493571</v>
      </c>
      <c r="H18">
        <f>(H17*2)/H16</f>
        <v>99584.450991015212</v>
      </c>
    </row>
    <row r="19" spans="6:9" x14ac:dyDescent="0.2">
      <c r="F19" t="s">
        <v>15</v>
      </c>
      <c r="G19">
        <f>(G18/2^8)*(G18/2^8)</f>
        <v>74764.28447484452</v>
      </c>
      <c r="H19">
        <f>(H18/2^8)*(H18/2^8)</f>
        <v>151322.37059298571</v>
      </c>
    </row>
    <row r="20" spans="6:9" x14ac:dyDescent="0.2">
      <c r="F20" t="s">
        <v>15</v>
      </c>
      <c r="G20">
        <f>G19*3038/2^16</f>
        <v>3465.7882115871835</v>
      </c>
      <c r="H20">
        <f>H19*3038/2^16</f>
        <v>7014.7302530134675</v>
      </c>
    </row>
    <row r="21" spans="6:9" x14ac:dyDescent="0.2">
      <c r="F21" t="s">
        <v>16</v>
      </c>
      <c r="G21">
        <f>(-7357*G18)/2^16</f>
        <v>-7857.9250362882722</v>
      </c>
      <c r="H21">
        <f>(-7357*H18)/2^16</f>
        <v>-11179.242034010298</v>
      </c>
    </row>
    <row r="22" spans="6:9" x14ac:dyDescent="0.2">
      <c r="F22" t="s">
        <v>31</v>
      </c>
      <c r="G22">
        <f>G18+(G20+G21+3791)/2^4</f>
        <v>69960.65854994976</v>
      </c>
      <c r="H22">
        <f>H18+(H20+H21+3791)/2^4</f>
        <v>99561.106504702911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температура</vt:lpstr>
      <vt:lpstr>давление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2019-11-30T13:34:41Z</dcterms:created>
  <dcterms:modified xsi:type="dcterms:W3CDTF">2019-12-01T18:27:52Z</dcterms:modified>
</cp:coreProperties>
</file>