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sk\Desktop\"/>
    </mc:Choice>
  </mc:AlternateContent>
  <bookViews>
    <workbookView xWindow="0" yWindow="0" windowWidth="10470" windowHeight="7620"/>
  </bookViews>
  <sheets>
    <sheet name="Шаблончик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6" l="1"/>
  <c r="C40" i="6"/>
  <c r="D44" i="6"/>
  <c r="B18" i="6"/>
  <c r="B17" i="6"/>
  <c r="N8" i="6"/>
  <c r="B1" i="6"/>
  <c r="B22" i="6" l="1"/>
  <c r="L12" i="6"/>
  <c r="O12" i="6" s="1"/>
  <c r="F5" i="6"/>
  <c r="E5" i="6"/>
  <c r="D5" i="6"/>
  <c r="L13" i="6"/>
  <c r="O13" i="6" s="1"/>
  <c r="B8" i="6"/>
  <c r="B5" i="6" l="1"/>
  <c r="B7" i="6" s="1"/>
  <c r="B23" i="6"/>
  <c r="B24" i="6" s="1"/>
  <c r="B9" i="6"/>
  <c r="B25" i="6" l="1"/>
  <c r="B27" i="6" s="1"/>
  <c r="B33" i="6"/>
  <c r="D43" i="6" s="1"/>
  <c r="D54" i="6" l="1"/>
  <c r="L19" i="6"/>
  <c r="E43" i="6"/>
  <c r="E44" i="6" s="1"/>
  <c r="E54" i="6" s="1"/>
  <c r="L21" i="6"/>
  <c r="D40" i="6"/>
  <c r="D45" i="6" s="1"/>
  <c r="D46" i="6" s="1"/>
  <c r="B28" i="6"/>
  <c r="B30" i="6" s="1"/>
  <c r="B31" i="6" s="1"/>
  <c r="L18" i="6"/>
  <c r="L16" i="6"/>
  <c r="L20" i="6"/>
  <c r="L17" i="6"/>
  <c r="E45" i="6" l="1"/>
  <c r="E46" i="6" s="1"/>
  <c r="D59" i="6"/>
  <c r="D60" i="6"/>
  <c r="D47" i="6"/>
  <c r="C56" i="6"/>
  <c r="C45" i="6"/>
  <c r="C46" i="6" s="1"/>
  <c r="C47" i="6" s="1"/>
  <c r="C53" i="6"/>
  <c r="E47" i="6"/>
  <c r="C57" i="6"/>
  <c r="L22" i="6"/>
  <c r="B60" i="6" l="1"/>
  <c r="E57" i="6"/>
  <c r="B59" i="6"/>
  <c r="E56" i="6"/>
  <c r="E53" i="6"/>
  <c r="E55" i="6" s="1"/>
  <c r="D53" i="6"/>
  <c r="D55" i="6" s="1"/>
  <c r="C55" i="6"/>
  <c r="D56" i="6"/>
  <c r="D57" i="6"/>
</calcChain>
</file>

<file path=xl/sharedStrings.xml><?xml version="1.0" encoding="utf-8"?>
<sst xmlns="http://schemas.openxmlformats.org/spreadsheetml/2006/main" count="112" uniqueCount="104">
  <si>
    <t>К(доп оплата)=</t>
  </si>
  <si>
    <t>Т (трудоемкость)=</t>
  </si>
  <si>
    <t>Н (норма часов)=</t>
  </si>
  <si>
    <t>З (зарплата)=</t>
  </si>
  <si>
    <t>С (Соц взнос)=</t>
  </si>
  <si>
    <t>Пс (Процент налога)=</t>
  </si>
  <si>
    <t>№ з/п</t>
  </si>
  <si>
    <t>Найменування матеріалів</t>
  </si>
  <si>
    <t xml:space="preserve">Одиниця </t>
  </si>
  <si>
    <t xml:space="preserve">грн. </t>
  </si>
  <si>
    <t>Р</t>
  </si>
  <si>
    <t>Папір</t>
  </si>
  <si>
    <t>Аркушів</t>
  </si>
  <si>
    <t>Диски</t>
  </si>
  <si>
    <t>шт.</t>
  </si>
  <si>
    <t>Картридж для принтера</t>
  </si>
  <si>
    <t>Прошивання ПЗ до ДП</t>
  </si>
  <si>
    <r>
      <t>Ц</t>
    </r>
    <r>
      <rPr>
        <i/>
        <vertAlign val="subscript"/>
        <sz val="12"/>
        <color theme="1"/>
        <rFont val="Times New Roman"/>
        <family val="1"/>
        <charset val="204"/>
      </rPr>
      <t xml:space="preserve">т </t>
    </r>
    <r>
      <rPr>
        <sz val="12"/>
        <color theme="1"/>
        <rFont val="Times New Roman"/>
        <family val="1"/>
        <charset val="204"/>
      </rPr>
      <t xml:space="preserve">, </t>
    </r>
  </si>
  <si>
    <t>Всього</t>
  </si>
  <si>
    <t>ВМ (затраты на материалы)=</t>
  </si>
  <si>
    <t>Е (Затраты на ЭлЭнергию)=</t>
  </si>
  <si>
    <t>Обладнання</t>
  </si>
  <si>
    <t xml:space="preserve">N, </t>
  </si>
  <si>
    <t>кВт</t>
  </si>
  <si>
    <t xml:space="preserve">Т, </t>
  </si>
  <si>
    <t xml:space="preserve">годин </t>
  </si>
  <si>
    <r>
      <t>К</t>
    </r>
    <r>
      <rPr>
        <vertAlign val="subscript"/>
        <sz val="14"/>
        <color theme="1"/>
        <rFont val="Times New Roman"/>
        <family val="1"/>
        <charset val="204"/>
      </rPr>
      <t>в.</t>
    </r>
    <r>
      <rPr>
        <i/>
        <vertAlign val="subscript"/>
        <sz val="14"/>
        <color theme="1"/>
        <rFont val="Times New Roman"/>
        <family val="1"/>
        <charset val="204"/>
      </rPr>
      <t>п.</t>
    </r>
    <r>
      <rPr>
        <sz val="14"/>
        <color theme="1"/>
        <rFont val="Times New Roman"/>
        <family val="1"/>
        <charset val="204"/>
      </rPr>
      <t xml:space="preserve"> </t>
    </r>
  </si>
  <si>
    <r>
      <t>Ц</t>
    </r>
    <r>
      <rPr>
        <vertAlign val="subscript"/>
        <sz val="14"/>
        <color theme="1"/>
        <rFont val="Times New Roman"/>
        <family val="1"/>
        <charset val="204"/>
      </rPr>
      <t>ел</t>
    </r>
    <r>
      <rPr>
        <sz val="14"/>
        <color theme="1"/>
        <rFont val="Times New Roman"/>
        <family val="1"/>
        <charset val="204"/>
      </rPr>
      <t>, грн.</t>
    </r>
  </si>
  <si>
    <r>
      <t>Е</t>
    </r>
    <r>
      <rPr>
        <vertAlign val="subscript"/>
        <sz val="14"/>
        <color theme="1"/>
        <rFont val="Times New Roman"/>
        <family val="1"/>
        <charset val="204"/>
      </rPr>
      <t>n</t>
    </r>
    <r>
      <rPr>
        <sz val="14"/>
        <color theme="1"/>
        <rFont val="Times New Roman"/>
        <family val="1"/>
        <charset val="204"/>
      </rPr>
      <t>,</t>
    </r>
  </si>
  <si>
    <t xml:space="preserve"> грн.</t>
  </si>
  <si>
    <t>Комп’ютер</t>
  </si>
  <si>
    <t>Принтер</t>
  </si>
  <si>
    <t>N1(нормы амортизации)=</t>
  </si>
  <si>
    <t>N2(нормы амортизации)=</t>
  </si>
  <si>
    <t>R (кол-во сотрудников)=</t>
  </si>
  <si>
    <t>F(Годовой фонд раб времени)=</t>
  </si>
  <si>
    <t>Ц(цена 1кв.м.)=</t>
  </si>
  <si>
    <r>
      <rPr>
        <i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(площадь помещений)=</t>
    </r>
  </si>
  <si>
    <t>С (Стоимость осн фондов помещения)=</t>
  </si>
  <si>
    <t>С (Стоимость осн фондов ОБОРУДОВАНИЯ)=</t>
  </si>
  <si>
    <t>S (КОЛИЧЕСТВО ОБОРУДОВНАНИЯ)=</t>
  </si>
  <si>
    <t>Ц (компьютера)=</t>
  </si>
  <si>
    <t>Ц (принтера)=</t>
  </si>
  <si>
    <t>Ц (программного обеспечения)=</t>
  </si>
  <si>
    <t>А пл=</t>
  </si>
  <si>
    <t>А уст=</t>
  </si>
  <si>
    <t>А общ=</t>
  </si>
  <si>
    <t>НВ (накладные расходы)=</t>
  </si>
  <si>
    <t>П н.в. (процент налога)=</t>
  </si>
  <si>
    <t>К (кошторисна вартисть)=</t>
  </si>
  <si>
    <t>П н  (нормативная прибыль)=</t>
  </si>
  <si>
    <t>Рн (нормативная рентабельность)=</t>
  </si>
  <si>
    <t>Ц в (отпускная цена)=</t>
  </si>
  <si>
    <t>Ц пдв =</t>
  </si>
  <si>
    <t>Діаграма кошторисної вартості</t>
  </si>
  <si>
    <t>Заробітна плата</t>
  </si>
  <si>
    <t>Соціальний внесок</t>
  </si>
  <si>
    <t>Витрати на матеріали</t>
  </si>
  <si>
    <t>Витрати на електроенергію</t>
  </si>
  <si>
    <t xml:space="preserve">Амортизаційні відрахування </t>
  </si>
  <si>
    <t>Накладні витрати</t>
  </si>
  <si>
    <t>П а (процент адаптации)=</t>
  </si>
  <si>
    <t>В а (витрати на адаптацію)=</t>
  </si>
  <si>
    <t>Показники</t>
  </si>
  <si>
    <t>Позна-чення</t>
  </si>
  <si>
    <t>При обсязі замовлення N шт.</t>
  </si>
  <si>
    <t>1 шт.</t>
  </si>
  <si>
    <t>5 шт.</t>
  </si>
  <si>
    <t>10 шт.</t>
  </si>
  <si>
    <t>Постійні витрати на 1 програму</t>
  </si>
  <si>
    <t>Змінні витрати на 1 програму</t>
  </si>
  <si>
    <t>Разом змінні витрати на 1 програму</t>
  </si>
  <si>
    <t>Загальні витрати на 1 програму</t>
  </si>
  <si>
    <t>ЗВ</t>
  </si>
  <si>
    <t>Випускна ціна одиниці програмного продукту</t>
  </si>
  <si>
    <t>Ціна з врахуванням податку на додану вартість одиниці програмного продукту</t>
  </si>
  <si>
    <t>-                           на тиражування</t>
  </si>
  <si>
    <r>
      <t>В</t>
    </r>
    <r>
      <rPr>
        <vertAlign val="subscript"/>
        <sz val="12"/>
        <color theme="1"/>
        <rFont val="Calibri"/>
        <family val="2"/>
        <charset val="204"/>
        <scheme val="minor"/>
      </rPr>
      <t>Т</t>
    </r>
  </si>
  <si>
    <t>-                           на адаптацію</t>
  </si>
  <si>
    <r>
      <t>В</t>
    </r>
    <r>
      <rPr>
        <vertAlign val="subscript"/>
        <sz val="12"/>
        <color theme="1"/>
        <rFont val="Calibri"/>
        <family val="2"/>
        <charset val="204"/>
        <scheme val="minor"/>
      </rPr>
      <t>А</t>
    </r>
  </si>
  <si>
    <r>
      <t>В</t>
    </r>
    <r>
      <rPr>
        <vertAlign val="subscript"/>
        <sz val="12"/>
        <color theme="1"/>
        <rFont val="Calibri"/>
        <family val="2"/>
        <charset val="204"/>
        <scheme val="minor"/>
      </rPr>
      <t xml:space="preserve">Т </t>
    </r>
    <r>
      <rPr>
        <sz val="12"/>
        <color theme="1"/>
        <rFont val="Calibri"/>
        <family val="2"/>
        <charset val="204"/>
        <scheme val="minor"/>
      </rPr>
      <t>+В</t>
    </r>
    <r>
      <rPr>
        <vertAlign val="subscript"/>
        <sz val="12"/>
        <color theme="1"/>
        <rFont val="Calibri"/>
        <family val="2"/>
        <charset val="204"/>
        <scheme val="minor"/>
      </rPr>
      <t>А</t>
    </r>
  </si>
  <si>
    <t>Показник</t>
  </si>
  <si>
    <t>Позначення, розрахунок</t>
  </si>
  <si>
    <t>Значення і розрахунок показника, в грн.</t>
  </si>
  <si>
    <t xml:space="preserve">Постійні витрати на весь обсяг замовлення </t>
  </si>
  <si>
    <t>К</t>
  </si>
  <si>
    <t xml:space="preserve">Змінні витрати на весь обсяг замовлення </t>
  </si>
  <si>
    <r>
      <t>N×(В</t>
    </r>
    <r>
      <rPr>
        <vertAlign val="subscript"/>
        <sz val="14"/>
        <color theme="1"/>
        <rFont val="Times New Roman"/>
        <family val="1"/>
        <charset val="204"/>
      </rPr>
      <t>А</t>
    </r>
    <r>
      <rPr>
        <sz val="14"/>
        <color theme="1"/>
        <rFont val="Times New Roman"/>
        <family val="1"/>
        <charset val="204"/>
      </rPr>
      <t xml:space="preserve"> + В</t>
    </r>
    <r>
      <rPr>
        <vertAlign val="subscript"/>
        <sz val="14"/>
        <color theme="1"/>
        <rFont val="Times New Roman"/>
        <family val="1"/>
        <charset val="204"/>
      </rPr>
      <t>Т</t>
    </r>
    <r>
      <rPr>
        <sz val="14"/>
        <color theme="1"/>
        <rFont val="Times New Roman"/>
        <family val="1"/>
        <charset val="204"/>
      </rPr>
      <t xml:space="preserve">) </t>
    </r>
  </si>
  <si>
    <t>Валові витрати</t>
  </si>
  <si>
    <r>
      <t>N×(В</t>
    </r>
    <r>
      <rPr>
        <vertAlign val="subscript"/>
        <sz val="14"/>
        <color theme="1"/>
        <rFont val="Times New Roman"/>
        <family val="1"/>
        <charset val="204"/>
      </rPr>
      <t>А</t>
    </r>
    <r>
      <rPr>
        <sz val="14"/>
        <color theme="1"/>
        <rFont val="Times New Roman"/>
        <family val="1"/>
        <charset val="204"/>
      </rPr>
      <t xml:space="preserve"> + В</t>
    </r>
    <r>
      <rPr>
        <vertAlign val="subscript"/>
        <sz val="14"/>
        <color theme="1"/>
        <rFont val="Times New Roman"/>
        <family val="1"/>
        <charset val="204"/>
      </rPr>
      <t>Т</t>
    </r>
    <r>
      <rPr>
        <sz val="14"/>
        <color theme="1"/>
        <rFont val="Times New Roman"/>
        <family val="1"/>
        <charset val="204"/>
      </rPr>
      <t>) +К</t>
    </r>
  </si>
  <si>
    <r>
      <t>N×Ц</t>
    </r>
    <r>
      <rPr>
        <vertAlign val="subscript"/>
        <sz val="14"/>
        <color theme="1"/>
        <rFont val="Times New Roman"/>
        <family val="1"/>
        <charset val="204"/>
      </rPr>
      <t xml:space="preserve">В.Б. </t>
    </r>
  </si>
  <si>
    <r>
      <t xml:space="preserve">При обсязі замовлення </t>
    </r>
    <r>
      <rPr>
        <sz val="11"/>
        <color theme="1"/>
        <rFont val="Times New Roman"/>
        <family val="1"/>
        <charset val="204"/>
      </rPr>
      <t>N шт.</t>
    </r>
  </si>
  <si>
    <t>Точка беззбитковості при ціні</t>
  </si>
  <si>
    <t>N1=</t>
  </si>
  <si>
    <t>N2=</t>
  </si>
  <si>
    <t>если есть в наличии кто-то кроме техника-программиста и инженера</t>
  </si>
  <si>
    <t>график 1</t>
  </si>
  <si>
    <t>график 2</t>
  </si>
  <si>
    <t>Цену нужно будет менять вручную на графиках (((</t>
  </si>
  <si>
    <t>О(оклад)=і того сотрудника</t>
  </si>
  <si>
    <t>ЗП і того сотрудника</t>
  </si>
  <si>
    <t>Ті того сотрудника</t>
  </si>
  <si>
    <r>
      <t>Виручка від реалізації при ціні Ц</t>
    </r>
    <r>
      <rPr>
        <vertAlign val="subscript"/>
        <sz val="14"/>
        <color theme="1"/>
        <rFont val="Times New Roman"/>
        <family val="1"/>
        <charset val="204"/>
      </rPr>
      <t>В.Б.1</t>
    </r>
    <r>
      <rPr>
        <sz val="14"/>
        <color rgb="FFFF0000"/>
        <rFont val="Times New Roman"/>
        <family val="1"/>
        <charset val="204"/>
      </rPr>
      <t xml:space="preserve"> 13947 грн.</t>
    </r>
    <r>
      <rPr>
        <vertAlign val="subscript"/>
        <sz val="14"/>
        <color rgb="FFFF0000"/>
        <rFont val="Times New Roman"/>
        <family val="1"/>
        <charset val="204"/>
      </rPr>
      <t xml:space="preserve"> </t>
    </r>
  </si>
  <si>
    <r>
      <t>Виручка від реалізації при ціні Ц</t>
    </r>
    <r>
      <rPr>
        <vertAlign val="subscript"/>
        <sz val="14"/>
        <color theme="1"/>
        <rFont val="Times New Roman"/>
        <family val="1"/>
        <charset val="204"/>
      </rPr>
      <t>В.Б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FF0000"/>
        <rFont val="Times New Roman"/>
        <family val="1"/>
        <charset val="204"/>
      </rPr>
      <t>10119 грн.</t>
    </r>
    <r>
      <rPr>
        <vertAlign val="subscript"/>
        <sz val="14"/>
        <color rgb="FFFF0000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</si>
</sst>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vertAlign val="subscript"/>
      <sz val="14"/>
      <color rgb="FFFF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2" fontId="1" fillId="0" borderId="3" xfId="0" applyNumberFormat="1" applyFont="1" applyBorder="1" applyAlignment="1">
      <alignment horizontal="center" wrapText="1"/>
    </xf>
    <xf numFmtId="0" fontId="3" fillId="0" borderId="0" xfId="0" applyFont="1"/>
    <xf numFmtId="0" fontId="11" fillId="0" borderId="0" xfId="0" applyFont="1"/>
    <xf numFmtId="0" fontId="12" fillId="0" borderId="0" xfId="0" applyFont="1" applyBorder="1" applyAlignment="1">
      <alignment vertical="top" wrapText="1"/>
    </xf>
    <xf numFmtId="164" fontId="0" fillId="0" borderId="0" xfId="0" applyNumberFormat="1"/>
    <xf numFmtId="10" fontId="0" fillId="0" borderId="0" xfId="0" applyNumberFormat="1"/>
    <xf numFmtId="0" fontId="13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12" fillId="0" borderId="8" xfId="0" applyFont="1" applyBorder="1" applyAlignment="1">
      <alignment wrapText="1"/>
    </xf>
    <xf numFmtId="0" fontId="12" fillId="0" borderId="8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3" borderId="0" xfId="0" applyFill="1"/>
    <xf numFmtId="0" fontId="2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9" fillId="0" borderId="0" xfId="0" applyFont="1"/>
    <xf numFmtId="0" fontId="20" fillId="3" borderId="3" xfId="0" applyFont="1" applyFill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9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00"/>
      <color rgb="FF9999FF"/>
      <color rgb="FFD60093"/>
      <color rgb="FFFF9900"/>
      <color rgb="FFFF66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5000025285856611E-2"/>
          <c:y val="0.18959258092738412"/>
          <c:w val="0.72993855536844032"/>
          <c:h val="0.76303706036745411"/>
        </c:manualLayout>
      </c:layout>
      <c:pie3DChart>
        <c:varyColors val="1"/>
        <c:ser>
          <c:idx val="0"/>
          <c:order val="0"/>
          <c:tx>
            <c:strRef>
              <c:f>Шаблончик!$J$15</c:f>
              <c:strCache>
                <c:ptCount val="1"/>
                <c:pt idx="0">
                  <c:v>Діаграма кошторисної вартості</c:v>
                </c:pt>
              </c:strCache>
            </c:strRef>
          </c:tx>
          <c:dPt>
            <c:idx val="3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1-1F17-4CF8-A10A-87C202E878D5}"/>
              </c:ext>
            </c:extLst>
          </c:dPt>
          <c:dLbls>
            <c:dLbl>
              <c:idx val="2"/>
              <c:spPr>
                <a:solidFill>
                  <a:srgbClr val="92D050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91E-4E65-A07E-F053B4A71097}"/>
                </c:ext>
              </c:extLst>
            </c:dLbl>
            <c:dLbl>
              <c:idx val="3"/>
              <c:spPr>
                <a:solidFill>
                  <a:srgbClr val="FFFF00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1F17-4CF8-A10A-87C202E878D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Шаблончик!$K$16:$K$21</c:f>
              <c:strCache>
                <c:ptCount val="6"/>
                <c:pt idx="0">
                  <c:v>Заробітна плата</c:v>
                </c:pt>
                <c:pt idx="1">
                  <c:v>Соціальний внесок</c:v>
                </c:pt>
                <c:pt idx="2">
                  <c:v>Витрати на матеріали</c:v>
                </c:pt>
                <c:pt idx="3">
                  <c:v>Витрати на електроенергію</c:v>
                </c:pt>
                <c:pt idx="4">
                  <c:v>Амортизаційні відрахування </c:v>
                </c:pt>
                <c:pt idx="5">
                  <c:v>Накладні витрати</c:v>
                </c:pt>
              </c:strCache>
            </c:strRef>
          </c:cat>
          <c:val>
            <c:numRef>
              <c:f>Шаблончик!$L$16:$L$21</c:f>
              <c:numCache>
                <c:formatCode>0.00%</c:formatCode>
                <c:ptCount val="6"/>
                <c:pt idx="0" formatCode="0.0%">
                  <c:v>0.65037783362583224</c:v>
                </c:pt>
                <c:pt idx="1">
                  <c:v>0.14308312339768312</c:v>
                </c:pt>
                <c:pt idx="2">
                  <c:v>1.8515718380432838E-2</c:v>
                </c:pt>
                <c:pt idx="3">
                  <c:v>1.561668590258221E-2</c:v>
                </c:pt>
                <c:pt idx="4">
                  <c:v>4.2331071968303033E-2</c:v>
                </c:pt>
                <c:pt idx="5">
                  <c:v>0.13007556672516646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17-4CF8-A10A-87C202E8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7713551701991024"/>
          <c:y val="0.22974236220472441"/>
          <c:w val="0.22286448298008993"/>
          <c:h val="0.64353763779527562"/>
        </c:manualLayout>
      </c:layout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Шаблончик!$A$53</c:f>
              <c:strCache>
                <c:ptCount val="1"/>
                <c:pt idx="0">
                  <c:v>Постійні витрати на весь обсяг замовлення </c:v>
                </c:pt>
              </c:strCache>
            </c:strRef>
          </c:tx>
          <c:marker>
            <c:symbol val="none"/>
          </c:marker>
          <c:cat>
            <c:numRef>
              <c:f>Шаблончик!$A$49:$C$49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Шаблончик!$C$53:$E$53</c:f>
              <c:numCache>
                <c:formatCode>General</c:formatCode>
                <c:ptCount val="3"/>
                <c:pt idx="0">
                  <c:v>28354.287379679146</c:v>
                </c:pt>
                <c:pt idx="1">
                  <c:v>28354.287379679146</c:v>
                </c:pt>
                <c:pt idx="2">
                  <c:v>28354.287379679146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5-4D6A-B98C-9D66FF7DBECA}"/>
            </c:ext>
          </c:extLst>
        </c:ser>
        <c:ser>
          <c:idx val="1"/>
          <c:order val="1"/>
          <c:tx>
            <c:strRef>
              <c:f>Шаблончик!$A$54</c:f>
              <c:strCache>
                <c:ptCount val="1"/>
                <c:pt idx="0">
                  <c:v>Змінні витрати на весь обсяг замовлення </c:v>
                </c:pt>
              </c:strCache>
            </c:strRef>
          </c:tx>
          <c:marker>
            <c:symbol val="none"/>
          </c:marker>
          <c:cat>
            <c:numRef>
              <c:f>Шаблончик!$A$49:$C$49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Шаблончик!$C$54:$E$54</c:f>
              <c:numCache>
                <c:formatCode>General</c:formatCode>
                <c:ptCount val="3"/>
                <c:pt idx="0">
                  <c:v>0</c:v>
                </c:pt>
                <c:pt idx="1">
                  <c:v>23301.25</c:v>
                </c:pt>
                <c:pt idx="2">
                  <c:v>46602.5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55-4D6A-B98C-9D66FF7DBECA}"/>
            </c:ext>
          </c:extLst>
        </c:ser>
        <c:ser>
          <c:idx val="2"/>
          <c:order val="2"/>
          <c:tx>
            <c:strRef>
              <c:f>Шаблончик!$A$55</c:f>
              <c:strCache>
                <c:ptCount val="1"/>
                <c:pt idx="0">
                  <c:v>Валові витрати</c:v>
                </c:pt>
              </c:strCache>
            </c:strRef>
          </c:tx>
          <c:marker>
            <c:symbol val="none"/>
          </c:marker>
          <c:cat>
            <c:numRef>
              <c:f>Шаблончик!$A$49:$C$49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Шаблончик!$C$55:$E$55</c:f>
              <c:numCache>
                <c:formatCode>General</c:formatCode>
                <c:ptCount val="3"/>
                <c:pt idx="0">
                  <c:v>28354.287379679146</c:v>
                </c:pt>
                <c:pt idx="1">
                  <c:v>51655.537379679146</c:v>
                </c:pt>
                <c:pt idx="2">
                  <c:v>74956.787379679154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55-4D6A-B98C-9D66FF7DBECA}"/>
            </c:ext>
          </c:extLst>
        </c:ser>
        <c:ser>
          <c:idx val="3"/>
          <c:order val="3"/>
          <c:tx>
            <c:strRef>
              <c:f>Шаблончик!$A$56</c:f>
              <c:strCache>
                <c:ptCount val="1"/>
                <c:pt idx="0">
                  <c:v>Виручка від реалізації при ціні ЦВ.Б.1 13947 грн. </c:v>
                </c:pt>
              </c:strCache>
            </c:strRef>
          </c:tx>
          <c:marker>
            <c:symbol val="none"/>
          </c:marker>
          <c:cat>
            <c:numRef>
              <c:f>Шаблончик!$A$49:$C$49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Шаблончик!$C$56:$E$56</c:f>
              <c:numCache>
                <c:formatCode>General</c:formatCode>
                <c:ptCount val="3"/>
                <c:pt idx="0">
                  <c:v>13946.995092513371</c:v>
                </c:pt>
                <c:pt idx="1">
                  <c:v>69734.975462566857</c:v>
                </c:pt>
                <c:pt idx="2">
                  <c:v>139469.95092513371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55-4D6A-B98C-9D66FF7DB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05984"/>
        <c:axId val="74107520"/>
      </c:lineChart>
      <c:catAx>
        <c:axId val="7410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107520"/>
        <c:crosses val="autoZero"/>
        <c:auto val="1"/>
        <c:lblAlgn val="ctr"/>
        <c:lblOffset val="100"/>
        <c:noMultiLvlLbl val="0"/>
      </c:catAx>
      <c:valAx>
        <c:axId val="7410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05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Шаблончик!$A$53</c:f>
              <c:strCache>
                <c:ptCount val="1"/>
                <c:pt idx="0">
                  <c:v>Постійні витрати на весь обсяг замовлення </c:v>
                </c:pt>
              </c:strCache>
            </c:strRef>
          </c:tx>
          <c:marker>
            <c:symbol val="none"/>
          </c:marker>
          <c:cat>
            <c:numRef>
              <c:f>Шаблончик!$A$49:$C$49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Шаблончик!$C$53:$E$53</c:f>
              <c:numCache>
                <c:formatCode>General</c:formatCode>
                <c:ptCount val="3"/>
                <c:pt idx="0">
                  <c:v>28354.287379679146</c:v>
                </c:pt>
                <c:pt idx="1">
                  <c:v>28354.287379679146</c:v>
                </c:pt>
                <c:pt idx="2">
                  <c:v>28354.287379679146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0-4E89-951A-B3D661D2F08B}"/>
            </c:ext>
          </c:extLst>
        </c:ser>
        <c:ser>
          <c:idx val="1"/>
          <c:order val="1"/>
          <c:tx>
            <c:strRef>
              <c:f>Шаблончик!$A$54</c:f>
              <c:strCache>
                <c:ptCount val="1"/>
                <c:pt idx="0">
                  <c:v>Змінні витрати на весь обсяг замовлення </c:v>
                </c:pt>
              </c:strCache>
            </c:strRef>
          </c:tx>
          <c:marker>
            <c:symbol val="none"/>
          </c:marker>
          <c:cat>
            <c:numRef>
              <c:f>Шаблончик!$A$49:$C$49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Шаблончик!$C$54:$E$54</c:f>
              <c:numCache>
                <c:formatCode>General</c:formatCode>
                <c:ptCount val="3"/>
                <c:pt idx="0">
                  <c:v>0</c:v>
                </c:pt>
                <c:pt idx="1">
                  <c:v>23301.25</c:v>
                </c:pt>
                <c:pt idx="2">
                  <c:v>46602.5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0-4E89-951A-B3D661D2F08B}"/>
            </c:ext>
          </c:extLst>
        </c:ser>
        <c:ser>
          <c:idx val="2"/>
          <c:order val="2"/>
          <c:tx>
            <c:strRef>
              <c:f>Шаблончик!$A$55</c:f>
              <c:strCache>
                <c:ptCount val="1"/>
                <c:pt idx="0">
                  <c:v>Валові витрати</c:v>
                </c:pt>
              </c:strCache>
            </c:strRef>
          </c:tx>
          <c:marker>
            <c:symbol val="none"/>
          </c:marker>
          <c:cat>
            <c:numRef>
              <c:f>Шаблончик!$A$49:$C$49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Шаблончик!$C$55:$E$55</c:f>
              <c:numCache>
                <c:formatCode>General</c:formatCode>
                <c:ptCount val="3"/>
                <c:pt idx="0">
                  <c:v>28354.287379679146</c:v>
                </c:pt>
                <c:pt idx="1">
                  <c:v>51655.537379679146</c:v>
                </c:pt>
                <c:pt idx="2">
                  <c:v>74956.787379679154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20-4E89-951A-B3D661D2F08B}"/>
            </c:ext>
          </c:extLst>
        </c:ser>
        <c:ser>
          <c:idx val="3"/>
          <c:order val="3"/>
          <c:tx>
            <c:strRef>
              <c:f>Шаблончик!$A$57</c:f>
              <c:strCache>
                <c:ptCount val="1"/>
                <c:pt idx="0">
                  <c:v>Виручка від реалізації при ціні ЦВ.Б 10119 грн. </c:v>
                </c:pt>
              </c:strCache>
            </c:strRef>
          </c:tx>
          <c:marker>
            <c:symbol val="none"/>
          </c:marker>
          <c:val>
            <c:numRef>
              <c:f>Шаблончик!$C$57:$E$57</c:f>
              <c:numCache>
                <c:formatCode>General</c:formatCode>
                <c:ptCount val="3"/>
                <c:pt idx="0">
                  <c:v>10119.166296256684</c:v>
                </c:pt>
                <c:pt idx="1">
                  <c:v>50595.831481283421</c:v>
                </c:pt>
                <c:pt idx="2">
                  <c:v>101191.66296256684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20-4E89-951A-B3D661D2F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01408"/>
        <c:axId val="33602944"/>
      </c:lineChart>
      <c:catAx>
        <c:axId val="3360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02944"/>
        <c:crosses val="autoZero"/>
        <c:auto val="1"/>
        <c:lblAlgn val="ctr"/>
        <c:lblOffset val="100"/>
        <c:noMultiLvlLbl val="0"/>
      </c:catAx>
      <c:valAx>
        <c:axId val="3360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01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15</xdr:row>
      <xdr:rowOff>76200</xdr:rowOff>
    </xdr:from>
    <xdr:to>
      <xdr:col>9</xdr:col>
      <xdr:colOff>1695449</xdr:colOff>
      <xdr:row>33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60</xdr:row>
      <xdr:rowOff>123825</xdr:rowOff>
    </xdr:from>
    <xdr:to>
      <xdr:col>3</xdr:col>
      <xdr:colOff>447675</xdr:colOff>
      <xdr:row>75</xdr:row>
      <xdr:rowOff>9525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1162050</xdr:colOff>
      <xdr:row>59</xdr:row>
      <xdr:rowOff>76200</xdr:rowOff>
    </xdr:from>
    <xdr:to>
      <xdr:col>9</xdr:col>
      <xdr:colOff>1457325</xdr:colOff>
      <xdr:row>74</xdr:row>
      <xdr:rowOff>114300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15130</xdr:colOff>
          <xdr:row>39</xdr:row>
          <xdr:rowOff>23535</xdr:rowOff>
        </xdr:from>
        <xdr:to>
          <xdr:col>1</xdr:col>
          <xdr:colOff>298527</xdr:colOff>
          <xdr:row>40</xdr:row>
          <xdr:rowOff>22413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45</xdr:row>
          <xdr:rowOff>0</xdr:rowOff>
        </xdr:from>
        <xdr:to>
          <xdr:col>1</xdr:col>
          <xdr:colOff>333375</xdr:colOff>
          <xdr:row>45</xdr:row>
          <xdr:rowOff>266700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46</xdr:row>
          <xdr:rowOff>0</xdr:rowOff>
        </xdr:from>
        <xdr:to>
          <xdr:col>1</xdr:col>
          <xdr:colOff>438150</xdr:colOff>
          <xdr:row>46</xdr:row>
          <xdr:rowOff>295275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8"/>
  <sheetViews>
    <sheetView tabSelected="1" topLeftCell="A53" zoomScale="85" zoomScaleNormal="85" workbookViewId="0">
      <selection activeCell="B59" sqref="B59"/>
    </sheetView>
  </sheetViews>
  <sheetFormatPr defaultRowHeight="15" x14ac:dyDescent="0.25"/>
  <cols>
    <col min="1" max="1" width="42.28515625" customWidth="1"/>
    <col min="3" max="3" width="16.7109375" customWidth="1"/>
    <col min="4" max="4" width="15" bestFit="1" customWidth="1"/>
    <col min="5" max="5" width="27.7109375" customWidth="1"/>
    <col min="9" max="9" width="9" customWidth="1"/>
    <col min="10" max="10" width="26.42578125" customWidth="1"/>
    <col min="11" max="11" width="30.28515625" customWidth="1"/>
  </cols>
  <sheetData>
    <row r="1" spans="1:15" ht="18.75" x14ac:dyDescent="0.35">
      <c r="A1" t="s">
        <v>1</v>
      </c>
      <c r="B1" s="32">
        <f>D1+E1+F1</f>
        <v>200</v>
      </c>
      <c r="C1" t="s">
        <v>101</v>
      </c>
      <c r="D1" s="32">
        <v>73</v>
      </c>
      <c r="E1" s="32">
        <v>101</v>
      </c>
      <c r="F1" s="32">
        <v>26</v>
      </c>
      <c r="I1" s="50" t="s">
        <v>6</v>
      </c>
      <c r="J1" s="50" t="s">
        <v>7</v>
      </c>
      <c r="K1" s="50" t="s">
        <v>8</v>
      </c>
      <c r="L1" s="7" t="s">
        <v>17</v>
      </c>
      <c r="M1" s="50" t="s">
        <v>10</v>
      </c>
      <c r="N1" s="7"/>
    </row>
    <row r="2" spans="1:15" ht="16.5" thickBot="1" x14ac:dyDescent="0.3">
      <c r="A2" t="s">
        <v>99</v>
      </c>
      <c r="B2" s="32">
        <v>10000</v>
      </c>
      <c r="C2" s="32">
        <v>11000</v>
      </c>
      <c r="D2" s="32">
        <v>8000</v>
      </c>
      <c r="I2" s="51"/>
      <c r="J2" s="51"/>
      <c r="K2" s="51"/>
      <c r="L2" s="5" t="s">
        <v>9</v>
      </c>
      <c r="M2" s="51"/>
      <c r="N2" s="5"/>
    </row>
    <row r="3" spans="1:15" ht="16.5" thickBot="1" x14ac:dyDescent="0.3">
      <c r="A3" t="s">
        <v>0</v>
      </c>
      <c r="B3">
        <v>1.35</v>
      </c>
      <c r="I3" s="8">
        <v>1</v>
      </c>
      <c r="J3" s="9">
        <v>2</v>
      </c>
      <c r="K3" s="10">
        <v>3</v>
      </c>
      <c r="L3" s="9">
        <v>4</v>
      </c>
      <c r="M3" s="9">
        <v>5</v>
      </c>
      <c r="N3" s="9"/>
    </row>
    <row r="4" spans="1:15" ht="16.5" thickBot="1" x14ac:dyDescent="0.3">
      <c r="A4" t="s">
        <v>2</v>
      </c>
      <c r="B4">
        <v>150</v>
      </c>
      <c r="I4" s="4">
        <v>1</v>
      </c>
      <c r="J4" s="11" t="s">
        <v>11</v>
      </c>
      <c r="K4" s="5" t="s">
        <v>12</v>
      </c>
      <c r="L4" s="33">
        <v>1.5</v>
      </c>
      <c r="M4" s="33">
        <v>150</v>
      </c>
      <c r="N4" s="5">
        <v>225</v>
      </c>
    </row>
    <row r="5" spans="1:15" ht="16.5" thickBot="1" x14ac:dyDescent="0.3">
      <c r="A5" s="13" t="s">
        <v>3</v>
      </c>
      <c r="B5">
        <f>D5+E5+F5</f>
        <v>18441</v>
      </c>
      <c r="C5" s="35" t="s">
        <v>100</v>
      </c>
      <c r="D5">
        <f>B2*D1*B3/B4</f>
        <v>6570.0000000000009</v>
      </c>
      <c r="E5">
        <f>C2*E1*B3/B4</f>
        <v>9999</v>
      </c>
      <c r="F5">
        <f>D2*F1*B3/B4</f>
        <v>1872</v>
      </c>
      <c r="I5" s="4">
        <v>2</v>
      </c>
      <c r="J5" s="11" t="s">
        <v>13</v>
      </c>
      <c r="K5" s="5" t="s">
        <v>14</v>
      </c>
      <c r="L5" s="33">
        <v>15</v>
      </c>
      <c r="M5" s="33">
        <v>2</v>
      </c>
      <c r="N5" s="5">
        <v>15</v>
      </c>
    </row>
    <row r="6" spans="1:15" ht="16.5" thickBot="1" x14ac:dyDescent="0.3">
      <c r="A6" t="s">
        <v>5</v>
      </c>
      <c r="B6">
        <v>22</v>
      </c>
      <c r="I6" s="4">
        <v>3</v>
      </c>
      <c r="J6" s="11" t="s">
        <v>15</v>
      </c>
      <c r="K6" s="5" t="s">
        <v>14</v>
      </c>
      <c r="L6" s="33">
        <v>200</v>
      </c>
      <c r="M6" s="33">
        <v>1</v>
      </c>
      <c r="N6" s="5">
        <v>200</v>
      </c>
    </row>
    <row r="7" spans="1:15" ht="16.5" thickBot="1" x14ac:dyDescent="0.3">
      <c r="A7" s="13" t="s">
        <v>4</v>
      </c>
      <c r="B7">
        <f>B5*B6/100</f>
        <v>4057.02</v>
      </c>
      <c r="I7" s="4">
        <v>4</v>
      </c>
      <c r="J7" s="11" t="s">
        <v>16</v>
      </c>
      <c r="K7" s="5" t="s">
        <v>14</v>
      </c>
      <c r="L7" s="33">
        <v>70</v>
      </c>
      <c r="M7" s="33">
        <v>1</v>
      </c>
      <c r="N7" s="5">
        <v>70</v>
      </c>
    </row>
    <row r="8" spans="1:15" ht="16.5" thickBot="1" x14ac:dyDescent="0.3">
      <c r="A8" s="13" t="s">
        <v>19</v>
      </c>
      <c r="B8">
        <f>PRODUCT(L4:M4)+PRODUCT(L5:M5)+PRODUCT(L6:M6)+PRODUCT(L7:M7)</f>
        <v>525</v>
      </c>
      <c r="I8" s="4"/>
      <c r="J8" s="11" t="s">
        <v>18</v>
      </c>
      <c r="K8" s="5"/>
      <c r="L8" s="5"/>
      <c r="M8" s="5"/>
      <c r="N8" s="5">
        <f>SUM(N4:N7)</f>
        <v>510</v>
      </c>
    </row>
    <row r="9" spans="1:15" ht="15.75" thickBot="1" x14ac:dyDescent="0.3">
      <c r="A9" s="13" t="s">
        <v>20</v>
      </c>
      <c r="B9">
        <f>SUM(O12:O13)</f>
        <v>442.8</v>
      </c>
    </row>
    <row r="10" spans="1:15" ht="20.25" x14ac:dyDescent="0.35">
      <c r="A10" t="s">
        <v>32</v>
      </c>
      <c r="B10">
        <v>5</v>
      </c>
      <c r="I10" s="52" t="s">
        <v>6</v>
      </c>
      <c r="J10" s="52" t="s">
        <v>21</v>
      </c>
      <c r="K10" s="3" t="s">
        <v>22</v>
      </c>
      <c r="L10" s="3" t="s">
        <v>24</v>
      </c>
      <c r="M10" s="43" t="s">
        <v>26</v>
      </c>
      <c r="N10" s="43" t="s">
        <v>27</v>
      </c>
      <c r="O10" s="3" t="s">
        <v>28</v>
      </c>
    </row>
    <row r="11" spans="1:15" ht="19.5" thickBot="1" x14ac:dyDescent="0.35">
      <c r="A11" t="s">
        <v>33</v>
      </c>
      <c r="B11">
        <v>25</v>
      </c>
      <c r="I11" s="53"/>
      <c r="J11" s="53"/>
      <c r="K11" s="2" t="s">
        <v>23</v>
      </c>
      <c r="L11" s="2" t="s">
        <v>25</v>
      </c>
      <c r="M11" s="44"/>
      <c r="N11" s="44"/>
      <c r="O11" s="2" t="s">
        <v>29</v>
      </c>
    </row>
    <row r="12" spans="1:15" ht="19.5" thickBot="1" x14ac:dyDescent="0.35">
      <c r="A12" t="s">
        <v>34</v>
      </c>
      <c r="B12" s="32">
        <v>3</v>
      </c>
      <c r="C12" t="s">
        <v>95</v>
      </c>
      <c r="I12" s="1">
        <v>1</v>
      </c>
      <c r="J12" s="6" t="s">
        <v>30</v>
      </c>
      <c r="K12" s="34">
        <v>1</v>
      </c>
      <c r="L12" s="36">
        <f>B1</f>
        <v>200</v>
      </c>
      <c r="M12" s="2">
        <v>0.8</v>
      </c>
      <c r="N12" s="2">
        <v>2.46</v>
      </c>
      <c r="O12" s="2">
        <f>PRODUCT(K12:N12)</f>
        <v>393.6</v>
      </c>
    </row>
    <row r="13" spans="1:15" ht="19.5" thickBot="1" x14ac:dyDescent="0.35">
      <c r="A13" t="s">
        <v>35</v>
      </c>
      <c r="B13">
        <v>1870</v>
      </c>
      <c r="I13" s="1">
        <v>2</v>
      </c>
      <c r="J13" s="6" t="s">
        <v>31</v>
      </c>
      <c r="K13" s="34">
        <v>0.5</v>
      </c>
      <c r="L13" s="36">
        <f>B1</f>
        <v>200</v>
      </c>
      <c r="M13" s="2">
        <v>0.2</v>
      </c>
      <c r="N13" s="2">
        <v>2.46</v>
      </c>
      <c r="O13" s="12">
        <f>PRODUCT(K13:N13)</f>
        <v>49.2</v>
      </c>
    </row>
    <row r="14" spans="1:15" x14ac:dyDescent="0.25">
      <c r="A14" t="s">
        <v>40</v>
      </c>
      <c r="B14">
        <v>2</v>
      </c>
    </row>
    <row r="15" spans="1:15" x14ac:dyDescent="0.25">
      <c r="A15" t="s">
        <v>37</v>
      </c>
      <c r="B15">
        <v>7</v>
      </c>
      <c r="J15" t="s">
        <v>54</v>
      </c>
    </row>
    <row r="16" spans="1:15" x14ac:dyDescent="0.25">
      <c r="A16" t="s">
        <v>36</v>
      </c>
      <c r="B16">
        <v>1600</v>
      </c>
      <c r="K16" t="s">
        <v>55</v>
      </c>
      <c r="L16" s="16">
        <f>B5/B27</f>
        <v>0.65037783362583224</v>
      </c>
    </row>
    <row r="17" spans="1:12" x14ac:dyDescent="0.25">
      <c r="A17" t="s">
        <v>38</v>
      </c>
      <c r="B17">
        <f>B16*B15*B12</f>
        <v>33600</v>
      </c>
      <c r="K17" t="s">
        <v>56</v>
      </c>
      <c r="L17" s="17">
        <f>B7/B27</f>
        <v>0.14308312339768312</v>
      </c>
    </row>
    <row r="18" spans="1:12" x14ac:dyDescent="0.25">
      <c r="A18" s="14" t="s">
        <v>39</v>
      </c>
      <c r="B18">
        <f>((B19*B14)+(B20*B14)+(B21*B14))*1.1</f>
        <v>38170</v>
      </c>
      <c r="K18" t="s">
        <v>57</v>
      </c>
      <c r="L18" s="17">
        <f>B8/B27</f>
        <v>1.8515718380432838E-2</v>
      </c>
    </row>
    <row r="19" spans="1:12" x14ac:dyDescent="0.25">
      <c r="A19" t="s">
        <v>41</v>
      </c>
      <c r="B19" s="32">
        <v>6400</v>
      </c>
      <c r="K19" t="s">
        <v>58</v>
      </c>
      <c r="L19" s="17">
        <f>B9/B27</f>
        <v>1.561668590258221E-2</v>
      </c>
    </row>
    <row r="20" spans="1:12" ht="15.75" x14ac:dyDescent="0.25">
      <c r="A20" t="s">
        <v>42</v>
      </c>
      <c r="B20" s="32">
        <v>950</v>
      </c>
      <c r="K20" s="15" t="s">
        <v>59</v>
      </c>
      <c r="L20" s="17">
        <f>B24/B27</f>
        <v>4.2331071968303033E-2</v>
      </c>
    </row>
    <row r="21" spans="1:12" ht="15.75" x14ac:dyDescent="0.25">
      <c r="A21" t="s">
        <v>43</v>
      </c>
      <c r="B21" s="32">
        <v>10000</v>
      </c>
      <c r="K21" s="15" t="s">
        <v>60</v>
      </c>
      <c r="L21" s="17">
        <f>B25/B27</f>
        <v>0.13007556672516646</v>
      </c>
    </row>
    <row r="22" spans="1:12" x14ac:dyDescent="0.25">
      <c r="A22" t="s">
        <v>44</v>
      </c>
      <c r="B22">
        <f>B10*B17*B1/(100*B13)</f>
        <v>179.67914438502675</v>
      </c>
      <c r="L22" s="17">
        <f>SUM(L16:L21)</f>
        <v>1</v>
      </c>
    </row>
    <row r="23" spans="1:12" x14ac:dyDescent="0.25">
      <c r="A23" t="s">
        <v>45</v>
      </c>
      <c r="B23">
        <f>B11*B18*B1/(100*B13)</f>
        <v>1020.5882352941177</v>
      </c>
    </row>
    <row r="24" spans="1:12" x14ac:dyDescent="0.25">
      <c r="A24" s="13" t="s">
        <v>46</v>
      </c>
      <c r="B24">
        <f>SUM(B22:B23)</f>
        <v>1200.2673796791444</v>
      </c>
    </row>
    <row r="25" spans="1:12" x14ac:dyDescent="0.25">
      <c r="A25" s="13" t="s">
        <v>47</v>
      </c>
      <c r="B25">
        <f>B5*B26/100</f>
        <v>3688.2</v>
      </c>
    </row>
    <row r="26" spans="1:12" x14ac:dyDescent="0.25">
      <c r="A26" t="s">
        <v>48</v>
      </c>
      <c r="B26">
        <v>20</v>
      </c>
    </row>
    <row r="27" spans="1:12" x14ac:dyDescent="0.25">
      <c r="A27" t="s">
        <v>49</v>
      </c>
      <c r="B27">
        <f>B5+B7+B8+B9+B24+B25</f>
        <v>28354.287379679146</v>
      </c>
    </row>
    <row r="28" spans="1:12" x14ac:dyDescent="0.25">
      <c r="A28" t="s">
        <v>50</v>
      </c>
      <c r="B28">
        <f>B27*B29</f>
        <v>9924.0005828877001</v>
      </c>
    </row>
    <row r="29" spans="1:12" x14ac:dyDescent="0.25">
      <c r="A29" t="s">
        <v>51</v>
      </c>
      <c r="B29">
        <v>0.35</v>
      </c>
    </row>
    <row r="30" spans="1:12" x14ac:dyDescent="0.25">
      <c r="A30" t="s">
        <v>52</v>
      </c>
      <c r="B30">
        <f>B27+B28</f>
        <v>38278.287962566843</v>
      </c>
    </row>
    <row r="31" spans="1:12" x14ac:dyDescent="0.25">
      <c r="A31" t="s">
        <v>53</v>
      </c>
      <c r="B31">
        <f>B30*1.2</f>
        <v>45933.945555080209</v>
      </c>
    </row>
    <row r="32" spans="1:12" x14ac:dyDescent="0.25">
      <c r="A32" t="s">
        <v>61</v>
      </c>
      <c r="B32">
        <v>0.25</v>
      </c>
    </row>
    <row r="33" spans="1:5" x14ac:dyDescent="0.25">
      <c r="A33" t="s">
        <v>62</v>
      </c>
      <c r="B33">
        <f>B5*B32</f>
        <v>4610.25</v>
      </c>
    </row>
    <row r="37" spans="1:5" ht="15.75" thickBot="1" x14ac:dyDescent="0.3"/>
    <row r="38" spans="1:5" ht="16.5" thickBot="1" x14ac:dyDescent="0.3">
      <c r="A38" s="45" t="s">
        <v>63</v>
      </c>
      <c r="B38" s="45" t="s">
        <v>64</v>
      </c>
      <c r="C38" s="47" t="s">
        <v>65</v>
      </c>
      <c r="D38" s="48"/>
      <c r="E38" s="49"/>
    </row>
    <row r="39" spans="1:5" ht="16.5" thickBot="1" x14ac:dyDescent="0.3">
      <c r="A39" s="46"/>
      <c r="B39" s="46"/>
      <c r="C39" s="18" t="s">
        <v>66</v>
      </c>
      <c r="D39" s="18" t="s">
        <v>67</v>
      </c>
      <c r="E39" s="18" t="s">
        <v>68</v>
      </c>
    </row>
    <row r="40" spans="1:5" ht="16.5" thickBot="1" x14ac:dyDescent="0.3">
      <c r="A40" s="19" t="s">
        <v>69</v>
      </c>
      <c r="B40" s="19"/>
      <c r="C40" s="20">
        <f>B27</f>
        <v>28354.287379679146</v>
      </c>
      <c r="D40" s="20">
        <f>B27/5</f>
        <v>5670.8574759358289</v>
      </c>
      <c r="E40" s="20">
        <f>B27/10</f>
        <v>2835.4287379679145</v>
      </c>
    </row>
    <row r="41" spans="1:5" ht="15.75" x14ac:dyDescent="0.25">
      <c r="A41" s="21" t="s">
        <v>70</v>
      </c>
      <c r="B41" s="22"/>
      <c r="C41" s="22"/>
      <c r="D41" s="22"/>
      <c r="E41" s="22"/>
    </row>
    <row r="42" spans="1:5" ht="18.75" x14ac:dyDescent="0.25">
      <c r="A42" s="21" t="s">
        <v>76</v>
      </c>
      <c r="B42" s="22" t="s">
        <v>77</v>
      </c>
      <c r="C42" s="22">
        <v>0</v>
      </c>
      <c r="D42" s="22">
        <v>50</v>
      </c>
      <c r="E42" s="22">
        <v>50</v>
      </c>
    </row>
    <row r="43" spans="1:5" ht="18.75" x14ac:dyDescent="0.25">
      <c r="A43" s="21" t="s">
        <v>78</v>
      </c>
      <c r="B43" s="22" t="s">
        <v>79</v>
      </c>
      <c r="C43" s="22">
        <v>0</v>
      </c>
      <c r="D43" s="22">
        <f>B33</f>
        <v>4610.25</v>
      </c>
      <c r="E43" s="22">
        <f>B33</f>
        <v>4610.25</v>
      </c>
    </row>
    <row r="44" spans="1:5" ht="19.5" thickBot="1" x14ac:dyDescent="0.3">
      <c r="A44" s="19" t="s">
        <v>71</v>
      </c>
      <c r="B44" s="23" t="s">
        <v>80</v>
      </c>
      <c r="C44" s="23">
        <v>0</v>
      </c>
      <c r="D44" s="23">
        <f>SUM(D42:D43)</f>
        <v>4660.25</v>
      </c>
      <c r="E44" s="23">
        <f>SUM(E42:E43)</f>
        <v>4660.25</v>
      </c>
    </row>
    <row r="45" spans="1:5" ht="16.5" thickBot="1" x14ac:dyDescent="0.3">
      <c r="A45" s="19" t="s">
        <v>72</v>
      </c>
      <c r="B45" s="20" t="s">
        <v>73</v>
      </c>
      <c r="C45" s="20">
        <f>C40+C44</f>
        <v>28354.287379679146</v>
      </c>
      <c r="D45" s="20">
        <f t="shared" ref="D45:E45" si="0">D40+D44</f>
        <v>10331.107475935829</v>
      </c>
      <c r="E45" s="20">
        <f t="shared" si="0"/>
        <v>7495.6787379679145</v>
      </c>
    </row>
    <row r="46" spans="1:5" ht="32.25" thickBot="1" x14ac:dyDescent="0.3">
      <c r="A46" s="19" t="s">
        <v>74</v>
      </c>
      <c r="B46" s="19"/>
      <c r="C46" s="20">
        <f>C45*(1.35)</f>
        <v>38278.28796256685</v>
      </c>
      <c r="D46" s="20">
        <f>D45*(1.35)</f>
        <v>13946.995092513371</v>
      </c>
      <c r="E46" s="20">
        <f>E45*1.35</f>
        <v>10119.166296256684</v>
      </c>
    </row>
    <row r="47" spans="1:5" ht="32.25" thickBot="1" x14ac:dyDescent="0.3">
      <c r="A47" s="19" t="s">
        <v>75</v>
      </c>
      <c r="B47" s="19"/>
      <c r="C47" s="20">
        <f>C46*1.2</f>
        <v>45933.945555080216</v>
      </c>
      <c r="D47" s="20">
        <f>D46*1.2</f>
        <v>16736.394111016045</v>
      </c>
      <c r="E47" s="20">
        <f>E46*1.2</f>
        <v>12142.99955550802</v>
      </c>
    </row>
    <row r="49" spans="1:5" ht="15.75" thickBot="1" x14ac:dyDescent="0.3">
      <c r="A49">
        <v>1</v>
      </c>
      <c r="B49">
        <v>5</v>
      </c>
      <c r="C49">
        <v>10</v>
      </c>
    </row>
    <row r="50" spans="1:5" ht="15.75" thickBot="1" x14ac:dyDescent="0.3">
      <c r="A50" s="37" t="s">
        <v>81</v>
      </c>
      <c r="B50" s="37" t="s">
        <v>82</v>
      </c>
      <c r="C50" s="40" t="s">
        <v>83</v>
      </c>
      <c r="D50" s="41"/>
      <c r="E50" s="42"/>
    </row>
    <row r="51" spans="1:5" ht="15.75" thickBot="1" x14ac:dyDescent="0.3">
      <c r="A51" s="38"/>
      <c r="B51" s="38"/>
      <c r="C51" s="40" t="s">
        <v>91</v>
      </c>
      <c r="D51" s="41"/>
      <c r="E51" s="42"/>
    </row>
    <row r="52" spans="1:5" ht="15.75" thickBot="1" x14ac:dyDescent="0.3">
      <c r="A52" s="39"/>
      <c r="B52" s="39"/>
      <c r="C52" s="30" t="s">
        <v>66</v>
      </c>
      <c r="D52" s="30" t="s">
        <v>67</v>
      </c>
      <c r="E52" s="30" t="s">
        <v>68</v>
      </c>
    </row>
    <row r="53" spans="1:5" ht="37.5" x14ac:dyDescent="0.3">
      <c r="A53" s="24" t="s">
        <v>84</v>
      </c>
      <c r="B53" s="29" t="s">
        <v>85</v>
      </c>
      <c r="C53" s="31">
        <f>C40</f>
        <v>28354.287379679146</v>
      </c>
      <c r="D53" s="31">
        <f>C53</f>
        <v>28354.287379679146</v>
      </c>
      <c r="E53" s="31">
        <f>C53</f>
        <v>28354.287379679146</v>
      </c>
    </row>
    <row r="54" spans="1:5" ht="41.25" thickBot="1" x14ac:dyDescent="0.4">
      <c r="A54" s="25" t="s">
        <v>86</v>
      </c>
      <c r="B54" s="2" t="s">
        <v>87</v>
      </c>
      <c r="C54" s="2">
        <v>0</v>
      </c>
      <c r="D54" s="2">
        <f>D44*5</f>
        <v>23301.25</v>
      </c>
      <c r="E54" s="2">
        <f>E44*10</f>
        <v>46602.5</v>
      </c>
    </row>
    <row r="55" spans="1:5" ht="60" thickBot="1" x14ac:dyDescent="0.35">
      <c r="A55" s="25" t="s">
        <v>88</v>
      </c>
      <c r="B55" s="2" t="s">
        <v>89</v>
      </c>
      <c r="C55" s="2">
        <f>C53+C54</f>
        <v>28354.287379679146</v>
      </c>
      <c r="D55" s="2">
        <f>D53+D54</f>
        <v>51655.537379679146</v>
      </c>
      <c r="E55" s="2">
        <f>E53+E54</f>
        <v>74956.787379679154</v>
      </c>
    </row>
    <row r="56" spans="1:5" ht="41.25" thickBot="1" x14ac:dyDescent="0.4">
      <c r="A56" s="25" t="s">
        <v>102</v>
      </c>
      <c r="B56" s="2" t="s">
        <v>90</v>
      </c>
      <c r="C56" s="2">
        <f>D46</f>
        <v>13946.995092513371</v>
      </c>
      <c r="D56" s="2">
        <f>C56*5</f>
        <v>69734.975462566857</v>
      </c>
      <c r="E56" s="2">
        <f>C56*10</f>
        <v>139469.95092513371</v>
      </c>
    </row>
    <row r="57" spans="1:5" ht="41.25" thickBot="1" x14ac:dyDescent="0.4">
      <c r="A57" s="25" t="s">
        <v>103</v>
      </c>
      <c r="B57" s="2" t="s">
        <v>90</v>
      </c>
      <c r="C57" s="2">
        <f>E46</f>
        <v>10119.166296256684</v>
      </c>
      <c r="D57" s="2">
        <f>C57*5</f>
        <v>50595.831481283421</v>
      </c>
      <c r="E57" s="2">
        <f>C57*10</f>
        <v>101191.66296256684</v>
      </c>
    </row>
    <row r="59" spans="1:5" ht="18.75" x14ac:dyDescent="0.3">
      <c r="A59" s="26" t="s">
        <v>92</v>
      </c>
      <c r="B59" s="27">
        <f>C56</f>
        <v>13946.995092513371</v>
      </c>
      <c r="C59" s="28" t="s">
        <v>93</v>
      </c>
      <c r="D59">
        <f>C40/(D46-D44)</f>
        <v>3.0531997053022724</v>
      </c>
    </row>
    <row r="60" spans="1:5" ht="18.75" x14ac:dyDescent="0.3">
      <c r="A60" s="26" t="s">
        <v>92</v>
      </c>
      <c r="B60" s="27">
        <f>C57</f>
        <v>10119.166296256684</v>
      </c>
      <c r="C60" s="28" t="s">
        <v>94</v>
      </c>
      <c r="D60">
        <f>C40/(E46-E44)</f>
        <v>5.1941238591847236</v>
      </c>
    </row>
    <row r="76" spans="1:6" x14ac:dyDescent="0.25">
      <c r="A76" t="s">
        <v>96</v>
      </c>
      <c r="F76" t="s">
        <v>97</v>
      </c>
    </row>
    <row r="78" spans="1:6" x14ac:dyDescent="0.25">
      <c r="A78" s="13" t="s">
        <v>98</v>
      </c>
      <c r="B78" s="13"/>
    </row>
  </sheetData>
  <mergeCells count="15">
    <mergeCell ref="I1:I2"/>
    <mergeCell ref="J1:J2"/>
    <mergeCell ref="K1:K2"/>
    <mergeCell ref="M1:M2"/>
    <mergeCell ref="I10:I11"/>
    <mergeCell ref="J10:J11"/>
    <mergeCell ref="M10:M11"/>
    <mergeCell ref="A50:A52"/>
    <mergeCell ref="B50:B52"/>
    <mergeCell ref="C50:E50"/>
    <mergeCell ref="C51:E51"/>
    <mergeCell ref="N10:N11"/>
    <mergeCell ref="A38:A39"/>
    <mergeCell ref="B38:B39"/>
    <mergeCell ref="C38:E38"/>
  </mergeCells>
  <pageMargins left="0.7" right="0.7" top="0.75" bottom="0.75" header="0.3" footer="0.3"/>
  <pageSetup paperSize="9" orientation="portrait" r:id="rId1"/>
  <ignoredErrors>
    <ignoredError sqref="B8" formulaRange="1"/>
  </ignoredErrors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 sizeWithCells="1">
              <from>
                <xdr:col>1</xdr:col>
                <xdr:colOff>19050</xdr:colOff>
                <xdr:row>39</xdr:row>
                <xdr:rowOff>19050</xdr:rowOff>
              </from>
              <to>
                <xdr:col>1</xdr:col>
                <xdr:colOff>295275</xdr:colOff>
                <xdr:row>40</xdr:row>
                <xdr:rowOff>19050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333375</xdr:colOff>
                <xdr:row>45</xdr:row>
                <xdr:rowOff>266700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5" r:id="rId8">
          <objectPr defaultSize="0" autoPict="0" r:id="rId9">
            <anchor moveWithCells="1" siz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438150</xdr:colOff>
                <xdr:row>46</xdr:row>
                <xdr:rowOff>295275</xdr:rowOff>
              </to>
            </anchor>
          </objectPr>
        </oleObject>
      </mc:Choice>
      <mc:Fallback>
        <oleObject progId="Equation.3" shapeId="1025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Шаблончик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ilusk</cp:lastModifiedBy>
  <dcterms:created xsi:type="dcterms:W3CDTF">2014-06-04T05:37:05Z</dcterms:created>
  <dcterms:modified xsi:type="dcterms:W3CDTF">2019-06-10T23:29:52Z</dcterms:modified>
</cp:coreProperties>
</file>