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6275" windowHeight="13905"/>
  </bookViews>
  <sheets>
    <sheet name="스퍼기어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D4" i="2"/>
  <c r="L14"/>
  <c r="J14"/>
  <c r="L12"/>
  <c r="L11"/>
  <c r="J11"/>
  <c r="J8"/>
  <c r="L8"/>
  <c r="L4" l="1"/>
  <c r="J4"/>
  <c r="K4" l="1"/>
  <c r="J12"/>
  <c r="K12" s="1"/>
  <c r="L7"/>
  <c r="J9"/>
  <c r="K9" s="1"/>
  <c r="L3"/>
  <c r="L10"/>
  <c r="L5"/>
  <c r="J5"/>
  <c r="L9"/>
  <c r="L6"/>
  <c r="J10"/>
  <c r="K10" s="1"/>
  <c r="J6"/>
  <c r="E4" l="1"/>
  <c r="E6"/>
  <c r="E5"/>
  <c r="E3"/>
  <c r="D5"/>
  <c r="D6"/>
  <c r="E12" l="1"/>
  <c r="E8"/>
  <c r="D10"/>
  <c r="E9"/>
  <c r="D8"/>
  <c r="E13"/>
  <c r="E10"/>
  <c r="D9"/>
  <c r="D12"/>
  <c r="E11"/>
  <c r="E7"/>
  <c r="D13"/>
  <c r="D11"/>
</calcChain>
</file>

<file path=xl/sharedStrings.xml><?xml version="1.0" encoding="utf-8"?>
<sst xmlns="http://schemas.openxmlformats.org/spreadsheetml/2006/main" count="174" uniqueCount="150">
  <si>
    <t>스퍼기어 요목</t>
    <phoneticPr fontId="2" type="noConversion"/>
  </si>
  <si>
    <t>값</t>
    <phoneticPr fontId="2" type="noConversion"/>
  </si>
  <si>
    <t>계산</t>
    <phoneticPr fontId="2" type="noConversion"/>
  </si>
  <si>
    <t>설명</t>
    <phoneticPr fontId="2" type="noConversion"/>
  </si>
  <si>
    <t>피치원 지름(d) / 잇수(Z)</t>
    <phoneticPr fontId="2" type="noConversion"/>
  </si>
  <si>
    <t>M(모듈) * Z(잇수)</t>
    <phoneticPr fontId="2" type="noConversion"/>
  </si>
  <si>
    <t>25.4*잇수(16) / 피치원 지름(d) ★25.4는 inch</t>
    <phoneticPr fontId="2" type="noConversion"/>
  </si>
  <si>
    <t>원주의 길이(π*피지원 지름(d)) / 잇수(Z)</t>
    <phoneticPr fontId="2" type="noConversion"/>
  </si>
  <si>
    <t>피치원 지름(PCD) / M(모듈)</t>
    <phoneticPr fontId="2" type="noConversion"/>
  </si>
  <si>
    <t>2.25 * M(모듈)</t>
    <phoneticPr fontId="2" type="noConversion"/>
  </si>
  <si>
    <t>PCD + (2*M)</t>
    <phoneticPr fontId="2" type="noConversion"/>
  </si>
  <si>
    <t>M(모듈) / 4</t>
    <phoneticPr fontId="2" type="noConversion"/>
  </si>
  <si>
    <t>M(모듈) / 2</t>
    <phoneticPr fontId="2" type="noConversion"/>
  </si>
  <si>
    <t>공구</t>
    <phoneticPr fontId="2" type="noConversion"/>
  </si>
  <si>
    <t>치형</t>
    <phoneticPr fontId="2" type="noConversion"/>
  </si>
  <si>
    <t>모듈</t>
    <phoneticPr fontId="2" type="noConversion"/>
  </si>
  <si>
    <t>압력각</t>
    <phoneticPr fontId="2" type="noConversion"/>
  </si>
  <si>
    <t>잇수</t>
    <phoneticPr fontId="2" type="noConversion"/>
  </si>
  <si>
    <t>피치원지름</t>
    <phoneticPr fontId="2" type="noConversion"/>
  </si>
  <si>
    <t>전체이높이</t>
    <phoneticPr fontId="2" type="noConversion"/>
  </si>
  <si>
    <t>다듬질방법</t>
    <phoneticPr fontId="2" type="noConversion"/>
  </si>
  <si>
    <t>정밀도</t>
    <phoneticPr fontId="2" type="noConversion"/>
  </si>
  <si>
    <t>스퍼기어 요목표</t>
    <phoneticPr fontId="2" type="noConversion"/>
  </si>
  <si>
    <t>기어치형</t>
    <phoneticPr fontId="2" type="noConversion"/>
  </si>
  <si>
    <t>표준</t>
    <phoneticPr fontId="2" type="noConversion"/>
  </si>
  <si>
    <t>보통이</t>
    <phoneticPr fontId="2" type="noConversion"/>
  </si>
  <si>
    <t>20˚</t>
    <phoneticPr fontId="2" type="noConversion"/>
  </si>
  <si>
    <t>호브절삭</t>
    <phoneticPr fontId="2" type="noConversion"/>
  </si>
  <si>
    <t>KS B 1405.5급</t>
    <phoneticPr fontId="2" type="noConversion"/>
  </si>
  <si>
    <t>PCD - (2.5*M)</t>
    <phoneticPr fontId="2" type="noConversion"/>
  </si>
  <si>
    <t xml:space="preserve"> </t>
    <phoneticPr fontId="2" type="noConversion"/>
  </si>
  <si>
    <t>스퍼기어 요목</t>
    <phoneticPr fontId="2" type="noConversion"/>
  </si>
  <si>
    <t>계산</t>
    <phoneticPr fontId="2" type="noConversion"/>
  </si>
  <si>
    <t>설명</t>
    <phoneticPr fontId="2" type="noConversion"/>
  </si>
  <si>
    <t>2.25 * M(모듈)</t>
    <phoneticPr fontId="2" type="noConversion"/>
  </si>
  <si>
    <t>PCD + (2*M)</t>
    <phoneticPr fontId="2" type="noConversion"/>
  </si>
  <si>
    <t>PCD - (2.5*M)</t>
    <phoneticPr fontId="2" type="noConversion"/>
  </si>
  <si>
    <r>
      <t xml:space="preserve">지름피치 (P)
</t>
    </r>
    <r>
      <rPr>
        <sz val="9"/>
        <color theme="8" tint="-0.249977111117893"/>
        <rFont val="맑은 고딕"/>
        <family val="3"/>
        <charset val="129"/>
      </rPr>
      <t>Circular Pitch</t>
    </r>
    <phoneticPr fontId="2" type="noConversion"/>
  </si>
  <si>
    <r>
      <t xml:space="preserve">원주피치 (t)
</t>
    </r>
    <r>
      <rPr>
        <sz val="9"/>
        <color theme="8" tint="-0.249977111117893"/>
        <rFont val="맑은 고딕"/>
        <family val="3"/>
        <charset val="129"/>
      </rPr>
      <t xml:space="preserve">Circular pitch    </t>
    </r>
    <phoneticPr fontId="2" type="noConversion"/>
  </si>
  <si>
    <r>
      <t xml:space="preserve">잇수 (Z)
</t>
    </r>
    <r>
      <rPr>
        <sz val="9"/>
        <color theme="8" tint="-0.249977111117893"/>
        <rFont val="맑은 고딕"/>
        <family val="3"/>
        <charset val="129"/>
      </rPr>
      <t>Number of Teeth</t>
    </r>
    <phoneticPr fontId="2" type="noConversion"/>
  </si>
  <si>
    <r>
      <t xml:space="preserve">전체이높이
</t>
    </r>
    <r>
      <rPr>
        <sz val="9"/>
        <color theme="8" tint="-0.249977111117893"/>
        <rFont val="맑은 고딕"/>
        <family val="3"/>
        <charset val="129"/>
      </rPr>
      <t>Whole Depth</t>
    </r>
    <phoneticPr fontId="2" type="noConversion"/>
  </si>
  <si>
    <r>
      <t xml:space="preserve">이뿌리 원지름
</t>
    </r>
    <r>
      <rPr>
        <sz val="9"/>
        <color theme="8" tint="-0.249977111117893"/>
        <rFont val="맑은 고딕"/>
        <family val="3"/>
        <charset val="129"/>
      </rPr>
      <t>Dedendum Circle</t>
    </r>
    <phoneticPr fontId="2" type="noConversion"/>
  </si>
  <si>
    <r>
      <t xml:space="preserve">이끝 원지름
</t>
    </r>
    <r>
      <rPr>
        <sz val="9"/>
        <color theme="8" tint="-0.249977111117893"/>
        <rFont val="맑은 고딕"/>
        <family val="3"/>
        <charset val="129"/>
      </rPr>
      <t>Addendum Circle</t>
    </r>
    <phoneticPr fontId="2" type="noConversion"/>
  </si>
  <si>
    <r>
      <t xml:space="preserve">지름피치 (P)
</t>
    </r>
    <r>
      <rPr>
        <sz val="9"/>
        <color theme="9" tint="-0.499984740745262"/>
        <rFont val="맑은 고딕"/>
        <family val="3"/>
        <charset val="129"/>
      </rPr>
      <t>Circular Pitch</t>
    </r>
    <phoneticPr fontId="2" type="noConversion"/>
  </si>
  <si>
    <r>
      <t xml:space="preserve">원주피치 (t)
</t>
    </r>
    <r>
      <rPr>
        <sz val="9"/>
        <color theme="9" tint="-0.499984740745262"/>
        <rFont val="맑은 고딕"/>
        <family val="3"/>
        <charset val="129"/>
      </rPr>
      <t xml:space="preserve">Circular pitch    </t>
    </r>
    <phoneticPr fontId="2" type="noConversion"/>
  </si>
  <si>
    <r>
      <t xml:space="preserve">전체이높이
</t>
    </r>
    <r>
      <rPr>
        <sz val="9"/>
        <color theme="9" tint="-0.499984740745262"/>
        <rFont val="맑은 고딕"/>
        <family val="3"/>
        <charset val="129"/>
      </rPr>
      <t>Whole Depth</t>
    </r>
    <phoneticPr fontId="2" type="noConversion"/>
  </si>
  <si>
    <r>
      <t xml:space="preserve">이끝 원지름
</t>
    </r>
    <r>
      <rPr>
        <sz val="9"/>
        <color theme="9" tint="-0.499984740745262"/>
        <rFont val="맑은 고딕"/>
        <family val="3"/>
        <charset val="129"/>
      </rPr>
      <t>Addendum Circle</t>
    </r>
    <phoneticPr fontId="2" type="noConversion"/>
  </si>
  <si>
    <r>
      <t xml:space="preserve">이뿌리 원지름
</t>
    </r>
    <r>
      <rPr>
        <sz val="9"/>
        <color theme="9" tint="-0.499984740745262"/>
        <rFont val="맑은 고딕"/>
        <family val="3"/>
        <charset val="129"/>
      </rPr>
      <t>Dedendum Circle</t>
    </r>
    <phoneticPr fontId="2" type="noConversion"/>
  </si>
  <si>
    <r>
      <t xml:space="preserve">잇수 (Z)
</t>
    </r>
    <r>
      <rPr>
        <sz val="9"/>
        <color theme="9" tint="-0.499984740745262"/>
        <rFont val="맑은 고딕"/>
        <family val="3"/>
        <charset val="129"/>
      </rPr>
      <t>Number of Teeth</t>
    </r>
    <phoneticPr fontId="2" type="noConversion"/>
  </si>
  <si>
    <t>Fillet Radius</t>
    <phoneticPr fontId="2" type="noConversion"/>
  </si>
  <si>
    <t>0.38 * M(모듈)</t>
    <phoneticPr fontId="2" type="noConversion"/>
  </si>
  <si>
    <t>0.94 * PCD(피치원지름)</t>
    <phoneticPr fontId="2" type="noConversion"/>
  </si>
  <si>
    <t>피치원지름(d) / 잇수(Z)</t>
    <phoneticPr fontId="2" type="noConversion"/>
  </si>
  <si>
    <t>25.4*잇수(16) / 피치원지름(d) ★25.4는 inch</t>
    <phoneticPr fontId="2" type="noConversion"/>
  </si>
  <si>
    <t>원주의 길이(π*피지원지름(d)) / 잇수(Z)</t>
    <phoneticPr fontId="2" type="noConversion"/>
  </si>
  <si>
    <t>피치원지름(PCD) / M(모듈)</t>
    <phoneticPr fontId="2" type="noConversion"/>
  </si>
  <si>
    <r>
      <t xml:space="preserve">피치원지름 (d)
PCD- </t>
    </r>
    <r>
      <rPr>
        <sz val="9"/>
        <color theme="9" tint="-0.499984740745262"/>
        <rFont val="맑은 고딕"/>
        <family val="3"/>
        <charset val="129"/>
      </rPr>
      <t>Pitch Circle Diameter</t>
    </r>
    <phoneticPr fontId="2" type="noConversion"/>
  </si>
  <si>
    <r>
      <t xml:space="preserve">모듈 (M)
</t>
    </r>
    <r>
      <rPr>
        <sz val="9"/>
        <color theme="9" tint="-0.499984740745262"/>
        <rFont val="맑은 고딕"/>
        <family val="3"/>
        <charset val="129"/>
      </rPr>
      <t>Module</t>
    </r>
    <phoneticPr fontId="2" type="noConversion"/>
  </si>
  <si>
    <t>반지름</t>
    <phoneticPr fontId="2" type="noConversion"/>
  </si>
  <si>
    <t>값</t>
    <phoneticPr fontId="2" type="noConversion"/>
  </si>
  <si>
    <t>M(모듈) * 0.785 ( π / 4 )</t>
    <phoneticPr fontId="2" type="noConversion"/>
  </si>
  <si>
    <t>압력각</t>
    <phoneticPr fontId="2" type="noConversion"/>
  </si>
  <si>
    <t>20˚</t>
    <phoneticPr fontId="2" type="noConversion"/>
  </si>
  <si>
    <t>90 / Z(잇수) * 1deg</t>
    <phoneticPr fontId="2" type="noConversion"/>
  </si>
  <si>
    <t>명칭</t>
    <phoneticPr fontId="2" type="noConversion"/>
  </si>
  <si>
    <t>Type</t>
    <phoneticPr fontId="2" type="noConversion"/>
  </si>
  <si>
    <t>Length</t>
  </si>
  <si>
    <t>Length</t>
    <phoneticPr fontId="2" type="noConversion"/>
  </si>
  <si>
    <t>Real</t>
    <phoneticPr fontId="2" type="noConversion"/>
  </si>
  <si>
    <t>PCD=m*z/2</t>
  </si>
  <si>
    <t>왼쪽압력각의 라인과 Y축과의 각도
(AY)</t>
    <phoneticPr fontId="2" type="noConversion"/>
  </si>
  <si>
    <t>Angle</t>
    <phoneticPr fontId="2" type="noConversion"/>
  </si>
  <si>
    <t>DC =PCD-(2.5*m)/2</t>
  </si>
  <si>
    <t>AC=PCD+2*m/2</t>
  </si>
  <si>
    <t>비고</t>
    <phoneticPr fontId="2" type="noConversion"/>
  </si>
  <si>
    <t>나누기 2를 하는 이유는
반지름값이 입력되기 때문임</t>
    <phoneticPr fontId="2" type="noConversion"/>
  </si>
  <si>
    <t>"</t>
  </si>
  <si>
    <t>"</t>
    <phoneticPr fontId="2" type="noConversion"/>
  </si>
  <si>
    <r>
      <rPr>
        <b/>
        <sz val="9"/>
        <color theme="7" tint="-0.249977111117893"/>
        <rFont val="맑은 고딕"/>
        <family val="3"/>
        <charset val="129"/>
      </rPr>
      <t>Z</t>
    </r>
    <r>
      <rPr>
        <sz val="8"/>
        <color theme="7" tint="-0.249977111117893"/>
        <rFont val="맑은 고딕"/>
        <family val="3"/>
        <charset val="129"/>
      </rPr>
      <t xml:space="preserve"> (잇수)</t>
    </r>
    <phoneticPr fontId="2" type="noConversion"/>
  </si>
  <si>
    <r>
      <rPr>
        <b/>
        <sz val="9"/>
        <color theme="7" tint="-0.249977111117893"/>
        <rFont val="맑은 고딕"/>
        <family val="3"/>
        <charset val="129"/>
      </rPr>
      <t>m</t>
    </r>
    <r>
      <rPr>
        <sz val="8"/>
        <color theme="7" tint="-0.249977111117893"/>
        <rFont val="맑은 고딕"/>
        <family val="3"/>
        <charset val="129"/>
      </rPr>
      <t xml:space="preserve"> (모듈)</t>
    </r>
    <phoneticPr fontId="2" type="noConversion"/>
  </si>
  <si>
    <r>
      <rPr>
        <b/>
        <sz val="9"/>
        <color theme="7" tint="-0.249977111117893"/>
        <rFont val="맑은 고딕"/>
        <family val="3"/>
        <charset val="129"/>
      </rPr>
      <t>PCD</t>
    </r>
    <r>
      <rPr>
        <sz val="9"/>
        <color theme="7" tint="-0.249977111117893"/>
        <rFont val="맑은 고딕"/>
        <family val="3"/>
        <charset val="129"/>
      </rPr>
      <t xml:space="preserve"> </t>
    </r>
    <r>
      <rPr>
        <sz val="8"/>
        <color theme="7" tint="-0.249977111117893"/>
        <rFont val="맑은 고딕"/>
        <family val="3"/>
        <charset val="129"/>
      </rPr>
      <t>(피치원지름)</t>
    </r>
    <phoneticPr fontId="2" type="noConversion"/>
  </si>
  <si>
    <r>
      <rPr>
        <b/>
        <sz val="9"/>
        <color theme="7" tint="-0.249977111117893"/>
        <rFont val="맑은 고딕"/>
        <family val="3"/>
        <charset val="129"/>
      </rPr>
      <t>AC</t>
    </r>
    <r>
      <rPr>
        <sz val="8"/>
        <color theme="7" tint="-0.249977111117893"/>
        <rFont val="맑은 고딕"/>
        <family val="3"/>
        <charset val="129"/>
      </rPr>
      <t xml:space="preserve"> (이끝원)</t>
    </r>
    <phoneticPr fontId="2" type="noConversion"/>
  </si>
  <si>
    <r>
      <rPr>
        <b/>
        <sz val="9"/>
        <color theme="7" tint="-0.249977111117893"/>
        <rFont val="맑은 고딕"/>
        <family val="3"/>
        <charset val="129"/>
      </rPr>
      <t>DC</t>
    </r>
    <r>
      <rPr>
        <b/>
        <sz val="8"/>
        <color theme="7" tint="-0.249977111117893"/>
        <rFont val="맑은 고딕"/>
        <family val="3"/>
        <charset val="129"/>
      </rPr>
      <t xml:space="preserve"> </t>
    </r>
    <r>
      <rPr>
        <sz val="8"/>
        <color theme="7" tint="-0.249977111117893"/>
        <rFont val="맑은 고딕"/>
        <family val="3"/>
        <charset val="129"/>
      </rPr>
      <t>(이뿌리원)</t>
    </r>
    <phoneticPr fontId="2" type="noConversion"/>
  </si>
  <si>
    <r>
      <rPr>
        <b/>
        <sz val="9"/>
        <color theme="7" tint="-0.249977111117893"/>
        <rFont val="맑은 고딕"/>
        <family val="3"/>
        <charset val="129"/>
      </rPr>
      <t>C</t>
    </r>
    <r>
      <rPr>
        <sz val="8"/>
        <color theme="7" tint="-0.249977111117893"/>
        <rFont val="맑은 고딕"/>
        <family val="3"/>
        <charset val="129"/>
      </rPr>
      <t xml:space="preserve"> (클리어런스원)</t>
    </r>
    <phoneticPr fontId="2" type="noConversion"/>
  </si>
  <si>
    <r>
      <rPr>
        <b/>
        <sz val="9"/>
        <color theme="7" tint="-0.249977111117893"/>
        <rFont val="맑은 고딕"/>
        <family val="3"/>
        <charset val="129"/>
      </rPr>
      <t>AY</t>
    </r>
    <r>
      <rPr>
        <sz val="8"/>
        <color theme="7" tint="-0.249977111117893"/>
        <rFont val="맑은 고딕"/>
        <family val="3"/>
        <charset val="129"/>
      </rPr>
      <t xml:space="preserve"> (압력각왼쪽라인과 Y축과의 각도)</t>
    </r>
    <phoneticPr fontId="2" type="noConversion"/>
  </si>
  <si>
    <t>Z=34</t>
    <phoneticPr fontId="2" type="noConversion"/>
  </si>
  <si>
    <t>m=2</t>
    <phoneticPr fontId="2" type="noConversion"/>
  </si>
  <si>
    <t>PCD=m*z/2</t>
    <phoneticPr fontId="2" type="noConversion"/>
  </si>
  <si>
    <t>AC=PCD+2*m/2</t>
    <phoneticPr fontId="2" type="noConversion"/>
  </si>
  <si>
    <t>DC =PCD-(2.5*m)/2</t>
    <phoneticPr fontId="2" type="noConversion"/>
  </si>
  <si>
    <t>C = 0.94*PCD</t>
    <phoneticPr fontId="2" type="noConversion"/>
  </si>
  <si>
    <t>AY = 90/Z*1deg</t>
    <phoneticPr fontId="2" type="noConversion"/>
  </si>
  <si>
    <t>Formula</t>
    <phoneticPr fontId="2" type="noConversion"/>
  </si>
  <si>
    <t>Parameters 공식</t>
    <phoneticPr fontId="2" type="noConversion"/>
  </si>
  <si>
    <t>Parameters 공식</t>
    <phoneticPr fontId="2" type="noConversion"/>
  </si>
  <si>
    <t>목록</t>
    <phoneticPr fontId="2" type="noConversion"/>
  </si>
  <si>
    <t>명칭</t>
    <phoneticPr fontId="2" type="noConversion"/>
  </si>
  <si>
    <t>Type</t>
    <phoneticPr fontId="2" type="noConversion"/>
  </si>
  <si>
    <t>Formula</t>
    <phoneticPr fontId="2" type="noConversion"/>
  </si>
  <si>
    <t>비고</t>
    <phoneticPr fontId="2" type="noConversion"/>
  </si>
  <si>
    <t>Real</t>
    <phoneticPr fontId="2" type="noConversion"/>
  </si>
  <si>
    <t>나누기 2를 하는 이유는
반지름값이 입력되기 때문임</t>
    <phoneticPr fontId="2" type="noConversion"/>
  </si>
  <si>
    <r>
      <rPr>
        <b/>
        <sz val="9"/>
        <color theme="3" tint="-0.249977111117893"/>
        <rFont val="맑은 고딕"/>
        <family val="3"/>
        <charset val="129"/>
      </rPr>
      <t>Z</t>
    </r>
    <r>
      <rPr>
        <sz val="8"/>
        <color theme="3" tint="-0.249977111117893"/>
        <rFont val="맑은 고딕"/>
        <family val="3"/>
        <charset val="129"/>
      </rPr>
      <t xml:space="preserve"> (잇수)</t>
    </r>
    <phoneticPr fontId="2" type="noConversion"/>
  </si>
  <si>
    <r>
      <rPr>
        <b/>
        <sz val="9"/>
        <color theme="3" tint="-0.249977111117893"/>
        <rFont val="맑은 고딕"/>
        <family val="3"/>
        <charset val="129"/>
      </rPr>
      <t>PCD</t>
    </r>
    <r>
      <rPr>
        <sz val="9"/>
        <color theme="3" tint="-0.249977111117893"/>
        <rFont val="맑은 고딕"/>
        <family val="3"/>
        <charset val="129"/>
      </rPr>
      <t xml:space="preserve"> (피치원지름)</t>
    </r>
    <phoneticPr fontId="2" type="noConversion"/>
  </si>
  <si>
    <r>
      <rPr>
        <b/>
        <sz val="9"/>
        <color theme="3" tint="-0.249977111117893"/>
        <rFont val="맑은 고딕"/>
        <family val="3"/>
        <charset val="129"/>
      </rPr>
      <t>AC</t>
    </r>
    <r>
      <rPr>
        <sz val="9"/>
        <color theme="3" tint="-0.249977111117893"/>
        <rFont val="맑은 고딕"/>
        <family val="3"/>
        <charset val="129"/>
      </rPr>
      <t xml:space="preserve"> (이끝원)</t>
    </r>
    <phoneticPr fontId="2" type="noConversion"/>
  </si>
  <si>
    <r>
      <rPr>
        <b/>
        <sz val="9"/>
        <color theme="3" tint="-0.249977111117893"/>
        <rFont val="맑은 고딕"/>
        <family val="3"/>
        <charset val="129"/>
      </rPr>
      <t>DC</t>
    </r>
    <r>
      <rPr>
        <sz val="9"/>
        <color theme="3" tint="-0.249977111117893"/>
        <rFont val="맑은 고딕"/>
        <family val="3"/>
        <charset val="129"/>
      </rPr>
      <t xml:space="preserve"> (이뿌리원)</t>
    </r>
    <phoneticPr fontId="2" type="noConversion"/>
  </si>
  <si>
    <r>
      <t xml:space="preserve">피치원 지름 (d)
PCD- </t>
    </r>
    <r>
      <rPr>
        <sz val="9"/>
        <color theme="8" tint="-0.249977111117893"/>
        <rFont val="맑은 고딕"/>
        <family val="3"/>
        <charset val="129"/>
      </rPr>
      <t>Pitch Circle Diameter</t>
    </r>
    <phoneticPr fontId="2" type="noConversion"/>
  </si>
  <si>
    <r>
      <t xml:space="preserve">모듈 (M)
</t>
    </r>
    <r>
      <rPr>
        <sz val="9"/>
        <color theme="8" tint="-0.249977111117893"/>
        <rFont val="맑은 고딕"/>
        <family val="3"/>
        <charset val="129"/>
      </rPr>
      <t>Module</t>
    </r>
    <phoneticPr fontId="2" type="noConversion"/>
  </si>
  <si>
    <r>
      <rPr>
        <b/>
        <sz val="9"/>
        <color theme="3" tint="-0.249977111117893"/>
        <rFont val="맑은 고딕"/>
        <family val="3"/>
        <charset val="129"/>
      </rPr>
      <t>m</t>
    </r>
    <r>
      <rPr>
        <sz val="9"/>
        <color theme="3" tint="-0.249977111117893"/>
        <rFont val="맑은 고딕"/>
        <family val="3"/>
        <charset val="129"/>
      </rPr>
      <t xml:space="preserve"> (모듈)</t>
    </r>
    <phoneticPr fontId="2" type="noConversion"/>
  </si>
  <si>
    <t>L1 = M(모듈) / 4</t>
    <phoneticPr fontId="2" type="noConversion"/>
  </si>
  <si>
    <t>L2 = M(모듈) / 2</t>
    <phoneticPr fontId="2" type="noConversion"/>
  </si>
  <si>
    <r>
      <t>L3 = M(모듈) * 0.785</t>
    </r>
    <r>
      <rPr>
        <sz val="9"/>
        <color theme="2" tint="-0.749992370372631"/>
        <rFont val="맑은 고딕"/>
        <family val="3"/>
        <charset val="129"/>
      </rPr>
      <t>( π / 4 )</t>
    </r>
    <phoneticPr fontId="2" type="noConversion"/>
  </si>
  <si>
    <t>m =2</t>
    <phoneticPr fontId="2" type="noConversion"/>
  </si>
  <si>
    <r>
      <t>L1</t>
    </r>
    <r>
      <rPr>
        <sz val="9"/>
        <color theme="3" tint="-0.249977111117893"/>
        <rFont val="맑은 고딕"/>
        <family val="3"/>
        <charset val="129"/>
      </rPr>
      <t xml:space="preserve"> (1과 2 수직선의 간격)</t>
    </r>
    <phoneticPr fontId="2" type="noConversion"/>
  </si>
  <si>
    <r>
      <t>L2</t>
    </r>
    <r>
      <rPr>
        <sz val="9"/>
        <color theme="3" tint="-0.249977111117893"/>
        <rFont val="맑은 고딕"/>
        <family val="3"/>
        <charset val="129"/>
      </rPr>
      <t xml:space="preserve"> (2와 3 수직선의 간격)</t>
    </r>
    <phoneticPr fontId="2" type="noConversion"/>
  </si>
  <si>
    <r>
      <t>L3</t>
    </r>
    <r>
      <rPr>
        <sz val="9"/>
        <color theme="3" tint="-0.249977111117893"/>
        <rFont val="맑은 고딕"/>
        <family val="3"/>
        <charset val="129"/>
      </rPr>
      <t xml:space="preserve"> (2와 Y축의 간격)</t>
    </r>
    <phoneticPr fontId="2" type="noConversion"/>
  </si>
  <si>
    <t>1과 2 수직선의 간격 (L1)</t>
    <phoneticPr fontId="2" type="noConversion"/>
  </si>
  <si>
    <t>2와 3 수직선의 간격 (L2)</t>
    <phoneticPr fontId="2" type="noConversion"/>
  </si>
  <si>
    <t>2와 4 수직선의 간격 (L3)</t>
    <phoneticPr fontId="2" type="noConversion"/>
  </si>
  <si>
    <t xml:space="preserve">스퍼기어(Spur Gear) - 모듈과 잇수로 압력각에 의한 자동 계산 
</t>
    <phoneticPr fontId="2" type="noConversion"/>
  </si>
  <si>
    <t xml:space="preserve">스퍼기어(Spur Gear) 자동 계산 1
</t>
    <phoneticPr fontId="2" type="noConversion"/>
  </si>
  <si>
    <t>M(모듈) * Z(잇수)</t>
    <phoneticPr fontId="2" type="noConversion"/>
  </si>
  <si>
    <t>클리어런스 원(C)</t>
    <phoneticPr fontId="2" type="noConversion"/>
  </si>
  <si>
    <t xml:space="preserve">  </t>
    <phoneticPr fontId="2" type="noConversion"/>
  </si>
  <si>
    <t xml:space="preserve">         스퍼기어(Spur Gear) 각부의 명칭</t>
    <phoneticPr fontId="2" type="noConversion"/>
  </si>
  <si>
    <t>스퍼기어 요목표</t>
    <phoneticPr fontId="2" type="noConversion"/>
  </si>
  <si>
    <t>기준래크</t>
    <phoneticPr fontId="2" type="noConversion"/>
  </si>
  <si>
    <t>기준 피치원 지름</t>
    <phoneticPr fontId="2" type="noConversion"/>
  </si>
  <si>
    <t>전위량</t>
    <phoneticPr fontId="2" type="noConversion"/>
  </si>
  <si>
    <t>표준 스퍼 기어(Spur Gear) 요목표</t>
    <phoneticPr fontId="2" type="noConversion"/>
  </si>
  <si>
    <t>전위</t>
    <phoneticPr fontId="2" type="noConversion"/>
  </si>
  <si>
    <t>20˚</t>
    <phoneticPr fontId="2" type="noConversion"/>
  </si>
  <si>
    <t>+3.16</t>
    <phoneticPr fontId="2" type="noConversion"/>
  </si>
  <si>
    <t>이두께</t>
    <phoneticPr fontId="2" type="noConversion"/>
  </si>
  <si>
    <t>벌림이두께</t>
    <phoneticPr fontId="2" type="noConversion"/>
  </si>
  <si>
    <t>(벌림 잇수 = 3)</t>
    <phoneticPr fontId="2" type="noConversion"/>
  </si>
  <si>
    <t>-0.38  -0.38</t>
    <phoneticPr fontId="2" type="noConversion"/>
  </si>
  <si>
    <t>-0.08  -0.08</t>
    <phoneticPr fontId="2" type="noConversion"/>
  </si>
  <si>
    <t>정밀도</t>
    <phoneticPr fontId="2" type="noConversion"/>
  </si>
  <si>
    <t>다듬질방법</t>
    <phoneticPr fontId="2" type="noConversion"/>
  </si>
  <si>
    <t>비  고</t>
    <phoneticPr fontId="2" type="noConversion"/>
  </si>
  <si>
    <t>상대기어 전위량</t>
    <phoneticPr fontId="2" type="noConversion"/>
  </si>
  <si>
    <t>상대기어 잇수</t>
    <phoneticPr fontId="2" type="noConversion"/>
  </si>
  <si>
    <t>중심거리</t>
    <phoneticPr fontId="2" type="noConversion"/>
  </si>
  <si>
    <t>백래시</t>
    <phoneticPr fontId="2" type="noConversion"/>
  </si>
  <si>
    <r>
      <rPr>
        <b/>
        <sz val="16"/>
        <color theme="1"/>
        <rFont val="맑은 고딕"/>
        <family val="3"/>
        <charset val="129"/>
      </rPr>
      <t>*</t>
    </r>
    <r>
      <rPr>
        <sz val="9"/>
        <color theme="1"/>
        <rFont val="맑은 고딕"/>
        <family val="2"/>
        <charset val="129"/>
      </rPr>
      <t xml:space="preserve"> 경도</t>
    </r>
    <phoneticPr fontId="2" type="noConversion"/>
  </si>
  <si>
    <r>
      <rPr>
        <b/>
        <sz val="14"/>
        <color theme="1"/>
        <rFont val="맑은 고딕"/>
        <family val="3"/>
        <charset val="129"/>
      </rPr>
      <t>*</t>
    </r>
    <r>
      <rPr>
        <sz val="9"/>
        <color theme="1"/>
        <rFont val="맑은 고딕"/>
        <family val="2"/>
        <charset val="129"/>
      </rPr>
      <t xml:space="preserve"> 열처리</t>
    </r>
    <phoneticPr fontId="2" type="noConversion"/>
  </si>
  <si>
    <r>
      <rPr>
        <b/>
        <sz val="14"/>
        <color theme="1"/>
        <rFont val="맑은 고딕"/>
        <family val="3"/>
        <charset val="129"/>
      </rPr>
      <t>*</t>
    </r>
    <r>
      <rPr>
        <sz val="9"/>
        <color theme="1"/>
        <rFont val="맑은 고딕"/>
        <family val="2"/>
        <charset val="129"/>
      </rPr>
      <t xml:space="preserve"> 재료</t>
    </r>
    <phoneticPr fontId="2" type="noConversion"/>
  </si>
  <si>
    <t>0.20 ~ 0.89</t>
    <phoneticPr fontId="2" type="noConversion"/>
  </si>
  <si>
    <t xml:space="preserve">               전위 스퍼 기어(Spur Gear) 요목표 - 예제</t>
    <phoneticPr fontId="2" type="noConversion"/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</si>
</sst>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00000000_ "/>
    <numFmt numFmtId="178" formatCode="0;_"/>
    <numFmt numFmtId="179" formatCode="0.0;_"/>
    <numFmt numFmtId="180" formatCode="0.00;_"/>
    <numFmt numFmtId="181" formatCode="0.000;_"/>
    <numFmt numFmtId="182" formatCode="0.00&quot;˚&quot;"/>
  </numFmts>
  <fonts count="36">
    <font>
      <sz val="9"/>
      <color theme="1"/>
      <name val="맑은 고딕"/>
      <family val="2"/>
      <charset val="129"/>
    </font>
    <font>
      <b/>
      <sz val="16"/>
      <color theme="1"/>
      <name val="HY동녘B"/>
      <family val="1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9"/>
      <color theme="8" tint="-0.249977111117893"/>
      <name val="맑은 고딕"/>
      <family val="3"/>
      <charset val="129"/>
    </font>
    <font>
      <b/>
      <sz val="9"/>
      <color theme="5"/>
      <name val="맑은 고딕"/>
      <family val="3"/>
      <charset val="129"/>
    </font>
    <font>
      <b/>
      <sz val="9"/>
      <color theme="6" tint="-0.499984740745262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9"/>
      <color theme="8" tint="-0.249977111117893"/>
      <name val="맑은 고딕"/>
      <family val="3"/>
      <charset val="129"/>
    </font>
    <font>
      <b/>
      <sz val="9"/>
      <color theme="9" tint="-0.499984740745262"/>
      <name val="맑은 고딕"/>
      <family val="3"/>
      <charset val="129"/>
    </font>
    <font>
      <sz val="9"/>
      <color theme="9" tint="-0.499984740745262"/>
      <name val="맑은 고딕"/>
      <family val="3"/>
      <charset val="129"/>
    </font>
    <font>
      <b/>
      <sz val="9"/>
      <color rgb="FF0070C0"/>
      <name val="맑은 고딕"/>
      <family val="3"/>
      <charset val="129"/>
    </font>
    <font>
      <b/>
      <sz val="9"/>
      <color theme="7" tint="-0.249977111117893"/>
      <name val="맑은 고딕"/>
      <family val="3"/>
      <charset val="129"/>
    </font>
    <font>
      <b/>
      <sz val="9"/>
      <color theme="0"/>
      <name val="맑은 고딕"/>
      <family val="2"/>
      <charset val="129"/>
    </font>
    <font>
      <sz val="9"/>
      <color theme="7" tint="-0.249977111117893"/>
      <name val="맑은 고딕"/>
      <family val="3"/>
      <charset val="129"/>
    </font>
    <font>
      <sz val="8"/>
      <color theme="7" tint="-0.249977111117893"/>
      <name val="맑은 고딕"/>
      <family val="3"/>
      <charset val="129"/>
    </font>
    <font>
      <b/>
      <sz val="8"/>
      <color theme="7" tint="-0.249977111117893"/>
      <name val="맑은 고딕"/>
      <family val="3"/>
      <charset val="129"/>
    </font>
    <font>
      <sz val="20"/>
      <color theme="7" tint="-0.249977111117893"/>
      <name val="헤움버블S"/>
      <family val="1"/>
      <charset val="129"/>
    </font>
    <font>
      <b/>
      <sz val="16"/>
      <color theme="6" tint="-0.499984740745262"/>
      <name val="HY동녘B"/>
      <family val="1"/>
      <charset val="129"/>
    </font>
    <font>
      <b/>
      <sz val="16"/>
      <color theme="8" tint="-0.249977111117893"/>
      <name val="HY동녘B"/>
      <family val="1"/>
      <charset val="129"/>
    </font>
    <font>
      <b/>
      <sz val="16"/>
      <color theme="9" tint="-0.499984740745262"/>
      <name val="HY동녘B"/>
      <family val="1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0.79998168889431442"/>
      <name val="맑은 고딕"/>
      <family val="2"/>
      <charset val="129"/>
    </font>
    <font>
      <b/>
      <sz val="9"/>
      <color theme="4" tint="0.79998168889431442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theme="3" tint="-0.249977111117893"/>
      <name val="맑은 고딕"/>
      <family val="3"/>
      <charset val="129"/>
    </font>
    <font>
      <sz val="8"/>
      <color theme="3" tint="-0.249977111117893"/>
      <name val="맑은 고딕"/>
      <family val="3"/>
      <charset val="129"/>
    </font>
    <font>
      <sz val="9"/>
      <color theme="2" tint="-0.749992370372631"/>
      <name val="맑은 고딕"/>
      <family val="3"/>
      <charset val="129"/>
    </font>
    <font>
      <sz val="8"/>
      <color theme="1"/>
      <name val="맑은 고딕"/>
      <family val="2"/>
      <charset val="129"/>
    </font>
    <font>
      <sz val="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8">
    <border>
      <left/>
      <right/>
      <top/>
      <bottom/>
      <diagonal/>
    </border>
    <border>
      <left/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theme="7" tint="0.39994506668294322"/>
      </right>
      <top style="thin">
        <color theme="7" tint="0.39997558519241921"/>
      </top>
      <bottom style="thin">
        <color theme="7" tint="0.39994506668294322"/>
      </bottom>
      <diagonal/>
    </border>
    <border>
      <left style="thin">
        <color theme="7" tint="0.39994506668294322"/>
      </left>
      <right style="thin">
        <color theme="7" tint="0.39994506668294322"/>
      </right>
      <top style="thin">
        <color theme="7" tint="0.39997558519241921"/>
      </top>
      <bottom style="thin">
        <color theme="7" tint="0.39994506668294322"/>
      </bottom>
      <diagonal/>
    </border>
    <border>
      <left style="thin">
        <color theme="7" tint="0.39994506668294322"/>
      </left>
      <right style="thin">
        <color theme="7" tint="0.39997558519241921"/>
      </right>
      <top style="thin">
        <color theme="7" tint="0.39997558519241921"/>
      </top>
      <bottom style="thin">
        <color theme="7" tint="0.39994506668294322"/>
      </bottom>
      <diagonal/>
    </border>
    <border>
      <left style="thin">
        <color theme="7" tint="0.39997558519241921"/>
      </left>
      <right style="thin">
        <color theme="7" tint="0.39994506668294322"/>
      </right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7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7" tint="0.39994506668294322"/>
      </left>
      <right style="thin">
        <color theme="7" tint="0.39997558519241921"/>
      </right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7" tint="0.39997558519241921"/>
      </left>
      <right style="thin">
        <color theme="7" tint="0.39994506668294322"/>
      </right>
      <top style="thin">
        <color theme="7" tint="0.39994506668294322"/>
      </top>
      <bottom style="thin">
        <color theme="7" tint="0.39997558519241921"/>
      </bottom>
      <diagonal/>
    </border>
    <border>
      <left style="thin">
        <color theme="7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7" tint="0.39997558519241921"/>
      </bottom>
      <diagonal/>
    </border>
    <border>
      <left style="thin">
        <color theme="7" tint="0.39994506668294322"/>
      </left>
      <right style="thin">
        <color theme="7" tint="0.39997558519241921"/>
      </right>
      <top style="thin">
        <color theme="7" tint="0.39994506668294322"/>
      </top>
      <bottom style="thin">
        <color theme="7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 style="thin">
        <color theme="6"/>
      </right>
      <top/>
      <bottom/>
      <diagonal/>
    </border>
    <border>
      <left/>
      <right/>
      <top style="thin">
        <color theme="6"/>
      </top>
      <bottom/>
      <diagonal/>
    </border>
    <border>
      <left/>
      <right/>
      <top/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left" vertical="center" indent="2"/>
    </xf>
    <xf numFmtId="0" fontId="0" fillId="0" borderId="3" xfId="0" applyBorder="1" applyAlignment="1">
      <alignment horizontal="left" vertical="center" inden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left" vertical="center" indent="2"/>
    </xf>
    <xf numFmtId="0" fontId="5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176" fontId="4" fillId="0" borderId="0" xfId="0" applyNumberFormat="1" applyFont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 indent="1"/>
    </xf>
    <xf numFmtId="0" fontId="11" fillId="0" borderId="9" xfId="0" applyFont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180" fontId="13" fillId="0" borderId="5" xfId="0" applyNumberFormat="1" applyFont="1" applyBorder="1" applyAlignment="1">
      <alignment horizontal="right" vertical="center" indent="1"/>
    </xf>
    <xf numFmtId="179" fontId="13" fillId="2" borderId="5" xfId="0" applyNumberFormat="1" applyFont="1" applyFill="1" applyBorder="1" applyAlignment="1">
      <alignment horizontal="right" vertical="center" indent="1"/>
    </xf>
    <xf numFmtId="178" fontId="13" fillId="2" borderId="5" xfId="0" applyNumberFormat="1" applyFont="1" applyFill="1" applyBorder="1" applyAlignment="1">
      <alignment horizontal="right" vertical="center" indent="1"/>
    </xf>
    <xf numFmtId="180" fontId="14" fillId="0" borderId="5" xfId="0" applyNumberFormat="1" applyFont="1" applyBorder="1" applyAlignment="1">
      <alignment horizontal="right" vertical="center" indent="1"/>
    </xf>
    <xf numFmtId="181" fontId="14" fillId="0" borderId="5" xfId="0" applyNumberFormat="1" applyFont="1" applyBorder="1" applyAlignment="1">
      <alignment horizontal="right" vertical="center" indent="1"/>
    </xf>
    <xf numFmtId="177" fontId="4" fillId="0" borderId="0" xfId="0" applyNumberFormat="1" applyFont="1" applyAlignment="1">
      <alignment horizontal="left" vertical="center" wrapText="1"/>
    </xf>
    <xf numFmtId="0" fontId="0" fillId="3" borderId="4" xfId="0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180" fontId="14" fillId="0" borderId="12" xfId="0" applyNumberFormat="1" applyFont="1" applyBorder="1" applyAlignment="1">
      <alignment horizontal="right" vertical="center"/>
    </xf>
    <xf numFmtId="182" fontId="13" fillId="0" borderId="12" xfId="0" applyNumberFormat="1" applyFont="1" applyBorder="1" applyAlignment="1">
      <alignment horizontal="right" vertical="center" indent="1"/>
    </xf>
    <xf numFmtId="0" fontId="6" fillId="0" borderId="12" xfId="0" applyNumberFormat="1" applyFont="1" applyBorder="1" applyAlignment="1">
      <alignment horizontal="left" vertical="center" indent="1"/>
    </xf>
    <xf numFmtId="0" fontId="6" fillId="0" borderId="5" xfId="0" applyNumberFormat="1" applyFont="1" applyBorder="1" applyAlignment="1">
      <alignment horizontal="left" vertical="center" indent="1"/>
    </xf>
    <xf numFmtId="176" fontId="6" fillId="0" borderId="5" xfId="0" applyNumberFormat="1" applyFont="1" applyBorder="1" applyAlignment="1">
      <alignment horizontal="left" vertical="center" indent="1"/>
    </xf>
    <xf numFmtId="0" fontId="15" fillId="5" borderId="14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vertical="center"/>
    </xf>
    <xf numFmtId="0" fontId="16" fillId="6" borderId="17" xfId="0" applyFont="1" applyFill="1" applyBorder="1" applyAlignment="1">
      <alignment horizontal="left" vertical="center" indent="1"/>
    </xf>
    <xf numFmtId="0" fontId="0" fillId="6" borderId="18" xfId="0" applyFont="1" applyFill="1" applyBorder="1" applyAlignment="1">
      <alignment horizontal="center" vertical="center"/>
    </xf>
    <xf numFmtId="0" fontId="0" fillId="6" borderId="19" xfId="0" applyFont="1" applyFill="1" applyBorder="1">
      <alignment vertical="center"/>
    </xf>
    <xf numFmtId="0" fontId="16" fillId="0" borderId="17" xfId="0" applyFont="1" applyBorder="1" applyAlignment="1">
      <alignment horizontal="left" vertical="center" inden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>
      <alignment vertical="center"/>
    </xf>
    <xf numFmtId="0" fontId="0" fillId="6" borderId="19" xfId="0" applyFill="1" applyBorder="1" applyAlignment="1">
      <alignment horizontal="left" vertical="center" wrapText="1" indent="1"/>
    </xf>
    <xf numFmtId="0" fontId="0" fillId="0" borderId="19" xfId="0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16" fillId="6" borderId="20" xfId="0" applyFont="1" applyFill="1" applyBorder="1" applyAlignment="1">
      <alignment horizontal="left" vertical="center" indent="1"/>
    </xf>
    <xf numFmtId="0" fontId="0" fillId="6" borderId="21" xfId="0" applyFont="1" applyFill="1" applyBorder="1" applyAlignment="1">
      <alignment horizontal="center" vertical="center"/>
    </xf>
    <xf numFmtId="0" fontId="0" fillId="6" borderId="22" xfId="0" applyFont="1" applyFill="1" applyBorder="1">
      <alignment vertical="center"/>
    </xf>
    <xf numFmtId="0" fontId="20" fillId="0" borderId="0" xfId="0" applyFont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left" vertical="center" indent="1"/>
    </xf>
    <xf numFmtId="0" fontId="25" fillId="7" borderId="23" xfId="0" applyFont="1" applyFill="1" applyBorder="1" applyAlignment="1">
      <alignment horizontal="center" vertical="center"/>
    </xf>
    <xf numFmtId="0" fontId="26" fillId="7" borderId="23" xfId="0" applyFont="1" applyFill="1" applyBorder="1" applyAlignment="1">
      <alignment horizontal="center" vertical="center"/>
    </xf>
    <xf numFmtId="0" fontId="27" fillId="8" borderId="23" xfId="0" applyFont="1" applyFill="1" applyBorder="1" applyAlignment="1">
      <alignment horizontal="left" vertical="center" indent="1"/>
    </xf>
    <xf numFmtId="0" fontId="24" fillId="8" borderId="23" xfId="0" applyFont="1" applyFill="1" applyBorder="1" applyAlignment="1">
      <alignment horizontal="center" vertical="center"/>
    </xf>
    <xf numFmtId="0" fontId="23" fillId="8" borderId="23" xfId="0" applyFont="1" applyFill="1" applyBorder="1" applyAlignment="1">
      <alignment horizontal="left" vertical="center" indent="1"/>
    </xf>
    <xf numFmtId="0" fontId="24" fillId="8" borderId="23" xfId="0" applyFont="1" applyFill="1" applyBorder="1" applyAlignment="1">
      <alignment horizontal="left" vertical="center" wrapText="1" indent="1"/>
    </xf>
    <xf numFmtId="0" fontId="27" fillId="0" borderId="23" xfId="0" applyFont="1" applyFill="1" applyBorder="1" applyAlignment="1">
      <alignment horizontal="left" vertical="center" indent="1"/>
    </xf>
    <xf numFmtId="0" fontId="24" fillId="0" borderId="23" xfId="0" applyFont="1" applyFill="1" applyBorder="1" applyAlignment="1">
      <alignment horizontal="center" vertical="center" wrapText="1"/>
    </xf>
    <xf numFmtId="0" fontId="24" fillId="8" borderId="23" xfId="0" applyFont="1" applyFill="1" applyBorder="1" applyAlignment="1">
      <alignment horizontal="center" vertical="center" wrapText="1"/>
    </xf>
    <xf numFmtId="0" fontId="28" fillId="8" borderId="23" xfId="0" applyFont="1" applyFill="1" applyBorder="1" applyAlignment="1">
      <alignment horizontal="left" vertical="center" indent="1"/>
    </xf>
    <xf numFmtId="0" fontId="28" fillId="0" borderId="23" xfId="0" applyFont="1" applyFill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8" fillId="6" borderId="18" xfId="0" applyFont="1" applyFill="1" applyBorder="1" applyAlignment="1">
      <alignment horizontal="left" vertical="center" indent="1"/>
    </xf>
    <xf numFmtId="0" fontId="8" fillId="0" borderId="18" xfId="0" applyFont="1" applyBorder="1" applyAlignment="1">
      <alignment horizontal="left" vertical="center" indent="1"/>
    </xf>
    <xf numFmtId="0" fontId="8" fillId="6" borderId="21" xfId="0" applyFont="1" applyFill="1" applyBorder="1" applyAlignment="1">
      <alignment horizontal="left" vertical="center" indent="1"/>
    </xf>
    <xf numFmtId="0" fontId="15" fillId="5" borderId="15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 textRotation="255"/>
    </xf>
    <xf numFmtId="0" fontId="0" fillId="3" borderId="25" xfId="0" applyFill="1" applyBorder="1" applyAlignment="1">
      <alignment horizontal="center" vertical="center" textRotation="255"/>
    </xf>
    <xf numFmtId="0" fontId="0" fillId="3" borderId="26" xfId="0" applyFill="1" applyBorder="1" applyAlignment="1">
      <alignment horizontal="center" vertical="center" textRotation="255"/>
    </xf>
    <xf numFmtId="0" fontId="8" fillId="0" borderId="31" xfId="0" applyFont="1" applyBorder="1" applyAlignment="1">
      <alignment horizontal="right" vertical="center"/>
    </xf>
    <xf numFmtId="0" fontId="31" fillId="0" borderId="32" xfId="0" quotePrefix="1" applyFont="1" applyBorder="1" applyAlignment="1">
      <alignment horizontal="left"/>
    </xf>
    <xf numFmtId="0" fontId="8" fillId="0" borderId="30" xfId="0" applyFont="1" applyBorder="1" applyAlignment="1">
      <alignment horizontal="right" vertical="center"/>
    </xf>
    <xf numFmtId="0" fontId="32" fillId="0" borderId="35" xfId="0" quotePrefix="1" applyFont="1" applyBorder="1" applyAlignment="1">
      <alignment horizontal="left" vertical="top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6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textRotation="255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6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37" xfId="0" applyBorder="1">
      <alignment vertical="center"/>
    </xf>
    <xf numFmtId="0" fontId="0" fillId="0" borderId="36" xfId="0" applyFill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37" xfId="0" applyBorder="1" applyAlignment="1">
      <alignment horizontal="left" vertical="center" indent="1"/>
    </xf>
    <xf numFmtId="0" fontId="33" fillId="0" borderId="0" xfId="0" applyFont="1" applyFill="1" applyBorder="1" applyAlignment="1">
      <alignment horizontal="left" vertical="center" indent="1"/>
    </xf>
    <xf numFmtId="0" fontId="0" fillId="0" borderId="32" xfId="0" applyFill="1" applyBorder="1" applyAlignment="1">
      <alignment horizontal="right" vertical="center" indent="1"/>
    </xf>
    <xf numFmtId="0" fontId="0" fillId="0" borderId="35" xfId="0" applyFill="1" applyBorder="1" applyAlignment="1">
      <alignment horizontal="right" vertical="center" indent="1"/>
    </xf>
  </cellXfs>
  <cellStyles count="1">
    <cellStyle name="표준" xfId="0" builtinId="0"/>
  </cellStyles>
  <dxfs count="15">
    <dxf>
      <alignment horizontal="left" vertical="center" textRotation="0" wrapText="0" indent="1" relativeIndent="0" justifyLastLine="0" shrinkToFit="0" mergeCell="0" readingOrder="0"/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6" tint="-0.499984740745262"/>
        <name val="맑은 고딕"/>
        <scheme val="none"/>
      </font>
      <numFmt numFmtId="0" formatCode="General"/>
      <alignment horizontal="left" vertical="center" textRotation="0" wrapText="0" indent="1" relativeIndent="-1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7" tint="-0.249977111117893"/>
        <name val="맑은 고딕"/>
        <scheme val="none"/>
      </font>
      <numFmt numFmtId="180" formatCode="0.00;_"/>
      <alignment horizontal="right" vertical="center" textRotation="0" wrapText="0" indent="1" relativeIndent="0" justifyLastLine="0" shrinkToFit="0" mergeCell="0" readingOrder="0"/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맑은 고딕"/>
        <scheme val="none"/>
      </font>
      <numFmt numFmtId="180" formatCode="0.00;_"/>
      <alignment horizontal="right" vertical="center" textRotation="0" wrapText="0" indent="1" relativeIndent="1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9" tint="-0.499984740745262"/>
        <name val="맑은 고딕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border>
        <top style="thin">
          <color theme="9"/>
        </top>
        <vertical/>
        <horizontal/>
      </border>
    </dxf>
    <dxf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border>
        <bottom style="thin">
          <color theme="9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theme="9"/>
        </left>
        <right style="thin">
          <color theme="9"/>
        </right>
        <top/>
        <bottom/>
      </border>
    </dxf>
    <dxf>
      <alignment horizontal="left" vertical="center" textRotation="0" wrapText="0" indent="1" relativeIndent="0" justifyLastLine="0" shrinkToFit="0" mergeCell="0" readingOrder="0"/>
      <border diagonalUp="0" diagonalDown="0">
        <left style="thin">
          <color theme="8" tint="-0.2499465926084170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6" tint="-0.499984740745262"/>
        <name val="맑은 고딕"/>
        <scheme val="none"/>
      </font>
      <numFmt numFmtId="0" formatCode="General"/>
      <alignment horizontal="left" vertical="center" textRotation="0" wrapText="0" indent="2" relativeIndent="255" justifyLastLine="0" shrinkToFit="0" mergeCell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5"/>
        <name val="맑은 고딕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8" tint="-0.249977111117893"/>
        <name val="맑은 고딕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thin">
          <color theme="8" tint="-0.24994659260841701"/>
        </right>
        <top/>
        <bottom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9828;&#54140;&#44592;&#50612;!B27:Z100"/><Relationship Id="rId13" Type="http://schemas.openxmlformats.org/officeDocument/2006/relationships/image" Target="../media/image6.png"/><Relationship Id="rId3" Type="http://schemas.openxmlformats.org/officeDocument/2006/relationships/hyperlink" Target="#&#49828;&#54140;&#44592;&#50612;!N1:ZZ1"/><Relationship Id="rId7" Type="http://schemas.openxmlformats.org/officeDocument/2006/relationships/image" Target="../media/image2.png"/><Relationship Id="rId12" Type="http://schemas.openxmlformats.org/officeDocument/2006/relationships/image" Target="../media/image5.png"/><Relationship Id="rId2" Type="http://schemas.openxmlformats.org/officeDocument/2006/relationships/hyperlink" Target="#&#49828;&#54140;&#44592;&#50612;!B1:F1"/><Relationship Id="rId16" Type="http://schemas.openxmlformats.org/officeDocument/2006/relationships/image" Target="../media/image8.png"/><Relationship Id="rId1" Type="http://schemas.openxmlformats.org/officeDocument/2006/relationships/image" Target="../media/image1.png"/><Relationship Id="rId6" Type="http://schemas.openxmlformats.org/officeDocument/2006/relationships/hyperlink" Target="#&#49828;&#54140;&#44592;&#50612;!H2:Z100"/><Relationship Id="rId11" Type="http://schemas.openxmlformats.org/officeDocument/2006/relationships/image" Target="../media/image4.png"/><Relationship Id="rId5" Type="http://schemas.openxmlformats.org/officeDocument/2006/relationships/hyperlink" Target="#&#49828;&#54140;&#44592;&#50612;!H36:N150"/><Relationship Id="rId15" Type="http://schemas.openxmlformats.org/officeDocument/2006/relationships/image" Target="../media/image7.png"/><Relationship Id="rId10" Type="http://schemas.openxmlformats.org/officeDocument/2006/relationships/image" Target="../media/image3.png"/><Relationship Id="rId4" Type="http://schemas.openxmlformats.org/officeDocument/2006/relationships/hyperlink" Target="#&#49828;&#54140;&#44592;&#50612;!H1:Z1"/><Relationship Id="rId9" Type="http://schemas.openxmlformats.org/officeDocument/2006/relationships/hyperlink" Target="#&#49828;&#54140;&#44592;&#50612;!B2:Z100"/><Relationship Id="rId14" Type="http://schemas.openxmlformats.org/officeDocument/2006/relationships/hyperlink" Target="#&#49828;&#54140;&#44592;&#50612;!T1:ZZ5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14</xdr:row>
      <xdr:rowOff>266700</xdr:rowOff>
    </xdr:from>
    <xdr:to>
      <xdr:col>5</xdr:col>
      <xdr:colOff>2295525</xdr:colOff>
      <xdr:row>24</xdr:row>
      <xdr:rowOff>266700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771" t="44177" r="23952" b="25024"/>
        <a:stretch>
          <a:fillRect/>
        </a:stretch>
      </xdr:blipFill>
      <xdr:spPr bwMode="auto">
        <a:xfrm>
          <a:off x="1647825" y="5391150"/>
          <a:ext cx="5848350" cy="30480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0</xdr:col>
      <xdr:colOff>90488</xdr:colOff>
      <xdr:row>1</xdr:row>
      <xdr:rowOff>114300</xdr:rowOff>
    </xdr:from>
    <xdr:to>
      <xdr:col>0</xdr:col>
      <xdr:colOff>947738</xdr:colOff>
      <xdr:row>3</xdr:row>
      <xdr:rowOff>95250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/>
      </xdr:nvSpPr>
      <xdr:spPr>
        <a:xfrm>
          <a:off x="90488" y="857250"/>
          <a:ext cx="857250" cy="6286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000" b="1"/>
            <a:t>스퍼기어</a:t>
          </a:r>
          <a:endParaRPr lang="en-US" altLang="ko-KR" sz="1000" b="1"/>
        </a:p>
        <a:p>
          <a:pPr algn="ctr"/>
          <a:r>
            <a:rPr lang="ko-KR" altLang="en-US" sz="1000" b="1"/>
            <a:t> 자동계산</a:t>
          </a:r>
          <a:r>
            <a:rPr lang="en-US" altLang="ko-KR" sz="1000" b="1"/>
            <a:t>1</a:t>
          </a:r>
          <a:endParaRPr lang="ko-KR" altLang="en-US" sz="1000" b="1"/>
        </a:p>
      </xdr:txBody>
    </xdr:sp>
    <xdr:clientData/>
  </xdr:twoCellAnchor>
  <xdr:twoCellAnchor>
    <xdr:from>
      <xdr:col>0</xdr:col>
      <xdr:colOff>90488</xdr:colOff>
      <xdr:row>5</xdr:row>
      <xdr:rowOff>152400</xdr:rowOff>
    </xdr:from>
    <xdr:to>
      <xdr:col>0</xdr:col>
      <xdr:colOff>947738</xdr:colOff>
      <xdr:row>7</xdr:row>
      <xdr:rowOff>95250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/>
      </xdr:nvSpPr>
      <xdr:spPr>
        <a:xfrm>
          <a:off x="90488" y="2228850"/>
          <a:ext cx="857250" cy="62865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000" b="1"/>
            <a:t>스퍼기어</a:t>
          </a:r>
          <a:endParaRPr lang="en-US" altLang="ko-KR" sz="1000" b="1"/>
        </a:p>
        <a:p>
          <a:pPr algn="ctr"/>
          <a:r>
            <a:rPr lang="ko-KR" altLang="en-US" sz="1000" b="1"/>
            <a:t> 요목표</a:t>
          </a:r>
        </a:p>
      </xdr:txBody>
    </xdr:sp>
    <xdr:clientData/>
  </xdr:twoCellAnchor>
  <xdr:twoCellAnchor>
    <xdr:from>
      <xdr:col>5</xdr:col>
      <xdr:colOff>1514476</xdr:colOff>
      <xdr:row>18</xdr:row>
      <xdr:rowOff>57151</xdr:rowOff>
    </xdr:from>
    <xdr:to>
      <xdr:col>6</xdr:col>
      <xdr:colOff>95249</xdr:colOff>
      <xdr:row>20</xdr:row>
      <xdr:rowOff>9525</xdr:rowOff>
    </xdr:to>
    <xdr:sp macro="" textlink="">
      <xdr:nvSpPr>
        <xdr:cNvPr id="6" name="TextBox 5"/>
        <xdr:cNvSpPr txBox="1"/>
      </xdr:nvSpPr>
      <xdr:spPr>
        <a:xfrm>
          <a:off x="6715126" y="6400801"/>
          <a:ext cx="1133473" cy="561974"/>
        </a:xfrm>
        <a:prstGeom prst="round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rtlCol="0" anchor="ctr" anchorCtr="1"/>
        <a:lstStyle/>
        <a:p>
          <a:pPr algn="ctr"/>
          <a:r>
            <a:rPr lang="ko-KR" altLang="en-US" sz="900" b="1"/>
            <a:t>피치원지름</a:t>
          </a:r>
          <a:r>
            <a:rPr lang="en-US" altLang="ko-KR" sz="900" b="1"/>
            <a:t>(PCD)</a:t>
          </a:r>
        </a:p>
        <a:p>
          <a:pPr algn="ctr"/>
          <a:r>
            <a:rPr lang="ko-KR" altLang="en-US" sz="900"/>
            <a:t>모듈 </a:t>
          </a:r>
          <a:r>
            <a:rPr lang="en-US" altLang="ko-KR" sz="900"/>
            <a:t>x </a:t>
          </a:r>
          <a:r>
            <a:rPr lang="ko-KR" altLang="en-US" sz="900"/>
            <a:t>잇수</a:t>
          </a:r>
        </a:p>
      </xdr:txBody>
    </xdr:sp>
    <xdr:clientData/>
  </xdr:twoCellAnchor>
  <xdr:twoCellAnchor>
    <xdr:from>
      <xdr:col>4</xdr:col>
      <xdr:colOff>1133476</xdr:colOff>
      <xdr:row>16</xdr:row>
      <xdr:rowOff>19051</xdr:rowOff>
    </xdr:from>
    <xdr:to>
      <xdr:col>5</xdr:col>
      <xdr:colOff>1285875</xdr:colOff>
      <xdr:row>18</xdr:row>
      <xdr:rowOff>1</xdr:rowOff>
    </xdr:to>
    <xdr:sp macro="" textlink="">
      <xdr:nvSpPr>
        <xdr:cNvPr id="7" name="TextBox 6"/>
        <xdr:cNvSpPr txBox="1"/>
      </xdr:nvSpPr>
      <xdr:spPr>
        <a:xfrm>
          <a:off x="4981576" y="5753101"/>
          <a:ext cx="1504949" cy="590550"/>
        </a:xfrm>
        <a:prstGeom prst="round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rtlCol="0" anchor="ctr" anchorCtr="1"/>
        <a:lstStyle/>
        <a:p>
          <a:pPr algn="ctr"/>
          <a:r>
            <a:rPr lang="ko-KR" altLang="en-US" sz="900" b="1"/>
            <a:t>이뿌리원지름</a:t>
          </a:r>
          <a:endParaRPr lang="en-US" altLang="ko-KR" sz="900" b="1"/>
        </a:p>
        <a:p>
          <a:pPr algn="ctr"/>
          <a:r>
            <a:rPr lang="ko-KR" altLang="en-US" sz="900"/>
            <a:t>피치원지름 </a:t>
          </a:r>
          <a:r>
            <a:rPr lang="en-US" altLang="ko-KR" sz="900"/>
            <a:t>-(2.5 x </a:t>
          </a:r>
          <a:r>
            <a:rPr lang="ko-KR" altLang="en-US" sz="900"/>
            <a:t>모듈</a:t>
          </a:r>
          <a:r>
            <a:rPr lang="en-US" altLang="ko-KR" sz="900"/>
            <a:t>)</a:t>
          </a:r>
          <a:endParaRPr lang="ko-KR" altLang="en-US" sz="900"/>
        </a:p>
      </xdr:txBody>
    </xdr:sp>
    <xdr:clientData/>
  </xdr:twoCellAnchor>
  <xdr:twoCellAnchor>
    <xdr:from>
      <xdr:col>4</xdr:col>
      <xdr:colOff>47625</xdr:colOff>
      <xdr:row>13</xdr:row>
      <xdr:rowOff>161926</xdr:rowOff>
    </xdr:from>
    <xdr:to>
      <xdr:col>5</xdr:col>
      <xdr:colOff>180975</xdr:colOff>
      <xdr:row>15</xdr:row>
      <xdr:rowOff>95250</xdr:rowOff>
    </xdr:to>
    <xdr:sp macro="" textlink="">
      <xdr:nvSpPr>
        <xdr:cNvPr id="8" name="TextBox 7"/>
        <xdr:cNvSpPr txBox="1"/>
      </xdr:nvSpPr>
      <xdr:spPr>
        <a:xfrm>
          <a:off x="3895725" y="4981576"/>
          <a:ext cx="1485900" cy="542924"/>
        </a:xfrm>
        <a:prstGeom prst="round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rtlCol="0" anchor="ctr" anchorCtr="1"/>
        <a:lstStyle/>
        <a:p>
          <a:pPr algn="ctr"/>
          <a:r>
            <a:rPr lang="ko-KR" altLang="en-US" sz="900" b="1"/>
            <a:t>이끝원지름</a:t>
          </a:r>
          <a:endParaRPr lang="en-US" altLang="ko-KR" sz="900" b="1"/>
        </a:p>
        <a:p>
          <a:pPr algn="ctr"/>
          <a:r>
            <a:rPr lang="ko-KR" altLang="en-US" sz="900"/>
            <a:t>피치원지름 </a:t>
          </a:r>
          <a:r>
            <a:rPr lang="en-US" altLang="ko-KR" sz="900"/>
            <a:t>+ (2 X </a:t>
          </a:r>
          <a:r>
            <a:rPr lang="ko-KR" altLang="en-US" sz="900"/>
            <a:t>모듈</a:t>
          </a:r>
          <a:r>
            <a:rPr lang="en-US" altLang="ko-KR" sz="900"/>
            <a:t>)</a:t>
          </a:r>
          <a:endParaRPr lang="ko-KR" altLang="en-US" sz="900"/>
        </a:p>
      </xdr:txBody>
    </xdr:sp>
    <xdr:clientData/>
  </xdr:twoCellAnchor>
  <xdr:twoCellAnchor>
    <xdr:from>
      <xdr:col>0</xdr:col>
      <xdr:colOff>90488</xdr:colOff>
      <xdr:row>3</xdr:row>
      <xdr:rowOff>152400</xdr:rowOff>
    </xdr:from>
    <xdr:to>
      <xdr:col>0</xdr:col>
      <xdr:colOff>947738</xdr:colOff>
      <xdr:row>5</xdr:row>
      <xdr:rowOff>95250</xdr:rowOff>
    </xdr:to>
    <xdr:sp macro="" textlink="">
      <xdr:nvSpPr>
        <xdr:cNvPr id="13" name="모서리가 둥근 직사각형 12">
          <a:hlinkClick xmlns:r="http://schemas.openxmlformats.org/officeDocument/2006/relationships" r:id="rId4"/>
        </xdr:cNvPr>
        <xdr:cNvSpPr/>
      </xdr:nvSpPr>
      <xdr:spPr>
        <a:xfrm>
          <a:off x="90488" y="1543050"/>
          <a:ext cx="857250" cy="6286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000" b="1"/>
            <a:t>스퍼기어</a:t>
          </a:r>
          <a:endParaRPr lang="en-US" altLang="ko-KR" sz="1000" b="1"/>
        </a:p>
        <a:p>
          <a:pPr algn="ctr"/>
          <a:r>
            <a:rPr lang="ko-KR" altLang="en-US" sz="1000" b="1"/>
            <a:t> 자동계산</a:t>
          </a:r>
          <a:r>
            <a:rPr lang="en-US" altLang="ko-KR" sz="1000" b="1"/>
            <a:t>2</a:t>
          </a:r>
          <a:endParaRPr lang="ko-KR" altLang="en-US" sz="1000" b="1"/>
        </a:p>
      </xdr:txBody>
    </xdr:sp>
    <xdr:clientData/>
  </xdr:twoCellAnchor>
  <xdr:twoCellAnchor>
    <xdr:from>
      <xdr:col>11</xdr:col>
      <xdr:colOff>85725</xdr:colOff>
      <xdr:row>0</xdr:row>
      <xdr:rowOff>428626</xdr:rowOff>
    </xdr:from>
    <xdr:to>
      <xdr:col>11</xdr:col>
      <xdr:colOff>1209675</xdr:colOff>
      <xdr:row>0</xdr:row>
      <xdr:rowOff>716626</xdr:rowOff>
    </xdr:to>
    <xdr:sp macro="" textlink="">
      <xdr:nvSpPr>
        <xdr:cNvPr id="15" name="한쪽 모서리가 잘린 사각형 14">
          <a:hlinkClick xmlns:r="http://schemas.openxmlformats.org/officeDocument/2006/relationships" r:id="rId5"/>
        </xdr:cNvPr>
        <xdr:cNvSpPr/>
      </xdr:nvSpPr>
      <xdr:spPr>
        <a:xfrm>
          <a:off x="11696700" y="428626"/>
          <a:ext cx="1123950" cy="288000"/>
        </a:xfrm>
        <a:prstGeom prst="snip1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900" b="1">
              <a:solidFill>
                <a:schemeClr val="accent4">
                  <a:lumMod val="50000"/>
                </a:schemeClr>
              </a:solidFill>
            </a:rPr>
            <a:t>Parameters </a:t>
          </a:r>
          <a:r>
            <a:rPr lang="ko-KR" altLang="en-US" sz="900" b="1">
              <a:solidFill>
                <a:schemeClr val="accent4">
                  <a:lumMod val="50000"/>
                </a:schemeClr>
              </a:solidFill>
            </a:rPr>
            <a:t>공식</a:t>
          </a:r>
        </a:p>
      </xdr:txBody>
    </xdr:sp>
    <xdr:clientData/>
  </xdr:twoCellAnchor>
  <xdr:twoCellAnchor>
    <xdr:from>
      <xdr:col>9</xdr:col>
      <xdr:colOff>495300</xdr:colOff>
      <xdr:row>0</xdr:row>
      <xdr:rowOff>428624</xdr:rowOff>
    </xdr:from>
    <xdr:to>
      <xdr:col>11</xdr:col>
      <xdr:colOff>76200</xdr:colOff>
      <xdr:row>0</xdr:row>
      <xdr:rowOff>716624</xdr:rowOff>
    </xdr:to>
    <xdr:sp macro="" textlink="">
      <xdr:nvSpPr>
        <xdr:cNvPr id="16" name="한쪽 모서리가 잘린 사각형 15">
          <a:hlinkClick xmlns:r="http://schemas.openxmlformats.org/officeDocument/2006/relationships" r:id="rId6"/>
        </xdr:cNvPr>
        <xdr:cNvSpPr/>
      </xdr:nvSpPr>
      <xdr:spPr>
        <a:xfrm>
          <a:off x="10563225" y="428624"/>
          <a:ext cx="1123950" cy="288000"/>
        </a:xfrm>
        <a:prstGeom prst="snip1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900" b="1">
              <a:solidFill>
                <a:schemeClr val="accent6">
                  <a:lumMod val="50000"/>
                </a:schemeClr>
              </a:solidFill>
            </a:rPr>
            <a:t>모듈</a:t>
          </a:r>
          <a:r>
            <a:rPr lang="en-US" altLang="ko-KR" sz="900" b="1">
              <a:solidFill>
                <a:schemeClr val="accent6">
                  <a:lumMod val="50000"/>
                </a:schemeClr>
              </a:solidFill>
            </a:rPr>
            <a:t>, </a:t>
          </a:r>
          <a:r>
            <a:rPr lang="ko-KR" altLang="en-US" sz="900" b="1">
              <a:solidFill>
                <a:schemeClr val="accent6">
                  <a:lumMod val="50000"/>
                </a:schemeClr>
              </a:solidFill>
            </a:rPr>
            <a:t>잇수 계산</a:t>
          </a:r>
        </a:p>
      </xdr:txBody>
    </xdr:sp>
    <xdr:clientData/>
  </xdr:twoCellAnchor>
  <xdr:twoCellAnchor>
    <xdr:from>
      <xdr:col>8</xdr:col>
      <xdr:colOff>295275</xdr:colOff>
      <xdr:row>14</xdr:row>
      <xdr:rowOff>276225</xdr:rowOff>
    </xdr:from>
    <xdr:to>
      <xdr:col>12</xdr:col>
      <xdr:colOff>2286000</xdr:colOff>
      <xdr:row>33</xdr:row>
      <xdr:rowOff>266700</xdr:rowOff>
    </xdr:to>
    <xdr:grpSp>
      <xdr:nvGrpSpPr>
        <xdr:cNvPr id="21" name="그룹 20"/>
        <xdr:cNvGrpSpPr/>
      </xdr:nvGrpSpPr>
      <xdr:grpSpPr>
        <a:xfrm>
          <a:off x="8705850" y="5400675"/>
          <a:ext cx="6743700" cy="5905500"/>
          <a:chOff x="9163050" y="5229225"/>
          <a:chExt cx="6743700" cy="5905500"/>
        </a:xfrm>
      </xdr:grpSpPr>
      <xdr:grpSp>
        <xdr:nvGrpSpPr>
          <xdr:cNvPr id="19" name="그룹 18"/>
          <xdr:cNvGrpSpPr/>
        </xdr:nvGrpSpPr>
        <xdr:grpSpPr>
          <a:xfrm>
            <a:off x="9163050" y="5229225"/>
            <a:ext cx="6743700" cy="5905500"/>
            <a:chOff x="8524875" y="5200650"/>
            <a:chExt cx="6743700" cy="5905500"/>
          </a:xfrm>
        </xdr:grpSpPr>
        <xdr:pic>
          <xdr:nvPicPr>
            <xdr:cNvPr id="1031" name="Picture 7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/>
            <a:srcRect l="19361" t="25698" r="28244" b="14629"/>
            <a:stretch>
              <a:fillRect/>
            </a:stretch>
          </xdr:blipFill>
          <xdr:spPr bwMode="auto">
            <a:xfrm>
              <a:off x="8524875" y="5200650"/>
              <a:ext cx="5000625" cy="5905500"/>
            </a:xfrm>
            <a:prstGeom prst="ellipse">
              <a:avLst/>
            </a:prstGeom>
            <a:ln>
              <a:noFill/>
            </a:ln>
            <a:effectLst>
              <a:softEdge rad="112500"/>
            </a:effectLst>
          </xdr:spPr>
        </xdr:pic>
        <xdr:sp macro="" textlink="">
          <xdr:nvSpPr>
            <xdr:cNvPr id="10" name="TextBox 9"/>
            <xdr:cNvSpPr txBox="1"/>
          </xdr:nvSpPr>
          <xdr:spPr>
            <a:xfrm>
              <a:off x="11372850" y="5343525"/>
              <a:ext cx="2352676" cy="285750"/>
            </a:xfrm>
            <a:prstGeom prst="roundRect">
              <a:avLst/>
            </a:prstGeom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wrap="square" rtlCol="0" anchor="ctr" anchorCtr="1"/>
            <a:lstStyle/>
            <a:p>
              <a:pPr algn="ctr"/>
              <a:r>
                <a:rPr lang="en-US" altLang="ko-KR" sz="900" b="1"/>
                <a:t>(AC)</a:t>
              </a:r>
              <a:r>
                <a:rPr lang="ko-KR" altLang="en-US" sz="900" b="1"/>
                <a:t>이끝원지름 </a:t>
              </a:r>
              <a:r>
                <a:rPr lang="en-US" altLang="ko-KR" sz="900" b="1"/>
                <a:t>: </a:t>
              </a:r>
              <a:r>
                <a:rPr lang="ko-KR" altLang="en-US" sz="900" b="1"/>
                <a:t> </a:t>
              </a:r>
              <a:r>
                <a:rPr lang="ko-KR" altLang="en-US" sz="900"/>
                <a:t>피치원지름 </a:t>
              </a:r>
              <a:r>
                <a:rPr lang="en-US" altLang="ko-KR" sz="900"/>
                <a:t>+ (2 X </a:t>
              </a:r>
              <a:r>
                <a:rPr lang="ko-KR" altLang="en-US" sz="900"/>
                <a:t>모듈</a:t>
              </a:r>
              <a:r>
                <a:rPr lang="en-US" altLang="ko-KR" sz="900"/>
                <a:t>)</a:t>
              </a:r>
              <a:endParaRPr lang="ko-KR" altLang="en-US" sz="900"/>
            </a:p>
          </xdr:txBody>
        </xdr:sp>
        <xdr:sp macro="" textlink="">
          <xdr:nvSpPr>
            <xdr:cNvPr id="11" name="TextBox 10"/>
            <xdr:cNvSpPr txBox="1"/>
          </xdr:nvSpPr>
          <xdr:spPr>
            <a:xfrm>
              <a:off x="12515851" y="6191251"/>
              <a:ext cx="2381249" cy="270000"/>
            </a:xfrm>
            <a:prstGeom prst="roundRect">
              <a:avLst/>
            </a:prstGeom>
            <a:ln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wrap="square" rtlCol="0" anchor="ctr" anchorCtr="1"/>
            <a:lstStyle/>
            <a:p>
              <a:pPr algn="ctr"/>
              <a:r>
                <a:rPr lang="en-US" altLang="ko-KR" sz="900" b="1"/>
                <a:t>(DC)</a:t>
              </a:r>
              <a:r>
                <a:rPr lang="ko-KR" altLang="en-US" sz="900" b="1"/>
                <a:t>이뿌리원지름  </a:t>
              </a:r>
              <a:r>
                <a:rPr lang="ko-KR" altLang="en-US" sz="900"/>
                <a:t>피치원지름 </a:t>
              </a:r>
              <a:r>
                <a:rPr lang="en-US" altLang="ko-KR" sz="900"/>
                <a:t>-(2.5 x </a:t>
              </a:r>
              <a:r>
                <a:rPr lang="ko-KR" altLang="en-US" sz="900"/>
                <a:t>모듈</a:t>
              </a:r>
              <a:r>
                <a:rPr lang="en-US" altLang="ko-KR" sz="900"/>
                <a:t>)</a:t>
              </a:r>
              <a:endParaRPr lang="ko-KR" altLang="en-US" sz="900"/>
            </a:p>
          </xdr:txBody>
        </xdr:sp>
        <xdr:sp macro="" textlink="">
          <xdr:nvSpPr>
            <xdr:cNvPr id="14" name="TextBox 13"/>
            <xdr:cNvSpPr txBox="1"/>
          </xdr:nvSpPr>
          <xdr:spPr>
            <a:xfrm>
              <a:off x="12353927" y="5876926"/>
              <a:ext cx="1781174" cy="270000"/>
            </a:xfrm>
            <a:prstGeom prst="roundRect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wrap="square" rtlCol="0" anchor="ctr" anchorCtr="1"/>
            <a:lstStyle/>
            <a:p>
              <a:pPr algn="ctr"/>
              <a:r>
                <a:rPr lang="en-US" altLang="ko-KR" sz="900" b="1"/>
                <a:t>(PCD)</a:t>
              </a:r>
              <a:r>
                <a:rPr lang="ko-KR" altLang="en-US" sz="900" b="1"/>
                <a:t>피치원</a:t>
              </a:r>
              <a:r>
                <a:rPr lang="en-US" altLang="ko-KR" sz="900" b="1"/>
                <a:t>  </a:t>
              </a:r>
              <a:r>
                <a:rPr lang="en-US" altLang="ko-KR" sz="900"/>
                <a:t>M(</a:t>
              </a:r>
              <a:r>
                <a:rPr lang="ko-KR" altLang="en-US" sz="900"/>
                <a:t>모듈</a:t>
              </a:r>
              <a:r>
                <a:rPr lang="en-US" altLang="ko-KR" sz="900"/>
                <a:t>) * Z(</a:t>
              </a:r>
              <a:r>
                <a:rPr lang="ko-KR" altLang="en-US" sz="900"/>
                <a:t>잇수</a:t>
              </a:r>
              <a:r>
                <a:rPr lang="en-US" altLang="ko-KR" sz="900"/>
                <a:t>)</a:t>
              </a:r>
              <a:endParaRPr lang="ko-KR" altLang="en-US" sz="900"/>
            </a:p>
          </xdr:txBody>
        </xdr:sp>
        <xdr:sp macro="" textlink="">
          <xdr:nvSpPr>
            <xdr:cNvPr id="18" name="TextBox 17"/>
            <xdr:cNvSpPr txBox="1"/>
          </xdr:nvSpPr>
          <xdr:spPr>
            <a:xfrm>
              <a:off x="12944476" y="6505575"/>
              <a:ext cx="2324099" cy="270000"/>
            </a:xfrm>
            <a:prstGeom prst="roundRect">
              <a:avLst/>
            </a:prstGeom>
            <a:ln/>
          </xdr:spPr>
          <xdr:style>
            <a:lnRef idx="1">
              <a:schemeClr val="accent4"/>
            </a:lnRef>
            <a:fillRef idx="2">
              <a:schemeClr val="accent4"/>
            </a:fillRef>
            <a:effectRef idx="1">
              <a:schemeClr val="accent4"/>
            </a:effectRef>
            <a:fontRef idx="minor">
              <a:schemeClr val="dk1"/>
            </a:fontRef>
          </xdr:style>
          <xdr:txBody>
            <a:bodyPr vertOverflow="clip" wrap="square" rtlCol="0" anchor="ctr" anchorCtr="1"/>
            <a:lstStyle/>
            <a:p>
              <a:pPr algn="ctr"/>
              <a:r>
                <a:rPr lang="en-US" altLang="ko-KR" sz="900" b="1"/>
                <a:t>(AC)</a:t>
              </a:r>
              <a:r>
                <a:rPr lang="ko-KR" altLang="en-US" sz="900" b="1"/>
                <a:t>클리어런스 원  </a:t>
              </a:r>
              <a:r>
                <a:rPr lang="en-US" altLang="ko-KR" sz="900"/>
                <a:t>0.94 * PCD(</a:t>
              </a:r>
              <a:r>
                <a:rPr lang="ko-KR" altLang="en-US" sz="900"/>
                <a:t>피치원지름</a:t>
              </a:r>
              <a:r>
                <a:rPr lang="en-US" altLang="ko-KR" sz="900"/>
                <a:t>)</a:t>
              </a:r>
              <a:endParaRPr lang="ko-KR" altLang="en-US" sz="900"/>
            </a:p>
          </xdr:txBody>
        </xdr:sp>
      </xdr:grpSp>
      <xdr:sp macro="" textlink="">
        <xdr:nvSpPr>
          <xdr:cNvPr id="20" name="TextBox 19"/>
          <xdr:cNvSpPr txBox="1"/>
        </xdr:nvSpPr>
        <xdr:spPr>
          <a:xfrm>
            <a:off x="9191624" y="5867400"/>
            <a:ext cx="1533525" cy="285750"/>
          </a:xfrm>
          <a:prstGeom prst="roundRect">
            <a:avLst/>
          </a:prstGeom>
          <a:ln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wrap="square" rtlCol="0" anchor="ctr" anchorCtr="1"/>
          <a:lstStyle/>
          <a:p>
            <a:pPr algn="ctr"/>
            <a:r>
              <a:rPr lang="en-US" altLang="ko-KR" sz="900" b="1"/>
              <a:t>(AY)</a:t>
            </a:r>
            <a:r>
              <a:rPr lang="ko-KR" altLang="en-US" sz="900" b="1"/>
              <a:t> </a:t>
            </a:r>
            <a:r>
              <a:rPr lang="en-US" altLang="ko-KR" sz="900" b="1"/>
              <a:t>: </a:t>
            </a:r>
            <a:r>
              <a:rPr lang="ko-KR" altLang="en-US" sz="900" b="1"/>
              <a:t> </a:t>
            </a:r>
            <a:r>
              <a:rPr lang="en-US" altLang="ko-KR" sz="900"/>
              <a:t>90/ Z(</a:t>
            </a:r>
            <a:r>
              <a:rPr lang="ko-KR" altLang="en-US" sz="900"/>
              <a:t>잇수</a:t>
            </a:r>
            <a:r>
              <a:rPr lang="en-US" altLang="ko-KR" sz="900"/>
              <a:t>) * 1deg</a:t>
            </a:r>
            <a:endParaRPr lang="ko-KR" altLang="en-US" sz="900"/>
          </a:p>
        </xdr:txBody>
      </xdr:sp>
    </xdr:grpSp>
    <xdr:clientData/>
  </xdr:twoCellAnchor>
  <xdr:twoCellAnchor>
    <xdr:from>
      <xdr:col>2</xdr:col>
      <xdr:colOff>790575</xdr:colOff>
      <xdr:row>16</xdr:row>
      <xdr:rowOff>171450</xdr:rowOff>
    </xdr:from>
    <xdr:to>
      <xdr:col>3</xdr:col>
      <xdr:colOff>304800</xdr:colOff>
      <xdr:row>17</xdr:row>
      <xdr:rowOff>152400</xdr:rowOff>
    </xdr:to>
    <xdr:sp macro="" textlink="">
      <xdr:nvSpPr>
        <xdr:cNvPr id="23" name="TextBox 22"/>
        <xdr:cNvSpPr txBox="1"/>
      </xdr:nvSpPr>
      <xdr:spPr>
        <a:xfrm>
          <a:off x="2276475" y="5905500"/>
          <a:ext cx="1066800" cy="285750"/>
        </a:xfrm>
        <a:prstGeom prst="round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wrap="square" rtlCol="0" anchor="ctr" anchorCtr="1"/>
        <a:lstStyle/>
        <a:p>
          <a:pPr algn="just"/>
          <a:r>
            <a:rPr lang="en-US" altLang="ko-KR" sz="900" b="1"/>
            <a:t>(L3)</a:t>
          </a:r>
          <a:r>
            <a:rPr lang="ko-KR" altLang="en-US" sz="900" b="1"/>
            <a:t> </a:t>
          </a:r>
          <a:r>
            <a:rPr lang="en-US" altLang="ko-KR" sz="900" b="1"/>
            <a:t>: </a:t>
          </a:r>
          <a:r>
            <a:rPr lang="ko-KR" altLang="en-US" sz="900" b="1"/>
            <a:t> </a:t>
          </a:r>
          <a:r>
            <a:rPr lang="en-US" altLang="ko-KR" sz="900" b="0"/>
            <a:t>m</a:t>
          </a:r>
          <a:r>
            <a:rPr lang="en-US" altLang="ko-KR" sz="900" b="0" baseline="0"/>
            <a:t> * 0.785</a:t>
          </a:r>
          <a:endParaRPr lang="ko-KR" altLang="en-US" sz="900"/>
        </a:p>
      </xdr:txBody>
    </xdr:sp>
    <xdr:clientData/>
  </xdr:twoCellAnchor>
  <xdr:twoCellAnchor>
    <xdr:from>
      <xdr:col>2</xdr:col>
      <xdr:colOff>790575</xdr:colOff>
      <xdr:row>17</xdr:row>
      <xdr:rowOff>219075</xdr:rowOff>
    </xdr:from>
    <xdr:to>
      <xdr:col>3</xdr:col>
      <xdr:colOff>304800</xdr:colOff>
      <xdr:row>18</xdr:row>
      <xdr:rowOff>200025</xdr:rowOff>
    </xdr:to>
    <xdr:sp macro="" textlink="">
      <xdr:nvSpPr>
        <xdr:cNvPr id="24" name="TextBox 23"/>
        <xdr:cNvSpPr txBox="1"/>
      </xdr:nvSpPr>
      <xdr:spPr>
        <a:xfrm>
          <a:off x="2276475" y="6257925"/>
          <a:ext cx="1066800" cy="285750"/>
        </a:xfrm>
        <a:prstGeom prst="round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wrap="square" rtlCol="0" anchor="ctr" anchorCtr="1"/>
        <a:lstStyle/>
        <a:p>
          <a:pPr algn="l"/>
          <a:r>
            <a:rPr lang="en-US" altLang="ko-KR" sz="900" b="1"/>
            <a:t>(L2)</a:t>
          </a:r>
          <a:r>
            <a:rPr lang="ko-KR" altLang="en-US" sz="900" b="1"/>
            <a:t> </a:t>
          </a:r>
          <a:r>
            <a:rPr lang="en-US" altLang="ko-KR" sz="900" b="1"/>
            <a:t>: </a:t>
          </a:r>
          <a:r>
            <a:rPr lang="ko-KR" altLang="en-US" sz="900" b="1"/>
            <a:t> </a:t>
          </a:r>
          <a:r>
            <a:rPr lang="en-US" altLang="ko-KR" sz="900" b="0"/>
            <a:t>m</a:t>
          </a:r>
          <a:r>
            <a:rPr lang="en-US" altLang="ko-KR" sz="900" b="0" baseline="0"/>
            <a:t> / 2    </a:t>
          </a:r>
          <a:endParaRPr lang="ko-KR" altLang="en-US" sz="900"/>
        </a:p>
      </xdr:txBody>
    </xdr:sp>
    <xdr:clientData/>
  </xdr:twoCellAnchor>
  <xdr:twoCellAnchor>
    <xdr:from>
      <xdr:col>2</xdr:col>
      <xdr:colOff>809625</xdr:colOff>
      <xdr:row>18</xdr:row>
      <xdr:rowOff>266700</xdr:rowOff>
    </xdr:from>
    <xdr:to>
      <xdr:col>3</xdr:col>
      <xdr:colOff>304800</xdr:colOff>
      <xdr:row>19</xdr:row>
      <xdr:rowOff>247650</xdr:rowOff>
    </xdr:to>
    <xdr:sp macro="" textlink="">
      <xdr:nvSpPr>
        <xdr:cNvPr id="25" name="TextBox 24"/>
        <xdr:cNvSpPr txBox="1"/>
      </xdr:nvSpPr>
      <xdr:spPr>
        <a:xfrm>
          <a:off x="2295525" y="6610350"/>
          <a:ext cx="1047750" cy="285750"/>
        </a:xfrm>
        <a:prstGeom prst="round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wrap="square" rtlCol="0" anchor="ctr" anchorCtr="1"/>
        <a:lstStyle/>
        <a:p>
          <a:pPr algn="just"/>
          <a:r>
            <a:rPr lang="en-US" altLang="ko-KR" sz="900" b="1"/>
            <a:t>(L1)</a:t>
          </a:r>
          <a:r>
            <a:rPr lang="ko-KR" altLang="en-US" sz="900" b="1"/>
            <a:t> </a:t>
          </a:r>
          <a:r>
            <a:rPr lang="en-US" altLang="ko-KR" sz="900" b="1"/>
            <a:t>: </a:t>
          </a:r>
          <a:r>
            <a:rPr lang="ko-KR" altLang="en-US" sz="900" b="1"/>
            <a:t> </a:t>
          </a:r>
          <a:r>
            <a:rPr lang="en-US" altLang="ko-KR" sz="900" b="0"/>
            <a:t>m</a:t>
          </a:r>
          <a:r>
            <a:rPr lang="en-US" altLang="ko-KR" sz="900" b="0" baseline="0"/>
            <a:t> /4</a:t>
          </a:r>
          <a:endParaRPr lang="ko-KR" altLang="en-US" sz="900"/>
        </a:p>
      </xdr:txBody>
    </xdr:sp>
    <xdr:clientData/>
  </xdr:twoCellAnchor>
  <xdr:twoCellAnchor>
    <xdr:from>
      <xdr:col>4</xdr:col>
      <xdr:colOff>828675</xdr:colOff>
      <xdr:row>0</xdr:row>
      <xdr:rowOff>428627</xdr:rowOff>
    </xdr:from>
    <xdr:to>
      <xdr:col>5</xdr:col>
      <xdr:colOff>600075</xdr:colOff>
      <xdr:row>0</xdr:row>
      <xdr:rowOff>716627</xdr:rowOff>
    </xdr:to>
    <xdr:sp macro="" textlink="">
      <xdr:nvSpPr>
        <xdr:cNvPr id="26" name="한쪽 모서리가 잘린 사각형 25">
          <a:hlinkClick xmlns:r="http://schemas.openxmlformats.org/officeDocument/2006/relationships" r:id="rId8"/>
        </xdr:cNvPr>
        <xdr:cNvSpPr/>
      </xdr:nvSpPr>
      <xdr:spPr>
        <a:xfrm>
          <a:off x="4676775" y="428627"/>
          <a:ext cx="1123950" cy="288000"/>
        </a:xfrm>
        <a:prstGeom prst="snip1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900" b="1">
              <a:solidFill>
                <a:schemeClr val="tx2">
                  <a:lumMod val="75000"/>
                </a:schemeClr>
              </a:solidFill>
            </a:rPr>
            <a:t>Parameters </a:t>
          </a:r>
          <a:r>
            <a:rPr lang="ko-KR" altLang="en-US" sz="900" b="1">
              <a:solidFill>
                <a:schemeClr val="tx2">
                  <a:lumMod val="75000"/>
                </a:schemeClr>
              </a:solidFill>
            </a:rPr>
            <a:t>공식</a:t>
          </a:r>
        </a:p>
      </xdr:txBody>
    </xdr:sp>
    <xdr:clientData/>
  </xdr:twoCellAnchor>
  <xdr:twoCellAnchor>
    <xdr:from>
      <xdr:col>3</xdr:col>
      <xdr:colOff>504825</xdr:colOff>
      <xdr:row>0</xdr:row>
      <xdr:rowOff>428625</xdr:rowOff>
    </xdr:from>
    <xdr:to>
      <xdr:col>4</xdr:col>
      <xdr:colOff>819150</xdr:colOff>
      <xdr:row>0</xdr:row>
      <xdr:rowOff>716625</xdr:rowOff>
    </xdr:to>
    <xdr:sp macro="" textlink="">
      <xdr:nvSpPr>
        <xdr:cNvPr id="27" name="한쪽 모서리가 잘린 사각형 26">
          <a:hlinkClick xmlns:r="http://schemas.openxmlformats.org/officeDocument/2006/relationships" r:id="rId9"/>
        </xdr:cNvPr>
        <xdr:cNvSpPr/>
      </xdr:nvSpPr>
      <xdr:spPr>
        <a:xfrm>
          <a:off x="3543300" y="428625"/>
          <a:ext cx="1123950" cy="288000"/>
        </a:xfrm>
        <a:prstGeom prst="snip1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900" b="1">
              <a:solidFill>
                <a:schemeClr val="tx2"/>
              </a:solidFill>
            </a:rPr>
            <a:t>기어자동계산</a:t>
          </a:r>
        </a:p>
      </xdr:txBody>
    </xdr:sp>
    <xdr:clientData/>
  </xdr:twoCellAnchor>
  <xdr:twoCellAnchor editAs="oneCell">
    <xdr:from>
      <xdr:col>1</xdr:col>
      <xdr:colOff>323850</xdr:colOff>
      <xdr:row>37</xdr:row>
      <xdr:rowOff>95250</xdr:rowOff>
    </xdr:from>
    <xdr:to>
      <xdr:col>6</xdr:col>
      <xdr:colOff>114300</xdr:colOff>
      <xdr:row>51</xdr:row>
      <xdr:rowOff>180975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62075" y="12392025"/>
          <a:ext cx="6467475" cy="4733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263803</xdr:colOff>
      <xdr:row>32</xdr:row>
      <xdr:rowOff>238125</xdr:rowOff>
    </xdr:from>
    <xdr:to>
      <xdr:col>28</xdr:col>
      <xdr:colOff>122965</xdr:colOff>
      <xdr:row>42</xdr:row>
      <xdr:rowOff>247650</xdr:rowOff>
    </xdr:to>
    <xdr:pic>
      <xdr:nvPicPr>
        <xdr:cNvPr id="33" name="그림 32" descr="Spur gear terms.pn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3409553" y="10963275"/>
          <a:ext cx="6879087" cy="3200400"/>
        </a:xfrm>
        <a:prstGeom prst="rect">
          <a:avLst/>
        </a:prstGeom>
      </xdr:spPr>
    </xdr:pic>
    <xdr:clientData/>
  </xdr:twoCellAnchor>
  <xdr:twoCellAnchor editAs="oneCell">
    <xdr:from>
      <xdr:col>19</xdr:col>
      <xdr:colOff>474890</xdr:colOff>
      <xdr:row>1</xdr:row>
      <xdr:rowOff>31229</xdr:rowOff>
    </xdr:from>
    <xdr:to>
      <xdr:col>27</xdr:col>
      <xdr:colOff>533609</xdr:colOff>
      <xdr:row>16</xdr:row>
      <xdr:rowOff>198229</xdr:rowOff>
    </xdr:to>
    <xdr:pic>
      <xdr:nvPicPr>
        <xdr:cNvPr id="34" name="그림 33" descr="스퍼기어명칭.pn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3620640" y="774179"/>
          <a:ext cx="6469044" cy="5158100"/>
        </a:xfrm>
        <a:prstGeom prst="rect">
          <a:avLst/>
        </a:prstGeom>
      </xdr:spPr>
    </xdr:pic>
    <xdr:clientData/>
  </xdr:twoCellAnchor>
  <xdr:twoCellAnchor editAs="oneCell">
    <xdr:from>
      <xdr:col>19</xdr:col>
      <xdr:colOff>474890</xdr:colOff>
      <xdr:row>16</xdr:row>
      <xdr:rowOff>139225</xdr:rowOff>
    </xdr:from>
    <xdr:to>
      <xdr:col>27</xdr:col>
      <xdr:colOff>529539</xdr:colOff>
      <xdr:row>32</xdr:row>
      <xdr:rowOff>297128</xdr:rowOff>
    </xdr:to>
    <xdr:pic>
      <xdr:nvPicPr>
        <xdr:cNvPr id="32" name="그림 31" descr="Gear-Nomenclature.pn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3620640" y="5873275"/>
          <a:ext cx="6464974" cy="5149003"/>
        </a:xfrm>
        <a:prstGeom prst="rect">
          <a:avLst/>
        </a:prstGeom>
      </xdr:spPr>
    </xdr:pic>
    <xdr:clientData/>
  </xdr:twoCellAnchor>
  <xdr:twoCellAnchor>
    <xdr:from>
      <xdr:col>0</xdr:col>
      <xdr:colOff>90488</xdr:colOff>
      <xdr:row>7</xdr:row>
      <xdr:rowOff>152400</xdr:rowOff>
    </xdr:from>
    <xdr:to>
      <xdr:col>0</xdr:col>
      <xdr:colOff>947738</xdr:colOff>
      <xdr:row>9</xdr:row>
      <xdr:rowOff>95250</xdr:rowOff>
    </xdr:to>
    <xdr:sp macro="" textlink="">
      <xdr:nvSpPr>
        <xdr:cNvPr id="35" name="모서리가 둥근 직사각형 34">
          <a:hlinkClick xmlns:r="http://schemas.openxmlformats.org/officeDocument/2006/relationships" r:id="rId14"/>
        </xdr:cNvPr>
        <xdr:cNvSpPr/>
      </xdr:nvSpPr>
      <xdr:spPr>
        <a:xfrm>
          <a:off x="90488" y="2914650"/>
          <a:ext cx="857250" cy="62865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000" b="1"/>
            <a:t>스퍼기어</a:t>
          </a:r>
          <a:endParaRPr lang="en-US" altLang="ko-KR" sz="1000" b="1"/>
        </a:p>
        <a:p>
          <a:pPr algn="ctr"/>
          <a:r>
            <a:rPr lang="ko-KR" altLang="en-US" sz="1000" b="1"/>
            <a:t> 명칭</a:t>
          </a:r>
        </a:p>
      </xdr:txBody>
    </xdr:sp>
    <xdr:clientData/>
  </xdr:twoCellAnchor>
  <xdr:twoCellAnchor editAs="oneCell">
    <xdr:from>
      <xdr:col>8</xdr:col>
      <xdr:colOff>409575</xdr:colOff>
      <xdr:row>45</xdr:row>
      <xdr:rowOff>85725</xdr:rowOff>
    </xdr:from>
    <xdr:to>
      <xdr:col>12</xdr:col>
      <xdr:colOff>2124075</xdr:colOff>
      <xdr:row>58</xdr:row>
      <xdr:rowOff>276225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8820150" y="15030450"/>
          <a:ext cx="6467475" cy="4524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523875</xdr:colOff>
      <xdr:row>59</xdr:row>
      <xdr:rowOff>28575</xdr:rowOff>
    </xdr:from>
    <xdr:to>
      <xdr:col>13</xdr:col>
      <xdr:colOff>76200</xdr:colOff>
      <xdr:row>78</xdr:row>
      <xdr:rowOff>85725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 l="11464" t="21553" r="29882" b="13301"/>
        <a:stretch>
          <a:fillRect/>
        </a:stretch>
      </xdr:blipFill>
      <xdr:spPr bwMode="auto">
        <a:xfrm>
          <a:off x="8239125" y="19640550"/>
          <a:ext cx="7553325" cy="6391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1" name="표5" displayName="표5" ref="C2:F13" totalsRowShown="0" headerRowDxfId="14" tableBorderDxfId="13">
  <autoFilter ref="C2:F13">
    <filterColumn colId="2"/>
  </autoFilter>
  <tableColumns count="4">
    <tableColumn id="1" name="스퍼기어 요목" dataDxfId="12"/>
    <tableColumn id="2" name="값" dataDxfId="11"/>
    <tableColumn id="4" name="계산" dataDxfId="10">
      <calculatedColumnFormula>CONCATENATE("=",D4,"/",D7)</calculatedColumnFormula>
    </tableColumn>
    <tableColumn id="3" name="설명" dataDxfId="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표5_3" displayName="표5_3" ref="I2:M14" totalsRowShown="0" headerRowDxfId="8" headerRowBorderDxfId="7" tableBorderDxfId="6" totalsRowBorderDxfId="5">
  <autoFilter ref="I2:M14">
    <filterColumn colId="2"/>
  </autoFilter>
  <tableColumns count="5">
    <tableColumn id="1" name="스퍼기어 요목" dataDxfId="4"/>
    <tableColumn id="2" name="값" dataDxfId="3"/>
    <tableColumn id="5" name="반지름" dataDxfId="2">
      <calculatedColumnFormula>표5_3[[#This Row],[값]]/2</calculatedColumnFormula>
    </tableColumn>
    <tableColumn id="4" name="계산" dataDxfId="1">
      <calculatedColumnFormula>CONCATENATE("=",J4,"/",J7)</calculatedColumnFormula>
    </tableColumn>
    <tableColumn id="3" name="설명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AF45"/>
  <sheetViews>
    <sheetView showGridLines="0" showRowColHeaders="0"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26.25" customHeight="1"/>
  <cols>
    <col min="1" max="1" width="15.5703125" customWidth="1"/>
    <col min="2" max="2" width="6.140625" customWidth="1"/>
    <col min="3" max="3" width="23.28515625" customWidth="1"/>
    <col min="4" max="4" width="12.140625" customWidth="1"/>
    <col min="5" max="5" width="20.28515625" customWidth="1"/>
    <col min="6" max="6" width="38.28515625" customWidth="1"/>
    <col min="8" max="8" width="1.28515625" customWidth="1"/>
    <col min="9" max="9" width="29.7109375" customWidth="1"/>
    <col min="10" max="10" width="11.7109375" customWidth="1"/>
    <col min="11" max="11" width="11.42578125" customWidth="1"/>
    <col min="12" max="12" width="18.42578125" customWidth="1"/>
    <col min="13" max="13" width="38.28515625" customWidth="1"/>
    <col min="14" max="14" width="39.85546875" customWidth="1"/>
    <col min="15" max="15" width="9.140625" customWidth="1"/>
    <col min="17" max="17" width="14.28515625" customWidth="1"/>
    <col min="18" max="18" width="14.85546875" customWidth="1"/>
    <col min="19" max="19" width="24.140625" customWidth="1"/>
    <col min="20" max="20" width="20.7109375" customWidth="1"/>
    <col min="21" max="22" width="14.85546875" customWidth="1"/>
  </cols>
  <sheetData>
    <row r="1" spans="1:32" ht="58.5" customHeight="1">
      <c r="A1" s="60" t="s">
        <v>95</v>
      </c>
      <c r="C1" s="82" t="s">
        <v>120</v>
      </c>
      <c r="D1" s="83"/>
      <c r="E1" s="83"/>
      <c r="F1" s="83"/>
      <c r="I1" s="87" t="s">
        <v>119</v>
      </c>
      <c r="J1" s="88"/>
      <c r="K1" s="88"/>
      <c r="L1" s="88"/>
      <c r="M1" s="88"/>
      <c r="N1" s="75" t="s">
        <v>129</v>
      </c>
      <c r="O1" s="75"/>
      <c r="P1" s="75"/>
      <c r="Q1" s="75"/>
      <c r="R1" s="75"/>
      <c r="S1" s="75"/>
      <c r="T1" s="75" t="s">
        <v>124</v>
      </c>
      <c r="U1" s="75"/>
      <c r="V1" s="75"/>
      <c r="W1" s="75"/>
      <c r="X1" s="75"/>
      <c r="Y1" s="75"/>
      <c r="Z1" s="75"/>
      <c r="AA1" s="75"/>
      <c r="AB1" s="75"/>
      <c r="AC1" s="89"/>
      <c r="AD1" s="89"/>
      <c r="AE1" s="89"/>
      <c r="AF1" s="74"/>
    </row>
    <row r="2" spans="1:32" ht="24" customHeight="1">
      <c r="A2" s="9"/>
      <c r="C2" s="1" t="s">
        <v>0</v>
      </c>
      <c r="D2" s="2" t="s">
        <v>1</v>
      </c>
      <c r="E2" s="2" t="s">
        <v>2</v>
      </c>
      <c r="F2" s="3" t="s">
        <v>3</v>
      </c>
      <c r="I2" s="25" t="s">
        <v>31</v>
      </c>
      <c r="J2" s="26" t="s">
        <v>59</v>
      </c>
      <c r="K2" s="26" t="s">
        <v>58</v>
      </c>
      <c r="L2" s="26" t="s">
        <v>32</v>
      </c>
      <c r="M2" s="27" t="s">
        <v>33</v>
      </c>
      <c r="O2" s="85" t="s">
        <v>22</v>
      </c>
      <c r="P2" s="85"/>
      <c r="Q2" s="85"/>
    </row>
    <row r="3" spans="1:32" ht="27" customHeight="1">
      <c r="A3" s="9"/>
      <c r="C3" s="7" t="s">
        <v>107</v>
      </c>
      <c r="D3" s="18">
        <v>2</v>
      </c>
      <c r="E3" s="5" t="str">
        <f t="shared" ref="E3" si="0">CONCATENATE("=",D4,"/",D7)</f>
        <v>=68/34</v>
      </c>
      <c r="F3" s="6" t="s">
        <v>4</v>
      </c>
      <c r="I3" s="30" t="s">
        <v>57</v>
      </c>
      <c r="J3" s="32">
        <v>2</v>
      </c>
      <c r="K3" s="34"/>
      <c r="L3" s="42" t="str">
        <f t="shared" ref="L3" si="1">CONCATENATE("=",J4,"/",J7)</f>
        <v>=68/34</v>
      </c>
      <c r="M3" s="28" t="s">
        <v>52</v>
      </c>
      <c r="O3" s="86" t="s">
        <v>23</v>
      </c>
      <c r="P3" s="86"/>
      <c r="Q3" s="20" t="s">
        <v>24</v>
      </c>
    </row>
    <row r="4" spans="1:32" ht="27" customHeight="1">
      <c r="A4" s="9"/>
      <c r="C4" s="8" t="s">
        <v>106</v>
      </c>
      <c r="D4" s="4">
        <f>D3*D7</f>
        <v>68</v>
      </c>
      <c r="E4" s="5" t="str">
        <f>CONCATENATE("=",D3,"*",D7)</f>
        <v>=2*34</v>
      </c>
      <c r="F4" s="6" t="s">
        <v>5</v>
      </c>
      <c r="I4" s="29" t="s">
        <v>56</v>
      </c>
      <c r="J4" s="31">
        <f>J3*J7</f>
        <v>68</v>
      </c>
      <c r="K4" s="35">
        <f>표5_3[[#This Row],[값]]/2</f>
        <v>34</v>
      </c>
      <c r="L4" s="43" t="str">
        <f>CONCATENATE("=",J3,"*",J7)</f>
        <v>=2*34</v>
      </c>
      <c r="M4" s="28" t="s">
        <v>121</v>
      </c>
      <c r="O4" s="84" t="s">
        <v>13</v>
      </c>
      <c r="P4" s="19" t="s">
        <v>14</v>
      </c>
      <c r="Q4" s="21" t="s">
        <v>25</v>
      </c>
    </row>
    <row r="5" spans="1:32" ht="27" customHeight="1">
      <c r="C5" s="8" t="s">
        <v>37</v>
      </c>
      <c r="D5" s="4">
        <f>25.4*D7/D4</f>
        <v>12.7</v>
      </c>
      <c r="E5" s="5" t="str">
        <f>CONCATENATE("=25.4*",D7,"/",D4)</f>
        <v>=25.4*34/68</v>
      </c>
      <c r="F5" s="6" t="s">
        <v>6</v>
      </c>
      <c r="I5" s="29" t="s">
        <v>43</v>
      </c>
      <c r="J5" s="31">
        <f>25.4*J7/J4</f>
        <v>12.7</v>
      </c>
      <c r="K5" s="34"/>
      <c r="L5" s="42" t="str">
        <f>CONCATENATE("=25.4*",J7,"/",J4)</f>
        <v>=25.4*34/68</v>
      </c>
      <c r="M5" s="28" t="s">
        <v>53</v>
      </c>
      <c r="N5" s="9"/>
      <c r="O5" s="84"/>
      <c r="P5" s="19" t="s">
        <v>15</v>
      </c>
      <c r="Q5" s="21">
        <v>2</v>
      </c>
    </row>
    <row r="6" spans="1:32" ht="27" customHeight="1">
      <c r="C6" s="8" t="s">
        <v>38</v>
      </c>
      <c r="D6" s="10">
        <f>PI()*D4/D7</f>
        <v>6.2831853071795862</v>
      </c>
      <c r="E6" s="11" t="str">
        <f>CONCATENATE("=PI*",D4,"/",D7)</f>
        <v>=PI*68/34</v>
      </c>
      <c r="F6" s="6" t="s">
        <v>7</v>
      </c>
      <c r="I6" s="29" t="s">
        <v>44</v>
      </c>
      <c r="J6" s="31">
        <f>PI()*J4/J7</f>
        <v>6.2831853071795862</v>
      </c>
      <c r="K6" s="34"/>
      <c r="L6" s="43" t="str">
        <f>CONCATENATE("=PI*",J4,"/",J7)</f>
        <v>=PI*68/34</v>
      </c>
      <c r="M6" s="28" t="s">
        <v>54</v>
      </c>
      <c r="O6" s="84"/>
      <c r="P6" s="19" t="s">
        <v>16</v>
      </c>
      <c r="Q6" s="21" t="s">
        <v>26</v>
      </c>
    </row>
    <row r="7" spans="1:32" ht="27" customHeight="1">
      <c r="C7" s="7" t="s">
        <v>39</v>
      </c>
      <c r="D7" s="18">
        <v>34</v>
      </c>
      <c r="E7" s="5" t="str">
        <f>CONCATENATE("=",D4,"/",D3)</f>
        <v>=68/2</v>
      </c>
      <c r="F7" s="6" t="s">
        <v>8</v>
      </c>
      <c r="I7" s="30" t="s">
        <v>48</v>
      </c>
      <c r="J7" s="33">
        <v>34</v>
      </c>
      <c r="K7" s="34"/>
      <c r="L7" s="43" t="str">
        <f>CONCATENATE("=",J4,"/",J3)</f>
        <v>=68/2</v>
      </c>
      <c r="M7" s="28" t="s">
        <v>55</v>
      </c>
      <c r="O7" s="84" t="s">
        <v>17</v>
      </c>
      <c r="P7" s="84"/>
      <c r="Q7" s="21">
        <v>34</v>
      </c>
    </row>
    <row r="8" spans="1:32" ht="27" customHeight="1">
      <c r="C8" s="8" t="s">
        <v>40</v>
      </c>
      <c r="D8" s="4">
        <f>2.25*D3</f>
        <v>4.5</v>
      </c>
      <c r="E8" s="5" t="str">
        <f>CONCATENATE("=2.25*",D3)</f>
        <v>=2.25*2</v>
      </c>
      <c r="F8" s="6" t="s">
        <v>9</v>
      </c>
      <c r="I8" s="29" t="s">
        <v>45</v>
      </c>
      <c r="J8" s="31">
        <f>2.25*J3</f>
        <v>4.5</v>
      </c>
      <c r="K8" s="34"/>
      <c r="L8" s="42" t="str">
        <f>CONCATENATE("=2.25*",J3)</f>
        <v>=2.25*2</v>
      </c>
      <c r="M8" s="28" t="s">
        <v>34</v>
      </c>
      <c r="O8" s="84" t="s">
        <v>18</v>
      </c>
      <c r="P8" s="84"/>
      <c r="Q8" s="22">
        <v>68</v>
      </c>
    </row>
    <row r="9" spans="1:32" ht="27" customHeight="1">
      <c r="C9" s="8" t="s">
        <v>42</v>
      </c>
      <c r="D9" s="4">
        <f>D4+(2*D3)</f>
        <v>72</v>
      </c>
      <c r="E9" s="5" t="str">
        <f>CONCATENATE("=",D4,"+(2*",D3,")")</f>
        <v>=68+(2*2)</v>
      </c>
      <c r="F9" s="6" t="s">
        <v>10</v>
      </c>
      <c r="I9" s="29" t="s">
        <v>46</v>
      </c>
      <c r="J9" s="31">
        <f>J4+(2*J3)</f>
        <v>72</v>
      </c>
      <c r="K9" s="35">
        <f>표5_3[[#This Row],[값]]/2</f>
        <v>36</v>
      </c>
      <c r="L9" s="42" t="str">
        <f>CONCATENATE("=",J4,"+(2*",J3,")")</f>
        <v>=68+(2*2)</v>
      </c>
      <c r="M9" s="28" t="s">
        <v>35</v>
      </c>
      <c r="O9" s="84" t="s">
        <v>19</v>
      </c>
      <c r="P9" s="84"/>
      <c r="Q9" s="21">
        <v>4.5</v>
      </c>
    </row>
    <row r="10" spans="1:32" ht="27" customHeight="1">
      <c r="C10" s="8" t="s">
        <v>41</v>
      </c>
      <c r="D10" s="4">
        <f>D4-(2.5*D3)</f>
        <v>63</v>
      </c>
      <c r="E10" s="5" t="str">
        <f>CONCATENATE("=",D4,"-(2.5*",D3,")")</f>
        <v>=68-(2.5*2)</v>
      </c>
      <c r="F10" s="6" t="s">
        <v>29</v>
      </c>
      <c r="I10" s="29" t="s">
        <v>47</v>
      </c>
      <c r="J10" s="31">
        <f>J4-(2.5*J3)</f>
        <v>63</v>
      </c>
      <c r="K10" s="35">
        <f>표5_3[[#This Row],[값]]/2</f>
        <v>31.5</v>
      </c>
      <c r="L10" s="42" t="str">
        <f>CONCATENATE("=",J4,"-(2.5*",J3,")")</f>
        <v>=68-(2.5*2)</v>
      </c>
      <c r="M10" s="28" t="s">
        <v>36</v>
      </c>
      <c r="O10" s="84" t="s">
        <v>20</v>
      </c>
      <c r="P10" s="84"/>
      <c r="Q10" s="21" t="s">
        <v>27</v>
      </c>
      <c r="R10" t="s">
        <v>30</v>
      </c>
    </row>
    <row r="11" spans="1:32" ht="27" customHeight="1">
      <c r="C11" s="8" t="s">
        <v>116</v>
      </c>
      <c r="D11" s="4">
        <f>D3/4</f>
        <v>0.5</v>
      </c>
      <c r="E11" s="5" t="str">
        <f>CONCATENATE("=",D3,"/4")</f>
        <v>=2/4</v>
      </c>
      <c r="F11" s="6" t="s">
        <v>11</v>
      </c>
      <c r="I11" s="29" t="s">
        <v>49</v>
      </c>
      <c r="J11" s="31">
        <f>0.38*J3</f>
        <v>0.76</v>
      </c>
      <c r="K11" s="34"/>
      <c r="L11" s="42" t="str">
        <f>CONCATENATE("=0.38*",J3)</f>
        <v>=0.38*2</v>
      </c>
      <c r="M11" s="28" t="s">
        <v>50</v>
      </c>
      <c r="O11" s="84" t="s">
        <v>21</v>
      </c>
      <c r="P11" s="84"/>
      <c r="Q11" s="21" t="s">
        <v>28</v>
      </c>
    </row>
    <row r="12" spans="1:32" ht="27" customHeight="1">
      <c r="C12" s="8" t="s">
        <v>117</v>
      </c>
      <c r="D12" s="4">
        <f>D3/2</f>
        <v>1</v>
      </c>
      <c r="E12" s="5" t="str">
        <f>CONCATENATE("=",D3,"/2")</f>
        <v>=2/2</v>
      </c>
      <c r="F12" s="6" t="s">
        <v>12</v>
      </c>
      <c r="I12" s="29" t="s">
        <v>122</v>
      </c>
      <c r="J12" s="31">
        <f>0.94*J4</f>
        <v>63.919999999999995</v>
      </c>
      <c r="K12" s="35">
        <f>표5_3[[#This Row],[값]]/2</f>
        <v>31.959999999999997</v>
      </c>
      <c r="L12" s="42" t="str">
        <f>CONCATENATE("=0.94*",J3)</f>
        <v>=0.94*2</v>
      </c>
      <c r="M12" s="28" t="s">
        <v>51</v>
      </c>
    </row>
    <row r="13" spans="1:32" ht="27" customHeight="1">
      <c r="C13" s="8" t="s">
        <v>118</v>
      </c>
      <c r="D13" s="4">
        <f>D3*0.785</f>
        <v>1.57</v>
      </c>
      <c r="E13" s="5" t="str">
        <f>CONCATENATE("=",D3,"*0.785")</f>
        <v>=2*0.785</v>
      </c>
      <c r="F13" s="6" t="s">
        <v>60</v>
      </c>
      <c r="I13" s="29" t="s">
        <v>61</v>
      </c>
      <c r="J13" s="31" t="s">
        <v>62</v>
      </c>
      <c r="K13" s="35"/>
      <c r="L13" s="42"/>
      <c r="M13" s="28"/>
      <c r="N13" s="75" t="s">
        <v>149</v>
      </c>
      <c r="O13" s="75"/>
      <c r="P13" s="75"/>
      <c r="Q13" s="75"/>
      <c r="R13" s="75"/>
      <c r="S13" s="75"/>
    </row>
    <row r="14" spans="1:32" ht="24" customHeight="1">
      <c r="D14" s="12"/>
      <c r="E14" s="12"/>
      <c r="I14" s="38" t="s">
        <v>70</v>
      </c>
      <c r="J14" s="40">
        <f>90/J7*1</f>
        <v>2.6470588235294117</v>
      </c>
      <c r="K14" s="39"/>
      <c r="L14" s="41" t="str">
        <f>CONCATENATE("=90/",J7,"*1deg")</f>
        <v>=90/34*1deg</v>
      </c>
      <c r="M14" s="28" t="s">
        <v>63</v>
      </c>
      <c r="N14" s="75"/>
      <c r="O14" s="75"/>
      <c r="P14" s="75"/>
      <c r="Q14" s="75"/>
      <c r="R14" s="75"/>
      <c r="S14" s="75"/>
    </row>
    <row r="15" spans="1:32" ht="24" customHeight="1">
      <c r="C15" s="13"/>
      <c r="D15" s="13"/>
      <c r="E15" s="13"/>
      <c r="F15" s="13"/>
      <c r="I15" s="13"/>
      <c r="J15" s="13"/>
      <c r="K15" s="13"/>
      <c r="L15" s="13"/>
      <c r="M15" s="13"/>
      <c r="O15" s="102" t="s">
        <v>125</v>
      </c>
      <c r="P15" s="103"/>
      <c r="Q15" s="103"/>
      <c r="R15" s="104"/>
    </row>
    <row r="16" spans="1:32" ht="24" customHeight="1">
      <c r="C16" s="14"/>
      <c r="D16" s="12"/>
      <c r="E16" s="12"/>
      <c r="F16" s="15"/>
      <c r="I16" s="14"/>
      <c r="J16" s="12"/>
      <c r="K16" s="12"/>
      <c r="L16" s="12"/>
      <c r="M16" s="15"/>
      <c r="O16" s="86" t="s">
        <v>23</v>
      </c>
      <c r="P16" s="106"/>
      <c r="Q16" s="107" t="s">
        <v>130</v>
      </c>
      <c r="R16" s="108"/>
    </row>
    <row r="17" spans="3:18" ht="24" customHeight="1">
      <c r="C17" s="23"/>
      <c r="D17" s="17"/>
      <c r="E17" s="12"/>
      <c r="F17" s="15"/>
      <c r="I17" s="23"/>
      <c r="J17" s="17"/>
      <c r="K17" s="17"/>
      <c r="L17" s="12"/>
      <c r="M17" s="15"/>
      <c r="O17" s="109" t="s">
        <v>126</v>
      </c>
      <c r="P17" s="37" t="s">
        <v>14</v>
      </c>
      <c r="Q17" s="110" t="s">
        <v>25</v>
      </c>
      <c r="R17" s="111"/>
    </row>
    <row r="18" spans="3:18" ht="24" customHeight="1">
      <c r="C18" s="23"/>
      <c r="D18" s="12"/>
      <c r="E18" s="12"/>
      <c r="F18" s="15"/>
      <c r="I18" s="23"/>
      <c r="J18" s="12"/>
      <c r="K18" s="12"/>
      <c r="L18" s="12"/>
      <c r="M18" s="15"/>
      <c r="O18" s="109"/>
      <c r="P18" s="37" t="s">
        <v>15</v>
      </c>
      <c r="Q18" s="110">
        <v>6</v>
      </c>
      <c r="R18" s="111"/>
    </row>
    <row r="19" spans="3:18" ht="24" customHeight="1">
      <c r="C19" s="24"/>
      <c r="D19" s="17"/>
      <c r="E19" s="17"/>
      <c r="F19" s="15"/>
      <c r="I19" s="36"/>
      <c r="J19" s="17"/>
      <c r="K19" s="17"/>
      <c r="L19" s="17"/>
      <c r="M19" s="15"/>
      <c r="O19" s="109"/>
      <c r="P19" s="37" t="s">
        <v>16</v>
      </c>
      <c r="Q19" s="110" t="s">
        <v>131</v>
      </c>
      <c r="R19" s="111"/>
    </row>
    <row r="20" spans="3:18" ht="24" customHeight="1">
      <c r="C20" s="23"/>
      <c r="D20" s="17"/>
      <c r="E20" s="12"/>
      <c r="F20" s="15"/>
      <c r="I20" s="23"/>
      <c r="J20" s="17"/>
      <c r="K20" s="17"/>
      <c r="L20" s="12"/>
      <c r="M20" s="15"/>
      <c r="O20" s="84" t="s">
        <v>17</v>
      </c>
      <c r="P20" s="84"/>
      <c r="Q20" s="110">
        <v>18</v>
      </c>
      <c r="R20" s="111"/>
    </row>
    <row r="21" spans="3:18" ht="24" customHeight="1">
      <c r="C21" s="23"/>
      <c r="D21" s="12"/>
      <c r="E21" s="12"/>
      <c r="F21" s="15"/>
      <c r="I21" s="23"/>
      <c r="J21" s="12"/>
      <c r="K21" s="12"/>
      <c r="L21" s="12"/>
      <c r="M21" s="15"/>
      <c r="O21" s="84" t="s">
        <v>127</v>
      </c>
      <c r="P21" s="84"/>
      <c r="Q21" s="110">
        <v>108</v>
      </c>
      <c r="R21" s="111"/>
    </row>
    <row r="22" spans="3:18" ht="24" customHeight="1">
      <c r="C22" s="23"/>
      <c r="D22" s="12"/>
      <c r="E22" s="12"/>
      <c r="F22" s="15"/>
      <c r="I22" s="23"/>
      <c r="J22" s="12"/>
      <c r="K22" s="12"/>
      <c r="L22" s="12"/>
      <c r="M22" s="15"/>
      <c r="O22" s="84" t="s">
        <v>128</v>
      </c>
      <c r="P22" s="84"/>
      <c r="Q22" s="110" t="s">
        <v>132</v>
      </c>
      <c r="R22" s="111"/>
    </row>
    <row r="23" spans="3:18" ht="24" customHeight="1">
      <c r="C23" s="23"/>
      <c r="D23" s="12"/>
      <c r="E23" s="12"/>
      <c r="F23" s="15"/>
      <c r="I23" s="23"/>
      <c r="J23" s="12"/>
      <c r="K23" s="12"/>
      <c r="L23" s="12"/>
      <c r="M23" s="15"/>
      <c r="O23" s="84" t="s">
        <v>19</v>
      </c>
      <c r="P23" s="84"/>
      <c r="Q23" s="110">
        <v>13.34</v>
      </c>
      <c r="R23" s="111"/>
    </row>
    <row r="24" spans="3:18" ht="24" customHeight="1">
      <c r="C24" s="16"/>
      <c r="D24" s="12"/>
      <c r="E24" s="12"/>
      <c r="F24" s="15"/>
      <c r="I24" s="16"/>
      <c r="J24" s="12"/>
      <c r="K24" s="12"/>
      <c r="L24" s="12"/>
      <c r="M24" s="15"/>
      <c r="O24" s="93" t="s">
        <v>133</v>
      </c>
      <c r="P24" s="90" t="s">
        <v>134</v>
      </c>
      <c r="Q24" s="96">
        <v>47.96</v>
      </c>
      <c r="R24" s="97" t="s">
        <v>137</v>
      </c>
    </row>
    <row r="25" spans="3:18" ht="24" customHeight="1">
      <c r="C25" s="16"/>
      <c r="D25" s="12"/>
      <c r="E25" s="12"/>
      <c r="F25" s="15"/>
      <c r="G25" t="s">
        <v>123</v>
      </c>
      <c r="I25" s="16"/>
      <c r="J25" s="12"/>
      <c r="K25" s="12"/>
      <c r="L25" s="12"/>
      <c r="M25" s="15"/>
      <c r="O25" s="94"/>
      <c r="P25" s="91"/>
      <c r="Q25" s="98"/>
      <c r="R25" s="99" t="s">
        <v>136</v>
      </c>
    </row>
    <row r="26" spans="3:18" ht="24" customHeight="1">
      <c r="C26" s="16"/>
      <c r="D26" s="12"/>
      <c r="E26" s="12"/>
      <c r="F26" s="15"/>
      <c r="I26" s="16"/>
      <c r="J26" s="12"/>
      <c r="K26" s="12"/>
      <c r="L26" s="12"/>
      <c r="M26" s="15"/>
      <c r="O26" s="95"/>
      <c r="P26" s="92"/>
      <c r="Q26" s="100" t="s">
        <v>135</v>
      </c>
      <c r="R26" s="101"/>
    </row>
    <row r="27" spans="3:18" ht="26.25" customHeight="1">
      <c r="C27" s="76" t="s">
        <v>93</v>
      </c>
      <c r="D27" s="76"/>
      <c r="E27" s="76"/>
      <c r="F27" s="76"/>
      <c r="O27" s="84" t="s">
        <v>139</v>
      </c>
      <c r="P27" s="84"/>
      <c r="Q27" s="110" t="s">
        <v>27</v>
      </c>
      <c r="R27" s="111"/>
    </row>
    <row r="28" spans="3:18" ht="26.25" customHeight="1">
      <c r="C28" s="76"/>
      <c r="D28" s="76"/>
      <c r="E28" s="76"/>
      <c r="F28" s="76"/>
      <c r="O28" s="84" t="s">
        <v>138</v>
      </c>
      <c r="P28" s="84"/>
      <c r="Q28" s="110" t="s">
        <v>28</v>
      </c>
      <c r="R28" s="111"/>
    </row>
    <row r="29" spans="3:18" ht="26.25" customHeight="1">
      <c r="C29" s="63" t="s">
        <v>96</v>
      </c>
      <c r="D29" s="64" t="s">
        <v>97</v>
      </c>
      <c r="E29" s="64" t="s">
        <v>98</v>
      </c>
      <c r="F29" s="64" t="s">
        <v>99</v>
      </c>
      <c r="O29" s="84" t="s">
        <v>139</v>
      </c>
      <c r="P29" s="84"/>
      <c r="Q29" s="110" t="s">
        <v>27</v>
      </c>
      <c r="R29" s="111"/>
    </row>
    <row r="30" spans="3:18" ht="24.75" customHeight="1">
      <c r="C30" s="65" t="s">
        <v>102</v>
      </c>
      <c r="D30" s="66" t="s">
        <v>100</v>
      </c>
      <c r="E30" s="67" t="s">
        <v>85</v>
      </c>
      <c r="F30" s="68"/>
      <c r="O30" s="93" t="s">
        <v>140</v>
      </c>
      <c r="P30" s="115" t="s">
        <v>141</v>
      </c>
      <c r="Q30" s="112"/>
      <c r="R30" s="119">
        <v>0</v>
      </c>
    </row>
    <row r="31" spans="3:18" ht="24.75" customHeight="1">
      <c r="C31" s="69" t="s">
        <v>108</v>
      </c>
      <c r="D31" s="61" t="s">
        <v>66</v>
      </c>
      <c r="E31" s="62" t="s">
        <v>112</v>
      </c>
      <c r="F31" s="70"/>
      <c r="O31" s="94"/>
      <c r="P31" s="116" t="s">
        <v>142</v>
      </c>
      <c r="Q31" s="113"/>
      <c r="R31" s="120">
        <v>50</v>
      </c>
    </row>
    <row r="32" spans="3:18" ht="24.75" customHeight="1">
      <c r="C32" s="65" t="s">
        <v>103</v>
      </c>
      <c r="D32" s="66" t="s">
        <v>66</v>
      </c>
      <c r="E32" s="67" t="s">
        <v>69</v>
      </c>
      <c r="F32" s="71" t="s">
        <v>101</v>
      </c>
      <c r="O32" s="94"/>
      <c r="P32" s="116" t="s">
        <v>143</v>
      </c>
      <c r="Q32" s="113"/>
      <c r="R32" s="120">
        <v>207</v>
      </c>
    </row>
    <row r="33" spans="3:18" ht="24.75" customHeight="1">
      <c r="C33" s="69" t="s">
        <v>104</v>
      </c>
      <c r="D33" s="61" t="s">
        <v>66</v>
      </c>
      <c r="E33" s="62" t="s">
        <v>73</v>
      </c>
      <c r="F33" s="61" t="s">
        <v>76</v>
      </c>
      <c r="O33" s="94"/>
      <c r="P33" s="116" t="s">
        <v>144</v>
      </c>
      <c r="Q33" s="113"/>
      <c r="R33" s="120" t="s">
        <v>148</v>
      </c>
    </row>
    <row r="34" spans="3:18" ht="24.75" customHeight="1">
      <c r="C34" s="72" t="s">
        <v>105</v>
      </c>
      <c r="D34" s="66" t="s">
        <v>66</v>
      </c>
      <c r="E34" s="67" t="s">
        <v>72</v>
      </c>
      <c r="F34" s="66" t="s">
        <v>76</v>
      </c>
      <c r="O34" s="94"/>
      <c r="P34" s="118" t="s">
        <v>147</v>
      </c>
      <c r="Q34" s="113"/>
      <c r="R34" s="120"/>
    </row>
    <row r="35" spans="3:18" ht="24.75" customHeight="1">
      <c r="C35" s="73" t="s">
        <v>113</v>
      </c>
      <c r="D35" s="61" t="s">
        <v>66</v>
      </c>
      <c r="E35" s="62" t="s">
        <v>109</v>
      </c>
      <c r="F35" s="61"/>
      <c r="O35" s="94"/>
      <c r="P35" s="118" t="s">
        <v>146</v>
      </c>
      <c r="Q35" s="113"/>
      <c r="R35" s="120"/>
    </row>
    <row r="36" spans="3:18" ht="24.75" customHeight="1">
      <c r="C36" s="72" t="s">
        <v>114</v>
      </c>
      <c r="D36" s="66" t="s">
        <v>66</v>
      </c>
      <c r="E36" s="67" t="s">
        <v>110</v>
      </c>
      <c r="F36" s="66"/>
      <c r="I36" s="76" t="s">
        <v>94</v>
      </c>
      <c r="J36" s="76"/>
      <c r="K36" s="76"/>
      <c r="L36" s="76"/>
      <c r="M36" s="76"/>
      <c r="O36" s="94"/>
      <c r="P36" s="118" t="s">
        <v>145</v>
      </c>
      <c r="Q36" s="113"/>
      <c r="R36" s="120"/>
    </row>
    <row r="37" spans="3:18" ht="24.75" customHeight="1">
      <c r="C37" s="73" t="s">
        <v>115</v>
      </c>
      <c r="D37" s="61" t="s">
        <v>66</v>
      </c>
      <c r="E37" s="62" t="s">
        <v>111</v>
      </c>
      <c r="F37" s="61"/>
      <c r="I37" s="77"/>
      <c r="J37" s="77"/>
      <c r="K37" s="77"/>
      <c r="L37" s="77"/>
      <c r="M37" s="77"/>
      <c r="O37" s="95"/>
      <c r="P37" s="117"/>
      <c r="Q37" s="114"/>
      <c r="R37" s="105"/>
    </row>
    <row r="38" spans="3:18" ht="19.5" customHeight="1">
      <c r="I38" s="44" t="s">
        <v>64</v>
      </c>
      <c r="J38" s="45" t="s">
        <v>65</v>
      </c>
      <c r="K38" s="81" t="s">
        <v>92</v>
      </c>
      <c r="L38" s="81"/>
      <c r="M38" s="46" t="s">
        <v>74</v>
      </c>
    </row>
    <row r="39" spans="3:18" ht="27" customHeight="1">
      <c r="I39" s="47" t="s">
        <v>78</v>
      </c>
      <c r="J39" s="48" t="s">
        <v>68</v>
      </c>
      <c r="K39" s="78" t="s">
        <v>85</v>
      </c>
      <c r="L39" s="78"/>
      <c r="M39" s="49"/>
    </row>
    <row r="40" spans="3:18" ht="27" customHeight="1">
      <c r="I40" s="50" t="s">
        <v>79</v>
      </c>
      <c r="J40" s="51" t="s">
        <v>67</v>
      </c>
      <c r="K40" s="79" t="s">
        <v>86</v>
      </c>
      <c r="L40" s="79"/>
      <c r="M40" s="52"/>
    </row>
    <row r="41" spans="3:18" ht="27" customHeight="1">
      <c r="I41" s="47" t="s">
        <v>80</v>
      </c>
      <c r="J41" s="48" t="s">
        <v>67</v>
      </c>
      <c r="K41" s="78" t="s">
        <v>87</v>
      </c>
      <c r="L41" s="78"/>
      <c r="M41" s="53" t="s">
        <v>75</v>
      </c>
    </row>
    <row r="42" spans="3:18" ht="27" customHeight="1">
      <c r="I42" s="50" t="s">
        <v>81</v>
      </c>
      <c r="J42" s="51" t="s">
        <v>67</v>
      </c>
      <c r="K42" s="79" t="s">
        <v>88</v>
      </c>
      <c r="L42" s="79"/>
      <c r="M42" s="54" t="s">
        <v>77</v>
      </c>
    </row>
    <row r="43" spans="3:18" ht="27" customHeight="1">
      <c r="I43" s="47" t="s">
        <v>82</v>
      </c>
      <c r="J43" s="48" t="s">
        <v>67</v>
      </c>
      <c r="K43" s="78" t="s">
        <v>89</v>
      </c>
      <c r="L43" s="78"/>
      <c r="M43" s="55" t="s">
        <v>77</v>
      </c>
    </row>
    <row r="44" spans="3:18" ht="27" customHeight="1">
      <c r="I44" s="50" t="s">
        <v>83</v>
      </c>
      <c r="J44" s="51" t="s">
        <v>67</v>
      </c>
      <c r="K44" s="79" t="s">
        <v>90</v>
      </c>
      <c r="L44" s="79"/>
      <c r="M44" s="56"/>
    </row>
    <row r="45" spans="3:18" ht="27" customHeight="1">
      <c r="I45" s="57" t="s">
        <v>84</v>
      </c>
      <c r="J45" s="58" t="s">
        <v>71</v>
      </c>
      <c r="K45" s="80" t="s">
        <v>91</v>
      </c>
      <c r="L45" s="80"/>
      <c r="M45" s="59"/>
    </row>
  </sheetData>
  <mergeCells count="49">
    <mergeCell ref="Q28:R28"/>
    <mergeCell ref="Q29:R29"/>
    <mergeCell ref="O30:O37"/>
    <mergeCell ref="O15:R15"/>
    <mergeCell ref="Q16:R16"/>
    <mergeCell ref="Q17:R17"/>
    <mergeCell ref="Q18:R18"/>
    <mergeCell ref="Q19:R19"/>
    <mergeCell ref="Q20:R20"/>
    <mergeCell ref="Q21:R21"/>
    <mergeCell ref="Q22:R22"/>
    <mergeCell ref="Q23:R23"/>
    <mergeCell ref="O24:O26"/>
    <mergeCell ref="P24:P26"/>
    <mergeCell ref="Q24:Q25"/>
    <mergeCell ref="Q26:R26"/>
    <mergeCell ref="Q27:R27"/>
    <mergeCell ref="O27:P27"/>
    <mergeCell ref="O28:P28"/>
    <mergeCell ref="O29:P29"/>
    <mergeCell ref="O21:P21"/>
    <mergeCell ref="O23:P23"/>
    <mergeCell ref="O22:P22"/>
    <mergeCell ref="T1:AB1"/>
    <mergeCell ref="O16:P16"/>
    <mergeCell ref="O17:O19"/>
    <mergeCell ref="O20:P20"/>
    <mergeCell ref="N13:S14"/>
    <mergeCell ref="K45:L45"/>
    <mergeCell ref="K38:L38"/>
    <mergeCell ref="K39:L39"/>
    <mergeCell ref="K40:L40"/>
    <mergeCell ref="K41:L41"/>
    <mergeCell ref="K42:L42"/>
    <mergeCell ref="I36:M37"/>
    <mergeCell ref="C27:F28"/>
    <mergeCell ref="K43:L43"/>
    <mergeCell ref="K44:L44"/>
    <mergeCell ref="C1:F1"/>
    <mergeCell ref="O4:O6"/>
    <mergeCell ref="O2:Q2"/>
    <mergeCell ref="O3:P3"/>
    <mergeCell ref="O7:P7"/>
    <mergeCell ref="N1:S1"/>
    <mergeCell ref="I1:M1"/>
    <mergeCell ref="O8:P8"/>
    <mergeCell ref="O9:P9"/>
    <mergeCell ref="O10:P10"/>
    <mergeCell ref="O11:P11"/>
  </mergeCells>
  <phoneticPr fontId="2" type="noConversion"/>
  <pageMargins left="0.7" right="0.7" top="0.75" bottom="0.75" header="0.3" footer="0.3"/>
  <pageSetup paperSize="9" orientation="portrait" r:id="rId1"/>
  <ignoredErrors>
    <ignoredError sqref="E4:E10 E11:E13 L4:L12 L14" calculatedColumn="1"/>
    <ignoredError sqref="Q22" numberStoredAsText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6" sqref="E26"/>
    </sheetView>
  </sheetViews>
  <sheetFormatPr defaultRowHeight="1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스퍼기어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A랑</dc:creator>
  <cp:lastModifiedBy>A랑</cp:lastModifiedBy>
  <dcterms:created xsi:type="dcterms:W3CDTF">2015-03-02T08:52:56Z</dcterms:created>
  <dcterms:modified xsi:type="dcterms:W3CDTF">2015-03-10T08:55:15Z</dcterms:modified>
</cp:coreProperties>
</file>