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esse/Documents/cse422/cse422lab2/"/>
    </mc:Choice>
  </mc:AlternateContent>
  <bookViews>
    <workbookView xWindow="0" yWindow="440" windowWidth="28800" windowHeight="16200" tabRatio="500"/>
  </bookViews>
  <sheets>
    <sheet name="thread13579" sheetId="1" r:id="rId1"/>
    <sheet name="thread123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J16" i="2"/>
  <c r="J18" i="2"/>
  <c r="J17" i="2"/>
  <c r="J14" i="2"/>
  <c r="F18" i="2"/>
  <c r="F17" i="2"/>
  <c r="F16" i="2"/>
  <c r="F15" i="2"/>
  <c r="F14" i="2"/>
  <c r="B18" i="2"/>
  <c r="B17" i="2"/>
  <c r="B16" i="2"/>
  <c r="B15" i="2"/>
  <c r="D14" i="2"/>
  <c r="B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K14" i="2"/>
  <c r="I14" i="2"/>
  <c r="G14" i="2"/>
  <c r="E14" i="2"/>
  <c r="C14" i="2"/>
  <c r="A16" i="2"/>
  <c r="A17" i="2"/>
  <c r="A18" i="2"/>
  <c r="A15" i="2"/>
  <c r="J7" i="2"/>
  <c r="F7" i="2"/>
  <c r="D7" i="2"/>
  <c r="B7" i="2"/>
  <c r="C7" i="2"/>
  <c r="E7" i="2"/>
  <c r="G7" i="2"/>
  <c r="I7" i="2"/>
  <c r="K7" i="2"/>
  <c r="J6" i="2"/>
  <c r="J5" i="2"/>
  <c r="J4" i="2"/>
  <c r="J3" i="2"/>
  <c r="F6" i="2"/>
  <c r="F5" i="2"/>
  <c r="F4" i="2"/>
  <c r="F3" i="2"/>
  <c r="B6" i="2"/>
  <c r="B5" i="2"/>
  <c r="B4" i="2"/>
  <c r="E3" i="2"/>
  <c r="B3" i="2"/>
  <c r="C4" i="2"/>
  <c r="E4" i="2"/>
  <c r="G4" i="2"/>
  <c r="I4" i="2"/>
  <c r="K4" i="2"/>
  <c r="C5" i="2"/>
  <c r="E5" i="2"/>
  <c r="G5" i="2"/>
  <c r="I5" i="2"/>
  <c r="K5" i="2"/>
  <c r="C6" i="2"/>
  <c r="E6" i="2"/>
  <c r="G6" i="2"/>
  <c r="I6" i="2"/>
  <c r="K6" i="2"/>
  <c r="K3" i="2"/>
  <c r="I3" i="2"/>
  <c r="G3" i="2"/>
  <c r="C3" i="2"/>
  <c r="N24" i="1"/>
  <c r="N22" i="1"/>
  <c r="N23" i="1"/>
  <c r="N21" i="1"/>
  <c r="H3" i="1"/>
  <c r="I3" i="1"/>
  <c r="H4" i="1"/>
  <c r="I4" i="1"/>
  <c r="H5" i="1"/>
  <c r="I5" i="1"/>
  <c r="H2" i="1"/>
  <c r="I2" i="1"/>
  <c r="F41" i="1"/>
  <c r="F40" i="1"/>
  <c r="C38" i="1"/>
  <c r="C39" i="1"/>
  <c r="C40" i="1"/>
  <c r="F39" i="1"/>
  <c r="F38" i="1"/>
  <c r="F37" i="1"/>
  <c r="F36" i="1"/>
  <c r="C34" i="1"/>
  <c r="C35" i="1"/>
  <c r="C36" i="1"/>
  <c r="F35" i="1"/>
  <c r="F34" i="1"/>
  <c r="F33" i="1"/>
  <c r="F32" i="1"/>
  <c r="C30" i="1"/>
  <c r="C31" i="1"/>
  <c r="C32" i="1"/>
  <c r="F31" i="1"/>
  <c r="F30" i="1"/>
  <c r="F29" i="1"/>
  <c r="F28" i="1"/>
  <c r="C26" i="1"/>
  <c r="C27" i="1"/>
  <c r="C28" i="1"/>
  <c r="F27" i="1"/>
  <c r="F26" i="1"/>
  <c r="Q25" i="1"/>
  <c r="F25" i="1"/>
  <c r="Q24" i="1"/>
  <c r="P24" i="1"/>
  <c r="O24" i="1"/>
  <c r="M24" i="1"/>
  <c r="L24" i="1"/>
  <c r="K24" i="1"/>
  <c r="J24" i="1"/>
  <c r="I24" i="1"/>
  <c r="H24" i="1"/>
  <c r="F24" i="1"/>
  <c r="C23" i="1"/>
  <c r="C24" i="1"/>
  <c r="Q23" i="1"/>
  <c r="P23" i="1"/>
  <c r="O23" i="1"/>
  <c r="M23" i="1"/>
  <c r="L23" i="1"/>
  <c r="K23" i="1"/>
  <c r="J23" i="1"/>
  <c r="I23" i="1"/>
  <c r="H23" i="1"/>
  <c r="F23" i="1"/>
  <c r="Q22" i="1"/>
  <c r="P22" i="1"/>
  <c r="O22" i="1"/>
  <c r="M22" i="1"/>
  <c r="L22" i="1"/>
  <c r="K22" i="1"/>
  <c r="J22" i="1"/>
  <c r="I22" i="1"/>
  <c r="H22" i="1"/>
  <c r="F22" i="1"/>
  <c r="Q21" i="1"/>
  <c r="P21" i="1"/>
  <c r="O21" i="1"/>
  <c r="M21" i="1"/>
  <c r="L21" i="1"/>
  <c r="K21" i="1"/>
  <c r="J21" i="1"/>
  <c r="I21" i="1"/>
  <c r="H21" i="1"/>
  <c r="F21" i="1"/>
  <c r="F20" i="1"/>
  <c r="F19" i="1"/>
  <c r="Q18" i="1"/>
  <c r="P18" i="1"/>
  <c r="O18" i="1"/>
  <c r="N18" i="1"/>
  <c r="M18" i="1"/>
  <c r="L18" i="1"/>
  <c r="K18" i="1"/>
  <c r="J18" i="1"/>
  <c r="I18" i="1"/>
  <c r="H18" i="1"/>
  <c r="F18" i="1"/>
  <c r="Q17" i="1"/>
  <c r="P17" i="1"/>
  <c r="O17" i="1"/>
  <c r="N17" i="1"/>
  <c r="M17" i="1"/>
  <c r="L17" i="1"/>
  <c r="K17" i="1"/>
  <c r="J17" i="1"/>
  <c r="I17" i="1"/>
  <c r="H17" i="1"/>
  <c r="F17" i="1"/>
  <c r="Q16" i="1"/>
  <c r="P16" i="1"/>
  <c r="O16" i="1"/>
  <c r="N16" i="1"/>
  <c r="M16" i="1"/>
  <c r="L16" i="1"/>
  <c r="K16" i="1"/>
  <c r="J16" i="1"/>
  <c r="I16" i="1"/>
  <c r="H16" i="1"/>
  <c r="F16" i="1"/>
  <c r="Q15" i="1"/>
  <c r="P15" i="1"/>
  <c r="O15" i="1"/>
  <c r="N15" i="1"/>
  <c r="M15" i="1"/>
  <c r="L15" i="1"/>
  <c r="K15" i="1"/>
  <c r="J15" i="1"/>
  <c r="I15" i="1"/>
  <c r="H15" i="1"/>
  <c r="F15" i="1"/>
  <c r="F14" i="1"/>
  <c r="F13" i="1"/>
  <c r="F12" i="1"/>
  <c r="Q11" i="1"/>
  <c r="P11" i="1"/>
  <c r="O11" i="1"/>
  <c r="N11" i="1"/>
  <c r="M11" i="1"/>
  <c r="L11" i="1"/>
  <c r="K11" i="1"/>
  <c r="J11" i="1"/>
  <c r="I11" i="1"/>
  <c r="H11" i="1"/>
  <c r="F11" i="1"/>
  <c r="Q10" i="1"/>
  <c r="P10" i="1"/>
  <c r="O10" i="1"/>
  <c r="N10" i="1"/>
  <c r="M10" i="1"/>
  <c r="L10" i="1"/>
  <c r="K10" i="1"/>
  <c r="J10" i="1"/>
  <c r="I10" i="1"/>
  <c r="H10" i="1"/>
  <c r="F10" i="1"/>
  <c r="Q9" i="1"/>
  <c r="P9" i="1"/>
  <c r="O9" i="1"/>
  <c r="N9" i="1"/>
  <c r="M9" i="1"/>
  <c r="L9" i="1"/>
  <c r="K9" i="1"/>
  <c r="J9" i="1"/>
  <c r="I9" i="1"/>
  <c r="H9" i="1"/>
  <c r="F9" i="1"/>
  <c r="Q8" i="1"/>
  <c r="P8" i="1"/>
  <c r="O8" i="1"/>
  <c r="N8" i="1"/>
  <c r="M8" i="1"/>
  <c r="L8" i="1"/>
  <c r="K8" i="1"/>
  <c r="J8" i="1"/>
  <c r="I8" i="1"/>
  <c r="H8" i="1"/>
  <c r="F8" i="1"/>
  <c r="F7" i="1"/>
  <c r="F6" i="1"/>
  <c r="Q5" i="1"/>
  <c r="P5" i="1"/>
  <c r="O5" i="1"/>
  <c r="N5" i="1"/>
  <c r="M5" i="1"/>
  <c r="L5" i="1"/>
  <c r="K5" i="1"/>
  <c r="J5" i="1"/>
  <c r="F5" i="1"/>
  <c r="Q4" i="1"/>
  <c r="P4" i="1"/>
  <c r="O4" i="1"/>
  <c r="N4" i="1"/>
  <c r="M4" i="1"/>
  <c r="L4" i="1"/>
  <c r="K4" i="1"/>
  <c r="J4" i="1"/>
  <c r="F4" i="1"/>
  <c r="Q3" i="1"/>
  <c r="P3" i="1"/>
  <c r="O3" i="1"/>
  <c r="N3" i="1"/>
  <c r="M3" i="1"/>
  <c r="L3" i="1"/>
  <c r="K3" i="1"/>
  <c r="J3" i="1"/>
  <c r="F3" i="1"/>
  <c r="Q2" i="1"/>
  <c r="P2" i="1"/>
  <c r="O2" i="1"/>
  <c r="N2" i="1"/>
  <c r="M2" i="1"/>
  <c r="L2" i="1"/>
  <c r="K2" i="1"/>
  <c r="J2" i="1"/>
  <c r="F2" i="1"/>
</calcChain>
</file>

<file path=xl/sharedStrings.xml><?xml version="1.0" encoding="utf-8"?>
<sst xmlns="http://schemas.openxmlformats.org/spreadsheetml/2006/main" count="115" uniqueCount="41">
  <si>
    <t>module</t>
  </si>
  <si>
    <t>num_threads</t>
  </si>
  <si>
    <t>upper_bound</t>
  </si>
  <si>
    <t>time_setup</t>
  </si>
  <si>
    <t>time_process</t>
  </si>
  <si>
    <t>computation_time</t>
  </si>
  <si>
    <t>unnecessary_crossouts</t>
  </si>
  <si>
    <t>lock</t>
  </si>
  <si>
    <t>Atomic</t>
  </si>
  <si>
    <t>atomic</t>
  </si>
  <si>
    <t>Locking Computation Time with 3 Threads</t>
  </si>
  <si>
    <t>Locking Computation Time with 5 Threads</t>
  </si>
  <si>
    <t>Locking Computation Time with 7 Threads</t>
  </si>
  <si>
    <t>Locking Computation Time with 9 Threads</t>
  </si>
  <si>
    <t>Locking Unneccesary Crossouts with 3 Threads</t>
  </si>
  <si>
    <t>Locking Unneccesary Crossouts with 5 Threads</t>
  </si>
  <si>
    <t>Locking Unneccesary Crossouts with 7 Threads</t>
  </si>
  <si>
    <t>Locking Unneccesary Crossouts with 9 Threads</t>
  </si>
  <si>
    <t>Atomic Unneccesary Crossouts with 3 Threads</t>
  </si>
  <si>
    <t>Atomic Unneccesary Crossouts with 5 Threads</t>
  </si>
  <si>
    <t>Atomic Unneccesary Crossouts with 7 Threads</t>
  </si>
  <si>
    <t>Atomic Unneccesary Crossouts with 9 Threads</t>
  </si>
  <si>
    <t>Atomic Computation time with 1 Thread</t>
  </si>
  <si>
    <t>Locking Unneccesary Crossouts with 1 Thread</t>
  </si>
  <si>
    <t>Atomic Unneccesary Crossouts with 1 Thread</t>
  </si>
  <si>
    <t>Atomic Computation time with 3 Threads</t>
  </si>
  <si>
    <t>Atomic Computation time with 5 Threads</t>
  </si>
  <si>
    <t>Atomic Computation time with 7 Threads</t>
  </si>
  <si>
    <t>Atomic Computation time with 9 Threads</t>
  </si>
  <si>
    <t>Locking Computation Time with 1 Thread</t>
  </si>
  <si>
    <t>Atomic Module</t>
  </si>
  <si>
    <t>Atomic Computation Time with 1 Thread</t>
  </si>
  <si>
    <t>Locking Unecessary Crossouts with 1 Thread</t>
  </si>
  <si>
    <t>Locking Computation Time with 2 Threads</t>
  </si>
  <si>
    <t>Locking Unecessary Crossouts with 2 Threads</t>
  </si>
  <si>
    <t>Locking Unecessary Crossouts with 3 Threads</t>
  </si>
  <si>
    <t>Atomic Unecessary Crossouts with 1 Thread</t>
  </si>
  <si>
    <t>Atomic Computation Time with 2 Threads</t>
  </si>
  <si>
    <t>Atomic Unecessary Crossouts with 2 Threads</t>
  </si>
  <si>
    <t>Atomic Computation Time with 3 Threads</t>
  </si>
  <si>
    <t>Atomic Unecessary Crossouts with 3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</si>
</sst>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 Computation</a:t>
            </a:r>
            <a:r>
              <a:rPr lang="en-US" baseline="0"/>
              <a:t> time with 3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thread13579!$K$1</c:f>
              <c:strCache>
                <c:ptCount val="1"/>
                <c:pt idx="0">
                  <c:v>Locking Computation Time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thread13579!$J$2:$J$5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thread13579!$K$2:$K$5</c:f>
              <c:numCache>
                <c:formatCode>General</c:formatCode>
                <c:ptCount val="4"/>
                <c:pt idx="0">
                  <c:v>1.83031E6</c:v>
                </c:pt>
                <c:pt idx="1">
                  <c:v>5.510721E6</c:v>
                </c:pt>
                <c:pt idx="2">
                  <c:v>8.565455E6</c:v>
                </c:pt>
                <c:pt idx="3">
                  <c:v>7.723476E6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9195632"/>
        <c:axId val="-1075260816"/>
      </c:scatterChart>
      <c:valAx>
        <c:axId val="-6491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260816"/>
        <c:crosses val="autoZero"/>
        <c:crossBetween val="midCat"/>
      </c:valAx>
      <c:valAx>
        <c:axId val="-1075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91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thread13579!$Q$7</c:f>
              <c:strCache>
                <c:ptCount val="1"/>
                <c:pt idx="0">
                  <c:v>Locking Unneccesary Crossouts with 9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thread13579!$P$8:$P$11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thread13579!$Q$8:$Q$11</c:f>
              <c:numCache>
                <c:formatCode>General</c:formatCode>
                <c:ptCount val="4"/>
                <c:pt idx="0">
                  <c:v>224.0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360176"/>
        <c:axId val="-1076057856"/>
      </c:scatterChart>
      <c:valAx>
        <c:axId val="-10763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057856"/>
        <c:crosses val="autoZero"/>
        <c:crossBetween val="midCat"/>
      </c:valAx>
      <c:valAx>
        <c:axId val="-1076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3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thread13579!$I$14</c:f>
              <c:strCache>
                <c:ptCount val="1"/>
                <c:pt idx="0">
                  <c:v>Atomic Computation time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thread13579!$H$15:$H$18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thread13579!$I$15:$I$18</c:f>
              <c:numCache>
                <c:formatCode>General</c:formatCode>
                <c:ptCount val="4"/>
                <c:pt idx="0">
                  <c:v>2.113468E6</c:v>
                </c:pt>
                <c:pt idx="1">
                  <c:v>227009.0</c:v>
                </c:pt>
                <c:pt idx="2">
                  <c:v>248394.0</c:v>
                </c:pt>
                <c:pt idx="3">
                  <c:v>189812.0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650512"/>
        <c:axId val="-628378352"/>
      </c:scatterChart>
      <c:valAx>
        <c:axId val="-8346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378352"/>
        <c:crosses val="autoZero"/>
        <c:crossBetween val="midCat"/>
      </c:valAx>
      <c:valAx>
        <c:axId val="-6283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6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thread13579!$K$14</c:f>
              <c:strCache>
                <c:ptCount val="1"/>
                <c:pt idx="0">
                  <c:v>Atomic Computation time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thread13579!$J$15:$J$18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thread13579!$K$15:$K$18</c:f>
              <c:numCache>
                <c:formatCode>General</c:formatCode>
                <c:ptCount val="4"/>
                <c:pt idx="0">
                  <c:v>8.988678E6</c:v>
                </c:pt>
                <c:pt idx="1">
                  <c:v>2.507855E6</c:v>
                </c:pt>
                <c:pt idx="2">
                  <c:v>2.259815E6</c:v>
                </c:pt>
                <c:pt idx="3">
                  <c:v>4.213095E6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928512"/>
        <c:axId val="-653286704"/>
      </c:scatterChart>
      <c:valAx>
        <c:axId val="-11029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86704"/>
        <c:crosses val="autoZero"/>
        <c:crossBetween val="midCat"/>
      </c:valAx>
      <c:valAx>
        <c:axId val="-65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9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thread13579!$M$14</c:f>
              <c:strCache>
                <c:ptCount val="1"/>
                <c:pt idx="0">
                  <c:v>Atomic Computation time with 5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thread13579!$L$15:$L$18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thread13579!$M$15:$M$18</c:f>
              <c:numCache>
                <c:formatCode>General</c:formatCode>
                <c:ptCount val="4"/>
                <c:pt idx="0">
                  <c:v>1.3378221E7</c:v>
                </c:pt>
                <c:pt idx="1">
                  <c:v>3.2715684E7</c:v>
                </c:pt>
                <c:pt idx="2">
                  <c:v>3.2379014E7</c:v>
                </c:pt>
                <c:pt idx="3">
                  <c:v>2.0274076E7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7358064"/>
        <c:axId val="-787320848"/>
      </c:scatterChart>
      <c:valAx>
        <c:axId val="-7873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320848"/>
        <c:crosses val="autoZero"/>
        <c:crossBetween val="midCat"/>
      </c:valAx>
      <c:valAx>
        <c:axId val="-7873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3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thread13579!$O$14</c:f>
              <c:strCache>
                <c:ptCount val="1"/>
                <c:pt idx="0">
                  <c:v>Atomic Computation time with 7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thread13579!$N$15:$N$18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thread13579!$O$15:$O$18</c:f>
              <c:numCache>
                <c:formatCode>General</c:formatCode>
                <c:ptCount val="4"/>
                <c:pt idx="0">
                  <c:v>5.0355999E7</c:v>
                </c:pt>
                <c:pt idx="1">
                  <c:v>8.0856388E7</c:v>
                </c:pt>
                <c:pt idx="2">
                  <c:v>2.3137776E7</c:v>
                </c:pt>
                <c:pt idx="3">
                  <c:v>4.2500329E7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6399920"/>
        <c:axId val="-646397872"/>
      </c:scatterChart>
      <c:valAx>
        <c:axId val="-6463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397872"/>
        <c:crosses val="autoZero"/>
        <c:crossBetween val="midCat"/>
      </c:valAx>
      <c:valAx>
        <c:axId val="-646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3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thread13579!$Q$14</c:f>
              <c:strCache>
                <c:ptCount val="1"/>
                <c:pt idx="0">
                  <c:v>Atomic Computation time with 9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thread13579!$P$15:$P$18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thread13579!$Q$15:$Q$18</c:f>
              <c:numCache>
                <c:formatCode>General</c:formatCode>
                <c:ptCount val="4"/>
                <c:pt idx="0">
                  <c:v>6.6872505E7</c:v>
                </c:pt>
                <c:pt idx="1">
                  <c:v>6.2293134E7</c:v>
                </c:pt>
                <c:pt idx="2">
                  <c:v>6.5760847E7</c:v>
                </c:pt>
                <c:pt idx="3">
                  <c:v>6.9756995E7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276576"/>
        <c:axId val="-1076274528"/>
      </c:scatterChart>
      <c:valAx>
        <c:axId val="-10762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74528"/>
        <c:crosses val="autoZero"/>
        <c:crossBetween val="midCat"/>
      </c:valAx>
      <c:valAx>
        <c:axId val="-1076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thread13579!$I$20</c:f>
              <c:strCache>
                <c:ptCount val="1"/>
                <c:pt idx="0">
                  <c:v>Atomic Unneccesary Crossouts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thread13579!$H$21:$H$24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thread13579!$I$21:$I$24</c:f>
              <c:numCache>
                <c:formatCode>General</c:formatCode>
                <c:ptCount val="4"/>
                <c:pt idx="0">
                  <c:v>224.0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254976"/>
        <c:axId val="-1076252928"/>
      </c:scatterChart>
      <c:valAx>
        <c:axId val="-10762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52928"/>
        <c:crosses val="autoZero"/>
        <c:crossBetween val="midCat"/>
      </c:valAx>
      <c:valAx>
        <c:axId val="-10762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thread13579!$K$20</c:f>
              <c:strCache>
                <c:ptCount val="1"/>
                <c:pt idx="0">
                  <c:v>Atomic Unneccesary Crossouts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thread13579!$J$21:$J$24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thread13579!$K$21:$K$24</c:f>
              <c:numCache>
                <c:formatCode>General</c:formatCode>
                <c:ptCount val="4"/>
                <c:pt idx="0">
                  <c:v>385.0</c:v>
                </c:pt>
                <c:pt idx="1">
                  <c:v>817.0</c:v>
                </c:pt>
                <c:pt idx="2">
                  <c:v>906.0</c:v>
                </c:pt>
                <c:pt idx="3">
                  <c:v>1692.0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7479520"/>
        <c:axId val="-577478160"/>
      </c:scatterChart>
      <c:valAx>
        <c:axId val="-5774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478160"/>
        <c:crosses val="autoZero"/>
        <c:crossBetween val="midCat"/>
      </c:valAx>
      <c:valAx>
        <c:axId val="-577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4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thread13579!$M$20</c:f>
              <c:strCache>
                <c:ptCount val="1"/>
                <c:pt idx="0">
                  <c:v>Atomic Unneccesary Crossouts with 5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thread13579!$L$21:$L$24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thread13579!$M$21:$M$24</c:f>
              <c:numCache>
                <c:formatCode>General</c:formatCode>
                <c:ptCount val="4"/>
                <c:pt idx="0">
                  <c:v>386.0</c:v>
                </c:pt>
                <c:pt idx="1">
                  <c:v>758.0</c:v>
                </c:pt>
                <c:pt idx="2">
                  <c:v>1915.0</c:v>
                </c:pt>
                <c:pt idx="3">
                  <c:v>2531.0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6792480"/>
        <c:axId val="-576790432"/>
      </c:scatterChart>
      <c:valAx>
        <c:axId val="-5767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90432"/>
        <c:crosses val="autoZero"/>
        <c:crossBetween val="midCat"/>
      </c:valAx>
      <c:valAx>
        <c:axId val="-5767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7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thread13579!$O$20</c:f>
              <c:strCache>
                <c:ptCount val="1"/>
                <c:pt idx="0">
                  <c:v>Atomic Unneccesary Crossouts with 7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thread13579!$N$21:$N$24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thread13579!$O$21:$O$24</c:f>
              <c:numCache>
                <c:formatCode>General</c:formatCode>
                <c:ptCount val="4"/>
                <c:pt idx="0">
                  <c:v>418.0</c:v>
                </c:pt>
                <c:pt idx="1">
                  <c:v>1172.0</c:v>
                </c:pt>
                <c:pt idx="2">
                  <c:v>2440.0</c:v>
                </c:pt>
                <c:pt idx="3">
                  <c:v>1387.0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7666688"/>
        <c:axId val="-577670144"/>
      </c:scatterChart>
      <c:valAx>
        <c:axId val="-5776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670144"/>
        <c:crosses val="autoZero"/>
        <c:crossBetween val="midCat"/>
      </c:valAx>
      <c:valAx>
        <c:axId val="-577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6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thread13579!$M$1</c:f>
              <c:strCache>
                <c:ptCount val="1"/>
                <c:pt idx="0">
                  <c:v>Locking Computation Time with 5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thread13579!$L$2:$L$6</c:f>
              <c:numCache>
                <c:formatCode>General</c:formatCode>
                <c:ptCount val="5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5.0</c:v>
                </c:pt>
              </c:numCache>
            </c:numRef>
          </c:xVal>
          <c:yVal>
            <c:numRef>
              <c:f>thread13579!$M$2:$M$6</c:f>
              <c:numCache>
                <c:formatCode>General</c:formatCode>
                <c:ptCount val="5"/>
                <c:pt idx="0">
                  <c:v>2.4465198E7</c:v>
                </c:pt>
                <c:pt idx="1">
                  <c:v>2.539098E7</c:v>
                </c:pt>
                <c:pt idx="2">
                  <c:v>1.7520112E7</c:v>
                </c:pt>
                <c:pt idx="3">
                  <c:v>3.3032043E7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7419072"/>
        <c:axId val="-621741392"/>
      </c:scatterChart>
      <c:valAx>
        <c:axId val="-5774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741392"/>
        <c:crosses val="autoZero"/>
        <c:crossBetween val="midCat"/>
      </c:valAx>
      <c:valAx>
        <c:axId val="-6217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4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thread13579!$Q$20</c:f>
              <c:strCache>
                <c:ptCount val="1"/>
                <c:pt idx="0">
                  <c:v>Atomic Unneccesary Crossouts with 9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thread13579!$P$21:$P$24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thread13579!$Q$21:$Q$24</c:f>
              <c:numCache>
                <c:formatCode>General</c:formatCode>
                <c:ptCount val="4"/>
                <c:pt idx="0">
                  <c:v>699.0</c:v>
                </c:pt>
                <c:pt idx="1">
                  <c:v>586.0</c:v>
                </c:pt>
                <c:pt idx="2">
                  <c:v>1343.0</c:v>
                </c:pt>
                <c:pt idx="3">
                  <c:v>2704.0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7379424"/>
        <c:axId val="-577623632"/>
      </c:scatterChart>
      <c:valAx>
        <c:axId val="-5773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623632"/>
        <c:crosses val="autoZero"/>
        <c:crossBetween val="midCat"/>
      </c:valAx>
      <c:valAx>
        <c:axId val="-577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73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thread123!$B$2</c:f>
              <c:strCache>
                <c:ptCount val="1"/>
                <c:pt idx="0">
                  <c:v>Locking Computation Time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thread123!$A$3:$A$7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thread123!$B$3:$B$7</c:f>
              <c:numCache>
                <c:formatCode>General</c:formatCode>
                <c:ptCount val="5"/>
                <c:pt idx="0">
                  <c:v>157709.0</c:v>
                </c:pt>
                <c:pt idx="1">
                  <c:v>226772.0</c:v>
                </c:pt>
                <c:pt idx="2">
                  <c:v>1.730422E6</c:v>
                </c:pt>
                <c:pt idx="3">
                  <c:v>670887.0</c:v>
                </c:pt>
                <c:pt idx="4">
                  <c:v>211198.0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552960"/>
        <c:axId val="-1102387536"/>
      </c:scatterChart>
      <c:valAx>
        <c:axId val="-6275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387536"/>
        <c:crosses val="autoZero"/>
        <c:crossBetween val="midCat"/>
      </c:valAx>
      <c:valAx>
        <c:axId val="-1102387536"/>
        <c:scaling>
          <c:orientation val="minMax"/>
          <c:max val="1.0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5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thread123!$D$2</c:f>
              <c:strCache>
                <c:ptCount val="1"/>
                <c:pt idx="0">
                  <c:v>Locking Unecessary Crossouts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thread123!$C$3:$C$7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thread123!$D$3:$D$7</c:f>
              <c:numCache>
                <c:formatCode>General</c:formatCode>
                <c:ptCount val="5"/>
                <c:pt idx="0">
                  <c:v>28.0</c:v>
                </c:pt>
                <c:pt idx="1">
                  <c:v>72.0</c:v>
                </c:pt>
                <c:pt idx="2">
                  <c:v>120.0</c:v>
                </c:pt>
                <c:pt idx="3">
                  <c:v>170.0</c:v>
                </c:pt>
                <c:pt idx="4">
                  <c:v>224.0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647344"/>
        <c:axId val="-1081649120"/>
      </c:scatterChart>
      <c:valAx>
        <c:axId val="-10816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649120"/>
        <c:crosses val="autoZero"/>
        <c:crossBetween val="midCat"/>
      </c:valAx>
      <c:valAx>
        <c:axId val="-10816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6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thread123!$F$2</c:f>
              <c:strCache>
                <c:ptCount val="1"/>
                <c:pt idx="0">
                  <c:v>Locking Computation Time with 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thread123!$E$3:$E$7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thread123!$F$3:$F$7</c:f>
              <c:numCache>
                <c:formatCode>General</c:formatCode>
                <c:ptCount val="5"/>
                <c:pt idx="0">
                  <c:v>301511.0</c:v>
                </c:pt>
                <c:pt idx="1">
                  <c:v>1.247295E6</c:v>
                </c:pt>
                <c:pt idx="2">
                  <c:v>1.874351E6</c:v>
                </c:pt>
                <c:pt idx="3">
                  <c:v>1.541618E6</c:v>
                </c:pt>
                <c:pt idx="4">
                  <c:v>725782.0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911440"/>
        <c:axId val="-1101783120"/>
      </c:scatterChart>
      <c:valAx>
        <c:axId val="-10769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783120"/>
        <c:crosses val="autoZero"/>
        <c:crossBetween val="midCat"/>
      </c:valAx>
      <c:valAx>
        <c:axId val="-1101783120"/>
        <c:scaling>
          <c:orientation val="minMax"/>
          <c:max val="1.0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9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thread123!$H$2</c:f>
              <c:strCache>
                <c:ptCount val="1"/>
                <c:pt idx="0">
                  <c:v>Locking Unecessary Crossouts with 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thread123!$G$3:$G$7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thread123!$H$3:$H$7</c:f>
              <c:numCache>
                <c:formatCode>General</c:formatCode>
                <c:ptCount val="5"/>
                <c:pt idx="0">
                  <c:v>28.0</c:v>
                </c:pt>
                <c:pt idx="1">
                  <c:v>72.0</c:v>
                </c:pt>
                <c:pt idx="2">
                  <c:v>120.0</c:v>
                </c:pt>
                <c:pt idx="3">
                  <c:v>200.0</c:v>
                </c:pt>
                <c:pt idx="4">
                  <c:v>224.0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128832"/>
        <c:axId val="-621130192"/>
      </c:scatterChart>
      <c:valAx>
        <c:axId val="-6211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30192"/>
        <c:crosses val="autoZero"/>
        <c:crossBetween val="midCat"/>
      </c:valAx>
      <c:valAx>
        <c:axId val="-6211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thread123!$J$2</c:f>
              <c:strCache>
                <c:ptCount val="1"/>
                <c:pt idx="0">
                  <c:v>Locking Computation Time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thread123!$I$3:$I$7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thread123!$J$3:$J$7</c:f>
              <c:numCache>
                <c:formatCode>General</c:formatCode>
                <c:ptCount val="5"/>
                <c:pt idx="0">
                  <c:v>5.752824E6</c:v>
                </c:pt>
                <c:pt idx="1">
                  <c:v>1.835316E6</c:v>
                </c:pt>
                <c:pt idx="2">
                  <c:v>1.468648E6</c:v>
                </c:pt>
                <c:pt idx="3">
                  <c:v>8.984232E6</c:v>
                </c:pt>
                <c:pt idx="4">
                  <c:v>1.122397E6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976768"/>
        <c:axId val="-622874736"/>
      </c:scatterChart>
      <c:valAx>
        <c:axId val="-10779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874736"/>
        <c:crosses val="autoZero"/>
        <c:crossBetween val="midCat"/>
      </c:valAx>
      <c:valAx>
        <c:axId val="-6228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thread123!$L$2</c:f>
              <c:strCache>
                <c:ptCount val="1"/>
                <c:pt idx="0">
                  <c:v>Locking Unecessary Crossouts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thread123!$K$3:$K$7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thread123!$L$3:$L$7</c:f>
              <c:numCache>
                <c:formatCode>General</c:formatCode>
                <c:ptCount val="5"/>
                <c:pt idx="0">
                  <c:v>28.0</c:v>
                </c:pt>
                <c:pt idx="1">
                  <c:v>74.0</c:v>
                </c:pt>
                <c:pt idx="2">
                  <c:v>120.0</c:v>
                </c:pt>
                <c:pt idx="3">
                  <c:v>170.0</c:v>
                </c:pt>
                <c:pt idx="4">
                  <c:v>224.0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078576"/>
        <c:axId val="-1077449712"/>
      </c:scatterChart>
      <c:valAx>
        <c:axId val="-1077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449712"/>
        <c:crosses val="autoZero"/>
        <c:crossBetween val="midCat"/>
      </c:valAx>
      <c:valAx>
        <c:axId val="-1077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thread123!$B$13</c:f>
              <c:strCache>
                <c:ptCount val="1"/>
                <c:pt idx="0">
                  <c:v>Atomic Computation Time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thread123!$A$14:$A$18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thread123!$B$14:$B$18</c:f>
              <c:numCache>
                <c:formatCode>General</c:formatCode>
                <c:ptCount val="5"/>
                <c:pt idx="0">
                  <c:v>187252.0</c:v>
                </c:pt>
                <c:pt idx="1">
                  <c:v>251303.0</c:v>
                </c:pt>
                <c:pt idx="2">
                  <c:v>960677.0</c:v>
                </c:pt>
                <c:pt idx="3">
                  <c:v>624375.0</c:v>
                </c:pt>
                <c:pt idx="4">
                  <c:v>144896.0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754992"/>
        <c:axId val="-1079481792"/>
      </c:scatterChart>
      <c:valAx>
        <c:axId val="-10817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481792"/>
        <c:crosses val="autoZero"/>
        <c:crossBetween val="midCat"/>
      </c:valAx>
      <c:valAx>
        <c:axId val="-1079481792"/>
        <c:scaling>
          <c:orientation val="minMax"/>
          <c:max val="5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17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thread123!$D$13</c:f>
              <c:strCache>
                <c:ptCount val="1"/>
                <c:pt idx="0">
                  <c:v>Atomic Unecessary Crossouts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thread123!$C$14:$C$18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thread123!$D$14:$D$18</c:f>
              <c:numCache>
                <c:formatCode>General</c:formatCode>
                <c:ptCount val="5"/>
                <c:pt idx="0">
                  <c:v>28.0</c:v>
                </c:pt>
                <c:pt idx="1">
                  <c:v>72.0</c:v>
                </c:pt>
                <c:pt idx="2">
                  <c:v>120.0</c:v>
                </c:pt>
                <c:pt idx="3">
                  <c:v>170.0</c:v>
                </c:pt>
                <c:pt idx="4">
                  <c:v>224.0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300624"/>
        <c:axId val="-1075705232"/>
      </c:scatterChart>
      <c:valAx>
        <c:axId val="-10753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705232"/>
        <c:crosses val="autoZero"/>
        <c:crossBetween val="midCat"/>
      </c:valAx>
      <c:valAx>
        <c:axId val="-1075705232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3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thread123!$F$13</c:f>
              <c:strCache>
                <c:ptCount val="1"/>
                <c:pt idx="0">
                  <c:v>Atomic Computation Time with 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thread123!$E$14:$E$18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thread123!$F$14:$F$18</c:f>
              <c:numCache>
                <c:formatCode>General</c:formatCode>
                <c:ptCount val="5"/>
                <c:pt idx="0">
                  <c:v>1.911927E6</c:v>
                </c:pt>
                <c:pt idx="1">
                  <c:v>289739.0</c:v>
                </c:pt>
                <c:pt idx="2">
                  <c:v>286525.0</c:v>
                </c:pt>
                <c:pt idx="3">
                  <c:v>627917.0</c:v>
                </c:pt>
                <c:pt idx="4">
                  <c:v>1.823386E6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0072608"/>
        <c:axId val="-1080074384"/>
      </c:scatterChart>
      <c:valAx>
        <c:axId val="-10800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074384"/>
        <c:crosses val="autoZero"/>
        <c:crossBetween val="midCat"/>
      </c:valAx>
      <c:valAx>
        <c:axId val="-1080074384"/>
        <c:scaling>
          <c:orientation val="minMax"/>
          <c:max val="5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0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thread13579!$O$1</c:f>
              <c:strCache>
                <c:ptCount val="1"/>
                <c:pt idx="0">
                  <c:v>Locking Computation Time with 7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thread13579!$N$2:$N$5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thread13579!$O$2:$O$5</c:f>
              <c:numCache>
                <c:formatCode>General</c:formatCode>
                <c:ptCount val="4"/>
                <c:pt idx="0">
                  <c:v>3.6869725E7</c:v>
                </c:pt>
                <c:pt idx="1">
                  <c:v>3.6391066E7</c:v>
                </c:pt>
                <c:pt idx="2">
                  <c:v>6.8802526E7</c:v>
                </c:pt>
                <c:pt idx="3">
                  <c:v>4.8250728E7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088144"/>
        <c:axId val="-1076483120"/>
      </c:scatterChart>
      <c:valAx>
        <c:axId val="-10760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483120"/>
        <c:crosses val="autoZero"/>
        <c:crossBetween val="midCat"/>
      </c:valAx>
      <c:valAx>
        <c:axId val="-1076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0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thread123!$H$13</c:f>
              <c:strCache>
                <c:ptCount val="1"/>
                <c:pt idx="0">
                  <c:v>Atomic Unecessary Crossouts with 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thread123!$G$14:$G$18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thread123!$H$14:$H$18</c:f>
              <c:numCache>
                <c:formatCode>General</c:formatCode>
                <c:ptCount val="5"/>
                <c:pt idx="0">
                  <c:v>56.0</c:v>
                </c:pt>
                <c:pt idx="1">
                  <c:v>81.0</c:v>
                </c:pt>
                <c:pt idx="2">
                  <c:v>128.0</c:v>
                </c:pt>
                <c:pt idx="3">
                  <c:v>287.0</c:v>
                </c:pt>
                <c:pt idx="4">
                  <c:v>224.0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357024"/>
        <c:axId val="-1078359344"/>
      </c:scatterChart>
      <c:valAx>
        <c:axId val="-10783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59344"/>
        <c:crosses val="autoZero"/>
        <c:crossBetween val="midCat"/>
      </c:valAx>
      <c:valAx>
        <c:axId val="-10783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thread123!$J$13</c:f>
              <c:strCache>
                <c:ptCount val="1"/>
                <c:pt idx="0">
                  <c:v>Atomic Computation Time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thread123!$I$14:$I$18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thread123!$J$14:$J$18</c:f>
              <c:numCache>
                <c:formatCode>General</c:formatCode>
                <c:ptCount val="5"/>
                <c:pt idx="0">
                  <c:v>4.375522E6</c:v>
                </c:pt>
                <c:pt idx="1">
                  <c:v>1.993437E6</c:v>
                </c:pt>
                <c:pt idx="2">
                  <c:v>3.670311E6</c:v>
                </c:pt>
                <c:pt idx="3">
                  <c:v>2.75526E6</c:v>
                </c:pt>
                <c:pt idx="4">
                  <c:v>4.318489E6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0796992"/>
        <c:axId val="-1080964896"/>
      </c:scatterChart>
      <c:valAx>
        <c:axId val="-10807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964896"/>
        <c:crosses val="autoZero"/>
        <c:crossBetween val="midCat"/>
      </c:valAx>
      <c:valAx>
        <c:axId val="-1080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7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thread123!$L$13</c:f>
              <c:strCache>
                <c:ptCount val="1"/>
                <c:pt idx="0">
                  <c:v>Atomic Unecessary Crossouts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thread123!$K$14:$K$18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</c:numCache>
            </c:numRef>
          </c:xVal>
          <c:yVal>
            <c:numRef>
              <c:f>thread123!$L$14:$L$18</c:f>
              <c:numCache>
                <c:formatCode>General</c:formatCode>
                <c:ptCount val="5"/>
                <c:pt idx="0">
                  <c:v>38.0</c:v>
                </c:pt>
                <c:pt idx="1">
                  <c:v>124.0</c:v>
                </c:pt>
                <c:pt idx="2">
                  <c:v>136.0</c:v>
                </c:pt>
                <c:pt idx="3">
                  <c:v>203.0</c:v>
                </c:pt>
                <c:pt idx="4">
                  <c:v>276.0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308736"/>
        <c:axId val="-621187728"/>
      </c:scatterChart>
      <c:valAx>
        <c:axId val="-10783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87728"/>
        <c:crosses val="autoZero"/>
        <c:crossBetween val="midCat"/>
      </c:valAx>
      <c:valAx>
        <c:axId val="-6211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thread13579!$Q$1</c:f>
              <c:strCache>
                <c:ptCount val="1"/>
                <c:pt idx="0">
                  <c:v>Locking Computation Time with 9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thread13579!$P$2:$P$6</c:f>
              <c:numCache>
                <c:formatCode>General</c:formatCode>
                <c:ptCount val="5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9.0</c:v>
                </c:pt>
              </c:numCache>
            </c:numRef>
          </c:xVal>
          <c:yVal>
            <c:numRef>
              <c:f>thread13579!$Q$2:$Q$6</c:f>
              <c:numCache>
                <c:formatCode>General</c:formatCode>
                <c:ptCount val="5"/>
                <c:pt idx="0">
                  <c:v>3.6869725E7</c:v>
                </c:pt>
                <c:pt idx="1">
                  <c:v>3.6391066E7</c:v>
                </c:pt>
                <c:pt idx="2">
                  <c:v>6.8802526E7</c:v>
                </c:pt>
                <c:pt idx="3">
                  <c:v>4.8250728E7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459408"/>
        <c:axId val="-1076457360"/>
      </c:scatterChart>
      <c:valAx>
        <c:axId val="-1076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457360"/>
        <c:crosses val="autoZero"/>
        <c:crossBetween val="midCat"/>
      </c:valAx>
      <c:valAx>
        <c:axId val="-1076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thread13579!$I$1</c:f>
              <c:strCache>
                <c:ptCount val="1"/>
                <c:pt idx="0">
                  <c:v>Locking Computation Time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thread13579!$H$2:$H$5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thread13579!$I$2:$I$5</c:f>
              <c:numCache>
                <c:formatCode>General</c:formatCode>
                <c:ptCount val="4"/>
                <c:pt idx="0">
                  <c:v>268802.0</c:v>
                </c:pt>
                <c:pt idx="1">
                  <c:v>286875.0</c:v>
                </c:pt>
                <c:pt idx="2">
                  <c:v>321146.0</c:v>
                </c:pt>
                <c:pt idx="3">
                  <c:v>811615.0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112800"/>
        <c:axId val="-650581680"/>
      </c:scatterChart>
      <c:valAx>
        <c:axId val="-10761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581680"/>
        <c:crosses val="autoZero"/>
        <c:crossBetween val="midCat"/>
      </c:valAx>
      <c:valAx>
        <c:axId val="-6505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1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thread13579!$I$7</c:f>
              <c:strCache>
                <c:ptCount val="1"/>
                <c:pt idx="0">
                  <c:v>Locking Unneccesary Crossouts with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thread13579!$H$8:$H$11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thread13579!$I$8:$I$11</c:f>
              <c:numCache>
                <c:formatCode>General</c:formatCode>
                <c:ptCount val="4"/>
                <c:pt idx="0">
                  <c:v>224.0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156000"/>
        <c:axId val="-1076153952"/>
      </c:scatterChart>
      <c:valAx>
        <c:axId val="-10761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153952"/>
        <c:crosses val="autoZero"/>
        <c:crossBetween val="midCat"/>
      </c:valAx>
      <c:valAx>
        <c:axId val="-10761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1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thread13579!$K$7</c:f>
              <c:strCache>
                <c:ptCount val="1"/>
                <c:pt idx="0">
                  <c:v>Locking Unneccesary Crossouts with 3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thread13579!$J$8:$J$11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thread13579!$K$8:$K$11</c:f>
              <c:numCache>
                <c:formatCode>General</c:formatCode>
                <c:ptCount val="4"/>
                <c:pt idx="0">
                  <c:v>224.0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247904"/>
        <c:axId val="-1076245856"/>
      </c:scatterChart>
      <c:valAx>
        <c:axId val="-10762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45856"/>
        <c:crosses val="autoZero"/>
        <c:crossBetween val="midCat"/>
      </c:valAx>
      <c:valAx>
        <c:axId val="-10762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thread13579!$M$7</c:f>
              <c:strCache>
                <c:ptCount val="1"/>
                <c:pt idx="0">
                  <c:v>Locking Unneccesary Crossouts with 5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thread13579!$L$8:$L$11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thread13579!$M$8:$M$11</c:f>
              <c:numCache>
                <c:formatCode>General</c:formatCode>
                <c:ptCount val="4"/>
                <c:pt idx="0">
                  <c:v>224.0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226224"/>
        <c:axId val="-1076224176"/>
      </c:scatterChart>
      <c:valAx>
        <c:axId val="-10762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24176"/>
        <c:crosses val="autoZero"/>
        <c:crossBetween val="midCat"/>
      </c:valAx>
      <c:valAx>
        <c:axId val="-1076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thread13579!$O$7</c:f>
              <c:strCache>
                <c:ptCount val="1"/>
                <c:pt idx="0">
                  <c:v>Locking Unneccesary Crossouts with 7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thread13579!$N$8:$N$11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</c:numCache>
            </c:numRef>
          </c:xVal>
          <c:yVal>
            <c:numRef>
              <c:f>thread13579!$O$8:$O$11</c:f>
              <c:numCache>
                <c:formatCode>General</c:formatCode>
                <c:ptCount val="4"/>
                <c:pt idx="0">
                  <c:v>250.0</c:v>
                </c:pt>
                <c:pt idx="1">
                  <c:v>509.0</c:v>
                </c:pt>
                <c:pt idx="2">
                  <c:v>813.0</c:v>
                </c:pt>
                <c:pt idx="3">
                  <c:v>1127.0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6203056"/>
        <c:axId val="-1076201008"/>
      </c:scatterChart>
      <c:valAx>
        <c:axId val="-10762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01008"/>
        <c:crosses val="autoZero"/>
        <c:crossBetween val="midCat"/>
      </c:valAx>
      <c:valAx>
        <c:axId val="-10762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2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88900</xdr:rowOff>
    </xdr:from>
    <xdr:to>
      <xdr:col>4</xdr:col>
      <xdr:colOff>152400</xdr:colOff>
      <xdr:row>69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158750</xdr:rowOff>
    </xdr:from>
    <xdr:to>
      <xdr:col>4</xdr:col>
      <xdr:colOff>152400</xdr:colOff>
      <xdr:row>84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85</xdr:row>
      <xdr:rowOff>82550</xdr:rowOff>
    </xdr:from>
    <xdr:to>
      <xdr:col>4</xdr:col>
      <xdr:colOff>177800</xdr:colOff>
      <xdr:row>99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99</xdr:row>
      <xdr:rowOff>158750</xdr:rowOff>
    </xdr:from>
    <xdr:to>
      <xdr:col>4</xdr:col>
      <xdr:colOff>171450</xdr:colOff>
      <xdr:row>114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41</xdr:row>
      <xdr:rowOff>31750</xdr:rowOff>
    </xdr:from>
    <xdr:to>
      <xdr:col>4</xdr:col>
      <xdr:colOff>158750</xdr:colOff>
      <xdr:row>55</xdr:row>
      <xdr:rowOff>107950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146050</xdr:colOff>
      <xdr:row>41</xdr:row>
      <xdr:rowOff>6350</xdr:rowOff>
    </xdr:from>
    <xdr:to>
      <xdr:col>8</xdr:col>
      <xdr:colOff>298450</xdr:colOff>
      <xdr:row>55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171450</xdr:colOff>
      <xdr:row>55</xdr:row>
      <xdr:rowOff>120650</xdr:rowOff>
    </xdr:from>
    <xdr:to>
      <xdr:col>8</xdr:col>
      <xdr:colOff>323850</xdr:colOff>
      <xdr:row>70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234950</xdr:colOff>
      <xdr:row>70</xdr:row>
      <xdr:rowOff>44450</xdr:rowOff>
    </xdr:from>
    <xdr:to>
      <xdr:col>8</xdr:col>
      <xdr:colOff>387350</xdr:colOff>
      <xdr:row>84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336550</xdr:colOff>
      <xdr:row>85</xdr:row>
      <xdr:rowOff>69850</xdr:rowOff>
    </xdr:from>
    <xdr:to>
      <xdr:col>8</xdr:col>
      <xdr:colOff>488950</xdr:colOff>
      <xdr:row>99</xdr:row>
      <xdr:rowOff>146050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311150</xdr:colOff>
      <xdr:row>100</xdr:row>
      <xdr:rowOff>6350</xdr:rowOff>
    </xdr:from>
    <xdr:to>
      <xdr:col>8</xdr:col>
      <xdr:colOff>463550</xdr:colOff>
      <xdr:row>114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311150</xdr:colOff>
      <xdr:row>41</xdr:row>
      <xdr:rowOff>6350</xdr:rowOff>
    </xdr:from>
    <xdr:to>
      <xdr:col>12</xdr:col>
      <xdr:colOff>463550</xdr:colOff>
      <xdr:row>55</xdr:row>
      <xdr:rowOff>82550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336550</xdr:colOff>
      <xdr:row>55</xdr:row>
      <xdr:rowOff>133350</xdr:rowOff>
    </xdr:from>
    <xdr:to>
      <xdr:col>12</xdr:col>
      <xdr:colOff>488950</xdr:colOff>
      <xdr:row>70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463550</xdr:colOff>
      <xdr:row>70</xdr:row>
      <xdr:rowOff>82550</xdr:rowOff>
    </xdr:from>
    <xdr:to>
      <xdr:col>12</xdr:col>
      <xdr:colOff>615950</xdr:colOff>
      <xdr:row>84</xdr:row>
      <xdr:rowOff>158750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590550</xdr:colOff>
      <xdr:row>85</xdr:row>
      <xdr:rowOff>44450</xdr:rowOff>
    </xdr:from>
    <xdr:to>
      <xdr:col>12</xdr:col>
      <xdr:colOff>742950</xdr:colOff>
      <xdr:row>99</xdr:row>
      <xdr:rowOff>120650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603250</xdr:colOff>
      <xdr:row>99</xdr:row>
      <xdr:rowOff>120650</xdr:rowOff>
    </xdr:from>
    <xdr:to>
      <xdr:col>12</xdr:col>
      <xdr:colOff>755650</xdr:colOff>
      <xdr:row>114</xdr:row>
      <xdr:rowOff>6350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514350</xdr:colOff>
      <xdr:row>40</xdr:row>
      <xdr:rowOff>171450</xdr:rowOff>
    </xdr:from>
    <xdr:to>
      <xdr:col>16</xdr:col>
      <xdr:colOff>666750</xdr:colOff>
      <xdr:row>55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717550</xdr:colOff>
      <xdr:row>55</xdr:row>
      <xdr:rowOff>184150</xdr:rowOff>
    </xdr:from>
    <xdr:to>
      <xdr:col>16</xdr:col>
      <xdr:colOff>869950</xdr:colOff>
      <xdr:row>70</xdr:row>
      <xdr:rowOff>69850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704850</xdr:colOff>
      <xdr:row>70</xdr:row>
      <xdr:rowOff>82550</xdr:rowOff>
    </xdr:from>
    <xdr:to>
      <xdr:col>16</xdr:col>
      <xdr:colOff>857250</xdr:colOff>
      <xdr:row>84</xdr:row>
      <xdr:rowOff>158750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781050</xdr:colOff>
      <xdr:row>85</xdr:row>
      <xdr:rowOff>44450</xdr:rowOff>
    </xdr:from>
    <xdr:to>
      <xdr:col>16</xdr:col>
      <xdr:colOff>933450</xdr:colOff>
      <xdr:row>99</xdr:row>
      <xdr:rowOff>120650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781050</xdr:colOff>
      <xdr:row>99</xdr:row>
      <xdr:rowOff>107950</xdr:rowOff>
    </xdr:from>
    <xdr:to>
      <xdr:col>16</xdr:col>
      <xdr:colOff>933450</xdr:colOff>
      <xdr:row>113</xdr:row>
      <xdr:rowOff>184150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17</xdr:row>
      <xdr:rowOff>152400</xdr:rowOff>
    </xdr:from>
    <xdr:to>
      <xdr:col>16</xdr:col>
      <xdr:colOff>584200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17</xdr:row>
      <xdr:rowOff>139700</xdr:rowOff>
    </xdr:from>
    <xdr:to>
      <xdr:col>22</xdr:col>
      <xdr:colOff>266700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34</xdr:row>
      <xdr:rowOff>101600</xdr:rowOff>
    </xdr:from>
    <xdr:to>
      <xdr:col>16</xdr:col>
      <xdr:colOff>571500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34</xdr:row>
      <xdr:rowOff>76200</xdr:rowOff>
    </xdr:from>
    <xdr:to>
      <xdr:col>22</xdr:col>
      <xdr:colOff>203200</xdr:colOff>
      <xdr:row>51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139700</xdr:colOff>
      <xdr:row>51</xdr:row>
      <xdr:rowOff>50800</xdr:rowOff>
    </xdr:from>
    <xdr:to>
      <xdr:col>16</xdr:col>
      <xdr:colOff>584200</xdr:colOff>
      <xdr:row>67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596900</xdr:colOff>
      <xdr:row>51</xdr:row>
      <xdr:rowOff>63500</xdr:rowOff>
    </xdr:from>
    <xdr:to>
      <xdr:col>22</xdr:col>
      <xdr:colOff>215900</xdr:colOff>
      <xdr:row>68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12700</xdr:rowOff>
    </xdr:from>
    <xdr:to>
      <xdr:col>5</xdr:col>
      <xdr:colOff>444500</xdr:colOff>
      <xdr:row>34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457200</xdr:colOff>
      <xdr:row>18</xdr:row>
      <xdr:rowOff>12700</xdr:rowOff>
    </xdr:from>
    <xdr:to>
      <xdr:col>11</xdr:col>
      <xdr:colOff>76200</xdr:colOff>
      <xdr:row>34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444500</xdr:colOff>
      <xdr:row>51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431800</xdr:colOff>
      <xdr:row>34</xdr:row>
      <xdr:rowOff>127000</xdr:rowOff>
    </xdr:from>
    <xdr:to>
      <xdr:col>11</xdr:col>
      <xdr:colOff>50800</xdr:colOff>
      <xdr:row>51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50800</xdr:rowOff>
    </xdr:from>
    <xdr:to>
      <xdr:col>5</xdr:col>
      <xdr:colOff>444500</xdr:colOff>
      <xdr:row>67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444500</xdr:colOff>
      <xdr:row>51</xdr:row>
      <xdr:rowOff>38100</xdr:rowOff>
    </xdr:from>
    <xdr:to>
      <xdr:col>11</xdr:col>
      <xdr:colOff>63500</xdr:colOff>
      <xdr:row>67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1"/>
  <sheetViews>
    <sheetView tabSelected="1" topLeftCell="A41" zoomScale="50" workbookViewId="0">
      <selection activeCell="N121" sqref="N121"/>
    </sheetView>
  </sheetViews>
  <sheetFormatPr baseColWidth="10" defaultColWidth="14.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29</v>
      </c>
      <c r="J1" s="1" t="s">
        <v>1</v>
      </c>
      <c r="K1" s="1" t="s">
        <v>10</v>
      </c>
      <c r="L1" s="1" t="s">
        <v>1</v>
      </c>
      <c r="M1" s="1" t="s">
        <v>11</v>
      </c>
      <c r="N1" s="1" t="s">
        <v>1</v>
      </c>
      <c r="O1" s="1" t="s">
        <v>12</v>
      </c>
      <c r="P1" s="1" t="s">
        <v>1</v>
      </c>
      <c r="Q1" s="1" t="s">
        <v>13</v>
      </c>
    </row>
    <row r="2" spans="1:17" ht="15.75" customHeight="1" x14ac:dyDescent="0.15">
      <c r="A2" s="2" t="s">
        <v>7</v>
      </c>
      <c r="B2" s="3">
        <v>1</v>
      </c>
      <c r="C2" s="4">
        <v>250</v>
      </c>
      <c r="D2" s="1">
        <v>240990</v>
      </c>
      <c r="E2" s="1">
        <v>27812</v>
      </c>
      <c r="F2">
        <f t="shared" ref="F2:F41" si="0">D2 + E2</f>
        <v>268802</v>
      </c>
      <c r="G2" s="1">
        <v>224</v>
      </c>
      <c r="H2">
        <f>C2</f>
        <v>250</v>
      </c>
      <c r="I2">
        <f>F2</f>
        <v>268802</v>
      </c>
      <c r="J2">
        <f t="shared" ref="J2:J5" si="1">C6</f>
        <v>250</v>
      </c>
      <c r="K2">
        <f t="shared" ref="K2:K5" si="2">F6</f>
        <v>1830310</v>
      </c>
      <c r="L2">
        <f t="shared" ref="L2:L5" si="3">C10</f>
        <v>250</v>
      </c>
      <c r="M2">
        <f t="shared" ref="M2:M5" si="4">F10</f>
        <v>24465198</v>
      </c>
      <c r="N2">
        <f t="shared" ref="N2:N5" si="5">C14</f>
        <v>250</v>
      </c>
      <c r="O2">
        <f t="shared" ref="O2:O5" si="6">F14</f>
        <v>36869725</v>
      </c>
      <c r="P2">
        <f t="shared" ref="P2:P5" si="7">C18</f>
        <v>250</v>
      </c>
      <c r="Q2">
        <f t="shared" ref="Q2:Q5" si="8">F14</f>
        <v>36869725</v>
      </c>
    </row>
    <row r="3" spans="1:17" ht="15.75" customHeight="1" x14ac:dyDescent="0.15">
      <c r="A3" s="1" t="s">
        <v>7</v>
      </c>
      <c r="B3" s="1">
        <v>1</v>
      </c>
      <c r="C3" s="1">
        <v>500</v>
      </c>
      <c r="D3" s="1">
        <v>232084</v>
      </c>
      <c r="E3" s="1">
        <v>54791</v>
      </c>
      <c r="F3">
        <f t="shared" si="0"/>
        <v>286875</v>
      </c>
      <c r="G3" s="1">
        <v>509</v>
      </c>
      <c r="H3">
        <f t="shared" ref="H3:H5" si="9">C3</f>
        <v>500</v>
      </c>
      <c r="I3">
        <f t="shared" ref="I3:I5" si="10">F3</f>
        <v>286875</v>
      </c>
      <c r="J3">
        <f t="shared" si="1"/>
        <v>500</v>
      </c>
      <c r="K3">
        <f t="shared" si="2"/>
        <v>5510721</v>
      </c>
      <c r="L3">
        <f t="shared" si="3"/>
        <v>500</v>
      </c>
      <c r="M3">
        <f t="shared" si="4"/>
        <v>25390980</v>
      </c>
      <c r="N3">
        <f t="shared" si="5"/>
        <v>500</v>
      </c>
      <c r="O3">
        <f t="shared" si="6"/>
        <v>36391066</v>
      </c>
      <c r="P3">
        <f t="shared" si="7"/>
        <v>500</v>
      </c>
      <c r="Q3">
        <f t="shared" si="8"/>
        <v>36391066</v>
      </c>
    </row>
    <row r="4" spans="1:17" ht="15.75" customHeight="1" x14ac:dyDescent="0.15">
      <c r="A4" s="1" t="s">
        <v>7</v>
      </c>
      <c r="B4" s="1">
        <v>1</v>
      </c>
      <c r="C4" s="1">
        <v>750</v>
      </c>
      <c r="D4" s="1">
        <v>242552</v>
      </c>
      <c r="E4" s="1">
        <v>78594</v>
      </c>
      <c r="F4">
        <f t="shared" si="0"/>
        <v>321146</v>
      </c>
      <c r="G4" s="1">
        <v>813</v>
      </c>
      <c r="H4">
        <f t="shared" si="9"/>
        <v>750</v>
      </c>
      <c r="I4">
        <f t="shared" si="10"/>
        <v>321146</v>
      </c>
      <c r="J4">
        <f t="shared" si="1"/>
        <v>750</v>
      </c>
      <c r="K4">
        <f t="shared" si="2"/>
        <v>8565455</v>
      </c>
      <c r="L4">
        <f t="shared" si="3"/>
        <v>750</v>
      </c>
      <c r="M4">
        <f t="shared" si="4"/>
        <v>17520112</v>
      </c>
      <c r="N4">
        <f t="shared" si="5"/>
        <v>750</v>
      </c>
      <c r="O4">
        <f t="shared" si="6"/>
        <v>68802526</v>
      </c>
      <c r="P4">
        <f t="shared" si="7"/>
        <v>750</v>
      </c>
      <c r="Q4">
        <f t="shared" si="8"/>
        <v>68802526</v>
      </c>
    </row>
    <row r="5" spans="1:17" ht="15.75" customHeight="1" x14ac:dyDescent="0.15">
      <c r="A5" s="1" t="s">
        <v>7</v>
      </c>
      <c r="B5" s="1">
        <v>1</v>
      </c>
      <c r="C5" s="1">
        <v>1000</v>
      </c>
      <c r="D5" s="1">
        <v>709479</v>
      </c>
      <c r="E5" s="1">
        <v>102136</v>
      </c>
      <c r="F5">
        <f t="shared" si="0"/>
        <v>811615</v>
      </c>
      <c r="G5" s="1">
        <v>1127</v>
      </c>
      <c r="H5">
        <f t="shared" si="9"/>
        <v>1000</v>
      </c>
      <c r="I5">
        <f t="shared" si="10"/>
        <v>811615</v>
      </c>
      <c r="J5">
        <f t="shared" si="1"/>
        <v>1000</v>
      </c>
      <c r="K5">
        <f t="shared" si="2"/>
        <v>7723476</v>
      </c>
      <c r="L5">
        <f t="shared" si="3"/>
        <v>1000</v>
      </c>
      <c r="M5">
        <f t="shared" si="4"/>
        <v>33032043</v>
      </c>
      <c r="N5">
        <f t="shared" si="5"/>
        <v>1000</v>
      </c>
      <c r="O5">
        <f t="shared" si="6"/>
        <v>48250728</v>
      </c>
      <c r="P5">
        <f t="shared" si="7"/>
        <v>1000</v>
      </c>
      <c r="Q5">
        <f t="shared" si="8"/>
        <v>48250728</v>
      </c>
    </row>
    <row r="6" spans="1:17" ht="15.75" customHeight="1" x14ac:dyDescent="0.15">
      <c r="A6" s="2" t="s">
        <v>7</v>
      </c>
      <c r="B6" s="3">
        <v>3</v>
      </c>
      <c r="C6" s="4">
        <v>250</v>
      </c>
      <c r="D6" s="1">
        <v>965624</v>
      </c>
      <c r="E6" s="1">
        <v>864686</v>
      </c>
      <c r="F6">
        <f t="shared" si="0"/>
        <v>1830310</v>
      </c>
      <c r="G6" s="1">
        <v>224</v>
      </c>
      <c r="J6" s="1">
        <v>3</v>
      </c>
      <c r="L6" s="1">
        <v>5</v>
      </c>
      <c r="N6" s="1">
        <v>7</v>
      </c>
      <c r="P6" s="1">
        <v>9</v>
      </c>
    </row>
    <row r="7" spans="1:17" ht="15.75" customHeight="1" x14ac:dyDescent="0.15">
      <c r="A7" s="1" t="s">
        <v>7</v>
      </c>
      <c r="B7" s="1">
        <v>3</v>
      </c>
      <c r="C7" s="1">
        <v>500</v>
      </c>
      <c r="D7" s="1">
        <v>5461607</v>
      </c>
      <c r="E7" s="1">
        <v>49114</v>
      </c>
      <c r="F7">
        <f t="shared" si="0"/>
        <v>5510721</v>
      </c>
      <c r="G7" s="1">
        <v>509</v>
      </c>
      <c r="H7" s="1" t="s">
        <v>1</v>
      </c>
      <c r="I7" s="1" t="s">
        <v>23</v>
      </c>
      <c r="J7" s="1" t="s">
        <v>1</v>
      </c>
      <c r="K7" s="1" t="s">
        <v>14</v>
      </c>
      <c r="L7" s="1" t="s">
        <v>1</v>
      </c>
      <c r="M7" s="1" t="s">
        <v>15</v>
      </c>
      <c r="N7" s="1" t="s">
        <v>1</v>
      </c>
      <c r="O7" s="1" t="s">
        <v>16</v>
      </c>
      <c r="P7" s="1" t="s">
        <v>1</v>
      </c>
      <c r="Q7" s="1" t="s">
        <v>17</v>
      </c>
    </row>
    <row r="8" spans="1:17" ht="15.75" customHeight="1" x14ac:dyDescent="0.15">
      <c r="A8" s="1" t="s">
        <v>7</v>
      </c>
      <c r="B8" s="1">
        <v>3</v>
      </c>
      <c r="C8" s="1">
        <v>750</v>
      </c>
      <c r="D8" s="1">
        <v>8453685</v>
      </c>
      <c r="E8" s="1">
        <v>111770</v>
      </c>
      <c r="F8">
        <f t="shared" si="0"/>
        <v>8565455</v>
      </c>
      <c r="G8" s="1">
        <v>813</v>
      </c>
      <c r="H8">
        <f t="shared" ref="H8:H11" si="11">C2</f>
        <v>250</v>
      </c>
      <c r="I8">
        <f t="shared" ref="I8:I11" si="12">G2</f>
        <v>224</v>
      </c>
      <c r="J8">
        <f t="shared" ref="J8:J11" si="13">C6</f>
        <v>250</v>
      </c>
      <c r="K8">
        <f t="shared" ref="K8:K11" si="14">G6</f>
        <v>224</v>
      </c>
      <c r="L8">
        <f t="shared" ref="L8:L11" si="15">C10</f>
        <v>250</v>
      </c>
      <c r="M8">
        <f t="shared" ref="M8:M11" si="16">G10</f>
        <v>224</v>
      </c>
      <c r="N8">
        <f t="shared" ref="N8:N11" si="17">C14</f>
        <v>250</v>
      </c>
      <c r="O8">
        <f t="shared" ref="O8:O11" si="18">G14</f>
        <v>250</v>
      </c>
      <c r="P8">
        <f t="shared" ref="P8:P11" si="19">C18</f>
        <v>250</v>
      </c>
      <c r="Q8">
        <f t="shared" ref="Q8:Q11" si="20">G18</f>
        <v>224</v>
      </c>
    </row>
    <row r="9" spans="1:17" ht="15.75" customHeight="1" x14ac:dyDescent="0.15">
      <c r="A9" s="1" t="s">
        <v>7</v>
      </c>
      <c r="B9" s="1">
        <v>3</v>
      </c>
      <c r="C9" s="1">
        <v>1000</v>
      </c>
      <c r="D9" s="1">
        <v>7546445</v>
      </c>
      <c r="E9" s="1">
        <v>177031</v>
      </c>
      <c r="F9">
        <f t="shared" si="0"/>
        <v>7723476</v>
      </c>
      <c r="G9" s="1">
        <v>1127</v>
      </c>
      <c r="H9">
        <f t="shared" si="11"/>
        <v>500</v>
      </c>
      <c r="I9">
        <f t="shared" si="12"/>
        <v>509</v>
      </c>
      <c r="J9">
        <f t="shared" si="13"/>
        <v>500</v>
      </c>
      <c r="K9">
        <f t="shared" si="14"/>
        <v>509</v>
      </c>
      <c r="L9">
        <f t="shared" si="15"/>
        <v>500</v>
      </c>
      <c r="M9">
        <f t="shared" si="16"/>
        <v>509</v>
      </c>
      <c r="N9">
        <f t="shared" si="17"/>
        <v>500</v>
      </c>
      <c r="O9">
        <f t="shared" si="18"/>
        <v>509</v>
      </c>
      <c r="P9">
        <f t="shared" si="19"/>
        <v>500</v>
      </c>
      <c r="Q9">
        <f t="shared" si="20"/>
        <v>509</v>
      </c>
    </row>
    <row r="10" spans="1:17" ht="15.75" customHeight="1" x14ac:dyDescent="0.15">
      <c r="A10" s="2" t="s">
        <v>7</v>
      </c>
      <c r="B10" s="3">
        <v>5</v>
      </c>
      <c r="C10" s="4">
        <v>250</v>
      </c>
      <c r="D10" s="1">
        <v>14487494</v>
      </c>
      <c r="E10" s="1">
        <v>9977704</v>
      </c>
      <c r="F10">
        <f t="shared" si="0"/>
        <v>24465198</v>
      </c>
      <c r="G10" s="1">
        <v>224</v>
      </c>
      <c r="H10">
        <f t="shared" si="11"/>
        <v>750</v>
      </c>
      <c r="I10">
        <f t="shared" si="12"/>
        <v>813</v>
      </c>
      <c r="J10">
        <f t="shared" si="13"/>
        <v>750</v>
      </c>
      <c r="K10">
        <f t="shared" si="14"/>
        <v>813</v>
      </c>
      <c r="L10">
        <f t="shared" si="15"/>
        <v>750</v>
      </c>
      <c r="M10">
        <f t="shared" si="16"/>
        <v>813</v>
      </c>
      <c r="N10">
        <f t="shared" si="17"/>
        <v>750</v>
      </c>
      <c r="O10">
        <f t="shared" si="18"/>
        <v>813</v>
      </c>
      <c r="P10">
        <f t="shared" si="19"/>
        <v>750</v>
      </c>
      <c r="Q10">
        <f t="shared" si="20"/>
        <v>813</v>
      </c>
    </row>
    <row r="11" spans="1:17" ht="15.75" customHeight="1" x14ac:dyDescent="0.15">
      <c r="A11" s="1" t="s">
        <v>7</v>
      </c>
      <c r="B11" s="1">
        <v>5</v>
      </c>
      <c r="C11" s="1">
        <v>500</v>
      </c>
      <c r="D11" s="1">
        <v>15476192</v>
      </c>
      <c r="E11" s="1">
        <v>9914788</v>
      </c>
      <c r="F11">
        <f t="shared" si="0"/>
        <v>25390980</v>
      </c>
      <c r="G11" s="1">
        <v>509</v>
      </c>
      <c r="H11">
        <f t="shared" si="11"/>
        <v>1000</v>
      </c>
      <c r="I11">
        <f t="shared" si="12"/>
        <v>1127</v>
      </c>
      <c r="J11">
        <f t="shared" si="13"/>
        <v>1000</v>
      </c>
      <c r="K11">
        <f t="shared" si="14"/>
        <v>1127</v>
      </c>
      <c r="L11">
        <f t="shared" si="15"/>
        <v>1000</v>
      </c>
      <c r="M11">
        <f t="shared" si="16"/>
        <v>1127</v>
      </c>
      <c r="N11">
        <f t="shared" si="17"/>
        <v>1000</v>
      </c>
      <c r="O11">
        <f t="shared" si="18"/>
        <v>1127</v>
      </c>
      <c r="P11">
        <f t="shared" si="19"/>
        <v>1000</v>
      </c>
      <c r="Q11">
        <f t="shared" si="20"/>
        <v>1127</v>
      </c>
    </row>
    <row r="12" spans="1:17" ht="15.75" customHeight="1" x14ac:dyDescent="0.15">
      <c r="A12" s="1" t="s">
        <v>7</v>
      </c>
      <c r="B12" s="1">
        <v>5</v>
      </c>
      <c r="C12" s="1">
        <v>750</v>
      </c>
      <c r="D12" s="1">
        <v>9155838</v>
      </c>
      <c r="E12" s="1">
        <v>8364274</v>
      </c>
      <c r="F12">
        <f t="shared" si="0"/>
        <v>17520112</v>
      </c>
      <c r="G12" s="1">
        <v>813</v>
      </c>
      <c r="H12" s="1">
        <v>1</v>
      </c>
      <c r="J12" s="1">
        <v>3</v>
      </c>
      <c r="L12" s="1">
        <v>5</v>
      </c>
      <c r="N12" s="1">
        <v>7</v>
      </c>
      <c r="P12" s="1">
        <v>9</v>
      </c>
    </row>
    <row r="13" spans="1:17" ht="15.75" customHeight="1" x14ac:dyDescent="0.15">
      <c r="A13" s="1" t="s">
        <v>7</v>
      </c>
      <c r="B13" s="1">
        <v>5</v>
      </c>
      <c r="C13" s="1">
        <v>1000</v>
      </c>
      <c r="D13" s="1">
        <v>11919763</v>
      </c>
      <c r="E13" s="1">
        <v>21112280</v>
      </c>
      <c r="F13">
        <f t="shared" si="0"/>
        <v>33032043</v>
      </c>
      <c r="G13" s="1">
        <v>1127</v>
      </c>
      <c r="H13" s="1" t="s">
        <v>8</v>
      </c>
    </row>
    <row r="14" spans="1:17" ht="15.75" customHeight="1" x14ac:dyDescent="0.15">
      <c r="A14" s="2" t="s">
        <v>7</v>
      </c>
      <c r="B14" s="3">
        <v>7</v>
      </c>
      <c r="C14" s="4">
        <v>250</v>
      </c>
      <c r="D14" s="1">
        <v>18977909</v>
      </c>
      <c r="E14" s="1">
        <v>17891816</v>
      </c>
      <c r="F14">
        <f t="shared" si="0"/>
        <v>36869725</v>
      </c>
      <c r="G14" s="1">
        <v>250</v>
      </c>
      <c r="H14" s="1" t="s">
        <v>1</v>
      </c>
      <c r="I14" s="1" t="s">
        <v>22</v>
      </c>
      <c r="J14" s="1" t="s">
        <v>1</v>
      </c>
      <c r="K14" s="1" t="s">
        <v>25</v>
      </c>
      <c r="L14" s="1" t="s">
        <v>1</v>
      </c>
      <c r="M14" s="1" t="s">
        <v>26</v>
      </c>
      <c r="N14" s="1" t="s">
        <v>1</v>
      </c>
      <c r="O14" s="1" t="s">
        <v>27</v>
      </c>
      <c r="P14" s="1" t="s">
        <v>1</v>
      </c>
      <c r="Q14" s="1" t="s">
        <v>28</v>
      </c>
    </row>
    <row r="15" spans="1:17" ht="15.75" customHeight="1" x14ac:dyDescent="0.15">
      <c r="A15" s="1" t="s">
        <v>7</v>
      </c>
      <c r="B15" s="1">
        <v>7</v>
      </c>
      <c r="C15" s="1">
        <v>500</v>
      </c>
      <c r="D15" s="1">
        <v>21803484</v>
      </c>
      <c r="E15" s="1">
        <v>14587582</v>
      </c>
      <c r="F15">
        <f t="shared" si="0"/>
        <v>36391066</v>
      </c>
      <c r="G15" s="1">
        <v>509</v>
      </c>
      <c r="H15">
        <f t="shared" ref="H15:H18" si="21">C22</f>
        <v>250</v>
      </c>
      <c r="I15">
        <f t="shared" ref="I15:I18" si="22">F22</f>
        <v>2113468</v>
      </c>
      <c r="J15">
        <f t="shared" ref="J15:J18" si="23">C26</f>
        <v>250</v>
      </c>
      <c r="K15">
        <f t="shared" ref="K15:K18" si="24">F26</f>
        <v>8988678</v>
      </c>
      <c r="L15">
        <f t="shared" ref="L15:L18" si="25">C30</f>
        <v>250</v>
      </c>
      <c r="M15">
        <f t="shared" ref="M15:M18" si="26">F30</f>
        <v>13378221</v>
      </c>
      <c r="N15">
        <f t="shared" ref="N15:N18" si="27">C34</f>
        <v>250</v>
      </c>
      <c r="O15">
        <f t="shared" ref="O15:O18" si="28">F34</f>
        <v>50355999</v>
      </c>
      <c r="P15">
        <f t="shared" ref="P15:P18" si="29">C38</f>
        <v>250</v>
      </c>
      <c r="Q15">
        <f t="shared" ref="Q15:Q18" si="30">F38</f>
        <v>66872505</v>
      </c>
    </row>
    <row r="16" spans="1:17" ht="15.75" customHeight="1" x14ac:dyDescent="0.15">
      <c r="A16" s="1" t="s">
        <v>7</v>
      </c>
      <c r="B16" s="1">
        <v>7</v>
      </c>
      <c r="C16" s="1">
        <v>750</v>
      </c>
      <c r="D16" s="1">
        <v>39020361</v>
      </c>
      <c r="E16" s="1">
        <v>29782165</v>
      </c>
      <c r="F16">
        <f t="shared" si="0"/>
        <v>68802526</v>
      </c>
      <c r="G16" s="1">
        <v>813</v>
      </c>
      <c r="H16">
        <f t="shared" si="21"/>
        <v>500</v>
      </c>
      <c r="I16">
        <f t="shared" si="22"/>
        <v>227009</v>
      </c>
      <c r="J16">
        <f t="shared" si="23"/>
        <v>500</v>
      </c>
      <c r="K16">
        <f t="shared" si="24"/>
        <v>2507855</v>
      </c>
      <c r="L16">
        <f t="shared" si="25"/>
        <v>500</v>
      </c>
      <c r="M16">
        <f t="shared" si="26"/>
        <v>32715684</v>
      </c>
      <c r="N16">
        <f t="shared" si="27"/>
        <v>500</v>
      </c>
      <c r="O16">
        <f t="shared" si="28"/>
        <v>80856388</v>
      </c>
      <c r="P16">
        <f t="shared" si="29"/>
        <v>500</v>
      </c>
      <c r="Q16">
        <f t="shared" si="30"/>
        <v>62293134</v>
      </c>
    </row>
    <row r="17" spans="1:17" ht="15.75" customHeight="1" x14ac:dyDescent="0.15">
      <c r="A17" s="1" t="s">
        <v>7</v>
      </c>
      <c r="B17" s="1">
        <v>7</v>
      </c>
      <c r="C17" s="1">
        <v>1000</v>
      </c>
      <c r="D17" s="1">
        <v>28278760</v>
      </c>
      <c r="E17" s="1">
        <v>19971968</v>
      </c>
      <c r="F17">
        <f t="shared" si="0"/>
        <v>48250728</v>
      </c>
      <c r="G17" s="1">
        <v>1127</v>
      </c>
      <c r="H17">
        <f t="shared" si="21"/>
        <v>750</v>
      </c>
      <c r="I17">
        <f t="shared" si="22"/>
        <v>248394</v>
      </c>
      <c r="J17">
        <f t="shared" si="23"/>
        <v>750</v>
      </c>
      <c r="K17">
        <f t="shared" si="24"/>
        <v>2259815</v>
      </c>
      <c r="L17">
        <f t="shared" si="25"/>
        <v>750</v>
      </c>
      <c r="M17">
        <f t="shared" si="26"/>
        <v>32379014</v>
      </c>
      <c r="N17">
        <f t="shared" si="27"/>
        <v>750</v>
      </c>
      <c r="O17">
        <f t="shared" si="28"/>
        <v>23137776</v>
      </c>
      <c r="P17">
        <f t="shared" si="29"/>
        <v>750</v>
      </c>
      <c r="Q17">
        <f t="shared" si="30"/>
        <v>65760847</v>
      </c>
    </row>
    <row r="18" spans="1:17" ht="15.75" customHeight="1" x14ac:dyDescent="0.15">
      <c r="A18" s="2" t="s">
        <v>7</v>
      </c>
      <c r="B18" s="3">
        <v>9</v>
      </c>
      <c r="C18" s="4">
        <v>250</v>
      </c>
      <c r="D18" s="1">
        <v>27854937</v>
      </c>
      <c r="E18" s="1">
        <v>1989672</v>
      </c>
      <c r="F18">
        <f t="shared" si="0"/>
        <v>29844609</v>
      </c>
      <c r="G18" s="1">
        <v>224</v>
      </c>
      <c r="H18">
        <f t="shared" si="21"/>
        <v>1000</v>
      </c>
      <c r="I18">
        <f t="shared" si="22"/>
        <v>189812</v>
      </c>
      <c r="J18">
        <f t="shared" si="23"/>
        <v>1000</v>
      </c>
      <c r="K18">
        <f t="shared" si="24"/>
        <v>4213095</v>
      </c>
      <c r="L18">
        <f t="shared" si="25"/>
        <v>1000</v>
      </c>
      <c r="M18">
        <f t="shared" si="26"/>
        <v>20274076</v>
      </c>
      <c r="N18">
        <f t="shared" si="27"/>
        <v>1000</v>
      </c>
      <c r="O18">
        <f t="shared" si="28"/>
        <v>42500329</v>
      </c>
      <c r="P18">
        <f t="shared" si="29"/>
        <v>1000</v>
      </c>
      <c r="Q18">
        <f t="shared" si="30"/>
        <v>69756995</v>
      </c>
    </row>
    <row r="19" spans="1:17" ht="15.75" customHeight="1" x14ac:dyDescent="0.15">
      <c r="A19" s="1" t="s">
        <v>7</v>
      </c>
      <c r="B19" s="1">
        <v>9</v>
      </c>
      <c r="C19" s="1">
        <v>500</v>
      </c>
      <c r="D19" s="1">
        <v>29818539</v>
      </c>
      <c r="E19" s="1">
        <v>29665309</v>
      </c>
      <c r="F19">
        <f t="shared" si="0"/>
        <v>59483848</v>
      </c>
      <c r="G19" s="1">
        <v>509</v>
      </c>
    </row>
    <row r="20" spans="1:17" ht="15.75" customHeight="1" x14ac:dyDescent="0.15">
      <c r="A20" s="1" t="s">
        <v>7</v>
      </c>
      <c r="B20" s="1">
        <v>9</v>
      </c>
      <c r="C20" s="1">
        <v>750</v>
      </c>
      <c r="D20" s="1">
        <v>29446703</v>
      </c>
      <c r="E20" s="1">
        <v>29969222</v>
      </c>
      <c r="F20">
        <f t="shared" si="0"/>
        <v>59415925</v>
      </c>
      <c r="G20" s="1">
        <v>813</v>
      </c>
      <c r="H20" s="1" t="s">
        <v>1</v>
      </c>
      <c r="I20" s="1" t="s">
        <v>24</v>
      </c>
      <c r="J20" s="1" t="s">
        <v>1</v>
      </c>
      <c r="K20" s="1" t="s">
        <v>18</v>
      </c>
      <c r="L20" s="1" t="s">
        <v>1</v>
      </c>
      <c r="M20" s="1" t="s">
        <v>19</v>
      </c>
      <c r="N20" s="1" t="s">
        <v>1</v>
      </c>
      <c r="O20" s="1" t="s">
        <v>20</v>
      </c>
      <c r="P20" s="1" t="s">
        <v>1</v>
      </c>
      <c r="Q20" s="1" t="s">
        <v>21</v>
      </c>
    </row>
    <row r="21" spans="1:17" ht="15.75" customHeight="1" x14ac:dyDescent="0.15">
      <c r="A21" s="1" t="s">
        <v>7</v>
      </c>
      <c r="B21" s="1">
        <v>9</v>
      </c>
      <c r="C21" s="1">
        <v>1000</v>
      </c>
      <c r="D21" s="1">
        <v>42082903</v>
      </c>
      <c r="E21" s="1">
        <v>39942605</v>
      </c>
      <c r="F21">
        <f t="shared" si="0"/>
        <v>82025508</v>
      </c>
      <c r="G21" s="1">
        <v>1127</v>
      </c>
      <c r="H21">
        <f t="shared" ref="H21:H24" si="31">C22</f>
        <v>250</v>
      </c>
      <c r="I21">
        <f t="shared" ref="I21:I24" si="32">G22</f>
        <v>224</v>
      </c>
      <c r="J21">
        <f t="shared" ref="J21:J24" si="33">C26</f>
        <v>250</v>
      </c>
      <c r="K21">
        <f t="shared" ref="K21:K24" si="34">G26</f>
        <v>385</v>
      </c>
      <c r="L21">
        <f t="shared" ref="L21:L24" si="35">C30</f>
        <v>250</v>
      </c>
      <c r="M21">
        <f t="shared" ref="M21:M24" si="36">G30</f>
        <v>386</v>
      </c>
      <c r="N21">
        <f>C34</f>
        <v>250</v>
      </c>
      <c r="O21">
        <f t="shared" ref="O21:O24" si="37">G34</f>
        <v>418</v>
      </c>
      <c r="P21">
        <f t="shared" ref="P21:P24" si="38">C38</f>
        <v>250</v>
      </c>
      <c r="Q21">
        <f t="shared" ref="Q21:Q25" si="39">G38</f>
        <v>699</v>
      </c>
    </row>
    <row r="22" spans="1:17" ht="15.75" customHeight="1" x14ac:dyDescent="0.15">
      <c r="A22" s="1" t="s">
        <v>9</v>
      </c>
      <c r="B22" s="1">
        <v>1</v>
      </c>
      <c r="C22" s="1">
        <v>250</v>
      </c>
      <c r="D22" s="1">
        <v>2100553</v>
      </c>
      <c r="E22" s="1">
        <v>12915</v>
      </c>
      <c r="F22">
        <f t="shared" si="0"/>
        <v>2113468</v>
      </c>
      <c r="G22" s="1">
        <v>224</v>
      </c>
      <c r="H22">
        <f t="shared" si="31"/>
        <v>500</v>
      </c>
      <c r="I22">
        <f t="shared" si="32"/>
        <v>509</v>
      </c>
      <c r="J22">
        <f t="shared" si="33"/>
        <v>500</v>
      </c>
      <c r="K22">
        <f t="shared" si="34"/>
        <v>817</v>
      </c>
      <c r="L22">
        <f t="shared" si="35"/>
        <v>500</v>
      </c>
      <c r="M22">
        <f t="shared" si="36"/>
        <v>758</v>
      </c>
      <c r="N22">
        <f t="shared" ref="N22:N23" si="40">C35</f>
        <v>500</v>
      </c>
      <c r="O22">
        <f t="shared" si="37"/>
        <v>1172</v>
      </c>
      <c r="P22">
        <f t="shared" si="38"/>
        <v>500</v>
      </c>
      <c r="Q22">
        <f t="shared" si="39"/>
        <v>586</v>
      </c>
    </row>
    <row r="23" spans="1:17" ht="15.75" customHeight="1" x14ac:dyDescent="0.15">
      <c r="A23" s="1" t="s">
        <v>9</v>
      </c>
      <c r="B23" s="1">
        <v>1</v>
      </c>
      <c r="C23" s="1">
        <f t="shared" ref="C23:C24" si="41">MOD(C22 + 250, 1000)</f>
        <v>500</v>
      </c>
      <c r="D23" s="1">
        <v>201126</v>
      </c>
      <c r="E23" s="1">
        <v>25883</v>
      </c>
      <c r="F23">
        <f t="shared" si="0"/>
        <v>227009</v>
      </c>
      <c r="G23" s="1">
        <v>509</v>
      </c>
      <c r="H23">
        <f t="shared" si="31"/>
        <v>750</v>
      </c>
      <c r="I23">
        <f t="shared" si="32"/>
        <v>813</v>
      </c>
      <c r="J23">
        <f t="shared" si="33"/>
        <v>750</v>
      </c>
      <c r="K23">
        <f t="shared" si="34"/>
        <v>906</v>
      </c>
      <c r="L23">
        <f t="shared" si="35"/>
        <v>750</v>
      </c>
      <c r="M23">
        <f t="shared" si="36"/>
        <v>1915</v>
      </c>
      <c r="N23">
        <f t="shared" si="40"/>
        <v>750</v>
      </c>
      <c r="O23">
        <f t="shared" si="37"/>
        <v>2440</v>
      </c>
      <c r="P23">
        <f t="shared" si="38"/>
        <v>750</v>
      </c>
      <c r="Q23">
        <f t="shared" si="39"/>
        <v>1343</v>
      </c>
    </row>
    <row r="24" spans="1:17" ht="15.75" customHeight="1" x14ac:dyDescent="0.15">
      <c r="A24" s="1" t="s">
        <v>9</v>
      </c>
      <c r="B24" s="1">
        <v>1</v>
      </c>
      <c r="C24" s="1">
        <f t="shared" si="41"/>
        <v>750</v>
      </c>
      <c r="D24" s="1">
        <v>207583</v>
      </c>
      <c r="E24" s="1">
        <v>40811</v>
      </c>
      <c r="F24">
        <f t="shared" si="0"/>
        <v>248394</v>
      </c>
      <c r="G24" s="1">
        <v>813</v>
      </c>
      <c r="H24">
        <f t="shared" si="31"/>
        <v>1000</v>
      </c>
      <c r="I24">
        <f t="shared" si="32"/>
        <v>1127</v>
      </c>
      <c r="J24">
        <f t="shared" si="33"/>
        <v>1000</v>
      </c>
      <c r="K24">
        <f t="shared" si="34"/>
        <v>1692</v>
      </c>
      <c r="L24">
        <f t="shared" si="35"/>
        <v>1000</v>
      </c>
      <c r="M24">
        <f t="shared" si="36"/>
        <v>2531</v>
      </c>
      <c r="N24">
        <f>C37</f>
        <v>1000</v>
      </c>
      <c r="O24">
        <f t="shared" si="37"/>
        <v>1387</v>
      </c>
      <c r="P24">
        <f t="shared" si="38"/>
        <v>1000</v>
      </c>
      <c r="Q24">
        <f t="shared" si="39"/>
        <v>2704</v>
      </c>
    </row>
    <row r="25" spans="1:17" ht="15.75" customHeight="1" x14ac:dyDescent="0.15">
      <c r="A25" s="1" t="s">
        <v>9</v>
      </c>
      <c r="B25" s="1">
        <v>1</v>
      </c>
      <c r="C25" s="1">
        <v>1000</v>
      </c>
      <c r="D25" s="1">
        <v>163910</v>
      </c>
      <c r="E25" s="1">
        <v>25902</v>
      </c>
      <c r="F25">
        <f t="shared" si="0"/>
        <v>189812</v>
      </c>
      <c r="G25" s="1">
        <v>1127</v>
      </c>
      <c r="Q25">
        <f t="shared" si="39"/>
        <v>0</v>
      </c>
    </row>
    <row r="26" spans="1:17" ht="15.75" customHeight="1" x14ac:dyDescent="0.15">
      <c r="A26" s="1" t="s">
        <v>9</v>
      </c>
      <c r="B26" s="1">
        <v>3</v>
      </c>
      <c r="C26" s="1">
        <f t="shared" ref="C26:C28" si="42">MOD(C25 + 250, 1000)</f>
        <v>250</v>
      </c>
      <c r="D26" s="1">
        <v>6989012</v>
      </c>
      <c r="E26" s="1">
        <v>1999666</v>
      </c>
      <c r="F26">
        <f t="shared" si="0"/>
        <v>8988678</v>
      </c>
      <c r="G26" s="1">
        <v>385</v>
      </c>
    </row>
    <row r="27" spans="1:17" ht="15.75" customHeight="1" x14ac:dyDescent="0.15">
      <c r="A27" s="1" t="s">
        <v>9</v>
      </c>
      <c r="B27" s="1">
        <v>3</v>
      </c>
      <c r="C27" s="1">
        <f t="shared" si="42"/>
        <v>500</v>
      </c>
      <c r="D27" s="1">
        <v>1435069</v>
      </c>
      <c r="E27" s="1">
        <v>1072786</v>
      </c>
      <c r="F27">
        <f t="shared" si="0"/>
        <v>2507855</v>
      </c>
      <c r="G27" s="1">
        <v>817</v>
      </c>
    </row>
    <row r="28" spans="1:17" ht="15.75" customHeight="1" x14ac:dyDescent="0.15">
      <c r="A28" s="1" t="s">
        <v>9</v>
      </c>
      <c r="B28" s="1">
        <v>3</v>
      </c>
      <c r="C28" s="1">
        <f t="shared" si="42"/>
        <v>750</v>
      </c>
      <c r="D28" s="1">
        <v>1316736</v>
      </c>
      <c r="E28" s="1">
        <v>943079</v>
      </c>
      <c r="F28">
        <f t="shared" si="0"/>
        <v>2259815</v>
      </c>
      <c r="G28" s="1">
        <v>906</v>
      </c>
    </row>
    <row r="29" spans="1:17" ht="15.75" customHeight="1" x14ac:dyDescent="0.15">
      <c r="A29" s="1" t="s">
        <v>9</v>
      </c>
      <c r="B29" s="1">
        <v>3</v>
      </c>
      <c r="C29" s="1">
        <v>1000</v>
      </c>
      <c r="D29" s="1">
        <v>2173820</v>
      </c>
      <c r="E29" s="1">
        <v>2039275</v>
      </c>
      <c r="F29">
        <f t="shared" si="0"/>
        <v>4213095</v>
      </c>
      <c r="G29" s="1">
        <v>1692</v>
      </c>
    </row>
    <row r="30" spans="1:17" ht="15.75" customHeight="1" x14ac:dyDescent="0.15">
      <c r="A30" s="1" t="s">
        <v>9</v>
      </c>
      <c r="B30" s="1">
        <v>5</v>
      </c>
      <c r="C30" s="1">
        <f t="shared" ref="C30:C32" si="43">MOD(C29 + 250, 1000)</f>
        <v>250</v>
      </c>
      <c r="D30" s="1">
        <v>6704893</v>
      </c>
      <c r="E30" s="1">
        <v>6673328</v>
      </c>
      <c r="F30">
        <f t="shared" si="0"/>
        <v>13378221</v>
      </c>
      <c r="G30" s="1">
        <v>386</v>
      </c>
    </row>
    <row r="31" spans="1:17" ht="15.75" customHeight="1" x14ac:dyDescent="0.15">
      <c r="A31" s="1" t="s">
        <v>9</v>
      </c>
      <c r="B31" s="1">
        <v>5</v>
      </c>
      <c r="C31" s="1">
        <f t="shared" si="43"/>
        <v>500</v>
      </c>
      <c r="D31" s="1">
        <v>22731873</v>
      </c>
      <c r="E31" s="1">
        <v>9983811</v>
      </c>
      <c r="F31">
        <f t="shared" si="0"/>
        <v>32715684</v>
      </c>
      <c r="G31" s="1">
        <v>758</v>
      </c>
    </row>
    <row r="32" spans="1:17" ht="15.75" customHeight="1" x14ac:dyDescent="0.15">
      <c r="A32" s="1" t="s">
        <v>9</v>
      </c>
      <c r="B32" s="1">
        <v>5</v>
      </c>
      <c r="C32" s="1">
        <f t="shared" si="43"/>
        <v>750</v>
      </c>
      <c r="D32" s="1">
        <v>12995280</v>
      </c>
      <c r="E32" s="1">
        <v>19383734</v>
      </c>
      <c r="F32">
        <f t="shared" si="0"/>
        <v>32379014</v>
      </c>
      <c r="G32" s="1">
        <v>1915</v>
      </c>
    </row>
    <row r="33" spans="1:7" ht="15.75" customHeight="1" x14ac:dyDescent="0.15">
      <c r="A33" s="1" t="s">
        <v>9</v>
      </c>
      <c r="B33" s="1">
        <v>5</v>
      </c>
      <c r="C33" s="1">
        <v>1000</v>
      </c>
      <c r="D33" s="1">
        <v>17945206</v>
      </c>
      <c r="E33" s="1">
        <v>2328870</v>
      </c>
      <c r="F33">
        <f t="shared" si="0"/>
        <v>20274076</v>
      </c>
      <c r="G33" s="1">
        <v>2531</v>
      </c>
    </row>
    <row r="34" spans="1:7" ht="15.75" customHeight="1" x14ac:dyDescent="0.15">
      <c r="A34" s="1" t="s">
        <v>9</v>
      </c>
      <c r="B34" s="1">
        <v>7</v>
      </c>
      <c r="C34" s="1">
        <f t="shared" ref="C34:C36" si="44">MOD(C33 + 250, 1000)</f>
        <v>250</v>
      </c>
      <c r="D34" s="1">
        <v>30382771</v>
      </c>
      <c r="E34" s="1">
        <v>19973228</v>
      </c>
      <c r="F34">
        <f t="shared" si="0"/>
        <v>50355999</v>
      </c>
      <c r="G34" s="1">
        <v>418</v>
      </c>
    </row>
    <row r="35" spans="1:7" ht="15.75" customHeight="1" x14ac:dyDescent="0.15">
      <c r="A35" s="1" t="s">
        <v>9</v>
      </c>
      <c r="B35" s="1">
        <v>7</v>
      </c>
      <c r="C35" s="1">
        <f t="shared" si="44"/>
        <v>500</v>
      </c>
      <c r="D35" s="1">
        <v>40838106</v>
      </c>
      <c r="E35" s="1">
        <v>40018282</v>
      </c>
      <c r="F35">
        <f t="shared" si="0"/>
        <v>80856388</v>
      </c>
      <c r="G35" s="1">
        <v>1172</v>
      </c>
    </row>
    <row r="36" spans="1:7" ht="15.75" customHeight="1" x14ac:dyDescent="0.15">
      <c r="A36" s="1" t="s">
        <v>9</v>
      </c>
      <c r="B36" s="1">
        <v>7</v>
      </c>
      <c r="C36" s="1">
        <f t="shared" si="44"/>
        <v>750</v>
      </c>
      <c r="D36" s="1">
        <v>3203044</v>
      </c>
      <c r="E36" s="1">
        <v>19934732</v>
      </c>
      <c r="F36">
        <f t="shared" si="0"/>
        <v>23137776</v>
      </c>
      <c r="G36" s="1">
        <v>2440</v>
      </c>
    </row>
    <row r="37" spans="1:7" ht="15.75" customHeight="1" x14ac:dyDescent="0.15">
      <c r="A37" s="1" t="s">
        <v>9</v>
      </c>
      <c r="B37" s="1">
        <v>7</v>
      </c>
      <c r="C37" s="1">
        <v>1000</v>
      </c>
      <c r="D37" s="1">
        <v>22524206</v>
      </c>
      <c r="E37" s="1">
        <v>19976123</v>
      </c>
      <c r="F37">
        <f t="shared" si="0"/>
        <v>42500329</v>
      </c>
      <c r="G37" s="1">
        <v>1387</v>
      </c>
    </row>
    <row r="38" spans="1:7" ht="15.75" customHeight="1" x14ac:dyDescent="0.15">
      <c r="A38" s="1" t="s">
        <v>9</v>
      </c>
      <c r="B38" s="1">
        <v>9</v>
      </c>
      <c r="C38" s="1">
        <f t="shared" ref="C38:C40" si="45">MOD(C37 + 250, 1000)</f>
        <v>250</v>
      </c>
      <c r="D38" s="1">
        <v>36906801</v>
      </c>
      <c r="E38" s="1">
        <v>29965704</v>
      </c>
      <c r="F38">
        <f t="shared" si="0"/>
        <v>66872505</v>
      </c>
      <c r="G38" s="1">
        <v>699</v>
      </c>
    </row>
    <row r="39" spans="1:7" ht="15.75" customHeight="1" x14ac:dyDescent="0.15">
      <c r="A39" s="1" t="s">
        <v>9</v>
      </c>
      <c r="B39" s="1">
        <v>9</v>
      </c>
      <c r="C39" s="1">
        <f t="shared" si="45"/>
        <v>500</v>
      </c>
      <c r="D39" s="1">
        <v>32305276</v>
      </c>
      <c r="E39" s="1">
        <v>29987858</v>
      </c>
      <c r="F39">
        <f t="shared" si="0"/>
        <v>62293134</v>
      </c>
      <c r="G39" s="1">
        <v>586</v>
      </c>
    </row>
    <row r="40" spans="1:7" ht="15.75" customHeight="1" x14ac:dyDescent="0.15">
      <c r="A40" s="1" t="s">
        <v>9</v>
      </c>
      <c r="B40" s="1">
        <v>9</v>
      </c>
      <c r="C40" s="1">
        <f t="shared" si="45"/>
        <v>750</v>
      </c>
      <c r="D40" s="1">
        <v>35772059</v>
      </c>
      <c r="E40" s="1">
        <v>29988788</v>
      </c>
      <c r="F40">
        <f t="shared" si="0"/>
        <v>65760847</v>
      </c>
      <c r="G40" s="1">
        <v>1343</v>
      </c>
    </row>
    <row r="41" spans="1:7" ht="15.75" customHeight="1" x14ac:dyDescent="0.15">
      <c r="A41" s="1" t="s">
        <v>9</v>
      </c>
      <c r="B41" s="1">
        <v>9</v>
      </c>
      <c r="C41" s="1">
        <v>1000</v>
      </c>
      <c r="D41" s="1">
        <v>34949955</v>
      </c>
      <c r="E41" s="1">
        <v>34807040</v>
      </c>
      <c r="F41">
        <f t="shared" si="0"/>
        <v>69756995</v>
      </c>
      <c r="G41" s="1">
        <v>2704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10" workbookViewId="0">
      <selection activeCell="M15" sqref="M15"/>
    </sheetView>
  </sheetViews>
  <sheetFormatPr baseColWidth="10" defaultRowHeight="13" x14ac:dyDescent="0.15"/>
  <sheetData>
    <row r="1" spans="1:12" x14ac:dyDescent="0.15">
      <c r="A1" t="s">
        <v>1</v>
      </c>
      <c r="B1">
        <v>1</v>
      </c>
      <c r="D1">
        <v>1</v>
      </c>
      <c r="F1">
        <v>2</v>
      </c>
      <c r="H1">
        <v>2</v>
      </c>
      <c r="J1">
        <v>3</v>
      </c>
      <c r="L1">
        <v>3</v>
      </c>
    </row>
    <row r="2" spans="1:12" x14ac:dyDescent="0.15">
      <c r="A2" t="s">
        <v>2</v>
      </c>
      <c r="B2" t="s">
        <v>29</v>
      </c>
      <c r="C2" t="s">
        <v>2</v>
      </c>
      <c r="D2" t="s">
        <v>32</v>
      </c>
      <c r="E2" t="s">
        <v>2</v>
      </c>
      <c r="F2" t="s">
        <v>33</v>
      </c>
      <c r="G2" t="s">
        <v>2</v>
      </c>
      <c r="H2" t="s">
        <v>34</v>
      </c>
      <c r="I2" t="s">
        <v>2</v>
      </c>
      <c r="J2" t="s">
        <v>10</v>
      </c>
      <c r="K2" t="s">
        <v>2</v>
      </c>
      <c r="L2" t="s">
        <v>35</v>
      </c>
    </row>
    <row r="3" spans="1:12" x14ac:dyDescent="0.15">
      <c r="A3">
        <v>50</v>
      </c>
      <c r="B3">
        <f>153282+4427</f>
        <v>157709</v>
      </c>
      <c r="C3">
        <f>A3</f>
        <v>50</v>
      </c>
      <c r="D3">
        <v>28</v>
      </c>
      <c r="E3">
        <f>A3</f>
        <v>50</v>
      </c>
      <c r="F3">
        <f>288334+13177</f>
        <v>301511</v>
      </c>
      <c r="G3">
        <f>A3</f>
        <v>50</v>
      </c>
      <c r="H3">
        <v>28</v>
      </c>
      <c r="I3">
        <f>A3</f>
        <v>50</v>
      </c>
      <c r="J3">
        <f>5674490 + 78334</f>
        <v>5752824</v>
      </c>
      <c r="K3">
        <f>A3</f>
        <v>50</v>
      </c>
      <c r="L3">
        <v>28</v>
      </c>
    </row>
    <row r="4" spans="1:12" x14ac:dyDescent="0.15">
      <c r="A4">
        <v>100</v>
      </c>
      <c r="B4">
        <f>209376+17396</f>
        <v>226772</v>
      </c>
      <c r="C4">
        <f t="shared" ref="C4:C7" si="0">A4</f>
        <v>100</v>
      </c>
      <c r="D4">
        <v>72</v>
      </c>
      <c r="E4">
        <f t="shared" ref="E4:E7" si="1">A4</f>
        <v>100</v>
      </c>
      <c r="F4">
        <f>1227191+20104</f>
        <v>1247295</v>
      </c>
      <c r="G4">
        <f t="shared" ref="G4:G7" si="2">A4</f>
        <v>100</v>
      </c>
      <c r="H4">
        <v>72</v>
      </c>
      <c r="I4">
        <f t="shared" ref="I4:I7" si="3">A4</f>
        <v>100</v>
      </c>
      <c r="J4">
        <f>998804+836512</f>
        <v>1835316</v>
      </c>
      <c r="K4">
        <f t="shared" ref="K4:K7" si="4">A4</f>
        <v>100</v>
      </c>
      <c r="L4">
        <v>74</v>
      </c>
    </row>
    <row r="5" spans="1:12" x14ac:dyDescent="0.15">
      <c r="A5">
        <v>150</v>
      </c>
      <c r="B5">
        <f>1711099+19323</f>
        <v>1730422</v>
      </c>
      <c r="C5">
        <f t="shared" si="0"/>
        <v>150</v>
      </c>
      <c r="D5">
        <v>120</v>
      </c>
      <c r="E5">
        <f t="shared" si="1"/>
        <v>150</v>
      </c>
      <c r="F5">
        <f>1700629 + 173722</f>
        <v>1874351</v>
      </c>
      <c r="G5">
        <f t="shared" si="2"/>
        <v>150</v>
      </c>
      <c r="H5">
        <v>120</v>
      </c>
      <c r="I5">
        <f t="shared" si="3"/>
        <v>150</v>
      </c>
      <c r="J5">
        <f>1434429+34219</f>
        <v>1468648</v>
      </c>
      <c r="K5">
        <f t="shared" si="4"/>
        <v>150</v>
      </c>
      <c r="L5">
        <v>120</v>
      </c>
    </row>
    <row r="6" spans="1:12" x14ac:dyDescent="0.15">
      <c r="A6">
        <v>200</v>
      </c>
      <c r="B6">
        <f>646929+23958</f>
        <v>670887</v>
      </c>
      <c r="C6">
        <f t="shared" si="0"/>
        <v>200</v>
      </c>
      <c r="D6">
        <v>170</v>
      </c>
      <c r="E6">
        <f t="shared" si="1"/>
        <v>200</v>
      </c>
      <c r="F6">
        <f>1506045+35573</f>
        <v>1541618</v>
      </c>
      <c r="G6">
        <f t="shared" si="2"/>
        <v>200</v>
      </c>
      <c r="H6">
        <v>200</v>
      </c>
      <c r="I6">
        <f t="shared" si="3"/>
        <v>200</v>
      </c>
      <c r="J6">
        <f>8934180+50052</f>
        <v>8984232</v>
      </c>
      <c r="K6">
        <f t="shared" si="4"/>
        <v>200</v>
      </c>
      <c r="L6">
        <v>170</v>
      </c>
    </row>
    <row r="7" spans="1:12" x14ac:dyDescent="0.15">
      <c r="A7">
        <v>250</v>
      </c>
      <c r="B7">
        <f>182864+28334</f>
        <v>211198</v>
      </c>
      <c r="C7">
        <f t="shared" si="0"/>
        <v>250</v>
      </c>
      <c r="D7">
        <f>224</f>
        <v>224</v>
      </c>
      <c r="E7">
        <f t="shared" si="1"/>
        <v>250</v>
      </c>
      <c r="F7">
        <f>683229+42553</f>
        <v>725782</v>
      </c>
      <c r="G7">
        <f t="shared" si="2"/>
        <v>250</v>
      </c>
      <c r="H7">
        <v>224</v>
      </c>
      <c r="I7">
        <f t="shared" si="3"/>
        <v>250</v>
      </c>
      <c r="J7">
        <f>1069167+53230</f>
        <v>1122397</v>
      </c>
      <c r="K7">
        <f t="shared" si="4"/>
        <v>250</v>
      </c>
      <c r="L7">
        <v>224</v>
      </c>
    </row>
    <row r="11" spans="1:12" x14ac:dyDescent="0.15">
      <c r="A11" t="s">
        <v>30</v>
      </c>
    </row>
    <row r="12" spans="1:12" x14ac:dyDescent="0.15">
      <c r="A12" t="s">
        <v>1</v>
      </c>
      <c r="B12">
        <v>1</v>
      </c>
      <c r="D12">
        <v>1</v>
      </c>
      <c r="F12">
        <v>2</v>
      </c>
      <c r="H12">
        <v>2</v>
      </c>
      <c r="J12">
        <v>3</v>
      </c>
      <c r="L12">
        <v>3</v>
      </c>
    </row>
    <row r="13" spans="1:12" x14ac:dyDescent="0.15">
      <c r="A13" t="s">
        <v>2</v>
      </c>
      <c r="B13" t="s">
        <v>31</v>
      </c>
      <c r="C13" t="s">
        <v>2</v>
      </c>
      <c r="D13" t="s">
        <v>36</v>
      </c>
      <c r="E13" t="s">
        <v>2</v>
      </c>
      <c r="F13" t="s">
        <v>37</v>
      </c>
      <c r="G13" t="s">
        <v>2</v>
      </c>
      <c r="H13" t="s">
        <v>38</v>
      </c>
      <c r="I13" t="s">
        <v>2</v>
      </c>
      <c r="J13" t="s">
        <v>39</v>
      </c>
      <c r="K13" t="s">
        <v>2</v>
      </c>
      <c r="L13" t="s">
        <v>40</v>
      </c>
    </row>
    <row r="14" spans="1:12" x14ac:dyDescent="0.15">
      <c r="A14">
        <v>50</v>
      </c>
      <c r="B14">
        <f>184283+2969</f>
        <v>187252</v>
      </c>
      <c r="C14">
        <f>A14</f>
        <v>50</v>
      </c>
      <c r="D14">
        <f>28</f>
        <v>28</v>
      </c>
      <c r="E14">
        <f>A14</f>
        <v>50</v>
      </c>
      <c r="F14">
        <f>1906198+5729</f>
        <v>1911927</v>
      </c>
      <c r="G14">
        <f>A14</f>
        <v>50</v>
      </c>
      <c r="H14">
        <v>56</v>
      </c>
      <c r="I14">
        <f>A14</f>
        <v>50</v>
      </c>
      <c r="J14">
        <f>4294688+80834</f>
        <v>4375522</v>
      </c>
      <c r="K14">
        <f>A14</f>
        <v>50</v>
      </c>
      <c r="L14">
        <v>38</v>
      </c>
    </row>
    <row r="15" spans="1:12" x14ac:dyDescent="0.15">
      <c r="A15">
        <f>A14+50</f>
        <v>100</v>
      </c>
      <c r="B15">
        <f>245938+5365</f>
        <v>251303</v>
      </c>
      <c r="C15">
        <f t="shared" ref="C15:C18" si="5">A15</f>
        <v>100</v>
      </c>
      <c r="D15">
        <v>72</v>
      </c>
      <c r="E15">
        <f t="shared" ref="E15:E18" si="6">A15</f>
        <v>100</v>
      </c>
      <c r="F15">
        <f>284791+4948</f>
        <v>289739</v>
      </c>
      <c r="G15">
        <f t="shared" ref="G15:G18" si="7">A15</f>
        <v>100</v>
      </c>
      <c r="H15">
        <v>81</v>
      </c>
      <c r="I15">
        <f t="shared" ref="I15:I18" si="8">A15</f>
        <v>100</v>
      </c>
      <c r="J15">
        <f>1215208+778229</f>
        <v>1993437</v>
      </c>
      <c r="K15">
        <f t="shared" ref="K15:K18" si="9">A15</f>
        <v>100</v>
      </c>
      <c r="L15">
        <v>124</v>
      </c>
    </row>
    <row r="16" spans="1:12" x14ac:dyDescent="0.15">
      <c r="A16">
        <f t="shared" ref="A16:A18" si="10">A15+50</f>
        <v>150</v>
      </c>
      <c r="B16">
        <f>951615 + 9062</f>
        <v>960677</v>
      </c>
      <c r="C16">
        <f t="shared" si="5"/>
        <v>150</v>
      </c>
      <c r="D16">
        <v>120</v>
      </c>
      <c r="E16">
        <f t="shared" si="6"/>
        <v>150</v>
      </c>
      <c r="F16">
        <f>278542+7983</f>
        <v>286525</v>
      </c>
      <c r="G16">
        <f t="shared" si="7"/>
        <v>150</v>
      </c>
      <c r="H16">
        <v>128</v>
      </c>
      <c r="I16">
        <f t="shared" si="8"/>
        <v>150</v>
      </c>
      <c r="J16">
        <f>3665572+4739</f>
        <v>3670311</v>
      </c>
      <c r="K16">
        <f t="shared" si="9"/>
        <v>150</v>
      </c>
      <c r="L16">
        <v>136</v>
      </c>
    </row>
    <row r="17" spans="1:12" x14ac:dyDescent="0.15">
      <c r="A17">
        <f t="shared" si="10"/>
        <v>200</v>
      </c>
      <c r="B17">
        <f>613281+11094</f>
        <v>624375</v>
      </c>
      <c r="C17">
        <f t="shared" si="5"/>
        <v>200</v>
      </c>
      <c r="D17">
        <v>170</v>
      </c>
      <c r="E17">
        <f t="shared" si="6"/>
        <v>200</v>
      </c>
      <c r="F17">
        <f>616979+10938</f>
        <v>627917</v>
      </c>
      <c r="G17">
        <f t="shared" si="7"/>
        <v>200</v>
      </c>
      <c r="H17">
        <v>287</v>
      </c>
      <c r="I17">
        <f t="shared" si="8"/>
        <v>200</v>
      </c>
      <c r="J17">
        <f>2738646+16614</f>
        <v>2755260</v>
      </c>
      <c r="K17">
        <f t="shared" si="9"/>
        <v>200</v>
      </c>
      <c r="L17">
        <v>203</v>
      </c>
    </row>
    <row r="18" spans="1:12" x14ac:dyDescent="0.15">
      <c r="A18">
        <f t="shared" si="10"/>
        <v>250</v>
      </c>
      <c r="B18">
        <f>138438+6458</f>
        <v>144896</v>
      </c>
      <c r="C18">
        <f t="shared" si="5"/>
        <v>250</v>
      </c>
      <c r="D18">
        <v>224</v>
      </c>
      <c r="E18">
        <f t="shared" si="6"/>
        <v>250</v>
      </c>
      <c r="F18">
        <f>1808959+14427</f>
        <v>1823386</v>
      </c>
      <c r="G18">
        <f t="shared" si="7"/>
        <v>250</v>
      </c>
      <c r="H18">
        <v>224</v>
      </c>
      <c r="I18">
        <f t="shared" si="8"/>
        <v>250</v>
      </c>
      <c r="J18">
        <f>4235417+83072</f>
        <v>4318489</v>
      </c>
      <c r="K18">
        <f t="shared" si="9"/>
        <v>250</v>
      </c>
      <c r="L18">
        <v>276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thread13579</vt:lpstr>
      <vt:lpstr>thread123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2018-11-05T06:20:07Z</dcterms:modified>
</cp:coreProperties>
</file>