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GP-DS\eCornell\SHA571\CourseProject-1\"/>
    </mc:Choice>
  </mc:AlternateContent>
  <xr:revisionPtr revIDLastSave="0" documentId="13_ncr:1_{3BBC53EE-1319-4F08-B0D9-5925356EDC9E}" xr6:coauthVersionLast="45" xr6:coauthVersionMax="45" xr10:uidLastSave="{00000000-0000-0000-0000-000000000000}"/>
  <bookViews>
    <workbookView xWindow="-120" yWindow="-120" windowWidth="29040" windowHeight="15840" xr2:uid="{045A48EC-B0D4-4470-9E76-867FB04B7647}"/>
  </bookViews>
  <sheets>
    <sheet name="VISUALIZATIONS (With decision)" sheetId="5" r:id="rId1"/>
    <sheet name="Sales2018-2019" sheetId="3" r:id="rId2"/>
    <sheet name="Sales2019-2020" sheetId="4" r:id="rId3"/>
    <sheet name="PriceList" sheetId="1" r:id="rId4"/>
    <sheet name="Category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3" l="1"/>
  <c r="L10" i="3"/>
  <c r="L13" i="3"/>
  <c r="L12" i="3"/>
  <c r="K7" i="3"/>
  <c r="N13" i="4"/>
  <c r="N12" i="4"/>
  <c r="N11" i="4"/>
  <c r="N10" i="4"/>
  <c r="M6" i="4"/>
  <c r="H41" i="4" l="1"/>
  <c r="H64" i="4" s="1"/>
  <c r="H87" i="4" s="1"/>
  <c r="H33" i="4"/>
  <c r="H56" i="4" s="1"/>
  <c r="H79" i="4" s="1"/>
  <c r="H25" i="4"/>
  <c r="H48" i="4" s="1"/>
  <c r="H71" i="4" s="1"/>
  <c r="H24" i="4"/>
  <c r="H47" i="4" s="1"/>
  <c r="H70" i="4" s="1"/>
  <c r="H93" i="4" s="1"/>
  <c r="H23" i="4"/>
  <c r="H46" i="4" s="1"/>
  <c r="H69" i="4" s="1"/>
  <c r="H92" i="4" s="1"/>
  <c r="H22" i="4"/>
  <c r="H45" i="4" s="1"/>
  <c r="H68" i="4" s="1"/>
  <c r="H91" i="4" s="1"/>
  <c r="H21" i="4"/>
  <c r="H44" i="4" s="1"/>
  <c r="H67" i="4" s="1"/>
  <c r="H90" i="4" s="1"/>
  <c r="H20" i="4"/>
  <c r="H43" i="4" s="1"/>
  <c r="H66" i="4" s="1"/>
  <c r="H89" i="4" s="1"/>
  <c r="H19" i="4"/>
  <c r="H42" i="4" s="1"/>
  <c r="H65" i="4" s="1"/>
  <c r="H88" i="4" s="1"/>
  <c r="H18" i="4"/>
  <c r="H17" i="4"/>
  <c r="H40" i="4" s="1"/>
  <c r="H63" i="4" s="1"/>
  <c r="H86" i="4" s="1"/>
  <c r="H16" i="4"/>
  <c r="H39" i="4" s="1"/>
  <c r="H62" i="4" s="1"/>
  <c r="H85" i="4" s="1"/>
  <c r="H15" i="4"/>
  <c r="H38" i="4" s="1"/>
  <c r="H61" i="4" s="1"/>
  <c r="H84" i="4" s="1"/>
  <c r="H14" i="4"/>
  <c r="H37" i="4" s="1"/>
  <c r="H60" i="4" s="1"/>
  <c r="H83" i="4" s="1"/>
  <c r="H13" i="4"/>
  <c r="H36" i="4" s="1"/>
  <c r="H59" i="4" s="1"/>
  <c r="H82" i="4" s="1"/>
  <c r="H12" i="4"/>
  <c r="H35" i="4" s="1"/>
  <c r="H58" i="4" s="1"/>
  <c r="H81" i="4" s="1"/>
  <c r="H11" i="4"/>
  <c r="H34" i="4" s="1"/>
  <c r="H57" i="4" s="1"/>
  <c r="H80" i="4" s="1"/>
  <c r="H10" i="4"/>
  <c r="H9" i="4"/>
  <c r="H32" i="4" s="1"/>
  <c r="H55" i="4" s="1"/>
  <c r="H78" i="4" s="1"/>
  <c r="H8" i="4"/>
  <c r="H31" i="4" s="1"/>
  <c r="H54" i="4" s="1"/>
  <c r="H77" i="4" s="1"/>
  <c r="H7" i="4"/>
  <c r="H30" i="4" s="1"/>
  <c r="H53" i="4" s="1"/>
  <c r="H76" i="4" s="1"/>
  <c r="H6" i="4"/>
  <c r="H29" i="4" s="1"/>
  <c r="H52" i="4" s="1"/>
  <c r="H75" i="4" s="1"/>
  <c r="H5" i="4"/>
  <c r="H28" i="4" s="1"/>
  <c r="H51" i="4" s="1"/>
  <c r="H74" i="4" s="1"/>
  <c r="H4" i="4"/>
  <c r="H27" i="4" s="1"/>
  <c r="H50" i="4" s="1"/>
  <c r="H73" i="4" s="1"/>
  <c r="H3" i="4"/>
  <c r="H26" i="4" s="1"/>
  <c r="H49" i="4" s="1"/>
  <c r="H72" i="4" s="1"/>
  <c r="H2" i="4"/>
  <c r="G13" i="3"/>
  <c r="I82" i="4"/>
  <c r="G82" i="3"/>
  <c r="I59" i="4"/>
  <c r="G59" i="3"/>
  <c r="I36" i="4"/>
  <c r="G36" i="3"/>
  <c r="I13" i="4"/>
  <c r="I93" i="4"/>
  <c r="I92" i="4"/>
  <c r="I91" i="4"/>
  <c r="I90" i="4"/>
  <c r="I89" i="4"/>
  <c r="I88" i="4"/>
  <c r="I87" i="4"/>
  <c r="I86" i="4"/>
  <c r="I85" i="4"/>
  <c r="I84" i="4"/>
  <c r="I83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2" i="4"/>
  <c r="I11" i="4"/>
  <c r="I10" i="4"/>
  <c r="I9" i="4"/>
  <c r="I8" i="4"/>
  <c r="I7" i="4"/>
  <c r="I6" i="4"/>
  <c r="I5" i="4"/>
  <c r="I4" i="4"/>
  <c r="I3" i="4"/>
  <c r="I2" i="4"/>
  <c r="G93" i="3"/>
  <c r="G92" i="3"/>
  <c r="G91" i="3"/>
  <c r="G90" i="3"/>
  <c r="G89" i="3"/>
  <c r="G88" i="3"/>
  <c r="G87" i="3"/>
  <c r="G86" i="3"/>
  <c r="G85" i="3"/>
  <c r="G84" i="3"/>
  <c r="G83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2" i="3"/>
  <c r="G11" i="3"/>
  <c r="G10" i="3"/>
  <c r="G9" i="3"/>
  <c r="G8" i="3"/>
  <c r="G7" i="3"/>
  <c r="G6" i="3"/>
  <c r="G5" i="3"/>
  <c r="G4" i="3"/>
  <c r="G3" i="3"/>
  <c r="G2" i="3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9" i="1"/>
  <c r="I7" i="1"/>
  <c r="I6" i="1"/>
  <c r="I5" i="1"/>
  <c r="I4" i="1"/>
  <c r="I3" i="1"/>
  <c r="I2" i="1"/>
  <c r="O6" i="4" l="1"/>
  <c r="O10" i="4"/>
  <c r="O12" i="4"/>
  <c r="N6" i="4"/>
  <c r="O11" i="4"/>
  <c r="O13" i="4"/>
  <c r="M11" i="3"/>
  <c r="M13" i="3"/>
  <c r="M12" i="3"/>
  <c r="M10" i="3"/>
  <c r="L7" i="3"/>
  <c r="H15" i="1"/>
  <c r="H5" i="1" l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3" i="1"/>
  <c r="H4" i="1"/>
  <c r="H2" i="1"/>
</calcChain>
</file>

<file path=xl/sharedStrings.xml><?xml version="1.0" encoding="utf-8"?>
<sst xmlns="http://schemas.openxmlformats.org/spreadsheetml/2006/main" count="872" uniqueCount="89">
  <si>
    <t>MODEL (BS6)</t>
  </si>
  <si>
    <t>BASIC PRICE</t>
  </si>
  <si>
    <t>L.T,R.T &amp;REG. &amp; Handling 
 Charges</t>
  </si>
  <si>
    <t>Mandatory
Fittings</t>
  </si>
  <si>
    <t>Optional
Fittings</t>
  </si>
  <si>
    <t>TOTAL</t>
  </si>
  <si>
    <t>SCOOTY PEP+ FAS BSVI</t>
  </si>
  <si>
    <t>SCOOTY PEP+ BABE MATTE SERIES BSVI</t>
  </si>
  <si>
    <t>SCOOTY ZEST BS6</t>
  </si>
  <si>
    <t>SCOOTY ZEST MATTE SERIES BS6</t>
  </si>
  <si>
    <t>JUPITER BS6 SMW</t>
  </si>
  <si>
    <t>JUPITER BS6</t>
  </si>
  <si>
    <t>JUPITER ZX BS6</t>
  </si>
  <si>
    <t>JUPITER CLASSIC BS6</t>
  </si>
  <si>
    <t>NTORQ DISC SPL EDD BS6</t>
  </si>
  <si>
    <t>NTORQ DISC SUPER SQUAD EDD</t>
  </si>
  <si>
    <t>TVS RADEON DRUM SPL EDD BS6</t>
  </si>
  <si>
    <t>STAR CITY ES BS6</t>
  </si>
  <si>
    <t>STAR CITY ES DT BS6</t>
  </si>
  <si>
    <t>SPORT KLS BS6</t>
  </si>
  <si>
    <t>SPORT ELS BS6</t>
  </si>
  <si>
    <t>INDEX</t>
  </si>
  <si>
    <t>APACHE 160 DRUM 2V BS6</t>
  </si>
  <si>
    <t>APACHE 160 DISC 2V BS6</t>
  </si>
  <si>
    <t>APACHE RTR 180 BSVI</t>
  </si>
  <si>
    <t>APACHE RTR 200 4V</t>
  </si>
  <si>
    <t>XL 100 HEAVY DUTY ES SPL EDD</t>
  </si>
  <si>
    <t>TVS RADEON DRUM BS6</t>
  </si>
  <si>
    <t>XL 100 COMFORT SPL EDD</t>
  </si>
  <si>
    <t>XL 100 HEAVY DUTY ES</t>
  </si>
  <si>
    <t>5 yr Insurance TP &amp; 1 year OD &amp; 1 Year PA 15lakhs &amp; RSA 1 year</t>
  </si>
  <si>
    <t>TVS SPORT</t>
  </si>
  <si>
    <t>TVS STAR CITY</t>
  </si>
  <si>
    <t>TVS RADEON</t>
  </si>
  <si>
    <t>TVS APACHE</t>
  </si>
  <si>
    <t>TVS XL</t>
  </si>
  <si>
    <t>SCOOTY PEP+</t>
  </si>
  <si>
    <t>TVS ZEST</t>
  </si>
  <si>
    <t>TVS JUPYTER</t>
  </si>
  <si>
    <t>TVS NTORQ</t>
  </si>
  <si>
    <t>No.</t>
  </si>
  <si>
    <t>Category</t>
  </si>
  <si>
    <t>Sub-Category</t>
  </si>
  <si>
    <t>Model</t>
  </si>
  <si>
    <t>Orders</t>
  </si>
  <si>
    <t>Motor Cycle</t>
  </si>
  <si>
    <t>Moped</t>
  </si>
  <si>
    <t>Scooter</t>
  </si>
  <si>
    <t>MotorCycle</t>
  </si>
  <si>
    <t>APACHE 160 DRUM</t>
  </si>
  <si>
    <t>APACHE 160 DISC</t>
  </si>
  <si>
    <t>Sep</t>
  </si>
  <si>
    <t>Oct</t>
  </si>
  <si>
    <t>Nov</t>
  </si>
  <si>
    <t>Dec</t>
  </si>
  <si>
    <t>Order Month</t>
  </si>
  <si>
    <t>TVS JUPITER</t>
  </si>
  <si>
    <t xml:space="preserve"> Extra</t>
  </si>
  <si>
    <t>Sales in Rupee(INR)</t>
  </si>
  <si>
    <t>Sales in Nos.</t>
  </si>
  <si>
    <t>In stock</t>
  </si>
  <si>
    <t>Month</t>
  </si>
  <si>
    <t>Average Sales</t>
  </si>
  <si>
    <t>Vehicles sold</t>
  </si>
  <si>
    <t>In stock(By Dec)</t>
  </si>
  <si>
    <t>September</t>
  </si>
  <si>
    <t>October</t>
  </si>
  <si>
    <t>November</t>
  </si>
  <si>
    <t>December</t>
  </si>
  <si>
    <t>Vehicles Sold</t>
  </si>
  <si>
    <t>Summary Statistics 2018-2019</t>
  </si>
  <si>
    <t>Summary Statistics 2019-2020</t>
  </si>
  <si>
    <t>EACH CATEGORY SALES COUNT</t>
  </si>
  <si>
    <t>ORDER VS SALES COMPARISON (2019-2020)</t>
  </si>
  <si>
    <t>Stock Alert and Best Sellers (A view)</t>
  </si>
  <si>
    <t>..</t>
  </si>
  <si>
    <t>Discount in INR</t>
  </si>
  <si>
    <t>JUPITERZX BS6</t>
  </si>
  <si>
    <t>Discount in % (of EXTRA charges)</t>
  </si>
  <si>
    <t>DISCOUNT TABLE</t>
  </si>
  <si>
    <t>SALES GROWTH</t>
  </si>
  <si>
    <t>2019-2020 Monthly Sales comparison (Category-wise)</t>
  </si>
  <si>
    <t xml:space="preserve">2018-2019 and 2019-2020 Monthly Sales Growth Comparison </t>
  </si>
  <si>
    <t>Extra charges (in INR)</t>
  </si>
  <si>
    <t>New Selling Price in INR</t>
  </si>
  <si>
    <t>Discount in % (from original price)</t>
  </si>
  <si>
    <t>DASHBOARD 1</t>
  </si>
  <si>
    <t>Old Selling Price in INR</t>
  </si>
  <si>
    <t>DISCOUNT 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</si>
</sst>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2" fillId="0" borderId="0" xfId="0" applyFont="1"/>
    <xf numFmtId="0" fontId="5" fillId="6" borderId="5" xfId="1" applyFont="1" applyFill="1" applyBorder="1"/>
    <xf numFmtId="0" fontId="5" fillId="6" borderId="5" xfId="2" applyFont="1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7" borderId="5" xfId="0" applyFill="1" applyBorder="1"/>
    <xf numFmtId="0" fontId="0" fillId="7" borderId="0" xfId="0" applyFill="1"/>
    <xf numFmtId="0" fontId="2" fillId="7" borderId="0" xfId="0" applyFont="1" applyFill="1"/>
    <xf numFmtId="0" fontId="0" fillId="0" borderId="14" xfId="0" applyBorder="1"/>
    <xf numFmtId="0" fontId="6" fillId="7" borderId="0" xfId="0" applyFont="1" applyFill="1"/>
    <xf numFmtId="0" fontId="2" fillId="7" borderId="5" xfId="0" applyFont="1" applyFill="1" applyBorder="1"/>
    <xf numFmtId="0" fontId="2" fillId="7" borderId="5" xfId="0" applyFont="1" applyFill="1" applyBorder="1" applyAlignment="1">
      <alignment wrapText="1"/>
    </xf>
    <xf numFmtId="9" fontId="2" fillId="7" borderId="5" xfId="0" applyNumberFormat="1" applyFont="1" applyFill="1" applyBorder="1"/>
    <xf numFmtId="0" fontId="2" fillId="8" borderId="0" xfId="0" applyFont="1" applyFill="1"/>
    <xf numFmtId="0" fontId="0" fillId="0" borderId="15" xfId="0" applyBorder="1"/>
    <xf numFmtId="0" fontId="0" fillId="0" borderId="16" xfId="0" applyBorder="1"/>
    <xf numFmtId="0" fontId="7" fillId="4" borderId="18" xfId="1" applyFont="1" applyBorder="1"/>
    <xf numFmtId="0" fontId="7" fillId="4" borderId="19" xfId="1" applyFont="1" applyBorder="1"/>
    <xf numFmtId="0" fontId="7" fillId="4" borderId="20" xfId="1" applyFont="1" applyBorder="1"/>
    <xf numFmtId="0" fontId="7" fillId="4" borderId="21" xfId="1" applyFont="1" applyBorder="1"/>
    <xf numFmtId="0" fontId="7" fillId="4" borderId="22" xfId="1" applyFont="1" applyBorder="1" applyAlignment="1">
      <alignment wrapText="1"/>
    </xf>
    <xf numFmtId="0" fontId="7" fillId="4" borderId="23" xfId="1" applyFont="1" applyBorder="1"/>
    <xf numFmtId="0" fontId="7" fillId="4" borderId="24" xfId="1" applyFont="1" applyBorder="1"/>
    <xf numFmtId="0" fontId="7" fillId="4" borderId="25" xfId="1" applyFont="1" applyBorder="1"/>
    <xf numFmtId="0" fontId="7" fillId="4" borderId="17" xfId="1" applyFont="1" applyBorder="1" applyAlignment="1">
      <alignment wrapText="1"/>
    </xf>
    <xf numFmtId="0" fontId="7" fillId="4" borderId="26" xfId="1" applyFont="1" applyBorder="1"/>
    <xf numFmtId="0" fontId="7" fillId="4" borderId="27" xfId="1" applyFont="1" applyBorder="1"/>
    <xf numFmtId="0" fontId="7" fillId="4" borderId="28" xfId="1" applyFont="1" applyBorder="1"/>
    <xf numFmtId="0" fontId="0" fillId="7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3rd</a:t>
            </a:r>
            <a:r>
              <a:rPr lang="en-IN" baseline="0"/>
              <a:t> QuarterSales(18-19)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'Sales2018-2019'!$L$10:$M$10</c15:sqref>
                  </c15:fullRef>
                </c:ext>
              </c:extLst>
              <c:f>'Sales2018-2019'!$M$10</c:f>
              <c:numCache>
                <c:formatCode>General</c:formatCode>
                <c:ptCount val="1"/>
                <c:pt idx="0">
                  <c:v>407052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4-4EFE-AA9F-9B52BEC9E6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'Sales2018-2019'!$L$11:$M$11</c15:sqref>
                  </c15:fullRef>
                </c:ext>
              </c:extLst>
              <c:f>'Sales2018-2019'!$M$11</c:f>
              <c:numCache>
                <c:formatCode>General</c:formatCode>
                <c:ptCount val="1"/>
                <c:pt idx="0">
                  <c:v>602776.95652173914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4-4EFE-AA9F-9B52BEC9E69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'Sales2018-2019'!$L$12:$M$12</c15:sqref>
                  </c15:fullRef>
                </c:ext>
              </c:extLst>
              <c:f>'Sales2018-2019'!$M$12</c:f>
              <c:numCache>
                <c:formatCode>General</c:formatCode>
                <c:ptCount val="1"/>
                <c:pt idx="0">
                  <c:v>375595.04347826086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E4-4EFE-AA9F-9B52BEC9E69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'Sales2018-2019'!$L$13:$M$13</c15:sqref>
                  </c15:fullRef>
                </c:ext>
              </c:extLst>
              <c:f>'Sales2018-2019'!$M$13</c:f>
              <c:numCache>
                <c:formatCode>General</c:formatCode>
                <c:ptCount val="1"/>
                <c:pt idx="0">
                  <c:v>576924.26086956519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E4-4EFE-AA9F-9B52BEC9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634735"/>
        <c:axId val="979635151"/>
      </c:barChart>
      <c:catAx>
        <c:axId val="9796347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79635151"/>
        <c:crosses val="autoZero"/>
        <c:auto val="1"/>
        <c:lblAlgn val="ctr"/>
        <c:lblOffset val="100"/>
        <c:noMultiLvlLbl val="0"/>
      </c:catAx>
      <c:valAx>
        <c:axId val="9796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3rd</a:t>
            </a:r>
            <a:r>
              <a:rPr lang="en-IN" baseline="0"/>
              <a:t> QuarterSales (19-20)</a:t>
            </a:r>
            <a:endParaRPr lang="en-IN"/>
          </a:p>
        </c:rich>
      </c:tx>
      <c:layout>
        <c:manualLayout>
          <c:xMode val="edge"/>
          <c:yMode val="edge"/>
          <c:x val="0.2803678915135607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31496062992"/>
          <c:y val="0.19949074074074077"/>
          <c:w val="0.8521968503937007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'Sales2019-2020'!$N$10:$O$10</c15:sqref>
                  </c15:fullRef>
                </c:ext>
              </c:extLst>
              <c:f>'Sales2019-2020'!$O$10</c:f>
              <c:numCache>
                <c:formatCode>General</c:formatCode>
                <c:ptCount val="1"/>
                <c:pt idx="0">
                  <c:v>342179.21739130432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'Sales2019-2020'!$M$10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D9D-40A1-AF3C-8D8E58303E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'Sales2019-2020'!$N$11:$O$11</c15:sqref>
                  </c15:fullRef>
                </c:ext>
              </c:extLst>
              <c:f>'Sales2019-2020'!$O$11</c:f>
              <c:numCache>
                <c:formatCode>General</c:formatCode>
                <c:ptCount val="1"/>
                <c:pt idx="0">
                  <c:v>376771.30434782611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'Sales2019-2020'!$M$11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D9D-40A1-AF3C-8D8E58303E5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'Sales2019-2020'!$N$12:$O$12</c15:sqref>
                  </c15:fullRef>
                </c:ext>
              </c:extLst>
              <c:f>'Sales2019-2020'!$O$12</c:f>
              <c:numCache>
                <c:formatCode>General</c:formatCode>
                <c:ptCount val="1"/>
                <c:pt idx="0">
                  <c:v>634535.21739130432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'Sales2019-2020'!$M$12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D9D-40A1-AF3C-8D8E58303E5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'Sales2019-2020'!$N$13:$O$13</c15:sqref>
                  </c15:fullRef>
                </c:ext>
              </c:extLst>
              <c:f>'Sales2019-2020'!$O$13</c:f>
              <c:numCache>
                <c:formatCode>General</c:formatCode>
                <c:ptCount val="1"/>
                <c:pt idx="0">
                  <c:v>458177.47826086957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'Sales2019-2020'!$M$13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D9D-40A1-AF3C-8D8E5830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135199"/>
        <c:axId val="924137695"/>
      </c:barChart>
      <c:catAx>
        <c:axId val="924135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4137695"/>
        <c:crosses val="autoZero"/>
        <c:auto val="1"/>
        <c:lblAlgn val="ctr"/>
        <c:lblOffset val="100"/>
        <c:noMultiLvlLbl val="0"/>
      </c:catAx>
      <c:valAx>
        <c:axId val="9241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68</xdr:row>
      <xdr:rowOff>98550</xdr:rowOff>
    </xdr:from>
    <xdr:to>
      <xdr:col>13</xdr:col>
      <xdr:colOff>275270</xdr:colOff>
      <xdr:row>84</xdr:row>
      <xdr:rowOff>112200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0303AAD-5A2A-41F7-A016-620CA020D1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147" b="-10147"/>
        <a:stretch/>
      </xdr:blipFill>
      <xdr:spPr>
        <a:xfrm>
          <a:off x="561975" y="11433300"/>
          <a:ext cx="7638095" cy="3061650"/>
        </a:xfrm>
        <a:prstGeom prst="rect">
          <a:avLst/>
        </a:prstGeom>
      </xdr:spPr>
    </xdr:pic>
    <xdr:clientData/>
  </xdr:twoCellAnchor>
  <xdr:twoCellAnchor editAs="oneCell">
    <xdr:from>
      <xdr:col>0</xdr:col>
      <xdr:colOff>581025</xdr:colOff>
      <xdr:row>2</xdr:row>
      <xdr:rowOff>142875</xdr:rowOff>
    </xdr:from>
    <xdr:to>
      <xdr:col>17</xdr:col>
      <xdr:colOff>1276351</xdr:colOff>
      <xdr:row>28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522FE92-36E0-4662-8FC6-2CC0103FE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025" y="571500"/>
          <a:ext cx="11058526" cy="4857750"/>
        </a:xfrm>
        <a:prstGeom prst="rect">
          <a:avLst/>
        </a:prstGeom>
      </xdr:spPr>
    </xdr:pic>
    <xdr:clientData/>
  </xdr:twoCellAnchor>
  <xdr:twoCellAnchor editAs="oneCell">
    <xdr:from>
      <xdr:col>19</xdr:col>
      <xdr:colOff>219075</xdr:colOff>
      <xdr:row>78</xdr:row>
      <xdr:rowOff>38100</xdr:rowOff>
    </xdr:from>
    <xdr:to>
      <xdr:col>20</xdr:col>
      <xdr:colOff>323850</xdr:colOff>
      <xdr:row>83</xdr:row>
      <xdr:rowOff>0</xdr:rowOff>
    </xdr:to>
    <xdr:pic>
      <xdr:nvPicPr>
        <xdr:cNvPr id="12" name="Graphic 11" descr="Bar graph with downward trend">
          <a:extLst>
            <a:ext uri="{FF2B5EF4-FFF2-40B4-BE49-F238E27FC236}">
              <a16:creationId xmlns:a16="http://schemas.microsoft.com/office/drawing/2014/main" id="{DE6AD559-5261-4317-8FDC-E68F7F163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001750" y="14097000"/>
          <a:ext cx="914400" cy="914400"/>
        </a:xfrm>
        <a:prstGeom prst="rect">
          <a:avLst/>
        </a:prstGeom>
      </xdr:spPr>
    </xdr:pic>
    <xdr:clientData/>
  </xdr:twoCellAnchor>
  <xdr:oneCellAnchor>
    <xdr:from>
      <xdr:col>23</xdr:col>
      <xdr:colOff>247651</xdr:colOff>
      <xdr:row>86</xdr:row>
      <xdr:rowOff>0</xdr:rowOff>
    </xdr:from>
    <xdr:ext cx="468630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D6FA89D-7EC5-417D-AACC-13067453ED1C}"/>
            </a:ext>
          </a:extLst>
        </xdr:cNvPr>
        <xdr:cNvSpPr txBox="1"/>
      </xdr:nvSpPr>
      <xdr:spPr>
        <a:xfrm>
          <a:off x="14268451" y="14763750"/>
          <a:ext cx="46863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2</xdr:col>
      <xdr:colOff>0</xdr:colOff>
      <xdr:row>83</xdr:row>
      <xdr:rowOff>152400</xdr:rowOff>
    </xdr:from>
    <xdr:to>
      <xdr:col>11</xdr:col>
      <xdr:colOff>95250</xdr:colOff>
      <xdr:row>89</xdr:row>
      <xdr:rowOff>47625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53F412D-312D-4995-8693-BA9FAA9714CE}"/>
            </a:ext>
          </a:extLst>
        </xdr:cNvPr>
        <xdr:cNvSpPr txBox="1"/>
      </xdr:nvSpPr>
      <xdr:spPr>
        <a:xfrm>
          <a:off x="1219200" y="14344650"/>
          <a:ext cx="5581650" cy="103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Mopeds shows</a:t>
          </a:r>
          <a:r>
            <a:rPr lang="en-IN" sz="1400" b="1" baseline="0"/>
            <a:t> a very high sales in the first 3 months. But somehow a moderate growth in December.</a:t>
          </a:r>
        </a:p>
        <a:p>
          <a:r>
            <a:rPr lang="en-IN" sz="1400" b="1" baseline="0"/>
            <a:t>Scooters were not high or low. Their sales shows average growth.</a:t>
          </a:r>
        </a:p>
        <a:p>
          <a:r>
            <a:rPr lang="en-IN" sz="1400" b="1" baseline="0"/>
            <a:t>Motorcycles shows a gradual increase in the third-quarter of (2019-2020)</a:t>
          </a:r>
          <a:endParaRPr lang="en-IN" sz="1400" b="1"/>
        </a:p>
      </xdr:txBody>
    </xdr:sp>
    <xdr:clientData/>
  </xdr:twoCellAnchor>
  <xdr:twoCellAnchor>
    <xdr:from>
      <xdr:col>20</xdr:col>
      <xdr:colOff>504825</xdr:colOff>
      <xdr:row>77</xdr:row>
      <xdr:rowOff>19050</xdr:rowOff>
    </xdr:from>
    <xdr:to>
      <xdr:col>24</xdr:col>
      <xdr:colOff>238125</xdr:colOff>
      <xdr:row>85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772D284-78E0-4203-9CD7-C6F9C53AE059}"/>
            </a:ext>
          </a:extLst>
        </xdr:cNvPr>
        <xdr:cNvSpPr txBox="1"/>
      </xdr:nvSpPr>
      <xdr:spPr>
        <a:xfrm>
          <a:off x="15097125" y="13887450"/>
          <a:ext cx="2505075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Comparing</a:t>
          </a:r>
          <a:r>
            <a:rPr lang="en-IN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sales of year (2018-2019), the current year (2019-2020) sales graph is declining. So we need to find ways to sell vehicles in the direct sales campaign (year-end sale)</a:t>
          </a:r>
          <a:endParaRPr lang="en-IN" sz="1400">
            <a:effectLst/>
          </a:endParaRPr>
        </a:p>
        <a:p>
          <a:endParaRPr lang="en-IN" sz="1400"/>
        </a:p>
      </xdr:txBody>
    </xdr:sp>
    <xdr:clientData/>
  </xdr:twoCellAnchor>
  <xdr:twoCellAnchor>
    <xdr:from>
      <xdr:col>16</xdr:col>
      <xdr:colOff>523875</xdr:colOff>
      <xdr:row>122</xdr:row>
      <xdr:rowOff>76200</xdr:rowOff>
    </xdr:from>
    <xdr:to>
      <xdr:col>23</xdr:col>
      <xdr:colOff>466725</xdr:colOff>
      <xdr:row>135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0379E45-C819-41FE-8A0C-41105571BD86}"/>
            </a:ext>
          </a:extLst>
        </xdr:cNvPr>
        <xdr:cNvSpPr txBox="1"/>
      </xdr:nvSpPr>
      <xdr:spPr>
        <a:xfrm>
          <a:off x="10277475" y="20983575"/>
          <a:ext cx="5543550" cy="2428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1) Xl 100 HEAVY DUTY ES</a:t>
          </a:r>
          <a:r>
            <a:rPr lang="en-IN" sz="1100" baseline="0"/>
            <a:t> is high in stock. Count(30+) </a:t>
          </a:r>
        </a:p>
        <a:p>
          <a:r>
            <a:rPr lang="en-IN" sz="1100" baseline="0"/>
            <a:t>But it holds the 2 best-seller. So, no discount need to be allocated.</a:t>
          </a:r>
        </a:p>
        <a:p>
          <a:endParaRPr lang="en-IN" sz="1100" baseline="0"/>
        </a:p>
        <a:p>
          <a:r>
            <a:rPr lang="en-IN" sz="1100" baseline="0"/>
            <a:t>2) XL 100 HEAVY DUTY ES SPL EDD holds the best sellling two-wheeler in the third-quarter. So, this needs no discount.</a:t>
          </a:r>
        </a:p>
        <a:p>
          <a:endParaRPr lang="en-IN" sz="1100" baseline="0"/>
        </a:p>
        <a:p>
          <a:r>
            <a:rPr lang="en-IN" sz="1100" baseline="0"/>
            <a:t>3) </a:t>
          </a:r>
          <a:r>
            <a:rPr lang="en-IN" sz="1100" b="1" baseline="0">
              <a:solidFill>
                <a:srgbClr val="FF0000"/>
              </a:solidFill>
            </a:rPr>
            <a:t>SCOOTY PEP+ FAS BSVI </a:t>
          </a:r>
          <a:r>
            <a:rPr lang="en-IN" sz="1100" baseline="0"/>
            <a:t>is the next in stock. Count(25+)</a:t>
          </a:r>
        </a:p>
        <a:p>
          <a:r>
            <a:rPr lang="en-IN" sz="1100" baseline="0"/>
            <a:t>On comparing the monthly sales of SCOOTER CATEGORY they have shown am average growth. This needs a discount.</a:t>
          </a:r>
        </a:p>
        <a:p>
          <a:r>
            <a:rPr lang="en-IN" sz="1100" baseline="0"/>
            <a:t>Say,</a:t>
          </a:r>
        </a:p>
        <a:p>
          <a:r>
            <a:rPr lang="en-IN" sz="1100" baseline="0"/>
            <a:t>Take EXTRA column in PriceList sheet to calculate the discount</a:t>
          </a:r>
        </a:p>
        <a:p>
          <a:r>
            <a:rPr lang="en-IN" sz="1100" baseline="0"/>
            <a:t>EXTRA for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SCOOTY PEP+ FAS BSVI 16224</a:t>
          </a: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model needs  </a:t>
          </a:r>
          <a:r>
            <a:rPr lang="en-I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20% of EXTRA charges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a discount</a:t>
          </a:r>
        </a:p>
        <a:p>
          <a:endParaRPr lang="en-IN" sz="1100" b="0" baseline="0"/>
        </a:p>
        <a:p>
          <a:endParaRPr lang="en-IN" sz="1100" baseline="0"/>
        </a:p>
      </xdr:txBody>
    </xdr:sp>
    <xdr:clientData/>
  </xdr:twoCellAnchor>
  <xdr:twoCellAnchor>
    <xdr:from>
      <xdr:col>17</xdr:col>
      <xdr:colOff>1371600</xdr:colOff>
      <xdr:row>9</xdr:row>
      <xdr:rowOff>142875</xdr:rowOff>
    </xdr:from>
    <xdr:to>
      <xdr:col>22</xdr:col>
      <xdr:colOff>390525</xdr:colOff>
      <xdr:row>16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FC464F3-7B1B-4CE8-A41A-A3C397476C7F}"/>
            </a:ext>
          </a:extLst>
        </xdr:cNvPr>
        <xdr:cNvSpPr txBox="1"/>
      </xdr:nvSpPr>
      <xdr:spPr>
        <a:xfrm>
          <a:off x="11734800" y="1905000"/>
          <a:ext cx="4933950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/>
            <a:t>Y</a:t>
          </a:r>
          <a:r>
            <a:rPr lang="en-IN" sz="1200" baseline="0"/>
            <a:t> - axis - Number of vehicles sold</a:t>
          </a:r>
        </a:p>
        <a:p>
          <a:r>
            <a:rPr lang="en-IN" sz="1200" baseline="0"/>
            <a:t>X - axis - Each model/sub-category/category</a:t>
          </a:r>
        </a:p>
        <a:p>
          <a:endParaRPr lang="en-IN" sz="1200" baseline="0"/>
        </a:p>
        <a:p>
          <a:r>
            <a:rPr lang="en-IN" sz="1200" baseline="0"/>
            <a:t>Each bar shows how many vehicles have been sold in the year 2019-2020</a:t>
          </a:r>
        </a:p>
        <a:p>
          <a:r>
            <a:rPr lang="en-IN" sz="1200" baseline="0"/>
            <a:t>The intensity of color indicates the sales in rupee(in INR)</a:t>
          </a:r>
        </a:p>
        <a:p>
          <a:endParaRPr lang="en-IN" sz="1200" baseline="0"/>
        </a:p>
        <a:p>
          <a:endParaRPr lang="en-IN" sz="1200"/>
        </a:p>
      </xdr:txBody>
    </xdr:sp>
    <xdr:clientData/>
  </xdr:twoCellAnchor>
  <xdr:twoCellAnchor>
    <xdr:from>
      <xdr:col>19</xdr:col>
      <xdr:colOff>180975</xdr:colOff>
      <xdr:row>39</xdr:row>
      <xdr:rowOff>142876</xdr:rowOff>
    </xdr:from>
    <xdr:to>
      <xdr:col>22</xdr:col>
      <xdr:colOff>600075</xdr:colOff>
      <xdr:row>46</xdr:row>
      <xdr:rowOff>142876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7D6B44-7C6B-4D67-9CB4-453AC65863C9}"/>
            </a:ext>
          </a:extLst>
        </xdr:cNvPr>
        <xdr:cNvSpPr txBox="1"/>
      </xdr:nvSpPr>
      <xdr:spPr>
        <a:xfrm>
          <a:off x="14097000" y="7667626"/>
          <a:ext cx="278130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This graph</a:t>
          </a:r>
          <a:r>
            <a:rPr lang="en-IN" sz="1200" b="1" baseline="0"/>
            <a:t> compares the total orders we have placed over the third-quarter of 2019-2020 and the sales reached till december.</a:t>
          </a:r>
        </a:p>
        <a:p>
          <a:endParaRPr lang="en-IN" sz="1200" b="1" baseline="0"/>
        </a:p>
        <a:p>
          <a:r>
            <a:rPr lang="en-IN" sz="1200" b="1" baseline="0"/>
            <a:t>Moped - TVS XL stands the best seller of the third-quarter.</a:t>
          </a:r>
        </a:p>
        <a:p>
          <a:endParaRPr lang="en-IN" sz="1200" b="1" baseline="0"/>
        </a:p>
      </xdr:txBody>
    </xdr:sp>
    <xdr:clientData/>
  </xdr:twoCellAnchor>
  <xdr:twoCellAnchor editAs="oneCell">
    <xdr:from>
      <xdr:col>0</xdr:col>
      <xdr:colOff>514350</xdr:colOff>
      <xdr:row>30</xdr:row>
      <xdr:rowOff>148951</xdr:rowOff>
    </xdr:from>
    <xdr:to>
      <xdr:col>19</xdr:col>
      <xdr:colOff>47625</xdr:colOff>
      <xdr:row>62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B861E4-53DB-4E29-8AC6-F7B0798CFA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4827" b="-5330"/>
        <a:stretch/>
      </xdr:blipFill>
      <xdr:spPr>
        <a:xfrm>
          <a:off x="514350" y="5959201"/>
          <a:ext cx="13449300" cy="6128024"/>
        </a:xfrm>
        <a:prstGeom prst="rect">
          <a:avLst/>
        </a:prstGeom>
      </xdr:spPr>
    </xdr:pic>
    <xdr:clientData/>
  </xdr:twoCellAnchor>
  <xdr:twoCellAnchor editAs="oneCell">
    <xdr:from>
      <xdr:col>13</xdr:col>
      <xdr:colOff>561975</xdr:colOff>
      <xdr:row>67</xdr:row>
      <xdr:rowOff>76200</xdr:rowOff>
    </xdr:from>
    <xdr:to>
      <xdr:col>19</xdr:col>
      <xdr:colOff>66675</xdr:colOff>
      <xdr:row>104</xdr:row>
      <xdr:rowOff>113414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1EC97D-18FA-4B2D-99DF-D9A2BF39B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86775" y="12039600"/>
          <a:ext cx="5495925" cy="7085714"/>
        </a:xfrm>
        <a:prstGeom prst="rect">
          <a:avLst/>
        </a:prstGeom>
      </xdr:spPr>
    </xdr:pic>
    <xdr:clientData/>
  </xdr:twoCellAnchor>
  <xdr:twoCellAnchor>
    <xdr:from>
      <xdr:col>19</xdr:col>
      <xdr:colOff>447675</xdr:colOff>
      <xdr:row>70</xdr:row>
      <xdr:rowOff>152400</xdr:rowOff>
    </xdr:from>
    <xdr:to>
      <xdr:col>21</xdr:col>
      <xdr:colOff>276225</xdr:colOff>
      <xdr:row>76</xdr:row>
      <xdr:rowOff>19050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CBAFBF6-1FD4-49EC-8961-6ADF7FD32617}"/>
            </a:ext>
          </a:extLst>
        </xdr:cNvPr>
        <xdr:cNvSpPr txBox="1"/>
      </xdr:nvSpPr>
      <xdr:spPr>
        <a:xfrm>
          <a:off x="14230350" y="12687300"/>
          <a:ext cx="1581150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Detail </a:t>
          </a:r>
          <a:r>
            <a:rPr lang="en-IN" sz="1400" baseline="0"/>
            <a:t> - Number of two-wheelers sold every month</a:t>
          </a:r>
          <a:endParaRPr lang="en-IN" sz="1400"/>
        </a:p>
      </xdr:txBody>
    </xdr:sp>
    <xdr:clientData/>
  </xdr:twoCellAnchor>
  <xdr:twoCellAnchor>
    <xdr:from>
      <xdr:col>17</xdr:col>
      <xdr:colOff>19050</xdr:colOff>
      <xdr:row>72</xdr:row>
      <xdr:rowOff>95250</xdr:rowOff>
    </xdr:from>
    <xdr:to>
      <xdr:col>19</xdr:col>
      <xdr:colOff>400050</xdr:colOff>
      <xdr:row>72</xdr:row>
      <xdr:rowOff>161925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738E496B-3C89-4B52-AB9D-06C138E10C8C}"/>
            </a:ext>
          </a:extLst>
        </xdr:cNvPr>
        <xdr:cNvCxnSpPr/>
      </xdr:nvCxnSpPr>
      <xdr:spPr>
        <a:xfrm>
          <a:off x="10382250" y="13011150"/>
          <a:ext cx="3800475" cy="66675"/>
        </a:xfrm>
        <a:prstGeom prst="bentConnector3">
          <a:avLst>
            <a:gd name="adj1" fmla="val 50000"/>
          </a:avLst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800100</xdr:colOff>
      <xdr:row>87</xdr:row>
      <xdr:rowOff>180974</xdr:rowOff>
    </xdr:from>
    <xdr:to>
      <xdr:col>23</xdr:col>
      <xdr:colOff>228600</xdr:colOff>
      <xdr:row>98</xdr:row>
      <xdr:rowOff>133349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897ADE5-52FF-4BD3-A303-516B465F1E1D}"/>
            </a:ext>
          </a:extLst>
        </xdr:cNvPr>
        <xdr:cNvSpPr txBox="1"/>
      </xdr:nvSpPr>
      <xdr:spPr>
        <a:xfrm>
          <a:off x="14582775" y="15954374"/>
          <a:ext cx="2400300" cy="204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INFERENCE:</a:t>
          </a:r>
        </a:p>
        <a:p>
          <a:r>
            <a:rPr lang="en-IN" sz="1100"/>
            <a:t>This</a:t>
          </a:r>
          <a:r>
            <a:rPr lang="en-IN" sz="1100" baseline="0"/>
            <a:t> is a post-lockdown comparison </a:t>
          </a:r>
          <a:endParaRPr lang="en-IN" sz="1100"/>
        </a:p>
        <a:p>
          <a:r>
            <a:rPr lang="en-IN" sz="1100"/>
            <a:t>Compared</a:t>
          </a:r>
          <a:r>
            <a:rPr lang="en-IN" sz="1100" baseline="0"/>
            <a:t> to the sales in the 3rd quarter of last year, </a:t>
          </a:r>
        </a:p>
        <a:p>
          <a:endParaRPr lang="en-IN" sz="1100" baseline="0"/>
        </a:p>
        <a:p>
          <a:r>
            <a:rPr lang="en-IN" sz="1100" baseline="0"/>
            <a:t>1. Only Sales in the month November showed a huge growth in 2019-2020</a:t>
          </a:r>
        </a:p>
        <a:p>
          <a:r>
            <a:rPr lang="en-IN" sz="1100" baseline="0"/>
            <a:t>2. The showroom has sold only 125 vehicles in December. Inorder to improve their business growth, sales need to be improved.</a:t>
          </a:r>
        </a:p>
        <a:p>
          <a:endParaRPr lang="en-IN" sz="1100"/>
        </a:p>
      </xdr:txBody>
    </xdr:sp>
    <xdr:clientData/>
  </xdr:twoCellAnchor>
  <xdr:twoCellAnchor editAs="oneCell">
    <xdr:from>
      <xdr:col>1</xdr:col>
      <xdr:colOff>0</xdr:colOff>
      <xdr:row>109</xdr:row>
      <xdr:rowOff>190499</xdr:rowOff>
    </xdr:from>
    <xdr:to>
      <xdr:col>16</xdr:col>
      <xdr:colOff>379809</xdr:colOff>
      <xdr:row>145</xdr:row>
      <xdr:rowOff>171449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24F8293-362B-40EB-8395-68A4809DE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20202524"/>
          <a:ext cx="9523809" cy="7934325"/>
        </a:xfrm>
        <a:prstGeom prst="rect">
          <a:avLst/>
        </a:prstGeom>
      </xdr:spPr>
    </xdr:pic>
    <xdr:clientData/>
  </xdr:twoCellAnchor>
  <xdr:twoCellAnchor>
    <xdr:from>
      <xdr:col>17</xdr:col>
      <xdr:colOff>1838325</xdr:colOff>
      <xdr:row>145</xdr:row>
      <xdr:rowOff>228600</xdr:rowOff>
    </xdr:from>
    <xdr:to>
      <xdr:col>17</xdr:col>
      <xdr:colOff>2105025</xdr:colOff>
      <xdr:row>147</xdr:row>
      <xdr:rowOff>180975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80F08EF0-F23F-42AC-8D4C-A1BE2061565F}"/>
            </a:ext>
          </a:extLst>
        </xdr:cNvPr>
        <xdr:cNvSpPr/>
      </xdr:nvSpPr>
      <xdr:spPr>
        <a:xfrm>
          <a:off x="12201525" y="28765500"/>
          <a:ext cx="266700" cy="3810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238125</xdr:colOff>
      <xdr:row>138</xdr:row>
      <xdr:rowOff>133350</xdr:rowOff>
    </xdr:from>
    <xdr:to>
      <xdr:col>23</xdr:col>
      <xdr:colOff>123825</xdr:colOff>
      <xdr:row>145</xdr:row>
      <xdr:rowOff>219075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FB16EAC-454A-4F52-B488-35E843AC1D55}"/>
            </a:ext>
          </a:extLst>
        </xdr:cNvPr>
        <xdr:cNvSpPr txBox="1"/>
      </xdr:nvSpPr>
      <xdr:spPr>
        <a:xfrm>
          <a:off x="15906750" y="26289000"/>
          <a:ext cx="1104900" cy="2466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Based on</a:t>
          </a:r>
          <a:r>
            <a:rPr lang="en-IN" sz="1100" b="1" baseline="0"/>
            <a:t> ORDER VS SALES COMPARISON (2019-2020) graph and the Top5BestSellers(withProitlevel) graph, the discounts are decided based on the Stock Alert graph in Dashboard 1</a:t>
          </a:r>
          <a:endParaRPr lang="en-IN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14</xdr:row>
      <xdr:rowOff>42862</xdr:rowOff>
    </xdr:from>
    <xdr:to>
      <xdr:col>15</xdr:col>
      <xdr:colOff>166687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D1CC7-C221-4DDB-AECE-5AB20121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16</xdr:row>
      <xdr:rowOff>4762</xdr:rowOff>
    </xdr:from>
    <xdr:to>
      <xdr:col>17</xdr:col>
      <xdr:colOff>85725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FB7AC-EB3D-420B-8ED2-58DE271E8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7080-8EAC-4939-A421-A88FF8ED83D8}">
  <dimension ref="A2:Z159"/>
  <sheetViews>
    <sheetView tabSelected="1" workbookViewId="0"/>
  </sheetViews>
  <sheetFormatPr defaultRowHeight="15" x14ac:dyDescent="0.25"/>
  <cols>
    <col min="18" max="18" width="38.5703125" bestFit="1" customWidth="1"/>
    <col min="19" max="19" width="14.7109375" customWidth="1"/>
    <col min="20" max="20" width="12.140625" customWidth="1"/>
    <col min="21" max="21" width="14.140625" customWidth="1"/>
  </cols>
  <sheetData>
    <row r="2" spans="1:1" s="25" customFormat="1" ht="18.75" x14ac:dyDescent="0.3">
      <c r="A2" s="26" t="s">
        <v>72</v>
      </c>
    </row>
    <row r="30" spans="1:1" s="25" customFormat="1" ht="18.75" x14ac:dyDescent="0.3">
      <c r="A30" s="26" t="s">
        <v>73</v>
      </c>
    </row>
    <row r="64" spans="1:1" s="28" customFormat="1" ht="15.75" x14ac:dyDescent="0.25">
      <c r="A64" s="28" t="s">
        <v>80</v>
      </c>
    </row>
    <row r="67" spans="1:26" ht="18.75" x14ac:dyDescent="0.3">
      <c r="A67" s="11" t="s">
        <v>81</v>
      </c>
      <c r="F67" s="2"/>
      <c r="G67" s="2"/>
      <c r="H67" s="2"/>
      <c r="I67" s="2"/>
      <c r="J67" s="2"/>
      <c r="K67" s="2"/>
      <c r="L67" s="2"/>
      <c r="M67" s="2"/>
      <c r="N67" s="2"/>
      <c r="O67" s="11" t="s">
        <v>82</v>
      </c>
    </row>
    <row r="71" spans="1:26" x14ac:dyDescent="0.25">
      <c r="Z71" s="27"/>
    </row>
    <row r="107" spans="1:1" s="25" customFormat="1" ht="18.75" x14ac:dyDescent="0.3">
      <c r="A107" s="26" t="s">
        <v>74</v>
      </c>
    </row>
    <row r="109" spans="1:1" x14ac:dyDescent="0.25">
      <c r="A109" s="2" t="s">
        <v>86</v>
      </c>
    </row>
    <row r="137" spans="18:21" ht="18.75" x14ac:dyDescent="0.3">
      <c r="R137" s="32" t="s">
        <v>79</v>
      </c>
    </row>
    <row r="139" spans="18:21" ht="75" x14ac:dyDescent="0.3">
      <c r="R139" s="29" t="s">
        <v>43</v>
      </c>
      <c r="S139" s="30" t="s">
        <v>83</v>
      </c>
      <c r="T139" s="30" t="s">
        <v>78</v>
      </c>
      <c r="U139" s="30" t="s">
        <v>76</v>
      </c>
    </row>
    <row r="140" spans="18:21" ht="18.75" x14ac:dyDescent="0.3">
      <c r="R140" s="29" t="s">
        <v>6</v>
      </c>
      <c r="S140" s="29">
        <v>16224</v>
      </c>
      <c r="T140" s="31">
        <v>0.2</v>
      </c>
      <c r="U140" s="29">
        <v>4056</v>
      </c>
    </row>
    <row r="141" spans="18:21" ht="18.75" x14ac:dyDescent="0.3">
      <c r="R141" s="29" t="s">
        <v>18</v>
      </c>
      <c r="S141" s="29">
        <v>15605</v>
      </c>
      <c r="T141" s="31">
        <v>0.25</v>
      </c>
      <c r="U141" s="29">
        <v>3902</v>
      </c>
    </row>
    <row r="142" spans="18:21" ht="18.75" x14ac:dyDescent="0.3">
      <c r="R142" s="29" t="s">
        <v>77</v>
      </c>
      <c r="S142" s="29">
        <v>18297</v>
      </c>
      <c r="T142" s="31">
        <v>0.23</v>
      </c>
      <c r="U142" s="29">
        <v>4208</v>
      </c>
    </row>
    <row r="143" spans="18:21" ht="18.75" x14ac:dyDescent="0.3">
      <c r="R143" s="29" t="s">
        <v>17</v>
      </c>
      <c r="S143" s="29">
        <v>15574</v>
      </c>
      <c r="T143" s="31">
        <v>0.14000000000000001</v>
      </c>
      <c r="U143" s="29">
        <v>2180</v>
      </c>
    </row>
    <row r="144" spans="18:21" ht="18.75" x14ac:dyDescent="0.3">
      <c r="R144" s="29" t="s">
        <v>8</v>
      </c>
      <c r="S144" s="29">
        <v>17355</v>
      </c>
      <c r="T144" s="31">
        <v>0.15</v>
      </c>
      <c r="U144" s="29">
        <v>2603</v>
      </c>
    </row>
    <row r="145" spans="1:21" ht="18.75" x14ac:dyDescent="0.3">
      <c r="R145" s="29" t="s">
        <v>10</v>
      </c>
      <c r="S145" s="29">
        <v>17945</v>
      </c>
      <c r="T145" s="31">
        <v>0.16</v>
      </c>
      <c r="U145" s="29">
        <v>2871</v>
      </c>
    </row>
    <row r="146" spans="1:21" ht="18.75" x14ac:dyDescent="0.3">
      <c r="R146" s="29" t="s">
        <v>9</v>
      </c>
      <c r="S146" s="29">
        <v>17505</v>
      </c>
      <c r="T146" s="31">
        <v>0.15</v>
      </c>
      <c r="U146" s="29">
        <v>2625</v>
      </c>
    </row>
    <row r="149" spans="1:21" ht="18.75" x14ac:dyDescent="0.3">
      <c r="R149" s="32" t="s">
        <v>88</v>
      </c>
    </row>
    <row r="150" spans="1:21" ht="15.75" thickBot="1" x14ac:dyDescent="0.3">
      <c r="R150" s="34"/>
      <c r="S150" s="34"/>
      <c r="T150" s="34"/>
    </row>
    <row r="151" spans="1:21" ht="76.5" thickTop="1" thickBot="1" x14ac:dyDescent="0.35">
      <c r="Q151" s="33"/>
      <c r="R151" s="35" t="s">
        <v>43</v>
      </c>
      <c r="S151" s="43" t="s">
        <v>87</v>
      </c>
      <c r="T151" s="43" t="s">
        <v>84</v>
      </c>
      <c r="U151" s="39" t="s">
        <v>85</v>
      </c>
    </row>
    <row r="152" spans="1:21" ht="19.5" thickTop="1" x14ac:dyDescent="0.3">
      <c r="Q152" s="33"/>
      <c r="R152" s="36" t="s">
        <v>6</v>
      </c>
      <c r="S152" s="44">
        <v>69174</v>
      </c>
      <c r="T152" s="44">
        <v>65118</v>
      </c>
      <c r="U152" s="40">
        <v>5.86</v>
      </c>
    </row>
    <row r="153" spans="1:21" ht="18.75" x14ac:dyDescent="0.3">
      <c r="A153" t="s">
        <v>75</v>
      </c>
      <c r="Q153" s="33"/>
      <c r="R153" s="37" t="s">
        <v>18</v>
      </c>
      <c r="S153" s="45">
        <v>80100</v>
      </c>
      <c r="T153" s="45">
        <v>76198</v>
      </c>
      <c r="U153" s="41">
        <v>4.87</v>
      </c>
    </row>
    <row r="154" spans="1:21" ht="18.75" x14ac:dyDescent="0.3">
      <c r="Q154" s="33"/>
      <c r="R154" s="37" t="s">
        <v>77</v>
      </c>
      <c r="S154" s="45">
        <v>88092</v>
      </c>
      <c r="T154" s="45">
        <v>83884</v>
      </c>
      <c r="U154" s="41">
        <v>4.78</v>
      </c>
    </row>
    <row r="155" spans="1:21" ht="18.75" x14ac:dyDescent="0.3">
      <c r="Q155" s="33"/>
      <c r="R155" s="37" t="s">
        <v>17</v>
      </c>
      <c r="S155" s="45">
        <v>79569</v>
      </c>
      <c r="T155" s="45">
        <v>77389</v>
      </c>
      <c r="U155" s="41">
        <v>2.74</v>
      </c>
    </row>
    <row r="156" spans="1:21" ht="18.75" x14ac:dyDescent="0.3">
      <c r="Q156" s="33"/>
      <c r="R156" s="37" t="s">
        <v>8</v>
      </c>
      <c r="S156" s="45">
        <v>76815</v>
      </c>
      <c r="T156" s="45">
        <v>74212</v>
      </c>
      <c r="U156" s="41">
        <v>3.39</v>
      </c>
    </row>
    <row r="157" spans="1:21" ht="18.75" x14ac:dyDescent="0.3">
      <c r="Q157" s="33"/>
      <c r="R157" s="37" t="s">
        <v>10</v>
      </c>
      <c r="S157" s="45">
        <v>84240</v>
      </c>
      <c r="T157" s="45">
        <v>81369</v>
      </c>
      <c r="U157" s="41">
        <v>3.41</v>
      </c>
    </row>
    <row r="158" spans="1:21" ht="19.5" thickBot="1" x14ac:dyDescent="0.35">
      <c r="Q158" s="33"/>
      <c r="R158" s="38" t="s">
        <v>9</v>
      </c>
      <c r="S158" s="46">
        <v>78615</v>
      </c>
      <c r="T158" s="46">
        <v>75990</v>
      </c>
      <c r="U158" s="42">
        <v>3.34</v>
      </c>
    </row>
    <row r="159" spans="1:21" ht="15.75" thickTop="1" x14ac:dyDescent="0.25"/>
  </sheetData>
  <conditionalFormatting sqref="U152:U1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{B82A12AB-9EE5-45E2-9084-98E2C90BCC37}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2A12AB-9EE5-45E2-9084-98E2C90BCC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U152:U158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BA8E-7F20-40B5-AB81-C4166D7417E8}">
  <dimension ref="A1:P93"/>
  <sheetViews>
    <sheetView workbookViewId="0"/>
  </sheetViews>
  <sheetFormatPr defaultRowHeight="15" x14ac:dyDescent="0.25"/>
  <cols>
    <col min="2" max="2" width="12" bestFit="1" customWidth="1"/>
    <col min="3" max="3" width="12.85546875" bestFit="1" customWidth="1"/>
    <col min="4" max="4" width="35.5703125" bestFit="1" customWidth="1"/>
    <col min="5" max="5" width="12.42578125" bestFit="1" customWidth="1"/>
    <col min="6" max="6" width="12.140625" bestFit="1" customWidth="1"/>
    <col min="7" max="7" width="18.7109375" bestFit="1" customWidth="1"/>
    <col min="8" max="8" width="18.7109375" customWidth="1"/>
    <col min="9" max="9" width="8.28515625" customWidth="1"/>
    <col min="11" max="11" width="12.7109375" bestFit="1" customWidth="1"/>
    <col min="12" max="12" width="13.42578125" bestFit="1" customWidth="1"/>
    <col min="13" max="13" width="12.28515625" bestFit="1" customWidth="1"/>
  </cols>
  <sheetData>
    <row r="1" spans="1:16" x14ac:dyDescent="0.25">
      <c r="A1" s="24" t="s">
        <v>40</v>
      </c>
      <c r="B1" s="24" t="s">
        <v>41</v>
      </c>
      <c r="C1" s="24" t="s">
        <v>42</v>
      </c>
      <c r="D1" s="24" t="s">
        <v>43</v>
      </c>
      <c r="E1" s="24" t="s">
        <v>55</v>
      </c>
      <c r="F1" s="24" t="s">
        <v>59</v>
      </c>
      <c r="G1" s="24" t="s">
        <v>58</v>
      </c>
      <c r="H1" s="15"/>
    </row>
    <row r="2" spans="1:16" x14ac:dyDescent="0.25">
      <c r="A2" s="14">
        <v>1</v>
      </c>
      <c r="B2" s="14" t="s">
        <v>46</v>
      </c>
      <c r="C2" s="14" t="s">
        <v>35</v>
      </c>
      <c r="D2" s="14" t="s">
        <v>29</v>
      </c>
      <c r="E2" s="14" t="s">
        <v>51</v>
      </c>
      <c r="F2" s="14">
        <v>32</v>
      </c>
      <c r="G2" s="14">
        <f>PRODUCT(F2*63108)</f>
        <v>2019456</v>
      </c>
      <c r="H2" s="15"/>
    </row>
    <row r="3" spans="1:16" ht="15.75" thickBot="1" x14ac:dyDescent="0.3">
      <c r="A3" s="14">
        <v>2</v>
      </c>
      <c r="B3" s="14" t="s">
        <v>46</v>
      </c>
      <c r="C3" s="14" t="s">
        <v>35</v>
      </c>
      <c r="D3" s="14" t="s">
        <v>26</v>
      </c>
      <c r="E3" s="14" t="s">
        <v>51</v>
      </c>
      <c r="F3" s="14">
        <v>20</v>
      </c>
      <c r="G3" s="14">
        <f>PRODUCT(F3*64368)</f>
        <v>1287360</v>
      </c>
      <c r="H3" s="15"/>
    </row>
    <row r="4" spans="1:16" ht="15.75" thickBot="1" x14ac:dyDescent="0.3">
      <c r="A4" s="14">
        <v>3</v>
      </c>
      <c r="B4" s="14" t="s">
        <v>46</v>
      </c>
      <c r="C4" s="14" t="s">
        <v>35</v>
      </c>
      <c r="D4" s="14" t="s">
        <v>28</v>
      </c>
      <c r="E4" s="14" t="s">
        <v>51</v>
      </c>
      <c r="F4" s="14">
        <v>16</v>
      </c>
      <c r="G4" s="14">
        <f>PRODUCT(F4*64179)</f>
        <v>1026864</v>
      </c>
      <c r="H4" s="15"/>
      <c r="L4" s="47" t="s">
        <v>70</v>
      </c>
      <c r="M4" s="48"/>
    </row>
    <row r="5" spans="1:16" x14ac:dyDescent="0.25">
      <c r="A5" s="14">
        <v>4</v>
      </c>
      <c r="B5" s="14" t="s">
        <v>47</v>
      </c>
      <c r="C5" s="14" t="s">
        <v>36</v>
      </c>
      <c r="D5" s="14" t="s">
        <v>6</v>
      </c>
      <c r="E5" s="14" t="s">
        <v>51</v>
      </c>
      <c r="F5" s="14">
        <v>0</v>
      </c>
      <c r="G5" s="14">
        <f>PRODUCT(F5*69174)</f>
        <v>0</v>
      </c>
      <c r="H5" s="15"/>
      <c r="I5" s="16"/>
      <c r="J5" s="17"/>
      <c r="K5" s="17"/>
      <c r="L5" s="17"/>
      <c r="M5" s="17"/>
      <c r="N5" s="17"/>
      <c r="O5" s="17"/>
      <c r="P5" s="18"/>
    </row>
    <row r="6" spans="1:16" x14ac:dyDescent="0.25">
      <c r="A6" s="14">
        <v>5</v>
      </c>
      <c r="B6" s="14" t="s">
        <v>47</v>
      </c>
      <c r="C6" s="14" t="s">
        <v>36</v>
      </c>
      <c r="D6" s="14" t="s">
        <v>7</v>
      </c>
      <c r="E6" s="14" t="s">
        <v>51</v>
      </c>
      <c r="F6" s="14">
        <v>2</v>
      </c>
      <c r="G6" s="14">
        <f>PRODUCT(F4*70164)</f>
        <v>1122624</v>
      </c>
      <c r="H6" s="15"/>
      <c r="I6" s="22"/>
      <c r="J6" s="15"/>
      <c r="K6" s="14" t="s">
        <v>63</v>
      </c>
      <c r="L6" s="14" t="s">
        <v>62</v>
      </c>
      <c r="M6" s="15"/>
      <c r="N6" s="15"/>
      <c r="O6" s="15"/>
      <c r="P6" s="23"/>
    </row>
    <row r="7" spans="1:16" x14ac:dyDescent="0.25">
      <c r="A7" s="14">
        <v>6</v>
      </c>
      <c r="B7" s="14" t="s">
        <v>47</v>
      </c>
      <c r="C7" s="14" t="s">
        <v>37</v>
      </c>
      <c r="D7" s="14" t="s">
        <v>8</v>
      </c>
      <c r="E7" s="14" t="s">
        <v>51</v>
      </c>
      <c r="F7" s="14">
        <v>1</v>
      </c>
      <c r="G7" s="14">
        <f>PRODUCT(F7*76815)</f>
        <v>76815</v>
      </c>
      <c r="H7" s="15"/>
      <c r="I7" s="22"/>
      <c r="J7" s="15"/>
      <c r="K7" s="14">
        <f>SUM(F2:F93)</f>
        <v>546</v>
      </c>
      <c r="L7" s="14">
        <f>AVERAGE(G2:G93)</f>
        <v>490587.0652173913</v>
      </c>
      <c r="M7" s="15"/>
      <c r="N7" s="15"/>
      <c r="O7" s="15"/>
      <c r="P7" s="23"/>
    </row>
    <row r="8" spans="1:16" x14ac:dyDescent="0.25">
      <c r="A8" s="14">
        <v>7</v>
      </c>
      <c r="B8" s="14" t="s">
        <v>47</v>
      </c>
      <c r="C8" s="14" t="s">
        <v>37</v>
      </c>
      <c r="D8" s="14" t="s">
        <v>9</v>
      </c>
      <c r="E8" s="14" t="s">
        <v>51</v>
      </c>
      <c r="F8" s="14">
        <v>2</v>
      </c>
      <c r="G8" s="14">
        <f>PRODUCT(F8*78615)</f>
        <v>157230</v>
      </c>
      <c r="H8" s="15"/>
      <c r="I8" s="22"/>
      <c r="J8" s="15"/>
      <c r="K8" s="15"/>
      <c r="L8" s="15"/>
      <c r="M8" s="15"/>
      <c r="N8" s="15"/>
      <c r="O8" s="15"/>
      <c r="P8" s="23"/>
    </row>
    <row r="9" spans="1:16" x14ac:dyDescent="0.25">
      <c r="A9" s="14">
        <v>8</v>
      </c>
      <c r="B9" s="14" t="s">
        <v>47</v>
      </c>
      <c r="C9" s="14" t="s">
        <v>56</v>
      </c>
      <c r="D9" s="14" t="s">
        <v>10</v>
      </c>
      <c r="E9" s="14" t="s">
        <v>51</v>
      </c>
      <c r="F9" s="14">
        <v>3</v>
      </c>
      <c r="G9" s="14">
        <f>PRODUCT(F9*84240)</f>
        <v>252720</v>
      </c>
      <c r="H9" s="15"/>
      <c r="I9" s="22"/>
      <c r="J9" s="15"/>
      <c r="K9" s="14" t="s">
        <v>61</v>
      </c>
      <c r="L9" s="14" t="s">
        <v>69</v>
      </c>
      <c r="M9" s="14" t="s">
        <v>62</v>
      </c>
      <c r="N9" s="15"/>
      <c r="O9" s="15"/>
      <c r="P9" s="23"/>
    </row>
    <row r="10" spans="1:16" x14ac:dyDescent="0.25">
      <c r="A10" s="14">
        <v>9</v>
      </c>
      <c r="B10" s="14" t="s">
        <v>47</v>
      </c>
      <c r="C10" s="14" t="s">
        <v>56</v>
      </c>
      <c r="D10" s="14" t="s">
        <v>11</v>
      </c>
      <c r="E10" s="14" t="s">
        <v>51</v>
      </c>
      <c r="F10" s="14">
        <v>2</v>
      </c>
      <c r="G10" s="14">
        <f>PRODUCT(F10*85878)</f>
        <v>171756</v>
      </c>
      <c r="H10" s="15"/>
      <c r="I10" s="22"/>
      <c r="J10" s="15"/>
      <c r="K10" s="14" t="s">
        <v>65</v>
      </c>
      <c r="L10" s="14">
        <f>SUM(F2:F24)</f>
        <v>111</v>
      </c>
      <c r="M10" s="14">
        <f>AVERAGE(G2:G24)</f>
        <v>407052</v>
      </c>
      <c r="N10" s="15"/>
      <c r="O10" s="15"/>
      <c r="P10" s="23"/>
    </row>
    <row r="11" spans="1:16" x14ac:dyDescent="0.25">
      <c r="A11" s="14">
        <v>10</v>
      </c>
      <c r="B11" s="14" t="s">
        <v>47</v>
      </c>
      <c r="C11" s="14" t="s">
        <v>56</v>
      </c>
      <c r="D11" s="14" t="s">
        <v>12</v>
      </c>
      <c r="E11" s="14" t="s">
        <v>51</v>
      </c>
      <c r="F11" s="14">
        <v>2</v>
      </c>
      <c r="G11" s="14">
        <f>PRODUCT(F11*88092)</f>
        <v>176184</v>
      </c>
      <c r="H11" s="15"/>
      <c r="I11" s="22"/>
      <c r="J11" s="15"/>
      <c r="K11" s="14" t="s">
        <v>66</v>
      </c>
      <c r="L11" s="14">
        <f>SUM(F25:F47)</f>
        <v>172</v>
      </c>
      <c r="M11" s="14">
        <f>AVERAGE(G25:G47)</f>
        <v>602776.95652173914</v>
      </c>
      <c r="N11" s="15"/>
      <c r="O11" s="15"/>
      <c r="P11" s="23"/>
    </row>
    <row r="12" spans="1:16" x14ac:dyDescent="0.25">
      <c r="A12" s="14">
        <v>11</v>
      </c>
      <c r="B12" s="14" t="s">
        <v>47</v>
      </c>
      <c r="C12" s="14" t="s">
        <v>56</v>
      </c>
      <c r="D12" s="14" t="s">
        <v>13</v>
      </c>
      <c r="E12" s="14" t="s">
        <v>51</v>
      </c>
      <c r="F12" s="14">
        <v>3</v>
      </c>
      <c r="G12" s="14">
        <f>PRODUCT(F12*93294)</f>
        <v>279882</v>
      </c>
      <c r="H12" s="15"/>
      <c r="I12" s="22"/>
      <c r="J12" s="15"/>
      <c r="K12" s="14" t="s">
        <v>67</v>
      </c>
      <c r="L12" s="14">
        <f>SUM(F48:F70)</f>
        <v>103</v>
      </c>
      <c r="M12" s="14">
        <f>AVERAGE(G48:G70)</f>
        <v>375595.04347826086</v>
      </c>
      <c r="N12" s="15"/>
      <c r="O12" s="15"/>
      <c r="P12" s="23"/>
    </row>
    <row r="13" spans="1:16" x14ac:dyDescent="0.25">
      <c r="A13" s="14">
        <v>12</v>
      </c>
      <c r="B13" s="14" t="s">
        <v>47</v>
      </c>
      <c r="C13" s="14" t="s">
        <v>39</v>
      </c>
      <c r="D13" s="14" t="s">
        <v>14</v>
      </c>
      <c r="E13" s="14" t="s">
        <v>51</v>
      </c>
      <c r="F13" s="14">
        <v>1</v>
      </c>
      <c r="G13" s="14">
        <f>PRODUCT(F13*103149)</f>
        <v>103149</v>
      </c>
      <c r="H13" s="15"/>
      <c r="I13" s="22"/>
      <c r="J13" s="15"/>
      <c r="K13" s="14" t="s">
        <v>68</v>
      </c>
      <c r="L13" s="14">
        <f>SUM(F71:F93)</f>
        <v>160</v>
      </c>
      <c r="M13" s="14">
        <f>AVERAGE(G71:G93)</f>
        <v>576924.26086956519</v>
      </c>
      <c r="N13" s="15"/>
      <c r="O13" s="15"/>
      <c r="P13" s="23"/>
    </row>
    <row r="14" spans="1:16" x14ac:dyDescent="0.25">
      <c r="A14" s="14">
        <v>13</v>
      </c>
      <c r="B14" s="14" t="s">
        <v>47</v>
      </c>
      <c r="C14" s="14" t="s">
        <v>39</v>
      </c>
      <c r="D14" s="14" t="s">
        <v>15</v>
      </c>
      <c r="E14" s="14" t="s">
        <v>51</v>
      </c>
      <c r="F14" s="14">
        <v>0</v>
      </c>
      <c r="G14" s="14">
        <f>PRODUCT(F14*105876)</f>
        <v>0</v>
      </c>
      <c r="H14" s="15"/>
      <c r="I14" s="22"/>
      <c r="J14" s="15"/>
      <c r="K14" s="15"/>
      <c r="L14" s="15"/>
      <c r="M14" s="15"/>
      <c r="N14" s="15"/>
      <c r="O14" s="15"/>
      <c r="P14" s="23"/>
    </row>
    <row r="15" spans="1:16" x14ac:dyDescent="0.25">
      <c r="A15" s="14">
        <v>14</v>
      </c>
      <c r="B15" s="14" t="s">
        <v>48</v>
      </c>
      <c r="C15" s="14" t="s">
        <v>33</v>
      </c>
      <c r="D15" s="14" t="s">
        <v>27</v>
      </c>
      <c r="E15" s="14" t="s">
        <v>51</v>
      </c>
      <c r="F15" s="14">
        <v>1</v>
      </c>
      <c r="G15" s="14">
        <f>PRODUCT(F15*74565)</f>
        <v>74565</v>
      </c>
      <c r="H15" s="15"/>
      <c r="I15" s="22"/>
      <c r="J15" s="15"/>
      <c r="K15" s="15"/>
      <c r="L15" s="15"/>
      <c r="M15" s="15"/>
      <c r="N15" s="15"/>
      <c r="O15" s="15"/>
      <c r="P15" s="23"/>
    </row>
    <row r="16" spans="1:16" x14ac:dyDescent="0.25">
      <c r="A16" s="14">
        <v>15</v>
      </c>
      <c r="B16" s="14" t="s">
        <v>48</v>
      </c>
      <c r="C16" s="14" t="s">
        <v>33</v>
      </c>
      <c r="D16" s="14" t="s">
        <v>16</v>
      </c>
      <c r="E16" s="14" t="s">
        <v>51</v>
      </c>
      <c r="F16" s="14">
        <v>2</v>
      </c>
      <c r="G16" s="14">
        <f>PRODUCT(F16*77868)</f>
        <v>155736</v>
      </c>
      <c r="H16" s="15"/>
      <c r="I16" s="22"/>
      <c r="J16" s="15"/>
      <c r="K16" s="15"/>
      <c r="L16" s="15"/>
      <c r="M16" s="15"/>
      <c r="N16" s="15"/>
      <c r="O16" s="15"/>
      <c r="P16" s="23"/>
    </row>
    <row r="17" spans="1:16" x14ac:dyDescent="0.25">
      <c r="A17" s="14">
        <v>16</v>
      </c>
      <c r="B17" s="14" t="s">
        <v>48</v>
      </c>
      <c r="C17" s="14" t="s">
        <v>32</v>
      </c>
      <c r="D17" s="14" t="s">
        <v>17</v>
      </c>
      <c r="E17" s="14" t="s">
        <v>51</v>
      </c>
      <c r="F17" s="14">
        <v>7</v>
      </c>
      <c r="G17" s="14">
        <f>PRODUCT(F17*79569)</f>
        <v>556983</v>
      </c>
      <c r="H17" s="15"/>
      <c r="I17" s="22"/>
      <c r="J17" s="15"/>
      <c r="K17" s="15"/>
      <c r="L17" s="15"/>
      <c r="M17" s="15"/>
      <c r="N17" s="15"/>
      <c r="O17" s="15"/>
      <c r="P17" s="23"/>
    </row>
    <row r="18" spans="1:16" x14ac:dyDescent="0.25">
      <c r="A18" s="14">
        <v>17</v>
      </c>
      <c r="B18" s="14" t="s">
        <v>48</v>
      </c>
      <c r="C18" s="14" t="s">
        <v>32</v>
      </c>
      <c r="D18" s="14" t="s">
        <v>18</v>
      </c>
      <c r="E18" s="14" t="s">
        <v>51</v>
      </c>
      <c r="F18" s="14">
        <v>4</v>
      </c>
      <c r="G18" s="14">
        <f>PRODUCT(F18*80100)</f>
        <v>320400</v>
      </c>
      <c r="H18" s="15"/>
      <c r="I18" s="22"/>
      <c r="J18" s="15"/>
      <c r="K18" s="15"/>
      <c r="L18" s="15"/>
      <c r="M18" s="15"/>
      <c r="N18" s="15"/>
      <c r="O18" s="15"/>
      <c r="P18" s="23"/>
    </row>
    <row r="19" spans="1:16" x14ac:dyDescent="0.25">
      <c r="A19" s="14">
        <v>18</v>
      </c>
      <c r="B19" s="14" t="s">
        <v>48</v>
      </c>
      <c r="C19" s="14" t="s">
        <v>31</v>
      </c>
      <c r="D19" s="14" t="s">
        <v>19</v>
      </c>
      <c r="E19" s="14" t="s">
        <v>51</v>
      </c>
      <c r="F19" s="14">
        <v>3</v>
      </c>
      <c r="G19" s="14">
        <f>PRODUCT(F19*68850)</f>
        <v>206550</v>
      </c>
      <c r="H19" s="15"/>
      <c r="I19" s="22"/>
      <c r="J19" s="15"/>
      <c r="K19" s="15"/>
      <c r="L19" s="15"/>
      <c r="M19" s="15"/>
      <c r="N19" s="15"/>
      <c r="O19" s="15"/>
      <c r="P19" s="23"/>
    </row>
    <row r="20" spans="1:16" x14ac:dyDescent="0.25">
      <c r="A20" s="14">
        <v>19</v>
      </c>
      <c r="B20" s="14" t="s">
        <v>48</v>
      </c>
      <c r="C20" s="14" t="s">
        <v>31</v>
      </c>
      <c r="D20" s="14" t="s">
        <v>20</v>
      </c>
      <c r="E20" s="14" t="s">
        <v>51</v>
      </c>
      <c r="F20" s="14">
        <v>0</v>
      </c>
      <c r="G20" s="14">
        <f>PRODUCT(F20*76797)</f>
        <v>0</v>
      </c>
      <c r="H20" s="15"/>
      <c r="I20" s="22"/>
      <c r="J20" s="15"/>
      <c r="K20" s="15"/>
      <c r="L20" s="15"/>
      <c r="M20" s="15"/>
      <c r="N20" s="15"/>
      <c r="O20" s="15"/>
      <c r="P20" s="23"/>
    </row>
    <row r="21" spans="1:16" x14ac:dyDescent="0.25">
      <c r="A21" s="14">
        <v>20</v>
      </c>
      <c r="B21" s="14" t="s">
        <v>48</v>
      </c>
      <c r="C21" s="14" t="s">
        <v>34</v>
      </c>
      <c r="D21" s="14" t="s">
        <v>22</v>
      </c>
      <c r="E21" s="14" t="s">
        <v>51</v>
      </c>
      <c r="F21" s="14">
        <v>1</v>
      </c>
      <c r="G21" s="14">
        <f>PRODUCT(F21*121095)</f>
        <v>121095</v>
      </c>
      <c r="H21" s="15"/>
      <c r="I21" s="22"/>
      <c r="J21" s="15"/>
      <c r="K21" s="15"/>
      <c r="L21" s="15"/>
      <c r="M21" s="15"/>
      <c r="N21" s="15"/>
      <c r="O21" s="15"/>
      <c r="P21" s="23"/>
    </row>
    <row r="22" spans="1:16" x14ac:dyDescent="0.25">
      <c r="A22" s="14">
        <v>21</v>
      </c>
      <c r="B22" s="14" t="s">
        <v>48</v>
      </c>
      <c r="C22" s="14" t="s">
        <v>34</v>
      </c>
      <c r="D22" s="14" t="s">
        <v>23</v>
      </c>
      <c r="E22" s="14" t="s">
        <v>51</v>
      </c>
      <c r="F22" s="14">
        <v>3</v>
      </c>
      <c r="G22" s="14">
        <f>PRODUCT(F22*124389)</f>
        <v>373167</v>
      </c>
      <c r="H22" s="15"/>
      <c r="I22" s="22"/>
      <c r="J22" s="15"/>
      <c r="K22" s="15"/>
      <c r="L22" s="15"/>
      <c r="M22" s="15"/>
      <c r="N22" s="15"/>
      <c r="O22" s="15"/>
      <c r="P22" s="23"/>
    </row>
    <row r="23" spans="1:16" x14ac:dyDescent="0.25">
      <c r="A23" s="14">
        <v>22</v>
      </c>
      <c r="B23" s="14" t="s">
        <v>48</v>
      </c>
      <c r="C23" s="14" t="s">
        <v>34</v>
      </c>
      <c r="D23" s="14" t="s">
        <v>24</v>
      </c>
      <c r="E23" s="14" t="s">
        <v>51</v>
      </c>
      <c r="F23" s="14">
        <v>2</v>
      </c>
      <c r="G23" s="14">
        <f>PRODUCT(F23*128466)</f>
        <v>256932</v>
      </c>
      <c r="H23" s="15"/>
      <c r="I23" s="22"/>
      <c r="J23" s="15"/>
      <c r="K23" s="15"/>
      <c r="L23" s="15"/>
      <c r="M23" s="15"/>
      <c r="N23" s="15"/>
      <c r="O23" s="15"/>
      <c r="P23" s="23"/>
    </row>
    <row r="24" spans="1:16" x14ac:dyDescent="0.25">
      <c r="A24" s="14">
        <v>23</v>
      </c>
      <c r="B24" s="14" t="s">
        <v>48</v>
      </c>
      <c r="C24" s="14" t="s">
        <v>34</v>
      </c>
      <c r="D24" s="14" t="s">
        <v>25</v>
      </c>
      <c r="E24" s="14" t="s">
        <v>51</v>
      </c>
      <c r="F24" s="14">
        <v>4</v>
      </c>
      <c r="G24" s="14">
        <f>PRODUCT(F24*155682)</f>
        <v>622728</v>
      </c>
      <c r="H24" s="15"/>
      <c r="I24" s="22"/>
      <c r="J24" s="15"/>
      <c r="K24" s="15"/>
      <c r="L24" s="15"/>
      <c r="M24" s="15"/>
      <c r="N24" s="15"/>
      <c r="O24" s="15"/>
      <c r="P24" s="23"/>
    </row>
    <row r="25" spans="1:16" x14ac:dyDescent="0.25">
      <c r="A25" s="14">
        <v>24</v>
      </c>
      <c r="B25" s="14" t="s">
        <v>46</v>
      </c>
      <c r="C25" s="14" t="s">
        <v>35</v>
      </c>
      <c r="D25" s="14" t="s">
        <v>29</v>
      </c>
      <c r="E25" s="14" t="s">
        <v>52</v>
      </c>
      <c r="F25" s="14">
        <v>50</v>
      </c>
      <c r="G25" s="14">
        <f>PRODUCT(F25*63108)</f>
        <v>3155400</v>
      </c>
      <c r="H25" s="15"/>
      <c r="I25" s="22"/>
      <c r="J25" s="15"/>
      <c r="K25" s="15"/>
      <c r="L25" s="15"/>
      <c r="M25" s="15"/>
      <c r="N25" s="15"/>
      <c r="O25" s="15"/>
      <c r="P25" s="23"/>
    </row>
    <row r="26" spans="1:16" x14ac:dyDescent="0.25">
      <c r="A26" s="14">
        <v>25</v>
      </c>
      <c r="B26" s="14" t="s">
        <v>46</v>
      </c>
      <c r="C26" s="14" t="s">
        <v>35</v>
      </c>
      <c r="D26" s="14" t="s">
        <v>26</v>
      </c>
      <c r="E26" s="14" t="s">
        <v>52</v>
      </c>
      <c r="F26" s="14">
        <v>38</v>
      </c>
      <c r="G26" s="14">
        <f>PRODUCT(F26*64368)</f>
        <v>2445984</v>
      </c>
      <c r="H26" s="15"/>
      <c r="I26" s="22"/>
      <c r="J26" s="15"/>
      <c r="K26" s="15"/>
      <c r="L26" s="15"/>
      <c r="M26" s="15"/>
      <c r="N26" s="15"/>
      <c r="O26" s="15"/>
      <c r="P26" s="23"/>
    </row>
    <row r="27" spans="1:16" x14ac:dyDescent="0.25">
      <c r="A27" s="14">
        <v>26</v>
      </c>
      <c r="B27" s="14" t="s">
        <v>46</v>
      </c>
      <c r="C27" s="14" t="s">
        <v>35</v>
      </c>
      <c r="D27" s="14" t="s">
        <v>28</v>
      </c>
      <c r="E27" s="14" t="s">
        <v>52</v>
      </c>
      <c r="F27" s="14">
        <v>20</v>
      </c>
      <c r="G27" s="14">
        <f>PRODUCT(F27*64179)</f>
        <v>1283580</v>
      </c>
      <c r="H27" s="15"/>
      <c r="I27" s="22"/>
      <c r="J27" s="15"/>
      <c r="K27" s="15"/>
      <c r="L27" s="15"/>
      <c r="M27" s="15"/>
      <c r="N27" s="15"/>
      <c r="O27" s="15"/>
      <c r="P27" s="23"/>
    </row>
    <row r="28" spans="1:16" x14ac:dyDescent="0.25">
      <c r="A28" s="14">
        <v>27</v>
      </c>
      <c r="B28" s="14" t="s">
        <v>47</v>
      </c>
      <c r="C28" s="14" t="s">
        <v>36</v>
      </c>
      <c r="D28" s="14" t="s">
        <v>6</v>
      </c>
      <c r="E28" s="14" t="s">
        <v>52</v>
      </c>
      <c r="F28" s="14">
        <v>4</v>
      </c>
      <c r="G28" s="14">
        <f>PRODUCT(F28*69174)</f>
        <v>276696</v>
      </c>
      <c r="H28" s="15"/>
      <c r="I28" s="22"/>
      <c r="J28" s="15"/>
      <c r="K28" s="15"/>
      <c r="L28" s="15"/>
      <c r="M28" s="15"/>
      <c r="N28" s="15"/>
      <c r="O28" s="15"/>
      <c r="P28" s="23"/>
    </row>
    <row r="29" spans="1:16" x14ac:dyDescent="0.25">
      <c r="A29" s="14">
        <v>28</v>
      </c>
      <c r="B29" s="14" t="s">
        <v>47</v>
      </c>
      <c r="C29" s="14" t="s">
        <v>36</v>
      </c>
      <c r="D29" s="14" t="s">
        <v>7</v>
      </c>
      <c r="E29" s="14" t="s">
        <v>52</v>
      </c>
      <c r="F29" s="14">
        <v>2</v>
      </c>
      <c r="G29" s="14">
        <f>PRODUCT(F27*70164)</f>
        <v>1403280</v>
      </c>
      <c r="H29" s="15"/>
      <c r="I29" s="22"/>
      <c r="J29" s="15"/>
      <c r="K29" s="15"/>
      <c r="L29" s="15"/>
      <c r="M29" s="15"/>
      <c r="N29" s="15"/>
      <c r="O29" s="15"/>
      <c r="P29" s="23"/>
    </row>
    <row r="30" spans="1:16" ht="15.75" thickBot="1" x14ac:dyDescent="0.3">
      <c r="A30" s="14">
        <v>29</v>
      </c>
      <c r="B30" s="14" t="s">
        <v>47</v>
      </c>
      <c r="C30" s="14" t="s">
        <v>37</v>
      </c>
      <c r="D30" s="14" t="s">
        <v>8</v>
      </c>
      <c r="E30" s="14" t="s">
        <v>52</v>
      </c>
      <c r="F30" s="14">
        <v>4</v>
      </c>
      <c r="G30" s="14">
        <f>PRODUCT(F30*76815)</f>
        <v>307260</v>
      </c>
      <c r="H30" s="15"/>
      <c r="I30" s="19"/>
      <c r="J30" s="20"/>
      <c r="K30" s="20"/>
      <c r="L30" s="20"/>
      <c r="M30" s="20"/>
      <c r="N30" s="20"/>
      <c r="O30" s="20"/>
      <c r="P30" s="21"/>
    </row>
    <row r="31" spans="1:16" x14ac:dyDescent="0.25">
      <c r="A31" s="14">
        <v>30</v>
      </c>
      <c r="B31" s="14" t="s">
        <v>47</v>
      </c>
      <c r="C31" s="14" t="s">
        <v>37</v>
      </c>
      <c r="D31" s="14" t="s">
        <v>9</v>
      </c>
      <c r="E31" s="14" t="s">
        <v>52</v>
      </c>
      <c r="F31" s="14">
        <v>4</v>
      </c>
      <c r="G31" s="14">
        <f>PRODUCT(F31*78615)</f>
        <v>314460</v>
      </c>
      <c r="H31" s="15"/>
    </row>
    <row r="32" spans="1:16" x14ac:dyDescent="0.25">
      <c r="A32" s="14">
        <v>31</v>
      </c>
      <c r="B32" s="14" t="s">
        <v>47</v>
      </c>
      <c r="C32" s="14" t="s">
        <v>56</v>
      </c>
      <c r="D32" s="14" t="s">
        <v>10</v>
      </c>
      <c r="E32" s="14" t="s">
        <v>52</v>
      </c>
      <c r="F32" s="14">
        <v>3</v>
      </c>
      <c r="G32" s="14">
        <f>PRODUCT(F32*84240)</f>
        <v>252720</v>
      </c>
    </row>
    <row r="33" spans="1:7" x14ac:dyDescent="0.25">
      <c r="A33" s="14">
        <v>32</v>
      </c>
      <c r="B33" s="14" t="s">
        <v>47</v>
      </c>
      <c r="C33" s="14" t="s">
        <v>56</v>
      </c>
      <c r="D33" s="14" t="s">
        <v>11</v>
      </c>
      <c r="E33" s="14" t="s">
        <v>52</v>
      </c>
      <c r="F33" s="14">
        <v>2</v>
      </c>
      <c r="G33" s="14">
        <f>PRODUCT(F33*85878)</f>
        <v>171756</v>
      </c>
    </row>
    <row r="34" spans="1:7" x14ac:dyDescent="0.25">
      <c r="A34" s="14">
        <v>33</v>
      </c>
      <c r="B34" s="14" t="s">
        <v>47</v>
      </c>
      <c r="C34" s="14" t="s">
        <v>56</v>
      </c>
      <c r="D34" s="14" t="s">
        <v>12</v>
      </c>
      <c r="E34" s="14" t="s">
        <v>52</v>
      </c>
      <c r="F34" s="14">
        <v>3</v>
      </c>
      <c r="G34" s="14">
        <f>PRODUCT(F34*88092)</f>
        <v>264276</v>
      </c>
    </row>
    <row r="35" spans="1:7" x14ac:dyDescent="0.25">
      <c r="A35" s="14">
        <v>34</v>
      </c>
      <c r="B35" s="14" t="s">
        <v>47</v>
      </c>
      <c r="C35" s="14" t="s">
        <v>56</v>
      </c>
      <c r="D35" s="14" t="s">
        <v>13</v>
      </c>
      <c r="E35" s="14" t="s">
        <v>52</v>
      </c>
      <c r="F35" s="14">
        <v>2</v>
      </c>
      <c r="G35" s="14">
        <f>PRODUCT(F35*93294)</f>
        <v>186588</v>
      </c>
    </row>
    <row r="36" spans="1:7" x14ac:dyDescent="0.25">
      <c r="A36" s="14">
        <v>35</v>
      </c>
      <c r="B36" s="14" t="s">
        <v>47</v>
      </c>
      <c r="C36" s="14" t="s">
        <v>39</v>
      </c>
      <c r="D36" s="14" t="s">
        <v>14</v>
      </c>
      <c r="E36" s="14" t="s">
        <v>52</v>
      </c>
      <c r="F36" s="14">
        <v>1</v>
      </c>
      <c r="G36" s="14">
        <f>PRODUCT(F36*103149)</f>
        <v>103149</v>
      </c>
    </row>
    <row r="37" spans="1:7" x14ac:dyDescent="0.25">
      <c r="A37" s="14">
        <v>36</v>
      </c>
      <c r="B37" s="14" t="s">
        <v>47</v>
      </c>
      <c r="C37" s="14" t="s">
        <v>39</v>
      </c>
      <c r="D37" s="14" t="s">
        <v>15</v>
      </c>
      <c r="E37" s="14" t="s">
        <v>52</v>
      </c>
      <c r="F37" s="14">
        <v>0</v>
      </c>
      <c r="G37" s="14">
        <f>PRODUCT(F37*105876)</f>
        <v>0</v>
      </c>
    </row>
    <row r="38" spans="1:7" x14ac:dyDescent="0.25">
      <c r="A38" s="14">
        <v>37</v>
      </c>
      <c r="B38" s="14" t="s">
        <v>48</v>
      </c>
      <c r="C38" s="14" t="s">
        <v>33</v>
      </c>
      <c r="D38" s="14" t="s">
        <v>27</v>
      </c>
      <c r="E38" s="14" t="s">
        <v>52</v>
      </c>
      <c r="F38" s="14">
        <v>4</v>
      </c>
      <c r="G38" s="14">
        <f>PRODUCT(F38*74565)</f>
        <v>298260</v>
      </c>
    </row>
    <row r="39" spans="1:7" x14ac:dyDescent="0.25">
      <c r="A39" s="14">
        <v>38</v>
      </c>
      <c r="B39" s="14" t="s">
        <v>48</v>
      </c>
      <c r="C39" s="14" t="s">
        <v>33</v>
      </c>
      <c r="D39" s="14" t="s">
        <v>16</v>
      </c>
      <c r="E39" s="14" t="s">
        <v>52</v>
      </c>
      <c r="F39" s="14">
        <v>3</v>
      </c>
      <c r="G39" s="14">
        <f>PRODUCT(F39*77868)</f>
        <v>233604</v>
      </c>
    </row>
    <row r="40" spans="1:7" x14ac:dyDescent="0.25">
      <c r="A40" s="14">
        <v>39</v>
      </c>
      <c r="B40" s="14" t="s">
        <v>48</v>
      </c>
      <c r="C40" s="14" t="s">
        <v>32</v>
      </c>
      <c r="D40" s="14" t="s">
        <v>17</v>
      </c>
      <c r="E40" s="14" t="s">
        <v>52</v>
      </c>
      <c r="F40" s="14">
        <v>7</v>
      </c>
      <c r="G40" s="14">
        <f>PRODUCT(F40*79569)</f>
        <v>556983</v>
      </c>
    </row>
    <row r="41" spans="1:7" x14ac:dyDescent="0.25">
      <c r="A41" s="14">
        <v>40</v>
      </c>
      <c r="B41" s="14" t="s">
        <v>48</v>
      </c>
      <c r="C41" s="14" t="s">
        <v>32</v>
      </c>
      <c r="D41" s="14" t="s">
        <v>18</v>
      </c>
      <c r="E41" s="14" t="s">
        <v>52</v>
      </c>
      <c r="F41" s="14">
        <v>6</v>
      </c>
      <c r="G41" s="14">
        <f>PRODUCT(F41*80100)</f>
        <v>480600</v>
      </c>
    </row>
    <row r="42" spans="1:7" x14ac:dyDescent="0.25">
      <c r="A42" s="14">
        <v>41</v>
      </c>
      <c r="B42" s="14" t="s">
        <v>48</v>
      </c>
      <c r="C42" s="14" t="s">
        <v>31</v>
      </c>
      <c r="D42" s="14" t="s">
        <v>19</v>
      </c>
      <c r="E42" s="14" t="s">
        <v>52</v>
      </c>
      <c r="F42" s="14">
        <v>4</v>
      </c>
      <c r="G42" s="14">
        <f>PRODUCT(F42*68850)</f>
        <v>275400</v>
      </c>
    </row>
    <row r="43" spans="1:7" x14ac:dyDescent="0.25">
      <c r="A43" s="14">
        <v>42</v>
      </c>
      <c r="B43" s="14" t="s">
        <v>48</v>
      </c>
      <c r="C43" s="14" t="s">
        <v>31</v>
      </c>
      <c r="D43" s="14" t="s">
        <v>20</v>
      </c>
      <c r="E43" s="14" t="s">
        <v>52</v>
      </c>
      <c r="F43" s="14">
        <v>3</v>
      </c>
      <c r="G43" s="14">
        <f>PRODUCT(F43*76797)</f>
        <v>230391</v>
      </c>
    </row>
    <row r="44" spans="1:7" x14ac:dyDescent="0.25">
      <c r="A44" s="14">
        <v>43</v>
      </c>
      <c r="B44" s="14" t="s">
        <v>48</v>
      </c>
      <c r="C44" s="14" t="s">
        <v>34</v>
      </c>
      <c r="D44" s="14" t="s">
        <v>22</v>
      </c>
      <c r="E44" s="14" t="s">
        <v>52</v>
      </c>
      <c r="F44" s="14">
        <v>2</v>
      </c>
      <c r="G44" s="14">
        <f>PRODUCT(F44*121095)</f>
        <v>242190</v>
      </c>
    </row>
    <row r="45" spans="1:7" x14ac:dyDescent="0.25">
      <c r="A45" s="14">
        <v>44</v>
      </c>
      <c r="B45" s="14" t="s">
        <v>48</v>
      </c>
      <c r="C45" s="14" t="s">
        <v>34</v>
      </c>
      <c r="D45" s="14" t="s">
        <v>23</v>
      </c>
      <c r="E45" s="14" t="s">
        <v>52</v>
      </c>
      <c r="F45" s="14">
        <v>3</v>
      </c>
      <c r="G45" s="14">
        <f>PRODUCT(F45*124389)</f>
        <v>373167</v>
      </c>
    </row>
    <row r="46" spans="1:7" x14ac:dyDescent="0.25">
      <c r="A46" s="14">
        <v>45</v>
      </c>
      <c r="B46" s="14" t="s">
        <v>48</v>
      </c>
      <c r="C46" s="14" t="s">
        <v>34</v>
      </c>
      <c r="D46" s="14" t="s">
        <v>24</v>
      </c>
      <c r="E46" s="14" t="s">
        <v>52</v>
      </c>
      <c r="F46" s="14">
        <v>3</v>
      </c>
      <c r="G46" s="14">
        <f>PRODUCT(F46*128466)</f>
        <v>385398</v>
      </c>
    </row>
    <row r="47" spans="1:7" x14ac:dyDescent="0.25">
      <c r="A47" s="14">
        <v>46</v>
      </c>
      <c r="B47" s="14" t="s">
        <v>48</v>
      </c>
      <c r="C47" s="14" t="s">
        <v>34</v>
      </c>
      <c r="D47" s="14" t="s">
        <v>25</v>
      </c>
      <c r="E47" s="14" t="s">
        <v>52</v>
      </c>
      <c r="F47" s="14">
        <v>4</v>
      </c>
      <c r="G47" s="14">
        <f>PRODUCT(F47*155682)</f>
        <v>622728</v>
      </c>
    </row>
    <row r="48" spans="1:7" x14ac:dyDescent="0.25">
      <c r="A48" s="14">
        <v>47</v>
      </c>
      <c r="B48" s="14" t="s">
        <v>46</v>
      </c>
      <c r="C48" s="14" t="s">
        <v>35</v>
      </c>
      <c r="D48" s="14" t="s">
        <v>29</v>
      </c>
      <c r="E48" s="14" t="s">
        <v>53</v>
      </c>
      <c r="F48" s="14">
        <v>24</v>
      </c>
      <c r="G48" s="14">
        <f>PRODUCT(F48*63108)</f>
        <v>1514592</v>
      </c>
    </row>
    <row r="49" spans="1:7" x14ac:dyDescent="0.25">
      <c r="A49" s="14">
        <v>48</v>
      </c>
      <c r="B49" s="14" t="s">
        <v>46</v>
      </c>
      <c r="C49" s="14" t="s">
        <v>35</v>
      </c>
      <c r="D49" s="14" t="s">
        <v>26</v>
      </c>
      <c r="E49" s="14" t="s">
        <v>53</v>
      </c>
      <c r="F49" s="14">
        <v>20</v>
      </c>
      <c r="G49" s="14">
        <f>PRODUCT(F49*64368)</f>
        <v>1287360</v>
      </c>
    </row>
    <row r="50" spans="1:7" x14ac:dyDescent="0.25">
      <c r="A50" s="14">
        <v>49</v>
      </c>
      <c r="B50" s="14" t="s">
        <v>46</v>
      </c>
      <c r="C50" s="14" t="s">
        <v>35</v>
      </c>
      <c r="D50" s="14" t="s">
        <v>28</v>
      </c>
      <c r="E50" s="14" t="s">
        <v>53</v>
      </c>
      <c r="F50" s="14">
        <v>18</v>
      </c>
      <c r="G50" s="14">
        <f>PRODUCT(F50*64179)</f>
        <v>1155222</v>
      </c>
    </row>
    <row r="51" spans="1:7" x14ac:dyDescent="0.25">
      <c r="A51" s="14">
        <v>50</v>
      </c>
      <c r="B51" s="14" t="s">
        <v>47</v>
      </c>
      <c r="C51" s="14" t="s">
        <v>36</v>
      </c>
      <c r="D51" s="14" t="s">
        <v>6</v>
      </c>
      <c r="E51" s="14" t="s">
        <v>53</v>
      </c>
      <c r="F51" s="14">
        <v>1</v>
      </c>
      <c r="G51" s="14">
        <f>PRODUCT(F51*69174)</f>
        <v>69174</v>
      </c>
    </row>
    <row r="52" spans="1:7" x14ac:dyDescent="0.25">
      <c r="A52" s="14">
        <v>51</v>
      </c>
      <c r="B52" s="14" t="s">
        <v>47</v>
      </c>
      <c r="C52" s="14" t="s">
        <v>36</v>
      </c>
      <c r="D52" s="14" t="s">
        <v>7</v>
      </c>
      <c r="E52" s="14" t="s">
        <v>53</v>
      </c>
      <c r="F52" s="14">
        <v>5</v>
      </c>
      <c r="G52" s="14">
        <f>PRODUCT(F50*70164)</f>
        <v>1262952</v>
      </c>
    </row>
    <row r="53" spans="1:7" x14ac:dyDescent="0.25">
      <c r="A53" s="14">
        <v>52</v>
      </c>
      <c r="B53" s="14" t="s">
        <v>47</v>
      </c>
      <c r="C53" s="14" t="s">
        <v>37</v>
      </c>
      <c r="D53" s="14" t="s">
        <v>8</v>
      </c>
      <c r="E53" s="14" t="s">
        <v>53</v>
      </c>
      <c r="F53" s="14">
        <v>1</v>
      </c>
      <c r="G53" s="14">
        <f>PRODUCT(F53*76815)</f>
        <v>76815</v>
      </c>
    </row>
    <row r="54" spans="1:7" x14ac:dyDescent="0.25">
      <c r="A54" s="14">
        <v>53</v>
      </c>
      <c r="B54" s="14" t="s">
        <v>47</v>
      </c>
      <c r="C54" s="14" t="s">
        <v>37</v>
      </c>
      <c r="D54" s="14" t="s">
        <v>9</v>
      </c>
      <c r="E54" s="14" t="s">
        <v>53</v>
      </c>
      <c r="F54" s="14">
        <v>4</v>
      </c>
      <c r="G54" s="14">
        <f>PRODUCT(F54*78615)</f>
        <v>314460</v>
      </c>
    </row>
    <row r="55" spans="1:7" x14ac:dyDescent="0.25">
      <c r="A55" s="14">
        <v>54</v>
      </c>
      <c r="B55" s="14" t="s">
        <v>47</v>
      </c>
      <c r="C55" s="14" t="s">
        <v>56</v>
      </c>
      <c r="D55" s="14" t="s">
        <v>10</v>
      </c>
      <c r="E55" s="14" t="s">
        <v>53</v>
      </c>
      <c r="F55" s="14">
        <v>1</v>
      </c>
      <c r="G55" s="14">
        <f>PRODUCT(F55*84240)</f>
        <v>84240</v>
      </c>
    </row>
    <row r="56" spans="1:7" x14ac:dyDescent="0.25">
      <c r="A56" s="14">
        <v>55</v>
      </c>
      <c r="B56" s="14" t="s">
        <v>47</v>
      </c>
      <c r="C56" s="14" t="s">
        <v>56</v>
      </c>
      <c r="D56" s="14" t="s">
        <v>11</v>
      </c>
      <c r="E56" s="14" t="s">
        <v>53</v>
      </c>
      <c r="F56" s="14">
        <v>1</v>
      </c>
      <c r="G56" s="14">
        <f>PRODUCT(F56*85878)</f>
        <v>85878</v>
      </c>
    </row>
    <row r="57" spans="1:7" x14ac:dyDescent="0.25">
      <c r="A57" s="14">
        <v>56</v>
      </c>
      <c r="B57" s="14" t="s">
        <v>47</v>
      </c>
      <c r="C57" s="14" t="s">
        <v>56</v>
      </c>
      <c r="D57" s="14" t="s">
        <v>12</v>
      </c>
      <c r="E57" s="14" t="s">
        <v>53</v>
      </c>
      <c r="F57" s="14">
        <v>1</v>
      </c>
      <c r="G57" s="14">
        <f>PRODUCT(F57*88092)</f>
        <v>88092</v>
      </c>
    </row>
    <row r="58" spans="1:7" x14ac:dyDescent="0.25">
      <c r="A58" s="14">
        <v>57</v>
      </c>
      <c r="B58" s="14" t="s">
        <v>47</v>
      </c>
      <c r="C58" s="14" t="s">
        <v>56</v>
      </c>
      <c r="D58" s="14" t="s">
        <v>13</v>
      </c>
      <c r="E58" s="14" t="s">
        <v>53</v>
      </c>
      <c r="F58" s="14">
        <v>2</v>
      </c>
      <c r="G58" s="14">
        <f>PRODUCT(F58*93294)</f>
        <v>186588</v>
      </c>
    </row>
    <row r="59" spans="1:7" x14ac:dyDescent="0.25">
      <c r="A59" s="14">
        <v>58</v>
      </c>
      <c r="B59" s="14" t="s">
        <v>47</v>
      </c>
      <c r="C59" s="14" t="s">
        <v>39</v>
      </c>
      <c r="D59" s="14" t="s">
        <v>14</v>
      </c>
      <c r="E59" s="14" t="s">
        <v>53</v>
      </c>
      <c r="F59" s="14">
        <v>0</v>
      </c>
      <c r="G59" s="14">
        <f>PRODUCT(F59*103149)</f>
        <v>0</v>
      </c>
    </row>
    <row r="60" spans="1:7" x14ac:dyDescent="0.25">
      <c r="A60" s="14">
        <v>59</v>
      </c>
      <c r="B60" s="14" t="s">
        <v>47</v>
      </c>
      <c r="C60" s="14" t="s">
        <v>39</v>
      </c>
      <c r="D60" s="14" t="s">
        <v>15</v>
      </c>
      <c r="E60" s="14" t="s">
        <v>53</v>
      </c>
      <c r="F60" s="14">
        <v>1</v>
      </c>
      <c r="G60" s="14">
        <f>PRODUCT(F60*105876)</f>
        <v>105876</v>
      </c>
    </row>
    <row r="61" spans="1:7" x14ac:dyDescent="0.25">
      <c r="A61" s="14">
        <v>60</v>
      </c>
      <c r="B61" s="14" t="s">
        <v>48</v>
      </c>
      <c r="C61" s="14" t="s">
        <v>33</v>
      </c>
      <c r="D61" s="14" t="s">
        <v>27</v>
      </c>
      <c r="E61" s="14" t="s">
        <v>53</v>
      </c>
      <c r="F61" s="14">
        <v>0</v>
      </c>
      <c r="G61" s="14">
        <f>PRODUCT(F61*74565)</f>
        <v>0</v>
      </c>
    </row>
    <row r="62" spans="1:7" x14ac:dyDescent="0.25">
      <c r="A62" s="14">
        <v>61</v>
      </c>
      <c r="B62" s="14" t="s">
        <v>48</v>
      </c>
      <c r="C62" s="14" t="s">
        <v>33</v>
      </c>
      <c r="D62" s="14" t="s">
        <v>16</v>
      </c>
      <c r="E62" s="14" t="s">
        <v>53</v>
      </c>
      <c r="F62" s="14">
        <v>1</v>
      </c>
      <c r="G62" s="14">
        <f>PRODUCT(F62*77868)</f>
        <v>77868</v>
      </c>
    </row>
    <row r="63" spans="1:7" x14ac:dyDescent="0.25">
      <c r="A63" s="14">
        <v>62</v>
      </c>
      <c r="B63" s="14" t="s">
        <v>48</v>
      </c>
      <c r="C63" s="14" t="s">
        <v>32</v>
      </c>
      <c r="D63" s="14" t="s">
        <v>17</v>
      </c>
      <c r="E63" s="14" t="s">
        <v>53</v>
      </c>
      <c r="F63" s="14">
        <v>4</v>
      </c>
      <c r="G63" s="14">
        <f>PRODUCT(F63*79569)</f>
        <v>318276</v>
      </c>
    </row>
    <row r="64" spans="1:7" x14ac:dyDescent="0.25">
      <c r="A64" s="14">
        <v>63</v>
      </c>
      <c r="B64" s="14" t="s">
        <v>48</v>
      </c>
      <c r="C64" s="14" t="s">
        <v>32</v>
      </c>
      <c r="D64" s="14" t="s">
        <v>18</v>
      </c>
      <c r="E64" s="14" t="s">
        <v>53</v>
      </c>
      <c r="F64" s="14">
        <v>6</v>
      </c>
      <c r="G64" s="14">
        <f>PRODUCT(F64*80100)</f>
        <v>480600</v>
      </c>
    </row>
    <row r="65" spans="1:7" x14ac:dyDescent="0.25">
      <c r="A65" s="14">
        <v>64</v>
      </c>
      <c r="B65" s="14" t="s">
        <v>48</v>
      </c>
      <c r="C65" s="14" t="s">
        <v>31</v>
      </c>
      <c r="D65" s="14" t="s">
        <v>19</v>
      </c>
      <c r="E65" s="14" t="s">
        <v>53</v>
      </c>
      <c r="F65" s="14">
        <v>2</v>
      </c>
      <c r="G65" s="14">
        <f>PRODUCT(F65*68850)</f>
        <v>137700</v>
      </c>
    </row>
    <row r="66" spans="1:7" x14ac:dyDescent="0.25">
      <c r="A66" s="14">
        <v>65</v>
      </c>
      <c r="B66" s="14" t="s">
        <v>48</v>
      </c>
      <c r="C66" s="14" t="s">
        <v>31</v>
      </c>
      <c r="D66" s="14" t="s">
        <v>20</v>
      </c>
      <c r="E66" s="14" t="s">
        <v>53</v>
      </c>
      <c r="F66" s="14">
        <v>1</v>
      </c>
      <c r="G66" s="14">
        <f>PRODUCT(F66*76797)</f>
        <v>76797</v>
      </c>
    </row>
    <row r="67" spans="1:7" x14ac:dyDescent="0.25">
      <c r="A67" s="14">
        <v>66</v>
      </c>
      <c r="B67" s="14" t="s">
        <v>48</v>
      </c>
      <c r="C67" s="14" t="s">
        <v>34</v>
      </c>
      <c r="D67" s="14" t="s">
        <v>22</v>
      </c>
      <c r="E67" s="14" t="s">
        <v>53</v>
      </c>
      <c r="F67" s="14">
        <v>2</v>
      </c>
      <c r="G67" s="14">
        <f>PRODUCT(F67*121095)</f>
        <v>242190</v>
      </c>
    </row>
    <row r="68" spans="1:7" x14ac:dyDescent="0.25">
      <c r="A68" s="14">
        <v>67</v>
      </c>
      <c r="B68" s="14" t="s">
        <v>48</v>
      </c>
      <c r="C68" s="14" t="s">
        <v>34</v>
      </c>
      <c r="D68" s="14" t="s">
        <v>23</v>
      </c>
      <c r="E68" s="14" t="s">
        <v>53</v>
      </c>
      <c r="F68" s="14">
        <v>2</v>
      </c>
      <c r="G68" s="14">
        <f>PRODUCT(F68*124389)</f>
        <v>248778</v>
      </c>
    </row>
    <row r="69" spans="1:7" x14ac:dyDescent="0.25">
      <c r="A69" s="14">
        <v>68</v>
      </c>
      <c r="B69" s="14" t="s">
        <v>48</v>
      </c>
      <c r="C69" s="14" t="s">
        <v>34</v>
      </c>
      <c r="D69" s="14" t="s">
        <v>24</v>
      </c>
      <c r="E69" s="14" t="s">
        <v>53</v>
      </c>
      <c r="F69" s="14">
        <v>4</v>
      </c>
      <c r="G69" s="14">
        <f>PRODUCT(F69*128466)</f>
        <v>513864</v>
      </c>
    </row>
    <row r="70" spans="1:7" x14ac:dyDescent="0.25">
      <c r="A70" s="14">
        <v>69</v>
      </c>
      <c r="B70" s="14" t="s">
        <v>48</v>
      </c>
      <c r="C70" s="14" t="s">
        <v>34</v>
      </c>
      <c r="D70" s="14" t="s">
        <v>25</v>
      </c>
      <c r="E70" s="14" t="s">
        <v>53</v>
      </c>
      <c r="F70" s="14">
        <v>2</v>
      </c>
      <c r="G70" s="14">
        <f>PRODUCT(F70*155682)</f>
        <v>311364</v>
      </c>
    </row>
    <row r="71" spans="1:7" x14ac:dyDescent="0.25">
      <c r="A71" s="14">
        <v>70</v>
      </c>
      <c r="B71" s="14" t="s">
        <v>46</v>
      </c>
      <c r="C71" s="14" t="s">
        <v>35</v>
      </c>
      <c r="D71" s="14" t="s">
        <v>29</v>
      </c>
      <c r="E71" s="14" t="s">
        <v>54</v>
      </c>
      <c r="F71" s="14">
        <v>40</v>
      </c>
      <c r="G71" s="14">
        <f>PRODUCT(F71*63108)</f>
        <v>2524320</v>
      </c>
    </row>
    <row r="72" spans="1:7" x14ac:dyDescent="0.25">
      <c r="A72" s="14">
        <v>71</v>
      </c>
      <c r="B72" s="14" t="s">
        <v>46</v>
      </c>
      <c r="C72" s="14" t="s">
        <v>35</v>
      </c>
      <c r="D72" s="14" t="s">
        <v>26</v>
      </c>
      <c r="E72" s="14" t="s">
        <v>54</v>
      </c>
      <c r="F72" s="14">
        <v>41</v>
      </c>
      <c r="G72" s="14">
        <f>PRODUCT(F72*64368)</f>
        <v>2639088</v>
      </c>
    </row>
    <row r="73" spans="1:7" x14ac:dyDescent="0.25">
      <c r="A73" s="14">
        <v>72</v>
      </c>
      <c r="B73" s="14" t="s">
        <v>46</v>
      </c>
      <c r="C73" s="14" t="s">
        <v>35</v>
      </c>
      <c r="D73" s="14" t="s">
        <v>28</v>
      </c>
      <c r="E73" s="14" t="s">
        <v>54</v>
      </c>
      <c r="F73" s="14">
        <v>22</v>
      </c>
      <c r="G73" s="14">
        <f>PRODUCT(F73*64179)</f>
        <v>1411938</v>
      </c>
    </row>
    <row r="74" spans="1:7" x14ac:dyDescent="0.25">
      <c r="A74" s="14">
        <v>73</v>
      </c>
      <c r="B74" s="14" t="s">
        <v>47</v>
      </c>
      <c r="C74" s="14" t="s">
        <v>36</v>
      </c>
      <c r="D74" s="14" t="s">
        <v>6</v>
      </c>
      <c r="E74" s="14" t="s">
        <v>54</v>
      </c>
      <c r="F74" s="14">
        <v>0</v>
      </c>
      <c r="G74" s="14">
        <f>PRODUCT(F74*69174)</f>
        <v>0</v>
      </c>
    </row>
    <row r="75" spans="1:7" x14ac:dyDescent="0.25">
      <c r="A75" s="14">
        <v>74</v>
      </c>
      <c r="B75" s="14" t="s">
        <v>47</v>
      </c>
      <c r="C75" s="14" t="s">
        <v>36</v>
      </c>
      <c r="D75" s="14" t="s">
        <v>7</v>
      </c>
      <c r="E75" s="14" t="s">
        <v>54</v>
      </c>
      <c r="F75" s="14">
        <v>2</v>
      </c>
      <c r="G75" s="14">
        <f>PRODUCT(F73*70164)</f>
        <v>1543608</v>
      </c>
    </row>
    <row r="76" spans="1:7" x14ac:dyDescent="0.25">
      <c r="A76" s="14">
        <v>75</v>
      </c>
      <c r="B76" s="14" t="s">
        <v>47</v>
      </c>
      <c r="C76" s="14" t="s">
        <v>37</v>
      </c>
      <c r="D76" s="14" t="s">
        <v>8</v>
      </c>
      <c r="E76" s="14" t="s">
        <v>54</v>
      </c>
      <c r="F76" s="14">
        <v>2</v>
      </c>
      <c r="G76" s="14">
        <f>PRODUCT(F76*76815)</f>
        <v>153630</v>
      </c>
    </row>
    <row r="77" spans="1:7" x14ac:dyDescent="0.25">
      <c r="A77" s="14">
        <v>76</v>
      </c>
      <c r="B77" s="14" t="s">
        <v>47</v>
      </c>
      <c r="C77" s="14" t="s">
        <v>37</v>
      </c>
      <c r="D77" s="14" t="s">
        <v>9</v>
      </c>
      <c r="E77" s="14" t="s">
        <v>54</v>
      </c>
      <c r="F77" s="14">
        <v>3</v>
      </c>
      <c r="G77" s="14">
        <f>PRODUCT(F77*78615)</f>
        <v>235845</v>
      </c>
    </row>
    <row r="78" spans="1:7" x14ac:dyDescent="0.25">
      <c r="A78" s="14">
        <v>77</v>
      </c>
      <c r="B78" s="14" t="s">
        <v>47</v>
      </c>
      <c r="C78" s="14" t="s">
        <v>56</v>
      </c>
      <c r="D78" s="14" t="s">
        <v>10</v>
      </c>
      <c r="E78" s="14" t="s">
        <v>54</v>
      </c>
      <c r="F78" s="14">
        <v>4</v>
      </c>
      <c r="G78" s="14">
        <f>PRODUCT(F78*84240)</f>
        <v>336960</v>
      </c>
    </row>
    <row r="79" spans="1:7" x14ac:dyDescent="0.25">
      <c r="A79" s="14">
        <v>78</v>
      </c>
      <c r="B79" s="14" t="s">
        <v>47</v>
      </c>
      <c r="C79" s="14" t="s">
        <v>56</v>
      </c>
      <c r="D79" s="14" t="s">
        <v>11</v>
      </c>
      <c r="E79" s="14" t="s">
        <v>54</v>
      </c>
      <c r="F79" s="14">
        <v>2</v>
      </c>
      <c r="G79" s="14">
        <f>PRODUCT(F79*85878)</f>
        <v>171756</v>
      </c>
    </row>
    <row r="80" spans="1:7" x14ac:dyDescent="0.25">
      <c r="A80" s="14">
        <v>79</v>
      </c>
      <c r="B80" s="14" t="s">
        <v>47</v>
      </c>
      <c r="C80" s="14" t="s">
        <v>56</v>
      </c>
      <c r="D80" s="14" t="s">
        <v>12</v>
      </c>
      <c r="E80" s="14" t="s">
        <v>54</v>
      </c>
      <c r="F80" s="14">
        <v>4</v>
      </c>
      <c r="G80" s="14">
        <f>PRODUCT(F80*88092)</f>
        <v>352368</v>
      </c>
    </row>
    <row r="81" spans="1:7" x14ac:dyDescent="0.25">
      <c r="A81" s="14">
        <v>80</v>
      </c>
      <c r="B81" s="14" t="s">
        <v>47</v>
      </c>
      <c r="C81" s="14" t="s">
        <v>56</v>
      </c>
      <c r="D81" s="14" t="s">
        <v>13</v>
      </c>
      <c r="E81" s="14" t="s">
        <v>54</v>
      </c>
      <c r="F81" s="14">
        <v>3</v>
      </c>
      <c r="G81" s="14">
        <f>PRODUCT(F81*93294)</f>
        <v>279882</v>
      </c>
    </row>
    <row r="82" spans="1:7" x14ac:dyDescent="0.25">
      <c r="A82" s="14">
        <v>81</v>
      </c>
      <c r="B82" s="14" t="s">
        <v>47</v>
      </c>
      <c r="C82" s="14" t="s">
        <v>39</v>
      </c>
      <c r="D82" s="14" t="s">
        <v>14</v>
      </c>
      <c r="E82" s="14" t="s">
        <v>54</v>
      </c>
      <c r="F82" s="14">
        <v>2</v>
      </c>
      <c r="G82" s="14">
        <f>PRODUCT(F82*103149)</f>
        <v>206298</v>
      </c>
    </row>
    <row r="83" spans="1:7" x14ac:dyDescent="0.25">
      <c r="A83" s="14">
        <v>82</v>
      </c>
      <c r="B83" s="14" t="s">
        <v>47</v>
      </c>
      <c r="C83" s="14" t="s">
        <v>39</v>
      </c>
      <c r="D83" s="14" t="s">
        <v>15</v>
      </c>
      <c r="E83" s="14" t="s">
        <v>54</v>
      </c>
      <c r="F83" s="14">
        <v>3</v>
      </c>
      <c r="G83" s="14">
        <f>PRODUCT(F83*105876)</f>
        <v>317628</v>
      </c>
    </row>
    <row r="84" spans="1:7" x14ac:dyDescent="0.25">
      <c r="A84" s="14">
        <v>83</v>
      </c>
      <c r="B84" s="14" t="s">
        <v>48</v>
      </c>
      <c r="C84" s="14" t="s">
        <v>33</v>
      </c>
      <c r="D84" s="14" t="s">
        <v>27</v>
      </c>
      <c r="E84" s="14" t="s">
        <v>54</v>
      </c>
      <c r="F84" s="14">
        <v>0</v>
      </c>
      <c r="G84" s="14">
        <f>PRODUCT(F84*74565)</f>
        <v>0</v>
      </c>
    </row>
    <row r="85" spans="1:7" x14ac:dyDescent="0.25">
      <c r="A85" s="14">
        <v>84</v>
      </c>
      <c r="B85" s="14" t="s">
        <v>48</v>
      </c>
      <c r="C85" s="14" t="s">
        <v>33</v>
      </c>
      <c r="D85" s="14" t="s">
        <v>16</v>
      </c>
      <c r="E85" s="14" t="s">
        <v>54</v>
      </c>
      <c r="F85" s="14">
        <v>2</v>
      </c>
      <c r="G85" s="14">
        <f>PRODUCT(F85*77868)</f>
        <v>155736</v>
      </c>
    </row>
    <row r="86" spans="1:7" x14ac:dyDescent="0.25">
      <c r="A86" s="14">
        <v>85</v>
      </c>
      <c r="B86" s="14" t="s">
        <v>48</v>
      </c>
      <c r="C86" s="14" t="s">
        <v>32</v>
      </c>
      <c r="D86" s="14" t="s">
        <v>17</v>
      </c>
      <c r="E86" s="14" t="s">
        <v>54</v>
      </c>
      <c r="F86" s="14">
        <v>7</v>
      </c>
      <c r="G86" s="14">
        <f>PRODUCT(F86*79569)</f>
        <v>556983</v>
      </c>
    </row>
    <row r="87" spans="1:7" x14ac:dyDescent="0.25">
      <c r="A87" s="14">
        <v>86</v>
      </c>
      <c r="B87" s="14" t="s">
        <v>48</v>
      </c>
      <c r="C87" s="14" t="s">
        <v>32</v>
      </c>
      <c r="D87" s="14" t="s">
        <v>18</v>
      </c>
      <c r="E87" s="14" t="s">
        <v>54</v>
      </c>
      <c r="F87" s="14">
        <v>4</v>
      </c>
      <c r="G87" s="14">
        <f>PRODUCT(F87*80100)</f>
        <v>320400</v>
      </c>
    </row>
    <row r="88" spans="1:7" x14ac:dyDescent="0.25">
      <c r="A88" s="14">
        <v>87</v>
      </c>
      <c r="B88" s="14" t="s">
        <v>48</v>
      </c>
      <c r="C88" s="14" t="s">
        <v>31</v>
      </c>
      <c r="D88" s="14" t="s">
        <v>19</v>
      </c>
      <c r="E88" s="14" t="s">
        <v>54</v>
      </c>
      <c r="F88" s="14">
        <v>5</v>
      </c>
      <c r="G88" s="14">
        <f>PRODUCT(F88*68850)</f>
        <v>344250</v>
      </c>
    </row>
    <row r="89" spans="1:7" x14ac:dyDescent="0.25">
      <c r="A89" s="14">
        <v>88</v>
      </c>
      <c r="B89" s="14" t="s">
        <v>48</v>
      </c>
      <c r="C89" s="14" t="s">
        <v>31</v>
      </c>
      <c r="D89" s="14" t="s">
        <v>20</v>
      </c>
      <c r="E89" s="14" t="s">
        <v>54</v>
      </c>
      <c r="F89" s="14">
        <v>2</v>
      </c>
      <c r="G89" s="14">
        <f>PRODUCT(F89*76797)</f>
        <v>153594</v>
      </c>
    </row>
    <row r="90" spans="1:7" x14ac:dyDescent="0.25">
      <c r="A90" s="14">
        <v>89</v>
      </c>
      <c r="B90" s="14" t="s">
        <v>48</v>
      </c>
      <c r="C90" s="14" t="s">
        <v>34</v>
      </c>
      <c r="D90" s="14" t="s">
        <v>22</v>
      </c>
      <c r="E90" s="14" t="s">
        <v>54</v>
      </c>
      <c r="F90" s="14">
        <v>2</v>
      </c>
      <c r="G90" s="14">
        <f>PRODUCT(F90*121095)</f>
        <v>242190</v>
      </c>
    </row>
    <row r="91" spans="1:7" x14ac:dyDescent="0.25">
      <c r="A91" s="14">
        <v>90</v>
      </c>
      <c r="B91" s="14" t="s">
        <v>48</v>
      </c>
      <c r="C91" s="14" t="s">
        <v>34</v>
      </c>
      <c r="D91" s="14" t="s">
        <v>23</v>
      </c>
      <c r="E91" s="14" t="s">
        <v>54</v>
      </c>
      <c r="F91" s="14">
        <v>4</v>
      </c>
      <c r="G91" s="14">
        <f>PRODUCT(F91*124389)</f>
        <v>497556</v>
      </c>
    </row>
    <row r="92" spans="1:7" x14ac:dyDescent="0.25">
      <c r="A92" s="14">
        <v>91</v>
      </c>
      <c r="B92" s="14" t="s">
        <v>48</v>
      </c>
      <c r="C92" s="14" t="s">
        <v>34</v>
      </c>
      <c r="D92" s="14" t="s">
        <v>24</v>
      </c>
      <c r="E92" s="14" t="s">
        <v>54</v>
      </c>
      <c r="F92" s="14">
        <v>4</v>
      </c>
      <c r="G92" s="14">
        <f>PRODUCT(F92*128466)</f>
        <v>513864</v>
      </c>
    </row>
    <row r="93" spans="1:7" x14ac:dyDescent="0.25">
      <c r="A93" s="14">
        <v>92</v>
      </c>
      <c r="B93" s="14" t="s">
        <v>48</v>
      </c>
      <c r="C93" s="14" t="s">
        <v>34</v>
      </c>
      <c r="D93" s="14" t="s">
        <v>25</v>
      </c>
      <c r="E93" s="14" t="s">
        <v>54</v>
      </c>
      <c r="F93" s="14">
        <v>2</v>
      </c>
      <c r="G93" s="14">
        <f>PRODUCT(F93*155682)</f>
        <v>311364</v>
      </c>
    </row>
  </sheetData>
  <mergeCells count="1">
    <mergeCell ref="L4:M4"/>
  </mergeCells>
  <conditionalFormatting sqref="M10:M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182C9-A3F6-46D1-94BE-CDEE60C43C60}">
  <dimension ref="A1:R95"/>
  <sheetViews>
    <sheetView workbookViewId="0"/>
  </sheetViews>
  <sheetFormatPr defaultRowHeight="15" x14ac:dyDescent="0.25"/>
  <cols>
    <col min="2" max="2" width="11.140625" bestFit="1" customWidth="1"/>
    <col min="3" max="3" width="13.42578125" bestFit="1" customWidth="1"/>
    <col min="4" max="4" width="35.5703125" bestFit="1" customWidth="1"/>
    <col min="5" max="5" width="7" bestFit="1" customWidth="1"/>
    <col min="6" max="6" width="6.85546875" bestFit="1" customWidth="1"/>
    <col min="7" max="7" width="12.140625" bestFit="1" customWidth="1"/>
    <col min="8" max="8" width="12.140625" customWidth="1"/>
    <col min="9" max="9" width="18.7109375" bestFit="1" customWidth="1"/>
    <col min="10" max="10" width="18.7109375" customWidth="1"/>
    <col min="12" max="12" width="12.7109375" bestFit="1" customWidth="1"/>
    <col min="13" max="13" width="12.7109375" customWidth="1"/>
    <col min="14" max="14" width="15.140625" bestFit="1" customWidth="1"/>
    <col min="15" max="15" width="14.28515625" bestFit="1" customWidth="1"/>
  </cols>
  <sheetData>
    <row r="1" spans="1:18" x14ac:dyDescent="0.25">
      <c r="A1" s="24" t="s">
        <v>40</v>
      </c>
      <c r="B1" s="24" t="s">
        <v>41</v>
      </c>
      <c r="C1" s="24" t="s">
        <v>42</v>
      </c>
      <c r="D1" s="24" t="s">
        <v>43</v>
      </c>
      <c r="E1" s="24" t="s">
        <v>44</v>
      </c>
      <c r="F1" s="24" t="s">
        <v>61</v>
      </c>
      <c r="G1" s="24" t="s">
        <v>59</v>
      </c>
      <c r="H1" s="24" t="s">
        <v>60</v>
      </c>
      <c r="I1" s="24" t="s">
        <v>58</v>
      </c>
    </row>
    <row r="2" spans="1:18" ht="15.75" thickBot="1" x14ac:dyDescent="0.3">
      <c r="A2" s="14">
        <v>1</v>
      </c>
      <c r="B2" s="12" t="s">
        <v>46</v>
      </c>
      <c r="C2" s="14" t="s">
        <v>35</v>
      </c>
      <c r="D2" s="14" t="s">
        <v>29</v>
      </c>
      <c r="E2" s="14">
        <v>25</v>
      </c>
      <c r="F2" s="14" t="s">
        <v>51</v>
      </c>
      <c r="G2" s="14">
        <v>22</v>
      </c>
      <c r="H2" s="14">
        <f>E2-G2</f>
        <v>3</v>
      </c>
      <c r="I2" s="14">
        <f>PRODUCT(G2*63108)</f>
        <v>1388376</v>
      </c>
      <c r="J2" s="15"/>
    </row>
    <row r="3" spans="1:18" ht="15.75" thickBot="1" x14ac:dyDescent="0.3">
      <c r="A3" s="14">
        <v>2</v>
      </c>
      <c r="B3" s="12" t="s">
        <v>46</v>
      </c>
      <c r="C3" s="14" t="s">
        <v>35</v>
      </c>
      <c r="D3" s="14" t="s">
        <v>26</v>
      </c>
      <c r="E3" s="14">
        <v>35</v>
      </c>
      <c r="F3" s="14" t="s">
        <v>51</v>
      </c>
      <c r="G3" s="14">
        <v>34</v>
      </c>
      <c r="H3" s="14">
        <f>E3-G3</f>
        <v>1</v>
      </c>
      <c r="I3" s="14">
        <f>PRODUCT(G3*64368)</f>
        <v>2188512</v>
      </c>
      <c r="J3" s="15"/>
      <c r="N3" s="47" t="s">
        <v>71</v>
      </c>
      <c r="O3" s="48"/>
    </row>
    <row r="4" spans="1:18" x14ac:dyDescent="0.25">
      <c r="A4" s="14">
        <v>3</v>
      </c>
      <c r="B4" s="12" t="s">
        <v>46</v>
      </c>
      <c r="C4" s="14" t="s">
        <v>35</v>
      </c>
      <c r="D4" s="14" t="s">
        <v>28</v>
      </c>
      <c r="E4" s="14">
        <v>20</v>
      </c>
      <c r="F4" s="14" t="s">
        <v>51</v>
      </c>
      <c r="G4" s="14">
        <v>17</v>
      </c>
      <c r="H4" s="14">
        <f t="shared" ref="H4:H24" si="0">E4-G4</f>
        <v>3</v>
      </c>
      <c r="I4" s="14">
        <f>PRODUCT(G4*64179)</f>
        <v>1091043</v>
      </c>
      <c r="J4" s="15"/>
      <c r="K4" s="16"/>
      <c r="L4" s="17"/>
      <c r="M4" s="17"/>
      <c r="N4" s="17"/>
      <c r="O4" s="17"/>
      <c r="P4" s="17"/>
      <c r="Q4" s="17"/>
      <c r="R4" s="18"/>
    </row>
    <row r="5" spans="1:18" x14ac:dyDescent="0.25">
      <c r="A5" s="14">
        <v>4</v>
      </c>
      <c r="B5" s="12" t="s">
        <v>47</v>
      </c>
      <c r="C5" s="14" t="s">
        <v>36</v>
      </c>
      <c r="D5" s="14" t="s">
        <v>6</v>
      </c>
      <c r="E5" s="14">
        <v>10</v>
      </c>
      <c r="F5" s="14" t="s">
        <v>51</v>
      </c>
      <c r="G5" s="14">
        <v>2</v>
      </c>
      <c r="H5" s="14">
        <f t="shared" si="0"/>
        <v>8</v>
      </c>
      <c r="I5" s="14">
        <f>PRODUCT(G5*69174)</f>
        <v>138348</v>
      </c>
      <c r="J5" s="15"/>
      <c r="K5" s="22"/>
      <c r="M5" s="14" t="s">
        <v>63</v>
      </c>
      <c r="N5" s="14" t="s">
        <v>64</v>
      </c>
      <c r="O5" s="14" t="s">
        <v>62</v>
      </c>
      <c r="P5" s="15"/>
      <c r="Q5" s="15"/>
      <c r="R5" s="23"/>
    </row>
    <row r="6" spans="1:18" x14ac:dyDescent="0.25">
      <c r="A6" s="14">
        <v>5</v>
      </c>
      <c r="B6" s="12" t="s">
        <v>47</v>
      </c>
      <c r="C6" s="14" t="s">
        <v>36</v>
      </c>
      <c r="D6" s="14" t="s">
        <v>7</v>
      </c>
      <c r="E6" s="14">
        <v>5</v>
      </c>
      <c r="F6" s="14" t="s">
        <v>51</v>
      </c>
      <c r="G6" s="14">
        <v>3</v>
      </c>
      <c r="H6" s="14">
        <f t="shared" si="0"/>
        <v>2</v>
      </c>
      <c r="I6" s="14">
        <f>PRODUCT(G4*70164)</f>
        <v>1192788</v>
      </c>
      <c r="J6" s="15"/>
      <c r="K6" s="22"/>
      <c r="M6" s="14">
        <f>SUM(G2:G93)</f>
        <v>514</v>
      </c>
      <c r="N6" s="14">
        <f>SUM(H71:H93)</f>
        <v>131</v>
      </c>
      <c r="O6" s="14">
        <f>AVERAGE(I2:I93)</f>
        <v>452915.80434782611</v>
      </c>
      <c r="P6" s="15"/>
      <c r="Q6" s="15"/>
      <c r="R6" s="23"/>
    </row>
    <row r="7" spans="1:18" x14ac:dyDescent="0.25">
      <c r="A7" s="14">
        <v>6</v>
      </c>
      <c r="B7" s="12" t="s">
        <v>47</v>
      </c>
      <c r="C7" s="14" t="s">
        <v>37</v>
      </c>
      <c r="D7" s="14" t="s">
        <v>8</v>
      </c>
      <c r="E7" s="14">
        <v>5</v>
      </c>
      <c r="F7" s="14" t="s">
        <v>51</v>
      </c>
      <c r="G7" s="14">
        <v>1</v>
      </c>
      <c r="H7" s="14">
        <f t="shared" si="0"/>
        <v>4</v>
      </c>
      <c r="I7" s="14">
        <f>PRODUCT(G7*76815)</f>
        <v>76815</v>
      </c>
      <c r="J7" s="15"/>
      <c r="K7" s="22"/>
      <c r="M7" s="15"/>
      <c r="N7" s="15"/>
      <c r="O7" s="15"/>
      <c r="P7" s="15"/>
      <c r="Q7" s="15"/>
      <c r="R7" s="23"/>
    </row>
    <row r="8" spans="1:18" x14ac:dyDescent="0.25">
      <c r="A8" s="14">
        <v>7</v>
      </c>
      <c r="B8" s="12" t="s">
        <v>47</v>
      </c>
      <c r="C8" s="14" t="s">
        <v>37</v>
      </c>
      <c r="D8" s="14" t="s">
        <v>9</v>
      </c>
      <c r="E8" s="14">
        <v>5</v>
      </c>
      <c r="F8" s="14" t="s">
        <v>51</v>
      </c>
      <c r="G8" s="14">
        <v>2</v>
      </c>
      <c r="H8" s="14">
        <f t="shared" si="0"/>
        <v>3</v>
      </c>
      <c r="I8" s="14">
        <f>PRODUCT(G8*78615)</f>
        <v>157230</v>
      </c>
      <c r="J8" s="15"/>
      <c r="K8" s="22"/>
      <c r="M8" s="15"/>
      <c r="N8" s="15"/>
      <c r="O8" s="15"/>
      <c r="P8" s="15"/>
      <c r="Q8" s="15"/>
      <c r="R8" s="23"/>
    </row>
    <row r="9" spans="1:18" x14ac:dyDescent="0.25">
      <c r="A9" s="14">
        <v>8</v>
      </c>
      <c r="B9" s="12" t="s">
        <v>47</v>
      </c>
      <c r="C9" s="14" t="s">
        <v>56</v>
      </c>
      <c r="D9" s="14" t="s">
        <v>10</v>
      </c>
      <c r="E9" s="14">
        <v>5</v>
      </c>
      <c r="F9" s="14" t="s">
        <v>51</v>
      </c>
      <c r="G9" s="14">
        <v>1</v>
      </c>
      <c r="H9" s="14">
        <f t="shared" si="0"/>
        <v>4</v>
      </c>
      <c r="I9" s="14">
        <f>PRODUCT(G9*84240)</f>
        <v>84240</v>
      </c>
      <c r="J9" s="15"/>
      <c r="K9" s="22"/>
      <c r="M9" s="14" t="s">
        <v>61</v>
      </c>
      <c r="N9" s="14" t="s">
        <v>69</v>
      </c>
      <c r="O9" s="14" t="s">
        <v>62</v>
      </c>
      <c r="P9" s="15"/>
      <c r="Q9" s="15"/>
      <c r="R9" s="23"/>
    </row>
    <row r="10" spans="1:18" x14ac:dyDescent="0.25">
      <c r="A10" s="14">
        <v>9</v>
      </c>
      <c r="B10" s="12" t="s">
        <v>47</v>
      </c>
      <c r="C10" s="14" t="s">
        <v>56</v>
      </c>
      <c r="D10" s="14" t="s">
        <v>11</v>
      </c>
      <c r="E10" s="14">
        <v>5</v>
      </c>
      <c r="F10" s="14" t="s">
        <v>51</v>
      </c>
      <c r="G10" s="14">
        <v>3</v>
      </c>
      <c r="H10" s="14">
        <f t="shared" si="0"/>
        <v>2</v>
      </c>
      <c r="I10" s="14">
        <f>PRODUCT(G10*85878)</f>
        <v>257634</v>
      </c>
      <c r="J10" s="15"/>
      <c r="K10" s="22"/>
      <c r="M10" s="14" t="s">
        <v>65</v>
      </c>
      <c r="N10" s="14">
        <f>SUM(G2:G24)</f>
        <v>99</v>
      </c>
      <c r="O10" s="14">
        <f>AVERAGE(I2:I24)</f>
        <v>342179.21739130432</v>
      </c>
      <c r="P10" s="15"/>
      <c r="Q10" s="15"/>
      <c r="R10" s="23"/>
    </row>
    <row r="11" spans="1:18" x14ac:dyDescent="0.25">
      <c r="A11" s="14">
        <v>10</v>
      </c>
      <c r="B11" s="12" t="s">
        <v>47</v>
      </c>
      <c r="C11" s="14" t="s">
        <v>56</v>
      </c>
      <c r="D11" s="14" t="s">
        <v>12</v>
      </c>
      <c r="E11" s="14">
        <v>5</v>
      </c>
      <c r="F11" s="14" t="s">
        <v>51</v>
      </c>
      <c r="G11" s="14">
        <v>0</v>
      </c>
      <c r="H11" s="14">
        <f t="shared" si="0"/>
        <v>5</v>
      </c>
      <c r="I11" s="14">
        <f>PRODUCT(G11*88092)</f>
        <v>0</v>
      </c>
      <c r="J11" s="15"/>
      <c r="K11" s="22"/>
      <c r="M11" s="14" t="s">
        <v>66</v>
      </c>
      <c r="N11" s="14">
        <f>SUM(G25:G47)</f>
        <v>111</v>
      </c>
      <c r="O11" s="14">
        <f>AVERAGE(I25:I47)</f>
        <v>376771.30434782611</v>
      </c>
      <c r="P11" s="15"/>
      <c r="Q11" s="15"/>
      <c r="R11" s="23"/>
    </row>
    <row r="12" spans="1:18" x14ac:dyDescent="0.25">
      <c r="A12" s="14">
        <v>11</v>
      </c>
      <c r="B12" s="12" t="s">
        <v>47</v>
      </c>
      <c r="C12" s="14" t="s">
        <v>56</v>
      </c>
      <c r="D12" s="14" t="s">
        <v>13</v>
      </c>
      <c r="E12" s="14">
        <v>5</v>
      </c>
      <c r="F12" s="14" t="s">
        <v>51</v>
      </c>
      <c r="G12" s="14">
        <v>1</v>
      </c>
      <c r="H12" s="14">
        <f t="shared" si="0"/>
        <v>4</v>
      </c>
      <c r="I12" s="14">
        <f>PRODUCT(G12*93294)</f>
        <v>93294</v>
      </c>
      <c r="J12" s="15"/>
      <c r="K12" s="22"/>
      <c r="M12" s="14" t="s">
        <v>67</v>
      </c>
      <c r="N12" s="14">
        <f>SUM(G48:G70)</f>
        <v>179</v>
      </c>
      <c r="O12" s="14">
        <f>AVERAGE(I48:I70)</f>
        <v>634535.21739130432</v>
      </c>
      <c r="P12" s="15"/>
      <c r="Q12" s="15"/>
      <c r="R12" s="23"/>
    </row>
    <row r="13" spans="1:18" x14ac:dyDescent="0.25">
      <c r="A13" s="14">
        <v>12</v>
      </c>
      <c r="B13" s="12" t="s">
        <v>47</v>
      </c>
      <c r="C13" s="14" t="s">
        <v>39</v>
      </c>
      <c r="D13" s="14" t="s">
        <v>14</v>
      </c>
      <c r="E13" s="14">
        <v>2</v>
      </c>
      <c r="F13" s="14" t="s">
        <v>51</v>
      </c>
      <c r="G13" s="14">
        <v>0</v>
      </c>
      <c r="H13" s="14">
        <f t="shared" si="0"/>
        <v>2</v>
      </c>
      <c r="I13" s="14">
        <f>PRODUCT(G13*103149)</f>
        <v>0</v>
      </c>
      <c r="J13" s="15"/>
      <c r="K13" s="22"/>
      <c r="M13" s="14" t="s">
        <v>68</v>
      </c>
      <c r="N13" s="14">
        <f>SUM(G71:G93)</f>
        <v>125</v>
      </c>
      <c r="O13" s="14">
        <f>AVERAGE(I71:I93)</f>
        <v>458177.47826086957</v>
      </c>
      <c r="P13" s="15"/>
      <c r="Q13" s="15"/>
      <c r="R13" s="23"/>
    </row>
    <row r="14" spans="1:18" x14ac:dyDescent="0.25">
      <c r="A14" s="14">
        <v>13</v>
      </c>
      <c r="B14" s="12" t="s">
        <v>47</v>
      </c>
      <c r="C14" s="14" t="s">
        <v>39</v>
      </c>
      <c r="D14" s="14" t="s">
        <v>15</v>
      </c>
      <c r="E14" s="14">
        <v>2</v>
      </c>
      <c r="F14" s="14" t="s">
        <v>51</v>
      </c>
      <c r="G14" s="14">
        <v>1</v>
      </c>
      <c r="H14" s="14">
        <f t="shared" si="0"/>
        <v>1</v>
      </c>
      <c r="I14" s="14">
        <f>PRODUCT(G14*105876)</f>
        <v>105876</v>
      </c>
      <c r="J14" s="15"/>
      <c r="K14" s="22"/>
      <c r="L14" s="15"/>
      <c r="M14" s="15"/>
      <c r="N14" s="15"/>
      <c r="O14" s="15"/>
      <c r="P14" s="15"/>
      <c r="Q14" s="15"/>
      <c r="R14" s="23"/>
    </row>
    <row r="15" spans="1:18" x14ac:dyDescent="0.25">
      <c r="A15" s="14">
        <v>14</v>
      </c>
      <c r="B15" s="12" t="s">
        <v>48</v>
      </c>
      <c r="C15" s="14" t="s">
        <v>33</v>
      </c>
      <c r="D15" s="14" t="s">
        <v>27</v>
      </c>
      <c r="E15" s="14">
        <v>4</v>
      </c>
      <c r="F15" s="14" t="s">
        <v>51</v>
      </c>
      <c r="G15" s="14">
        <v>0</v>
      </c>
      <c r="H15" s="14">
        <f t="shared" si="0"/>
        <v>4</v>
      </c>
      <c r="I15" s="14">
        <f>PRODUCT(G15*74565)</f>
        <v>0</v>
      </c>
      <c r="J15" s="15"/>
      <c r="K15" s="22"/>
      <c r="L15" s="15"/>
      <c r="M15" s="15"/>
      <c r="N15" s="15"/>
      <c r="O15" s="15"/>
      <c r="P15" s="15"/>
      <c r="Q15" s="15"/>
      <c r="R15" s="23"/>
    </row>
    <row r="16" spans="1:18" x14ac:dyDescent="0.25">
      <c r="A16" s="14">
        <v>15</v>
      </c>
      <c r="B16" s="12" t="s">
        <v>48</v>
      </c>
      <c r="C16" s="14" t="s">
        <v>33</v>
      </c>
      <c r="D16" s="14" t="s">
        <v>16</v>
      </c>
      <c r="E16" s="14">
        <v>4</v>
      </c>
      <c r="F16" s="14" t="s">
        <v>51</v>
      </c>
      <c r="G16" s="14">
        <v>0</v>
      </c>
      <c r="H16" s="14">
        <f t="shared" si="0"/>
        <v>4</v>
      </c>
      <c r="I16" s="14">
        <f>PRODUCT(G16*77868)</f>
        <v>0</v>
      </c>
      <c r="J16" s="15"/>
      <c r="K16" s="22"/>
      <c r="L16" s="15"/>
      <c r="M16" s="15"/>
      <c r="N16" s="15"/>
      <c r="O16" s="15"/>
      <c r="P16" s="15"/>
      <c r="Q16" s="15"/>
      <c r="R16" s="23"/>
    </row>
    <row r="17" spans="1:18" x14ac:dyDescent="0.25">
      <c r="A17" s="14">
        <v>16</v>
      </c>
      <c r="B17" s="12" t="s">
        <v>48</v>
      </c>
      <c r="C17" s="14" t="s">
        <v>32</v>
      </c>
      <c r="D17" s="14" t="s">
        <v>17</v>
      </c>
      <c r="E17" s="14">
        <v>5</v>
      </c>
      <c r="F17" s="14" t="s">
        <v>51</v>
      </c>
      <c r="G17" s="14">
        <v>2</v>
      </c>
      <c r="H17" s="14">
        <f t="shared" si="0"/>
        <v>3</v>
      </c>
      <c r="I17" s="14">
        <f>PRODUCT(G17*79569)</f>
        <v>159138</v>
      </c>
      <c r="J17" s="15"/>
      <c r="K17" s="22"/>
      <c r="L17" s="15"/>
      <c r="M17" s="15"/>
      <c r="N17" s="15"/>
      <c r="O17" s="15"/>
      <c r="P17" s="15"/>
      <c r="Q17" s="15"/>
      <c r="R17" s="23"/>
    </row>
    <row r="18" spans="1:18" x14ac:dyDescent="0.25">
      <c r="A18" s="14">
        <v>17</v>
      </c>
      <c r="B18" s="12" t="s">
        <v>48</v>
      </c>
      <c r="C18" s="14" t="s">
        <v>32</v>
      </c>
      <c r="D18" s="14" t="s">
        <v>18</v>
      </c>
      <c r="E18" s="14">
        <v>5</v>
      </c>
      <c r="F18" s="14" t="s">
        <v>51</v>
      </c>
      <c r="G18" s="14">
        <v>2</v>
      </c>
      <c r="H18" s="14">
        <f t="shared" si="0"/>
        <v>3</v>
      </c>
      <c r="I18" s="14">
        <f>PRODUCT(G18*80100)</f>
        <v>160200</v>
      </c>
      <c r="J18" s="15"/>
      <c r="K18" s="22"/>
      <c r="L18" s="15"/>
      <c r="M18" s="15"/>
      <c r="N18" s="15"/>
      <c r="O18" s="15"/>
      <c r="P18" s="15"/>
      <c r="Q18" s="15"/>
      <c r="R18" s="23"/>
    </row>
    <row r="19" spans="1:18" x14ac:dyDescent="0.25">
      <c r="A19" s="14">
        <v>18</v>
      </c>
      <c r="B19" s="12" t="s">
        <v>48</v>
      </c>
      <c r="C19" s="14" t="s">
        <v>31</v>
      </c>
      <c r="D19" s="14" t="s">
        <v>19</v>
      </c>
      <c r="E19" s="14">
        <v>5</v>
      </c>
      <c r="F19" s="14" t="s">
        <v>51</v>
      </c>
      <c r="G19" s="14">
        <v>2</v>
      </c>
      <c r="H19" s="14">
        <f t="shared" si="0"/>
        <v>3</v>
      </c>
      <c r="I19" s="14">
        <f>PRODUCT(G19*68850)</f>
        <v>137700</v>
      </c>
      <c r="J19" s="15"/>
      <c r="K19" s="22"/>
      <c r="L19" s="15"/>
      <c r="M19" s="15"/>
      <c r="N19" s="15"/>
      <c r="O19" s="15"/>
      <c r="P19" s="15"/>
      <c r="Q19" s="15"/>
      <c r="R19" s="23"/>
    </row>
    <row r="20" spans="1:18" x14ac:dyDescent="0.25">
      <c r="A20" s="14">
        <v>19</v>
      </c>
      <c r="B20" s="12" t="s">
        <v>48</v>
      </c>
      <c r="C20" s="14" t="s">
        <v>31</v>
      </c>
      <c r="D20" s="14" t="s">
        <v>20</v>
      </c>
      <c r="E20" s="14">
        <v>5</v>
      </c>
      <c r="F20" s="14" t="s">
        <v>51</v>
      </c>
      <c r="G20" s="14">
        <v>3</v>
      </c>
      <c r="H20" s="14">
        <f t="shared" si="0"/>
        <v>2</v>
      </c>
      <c r="I20" s="14">
        <f>PRODUCT(G20*76797)</f>
        <v>230391</v>
      </c>
      <c r="J20" s="15"/>
      <c r="K20" s="22"/>
      <c r="L20" s="15"/>
      <c r="M20" s="15"/>
      <c r="N20" s="15"/>
      <c r="O20" s="15"/>
      <c r="P20" s="15"/>
      <c r="Q20" s="15"/>
      <c r="R20" s="23"/>
    </row>
    <row r="21" spans="1:18" x14ac:dyDescent="0.25">
      <c r="A21" s="14">
        <v>20</v>
      </c>
      <c r="B21" s="12" t="s">
        <v>48</v>
      </c>
      <c r="C21" s="14" t="s">
        <v>34</v>
      </c>
      <c r="D21" s="14" t="s">
        <v>22</v>
      </c>
      <c r="E21" s="14">
        <v>3</v>
      </c>
      <c r="F21" s="14" t="s">
        <v>51</v>
      </c>
      <c r="G21" s="14">
        <v>0</v>
      </c>
      <c r="H21" s="14">
        <f t="shared" si="0"/>
        <v>3</v>
      </c>
      <c r="I21" s="14">
        <f>PRODUCT(G21*121095)</f>
        <v>0</v>
      </c>
      <c r="J21" s="15"/>
      <c r="K21" s="22"/>
      <c r="L21" s="15"/>
      <c r="M21" s="15"/>
      <c r="N21" s="15"/>
      <c r="O21" s="15"/>
      <c r="P21" s="15"/>
      <c r="Q21" s="15"/>
      <c r="R21" s="23"/>
    </row>
    <row r="22" spans="1:18" x14ac:dyDescent="0.25">
      <c r="A22" s="14">
        <v>21</v>
      </c>
      <c r="B22" s="12" t="s">
        <v>48</v>
      </c>
      <c r="C22" s="14" t="s">
        <v>34</v>
      </c>
      <c r="D22" s="14" t="s">
        <v>23</v>
      </c>
      <c r="E22" s="14">
        <v>3</v>
      </c>
      <c r="F22" s="14" t="s">
        <v>51</v>
      </c>
      <c r="G22" s="14">
        <v>1</v>
      </c>
      <c r="H22" s="14">
        <f t="shared" si="0"/>
        <v>2</v>
      </c>
      <c r="I22" s="14">
        <f>PRODUCT(G22*124389)</f>
        <v>124389</v>
      </c>
      <c r="J22" s="15"/>
      <c r="K22" s="22"/>
      <c r="L22" s="15"/>
      <c r="M22" s="15"/>
      <c r="N22" s="15"/>
      <c r="O22" s="15"/>
      <c r="P22" s="15"/>
      <c r="Q22" s="15"/>
      <c r="R22" s="23"/>
    </row>
    <row r="23" spans="1:18" x14ac:dyDescent="0.25">
      <c r="A23" s="14">
        <v>22</v>
      </c>
      <c r="B23" s="12" t="s">
        <v>48</v>
      </c>
      <c r="C23" s="14" t="s">
        <v>34</v>
      </c>
      <c r="D23" s="14" t="s">
        <v>24</v>
      </c>
      <c r="E23" s="14">
        <v>3</v>
      </c>
      <c r="F23" s="14" t="s">
        <v>51</v>
      </c>
      <c r="G23" s="14">
        <v>1</v>
      </c>
      <c r="H23" s="14">
        <f t="shared" si="0"/>
        <v>2</v>
      </c>
      <c r="I23" s="14">
        <f>PRODUCT(G23*128466)</f>
        <v>128466</v>
      </c>
      <c r="J23" s="15"/>
      <c r="K23" s="22"/>
      <c r="L23" s="15"/>
      <c r="M23" s="15"/>
      <c r="N23" s="15"/>
      <c r="O23" s="15"/>
      <c r="P23" s="15"/>
      <c r="Q23" s="15"/>
      <c r="R23" s="23"/>
    </row>
    <row r="24" spans="1:18" x14ac:dyDescent="0.25">
      <c r="A24" s="14">
        <v>23</v>
      </c>
      <c r="B24" s="12" t="s">
        <v>48</v>
      </c>
      <c r="C24" s="14" t="s">
        <v>34</v>
      </c>
      <c r="D24" s="14" t="s">
        <v>25</v>
      </c>
      <c r="E24" s="14">
        <v>3</v>
      </c>
      <c r="F24" s="14" t="s">
        <v>51</v>
      </c>
      <c r="G24" s="14">
        <v>1</v>
      </c>
      <c r="H24" s="14">
        <f t="shared" si="0"/>
        <v>2</v>
      </c>
      <c r="I24" s="14">
        <f>PRODUCT(G24*155682)</f>
        <v>155682</v>
      </c>
      <c r="J24" s="15"/>
      <c r="K24" s="22"/>
      <c r="L24" s="15"/>
      <c r="M24" s="15"/>
      <c r="N24" s="15"/>
      <c r="O24" s="15"/>
      <c r="P24" s="15"/>
      <c r="Q24" s="15"/>
      <c r="R24" s="23"/>
    </row>
    <row r="25" spans="1:18" x14ac:dyDescent="0.25">
      <c r="A25" s="14">
        <v>24</v>
      </c>
      <c r="B25" s="13" t="s">
        <v>46</v>
      </c>
      <c r="C25" s="14" t="s">
        <v>35</v>
      </c>
      <c r="D25" s="14" t="s">
        <v>29</v>
      </c>
      <c r="E25" s="14">
        <v>50</v>
      </c>
      <c r="F25" s="14" t="s">
        <v>52</v>
      </c>
      <c r="G25" s="14">
        <v>43</v>
      </c>
      <c r="H25" s="14">
        <f>E25+H2-G25</f>
        <v>10</v>
      </c>
      <c r="I25" s="14">
        <f>PRODUCT(G25*63108)</f>
        <v>2713644</v>
      </c>
      <c r="J25" s="15"/>
      <c r="K25" s="22"/>
      <c r="L25" s="15"/>
      <c r="M25" s="15"/>
      <c r="N25" s="15"/>
      <c r="O25" s="15"/>
      <c r="P25" s="15"/>
      <c r="Q25" s="15"/>
      <c r="R25" s="23"/>
    </row>
    <row r="26" spans="1:18" x14ac:dyDescent="0.25">
      <c r="A26" s="14">
        <v>25</v>
      </c>
      <c r="B26" s="13" t="s">
        <v>46</v>
      </c>
      <c r="C26" s="14" t="s">
        <v>35</v>
      </c>
      <c r="D26" s="14" t="s">
        <v>26</v>
      </c>
      <c r="E26" s="14">
        <v>25</v>
      </c>
      <c r="F26" s="14" t="s">
        <v>52</v>
      </c>
      <c r="G26" s="14">
        <v>24</v>
      </c>
      <c r="H26" s="14">
        <f t="shared" ref="H26:H47" si="1">E26+H3-G26</f>
        <v>2</v>
      </c>
      <c r="I26" s="14">
        <f>PRODUCT(G26*64368)</f>
        <v>1544832</v>
      </c>
      <c r="J26" s="15"/>
      <c r="K26" s="22"/>
      <c r="L26" s="15"/>
      <c r="M26" s="15"/>
      <c r="N26" s="15"/>
      <c r="O26" s="15"/>
      <c r="P26" s="15"/>
      <c r="Q26" s="15"/>
      <c r="R26" s="23"/>
    </row>
    <row r="27" spans="1:18" x14ac:dyDescent="0.25">
      <c r="A27" s="14">
        <v>26</v>
      </c>
      <c r="B27" s="13" t="s">
        <v>46</v>
      </c>
      <c r="C27" s="14" t="s">
        <v>35</v>
      </c>
      <c r="D27" s="14" t="s">
        <v>28</v>
      </c>
      <c r="E27" s="14">
        <v>15</v>
      </c>
      <c r="F27" s="14" t="s">
        <v>52</v>
      </c>
      <c r="G27" s="14">
        <v>12</v>
      </c>
      <c r="H27" s="14">
        <f t="shared" si="1"/>
        <v>6</v>
      </c>
      <c r="I27" s="14">
        <f>PRODUCT(G27*64179)</f>
        <v>770148</v>
      </c>
      <c r="J27" s="15"/>
      <c r="K27" s="22"/>
      <c r="L27" s="15"/>
      <c r="M27" s="15"/>
      <c r="N27" s="15"/>
      <c r="O27" s="15"/>
      <c r="P27" s="15"/>
      <c r="Q27" s="15"/>
      <c r="R27" s="23"/>
    </row>
    <row r="28" spans="1:18" x14ac:dyDescent="0.25">
      <c r="A28" s="14">
        <v>27</v>
      </c>
      <c r="B28" s="13" t="s">
        <v>47</v>
      </c>
      <c r="C28" s="14" t="s">
        <v>36</v>
      </c>
      <c r="D28" s="14" t="s">
        <v>6</v>
      </c>
      <c r="E28" s="14">
        <v>5</v>
      </c>
      <c r="F28" s="14" t="s">
        <v>52</v>
      </c>
      <c r="G28" s="14">
        <v>3</v>
      </c>
      <c r="H28" s="14">
        <f t="shared" si="1"/>
        <v>10</v>
      </c>
      <c r="I28" s="14">
        <f>PRODUCT(G28*69174)</f>
        <v>207522</v>
      </c>
      <c r="J28" s="15"/>
      <c r="K28" s="22"/>
      <c r="L28" s="15"/>
      <c r="M28" s="15"/>
      <c r="N28" s="15"/>
      <c r="O28" s="15"/>
      <c r="P28" s="15"/>
      <c r="Q28" s="15"/>
      <c r="R28" s="23"/>
    </row>
    <row r="29" spans="1:18" x14ac:dyDescent="0.25">
      <c r="A29" s="14">
        <v>28</v>
      </c>
      <c r="B29" s="13" t="s">
        <v>47</v>
      </c>
      <c r="C29" s="14" t="s">
        <v>36</v>
      </c>
      <c r="D29" s="14" t="s">
        <v>7</v>
      </c>
      <c r="E29" s="14">
        <v>5</v>
      </c>
      <c r="F29" s="14" t="s">
        <v>52</v>
      </c>
      <c r="G29" s="14">
        <v>1</v>
      </c>
      <c r="H29" s="14">
        <f t="shared" si="1"/>
        <v>6</v>
      </c>
      <c r="I29" s="14">
        <f>PRODUCT(G27*70164)</f>
        <v>841968</v>
      </c>
      <c r="J29" s="15"/>
      <c r="K29" s="22"/>
      <c r="L29" s="15"/>
      <c r="M29" s="15"/>
      <c r="N29" s="15"/>
      <c r="O29" s="15"/>
      <c r="P29" s="15"/>
      <c r="Q29" s="15"/>
      <c r="R29" s="23"/>
    </row>
    <row r="30" spans="1:18" x14ac:dyDescent="0.25">
      <c r="A30" s="14">
        <v>29</v>
      </c>
      <c r="B30" s="13" t="s">
        <v>47</v>
      </c>
      <c r="C30" s="14" t="s">
        <v>37</v>
      </c>
      <c r="D30" s="14" t="s">
        <v>8</v>
      </c>
      <c r="E30" s="14">
        <v>5</v>
      </c>
      <c r="F30" s="14" t="s">
        <v>52</v>
      </c>
      <c r="G30" s="14">
        <v>1</v>
      </c>
      <c r="H30" s="14">
        <f t="shared" si="1"/>
        <v>8</v>
      </c>
      <c r="I30" s="14">
        <f>PRODUCT(G30*76815)</f>
        <v>76815</v>
      </c>
      <c r="J30" s="15"/>
      <c r="K30" s="22"/>
      <c r="L30" s="15"/>
      <c r="M30" s="15"/>
      <c r="N30" s="15"/>
      <c r="O30" s="15"/>
      <c r="P30" s="15"/>
      <c r="Q30" s="15"/>
      <c r="R30" s="23"/>
    </row>
    <row r="31" spans="1:18" x14ac:dyDescent="0.25">
      <c r="A31" s="14">
        <v>30</v>
      </c>
      <c r="B31" s="13" t="s">
        <v>47</v>
      </c>
      <c r="C31" s="14" t="s">
        <v>37</v>
      </c>
      <c r="D31" s="14" t="s">
        <v>9</v>
      </c>
      <c r="E31" s="14">
        <v>5</v>
      </c>
      <c r="F31" s="14" t="s">
        <v>52</v>
      </c>
      <c r="G31" s="14">
        <v>3</v>
      </c>
      <c r="H31" s="14">
        <f t="shared" si="1"/>
        <v>5</v>
      </c>
      <c r="I31" s="14">
        <f>PRODUCT(G31*78615)</f>
        <v>235845</v>
      </c>
      <c r="J31" s="15"/>
      <c r="K31" s="22"/>
      <c r="L31" s="15"/>
      <c r="M31" s="15"/>
      <c r="N31" s="15"/>
      <c r="O31" s="15"/>
      <c r="P31" s="15"/>
      <c r="Q31" s="15"/>
      <c r="R31" s="23"/>
    </row>
    <row r="32" spans="1:18" ht="15.75" thickBot="1" x14ac:dyDescent="0.3">
      <c r="A32" s="14">
        <v>31</v>
      </c>
      <c r="B32" s="13" t="s">
        <v>47</v>
      </c>
      <c r="C32" s="14" t="s">
        <v>56</v>
      </c>
      <c r="D32" s="14" t="s">
        <v>10</v>
      </c>
      <c r="E32" s="14">
        <v>2</v>
      </c>
      <c r="F32" s="14" t="s">
        <v>52</v>
      </c>
      <c r="G32" s="14">
        <v>2</v>
      </c>
      <c r="H32" s="14">
        <f t="shared" si="1"/>
        <v>4</v>
      </c>
      <c r="I32" s="14">
        <f>PRODUCT(G32*84240)</f>
        <v>168480</v>
      </c>
      <c r="J32" s="15"/>
      <c r="K32" s="19"/>
      <c r="L32" s="20"/>
      <c r="M32" s="20"/>
      <c r="N32" s="20"/>
      <c r="O32" s="20"/>
      <c r="P32" s="20"/>
      <c r="Q32" s="20"/>
      <c r="R32" s="21"/>
    </row>
    <row r="33" spans="1:11" x14ac:dyDescent="0.25">
      <c r="A33" s="14">
        <v>32</v>
      </c>
      <c r="B33" s="13" t="s">
        <v>47</v>
      </c>
      <c r="C33" s="14" t="s">
        <v>56</v>
      </c>
      <c r="D33" s="14" t="s">
        <v>11</v>
      </c>
      <c r="E33" s="14">
        <v>2</v>
      </c>
      <c r="F33" s="14" t="s">
        <v>52</v>
      </c>
      <c r="G33" s="14">
        <v>4</v>
      </c>
      <c r="H33" s="14">
        <f t="shared" si="1"/>
        <v>0</v>
      </c>
      <c r="I33" s="14">
        <f>PRODUCT(G33*85878)</f>
        <v>343512</v>
      </c>
      <c r="J33" s="15"/>
    </row>
    <row r="34" spans="1:11" x14ac:dyDescent="0.25">
      <c r="A34" s="14">
        <v>33</v>
      </c>
      <c r="B34" s="13" t="s">
        <v>47</v>
      </c>
      <c r="C34" s="14" t="s">
        <v>56</v>
      </c>
      <c r="D34" s="14" t="s">
        <v>12</v>
      </c>
      <c r="E34" s="14">
        <v>2</v>
      </c>
      <c r="F34" s="14" t="s">
        <v>52</v>
      </c>
      <c r="G34" s="14">
        <v>1</v>
      </c>
      <c r="H34" s="14">
        <f t="shared" si="1"/>
        <v>6</v>
      </c>
      <c r="I34" s="14">
        <f>PRODUCT(G34*88092)</f>
        <v>88092</v>
      </c>
      <c r="J34" s="15"/>
      <c r="K34" s="15"/>
    </row>
    <row r="35" spans="1:11" x14ac:dyDescent="0.25">
      <c r="A35" s="14">
        <v>34</v>
      </c>
      <c r="B35" s="13" t="s">
        <v>47</v>
      </c>
      <c r="C35" s="14" t="s">
        <v>56</v>
      </c>
      <c r="D35" s="14" t="s">
        <v>13</v>
      </c>
      <c r="E35" s="14">
        <v>2</v>
      </c>
      <c r="F35" s="14" t="s">
        <v>52</v>
      </c>
      <c r="G35" s="14">
        <v>3</v>
      </c>
      <c r="H35" s="14">
        <f t="shared" si="1"/>
        <v>3</v>
      </c>
      <c r="I35" s="14">
        <f>PRODUCT(G35*93294)</f>
        <v>279882</v>
      </c>
      <c r="J35" s="15"/>
      <c r="K35" s="15"/>
    </row>
    <row r="36" spans="1:11" x14ac:dyDescent="0.25">
      <c r="A36" s="14">
        <v>35</v>
      </c>
      <c r="B36" s="13" t="s">
        <v>47</v>
      </c>
      <c r="C36" s="14" t="s">
        <v>39</v>
      </c>
      <c r="D36" s="14" t="s">
        <v>14</v>
      </c>
      <c r="E36" s="14">
        <v>0</v>
      </c>
      <c r="F36" s="14" t="s">
        <v>52</v>
      </c>
      <c r="G36" s="14">
        <v>0</v>
      </c>
      <c r="H36" s="14">
        <f t="shared" si="1"/>
        <v>2</v>
      </c>
      <c r="I36" s="14">
        <f>PRODUCT(G36*103149)</f>
        <v>0</v>
      </c>
      <c r="J36" s="15"/>
      <c r="K36" s="15"/>
    </row>
    <row r="37" spans="1:11" x14ac:dyDescent="0.25">
      <c r="A37" s="14">
        <v>36</v>
      </c>
      <c r="B37" s="13" t="s">
        <v>47</v>
      </c>
      <c r="C37" s="14" t="s">
        <v>39</v>
      </c>
      <c r="D37" s="14" t="s">
        <v>15</v>
      </c>
      <c r="E37" s="14">
        <v>2</v>
      </c>
      <c r="F37" s="14" t="s">
        <v>52</v>
      </c>
      <c r="G37" s="14">
        <v>0</v>
      </c>
      <c r="H37" s="14">
        <f t="shared" si="1"/>
        <v>3</v>
      </c>
      <c r="I37" s="14">
        <f>PRODUCT(G37*105876)</f>
        <v>0</v>
      </c>
      <c r="J37" s="15"/>
      <c r="K37" s="15"/>
    </row>
    <row r="38" spans="1:11" x14ac:dyDescent="0.25">
      <c r="A38" s="14">
        <v>37</v>
      </c>
      <c r="B38" s="13" t="s">
        <v>48</v>
      </c>
      <c r="C38" s="14" t="s">
        <v>33</v>
      </c>
      <c r="D38" s="14" t="s">
        <v>27</v>
      </c>
      <c r="E38" s="14">
        <v>0</v>
      </c>
      <c r="F38" s="14" t="s">
        <v>52</v>
      </c>
      <c r="G38" s="14">
        <v>1</v>
      </c>
      <c r="H38" s="14">
        <f t="shared" si="1"/>
        <v>3</v>
      </c>
      <c r="I38" s="14">
        <f>PRODUCT(G38*74565)</f>
        <v>74565</v>
      </c>
      <c r="J38" s="15"/>
      <c r="K38" s="15"/>
    </row>
    <row r="39" spans="1:11" x14ac:dyDescent="0.25">
      <c r="A39" s="14">
        <v>38</v>
      </c>
      <c r="B39" s="13" t="s">
        <v>48</v>
      </c>
      <c r="C39" s="14" t="s">
        <v>33</v>
      </c>
      <c r="D39" s="14" t="s">
        <v>16</v>
      </c>
      <c r="E39" s="14">
        <v>0</v>
      </c>
      <c r="F39" s="14" t="s">
        <v>52</v>
      </c>
      <c r="G39" s="14">
        <v>0</v>
      </c>
      <c r="H39" s="14">
        <f t="shared" si="1"/>
        <v>4</v>
      </c>
      <c r="I39" s="14">
        <f>PRODUCT(G39*77868)</f>
        <v>0</v>
      </c>
      <c r="J39" s="15"/>
      <c r="K39" s="15"/>
    </row>
    <row r="40" spans="1:11" x14ac:dyDescent="0.25">
      <c r="A40" s="14">
        <v>39</v>
      </c>
      <c r="B40" s="13" t="s">
        <v>48</v>
      </c>
      <c r="C40" s="14" t="s">
        <v>32</v>
      </c>
      <c r="D40" s="14" t="s">
        <v>17</v>
      </c>
      <c r="E40" s="14">
        <v>5</v>
      </c>
      <c r="F40" s="14" t="s">
        <v>52</v>
      </c>
      <c r="G40" s="14">
        <v>3</v>
      </c>
      <c r="H40" s="14">
        <f t="shared" si="1"/>
        <v>5</v>
      </c>
      <c r="I40" s="14">
        <f>PRODUCT(G40*79569)</f>
        <v>238707</v>
      </c>
      <c r="J40" s="15"/>
      <c r="K40" s="15"/>
    </row>
    <row r="41" spans="1:11" x14ac:dyDescent="0.25">
      <c r="A41" s="14">
        <v>40</v>
      </c>
      <c r="B41" s="13" t="s">
        <v>48</v>
      </c>
      <c r="C41" s="14" t="s">
        <v>32</v>
      </c>
      <c r="D41" s="14" t="s">
        <v>18</v>
      </c>
      <c r="E41" s="14">
        <v>5</v>
      </c>
      <c r="F41" s="14" t="s">
        <v>52</v>
      </c>
      <c r="G41" s="14">
        <v>0</v>
      </c>
      <c r="H41" s="14">
        <f t="shared" si="1"/>
        <v>8</v>
      </c>
      <c r="I41" s="14">
        <f>PRODUCT(G41*80100)</f>
        <v>0</v>
      </c>
      <c r="J41" s="15"/>
      <c r="K41" s="15"/>
    </row>
    <row r="42" spans="1:11" x14ac:dyDescent="0.25">
      <c r="A42" s="14">
        <v>41</v>
      </c>
      <c r="B42" s="13" t="s">
        <v>48</v>
      </c>
      <c r="C42" s="14" t="s">
        <v>31</v>
      </c>
      <c r="D42" s="14" t="s">
        <v>19</v>
      </c>
      <c r="E42" s="14">
        <v>0</v>
      </c>
      <c r="F42" s="14" t="s">
        <v>52</v>
      </c>
      <c r="G42" s="14">
        <v>1</v>
      </c>
      <c r="H42" s="14">
        <f t="shared" si="1"/>
        <v>2</v>
      </c>
      <c r="I42" s="14">
        <f>PRODUCT(G42*68850)</f>
        <v>68850</v>
      </c>
      <c r="J42" s="15"/>
      <c r="K42" s="15"/>
    </row>
    <row r="43" spans="1:11" x14ac:dyDescent="0.25">
      <c r="A43" s="14">
        <v>42</v>
      </c>
      <c r="B43" s="13" t="s">
        <v>48</v>
      </c>
      <c r="C43" s="14" t="s">
        <v>31</v>
      </c>
      <c r="D43" s="14" t="s">
        <v>20</v>
      </c>
      <c r="E43" s="14">
        <v>2</v>
      </c>
      <c r="F43" s="14" t="s">
        <v>52</v>
      </c>
      <c r="G43" s="14">
        <v>3</v>
      </c>
      <c r="H43" s="14">
        <f t="shared" si="1"/>
        <v>1</v>
      </c>
      <c r="I43" s="14">
        <f>PRODUCT(G43*76797)</f>
        <v>230391</v>
      </c>
      <c r="J43" s="15"/>
      <c r="K43" s="15"/>
    </row>
    <row r="44" spans="1:11" x14ac:dyDescent="0.25">
      <c r="A44" s="14">
        <v>43</v>
      </c>
      <c r="B44" s="13" t="s">
        <v>48</v>
      </c>
      <c r="C44" s="14" t="s">
        <v>34</v>
      </c>
      <c r="D44" s="14" t="s">
        <v>22</v>
      </c>
      <c r="E44" s="14">
        <v>0</v>
      </c>
      <c r="F44" s="14" t="s">
        <v>52</v>
      </c>
      <c r="G44" s="14">
        <v>1</v>
      </c>
      <c r="H44" s="14">
        <f t="shared" si="1"/>
        <v>2</v>
      </c>
      <c r="I44" s="14">
        <f>PRODUCT(G44*121095)</f>
        <v>121095</v>
      </c>
      <c r="J44" s="15"/>
      <c r="K44" s="15"/>
    </row>
    <row r="45" spans="1:11" x14ac:dyDescent="0.25">
      <c r="A45" s="14">
        <v>44</v>
      </c>
      <c r="B45" s="13" t="s">
        <v>48</v>
      </c>
      <c r="C45" s="14" t="s">
        <v>34</v>
      </c>
      <c r="D45" s="14" t="s">
        <v>23</v>
      </c>
      <c r="E45" s="14">
        <v>2</v>
      </c>
      <c r="F45" s="14" t="s">
        <v>52</v>
      </c>
      <c r="G45" s="14">
        <v>2</v>
      </c>
      <c r="H45" s="14">
        <f t="shared" si="1"/>
        <v>2</v>
      </c>
      <c r="I45" s="14">
        <f>PRODUCT(G45*124389)</f>
        <v>248778</v>
      </c>
      <c r="J45" s="15"/>
      <c r="K45" s="15"/>
    </row>
    <row r="46" spans="1:11" x14ac:dyDescent="0.25">
      <c r="A46" s="14">
        <v>45</v>
      </c>
      <c r="B46" s="13" t="s">
        <v>48</v>
      </c>
      <c r="C46" s="14" t="s">
        <v>34</v>
      </c>
      <c r="D46" s="14" t="s">
        <v>24</v>
      </c>
      <c r="E46" s="14">
        <v>0</v>
      </c>
      <c r="F46" s="14" t="s">
        <v>52</v>
      </c>
      <c r="G46" s="14">
        <v>2</v>
      </c>
      <c r="H46" s="14">
        <f t="shared" si="1"/>
        <v>0</v>
      </c>
      <c r="I46" s="14">
        <f>PRODUCT(G46*128466)</f>
        <v>256932</v>
      </c>
      <c r="J46" s="15"/>
      <c r="K46" s="15"/>
    </row>
    <row r="47" spans="1:11" x14ac:dyDescent="0.25">
      <c r="A47" s="14">
        <v>46</v>
      </c>
      <c r="B47" s="13" t="s">
        <v>48</v>
      </c>
      <c r="C47" s="14" t="s">
        <v>34</v>
      </c>
      <c r="D47" s="14" t="s">
        <v>25</v>
      </c>
      <c r="E47" s="14">
        <v>0</v>
      </c>
      <c r="F47" s="14" t="s">
        <v>52</v>
      </c>
      <c r="G47" s="14">
        <v>1</v>
      </c>
      <c r="H47" s="14">
        <f t="shared" si="1"/>
        <v>1</v>
      </c>
      <c r="I47" s="14">
        <f>PRODUCT(G47*155682)</f>
        <v>155682</v>
      </c>
      <c r="J47" s="15"/>
      <c r="K47" s="15"/>
    </row>
    <row r="48" spans="1:11" x14ac:dyDescent="0.25">
      <c r="A48" s="14">
        <v>47</v>
      </c>
      <c r="B48" s="12" t="s">
        <v>46</v>
      </c>
      <c r="C48" s="14" t="s">
        <v>35</v>
      </c>
      <c r="D48" s="14" t="s">
        <v>29</v>
      </c>
      <c r="E48" s="14">
        <v>50</v>
      </c>
      <c r="F48" s="14" t="s">
        <v>53</v>
      </c>
      <c r="G48" s="14">
        <v>42</v>
      </c>
      <c r="H48" s="14">
        <f>E48+H25-G48</f>
        <v>18</v>
      </c>
      <c r="I48" s="14">
        <f>PRODUCT(G48*63108)</f>
        <v>2650536</v>
      </c>
      <c r="J48" s="15"/>
      <c r="K48" s="15"/>
    </row>
    <row r="49" spans="1:11" x14ac:dyDescent="0.25">
      <c r="A49" s="14">
        <v>48</v>
      </c>
      <c r="B49" s="12" t="s">
        <v>46</v>
      </c>
      <c r="C49" s="14" t="s">
        <v>35</v>
      </c>
      <c r="D49" s="14" t="s">
        <v>26</v>
      </c>
      <c r="E49" s="14">
        <v>40</v>
      </c>
      <c r="F49" s="14" t="s">
        <v>53</v>
      </c>
      <c r="G49" s="14">
        <v>36</v>
      </c>
      <c r="H49" s="14">
        <f>E49+H26-G49</f>
        <v>6</v>
      </c>
      <c r="I49" s="14">
        <f>PRODUCT(G49*64368)</f>
        <v>2317248</v>
      </c>
      <c r="J49" s="15"/>
      <c r="K49" s="15"/>
    </row>
    <row r="50" spans="1:11" x14ac:dyDescent="0.25">
      <c r="A50" s="14">
        <v>49</v>
      </c>
      <c r="B50" s="12" t="s">
        <v>46</v>
      </c>
      <c r="C50" s="14" t="s">
        <v>35</v>
      </c>
      <c r="D50" s="14" t="s">
        <v>28</v>
      </c>
      <c r="E50" s="14">
        <v>20</v>
      </c>
      <c r="F50" s="14" t="s">
        <v>53</v>
      </c>
      <c r="G50" s="14">
        <v>25</v>
      </c>
      <c r="H50" s="14">
        <f t="shared" ref="H50:H70" si="2">E50+H27-G50</f>
        <v>1</v>
      </c>
      <c r="I50" s="14">
        <f>PRODUCT(G50*64179)</f>
        <v>1604475</v>
      </c>
      <c r="J50" s="15"/>
      <c r="K50" s="15"/>
    </row>
    <row r="51" spans="1:11" x14ac:dyDescent="0.25">
      <c r="A51" s="14">
        <v>50</v>
      </c>
      <c r="B51" s="12" t="s">
        <v>47</v>
      </c>
      <c r="C51" s="14" t="s">
        <v>36</v>
      </c>
      <c r="D51" s="14" t="s">
        <v>6</v>
      </c>
      <c r="E51" s="14">
        <v>0</v>
      </c>
      <c r="F51" s="14" t="s">
        <v>53</v>
      </c>
      <c r="G51" s="14">
        <v>2</v>
      </c>
      <c r="H51" s="14">
        <f t="shared" si="2"/>
        <v>8</v>
      </c>
      <c r="I51" s="14">
        <f>PRODUCT(G51*69174)</f>
        <v>138348</v>
      </c>
      <c r="J51" s="15"/>
      <c r="K51" s="15"/>
    </row>
    <row r="52" spans="1:11" x14ac:dyDescent="0.25">
      <c r="A52" s="14">
        <v>51</v>
      </c>
      <c r="B52" s="12" t="s">
        <v>47</v>
      </c>
      <c r="C52" s="14" t="s">
        <v>36</v>
      </c>
      <c r="D52" s="14" t="s">
        <v>7</v>
      </c>
      <c r="E52" s="14">
        <v>2</v>
      </c>
      <c r="F52" s="14" t="s">
        <v>53</v>
      </c>
      <c r="G52" s="14">
        <v>7</v>
      </c>
      <c r="H52" s="14">
        <f t="shared" si="2"/>
        <v>1</v>
      </c>
      <c r="I52" s="14">
        <f>PRODUCT(G50*70164)</f>
        <v>1754100</v>
      </c>
      <c r="J52" s="15"/>
      <c r="K52" s="15"/>
    </row>
    <row r="53" spans="1:11" x14ac:dyDescent="0.25">
      <c r="A53" s="14">
        <v>52</v>
      </c>
      <c r="B53" s="12" t="s">
        <v>47</v>
      </c>
      <c r="C53" s="14" t="s">
        <v>37</v>
      </c>
      <c r="D53" s="14" t="s">
        <v>8</v>
      </c>
      <c r="E53" s="14">
        <v>0</v>
      </c>
      <c r="F53" s="14" t="s">
        <v>53</v>
      </c>
      <c r="G53" s="14">
        <v>3</v>
      </c>
      <c r="H53" s="14">
        <f t="shared" si="2"/>
        <v>5</v>
      </c>
      <c r="I53" s="14">
        <f>PRODUCT(G53*76815)</f>
        <v>230445</v>
      </c>
      <c r="J53" s="15"/>
      <c r="K53" s="15"/>
    </row>
    <row r="54" spans="1:11" x14ac:dyDescent="0.25">
      <c r="A54" s="14">
        <v>53</v>
      </c>
      <c r="B54" s="12" t="s">
        <v>47</v>
      </c>
      <c r="C54" s="14" t="s">
        <v>37</v>
      </c>
      <c r="D54" s="14" t="s">
        <v>9</v>
      </c>
      <c r="E54" s="14">
        <v>5</v>
      </c>
      <c r="F54" s="14" t="s">
        <v>53</v>
      </c>
      <c r="G54" s="14">
        <v>5</v>
      </c>
      <c r="H54" s="14">
        <f t="shared" si="2"/>
        <v>5</v>
      </c>
      <c r="I54" s="14">
        <f>PRODUCT(G54*78615)</f>
        <v>393075</v>
      </c>
      <c r="J54" s="15"/>
      <c r="K54" s="15"/>
    </row>
    <row r="55" spans="1:11" x14ac:dyDescent="0.25">
      <c r="A55" s="14">
        <v>54</v>
      </c>
      <c r="B55" s="12" t="s">
        <v>47</v>
      </c>
      <c r="C55" s="14" t="s">
        <v>56</v>
      </c>
      <c r="D55" s="14" t="s">
        <v>10</v>
      </c>
      <c r="E55" s="14">
        <v>5</v>
      </c>
      <c r="F55" s="14" t="s">
        <v>53</v>
      </c>
      <c r="G55" s="14">
        <v>3</v>
      </c>
      <c r="H55" s="14">
        <f t="shared" si="2"/>
        <v>6</v>
      </c>
      <c r="I55" s="14">
        <f>PRODUCT(G55*84240)</f>
        <v>252720</v>
      </c>
      <c r="J55" s="15"/>
      <c r="K55" s="15"/>
    </row>
    <row r="56" spans="1:11" x14ac:dyDescent="0.25">
      <c r="A56" s="14">
        <v>55</v>
      </c>
      <c r="B56" s="12" t="s">
        <v>47</v>
      </c>
      <c r="C56" s="14" t="s">
        <v>56</v>
      </c>
      <c r="D56" s="14" t="s">
        <v>11</v>
      </c>
      <c r="E56" s="14">
        <v>5</v>
      </c>
      <c r="F56" s="14" t="s">
        <v>53</v>
      </c>
      <c r="G56" s="14">
        <v>3</v>
      </c>
      <c r="H56" s="14">
        <f t="shared" si="2"/>
        <v>2</v>
      </c>
      <c r="I56" s="14">
        <f>PRODUCT(G56*85878)</f>
        <v>257634</v>
      </c>
      <c r="J56" s="15"/>
      <c r="K56" s="15"/>
    </row>
    <row r="57" spans="1:11" x14ac:dyDescent="0.25">
      <c r="A57" s="14">
        <v>56</v>
      </c>
      <c r="B57" s="12" t="s">
        <v>47</v>
      </c>
      <c r="C57" s="14" t="s">
        <v>56</v>
      </c>
      <c r="D57" s="14" t="s">
        <v>12</v>
      </c>
      <c r="E57" s="14">
        <v>5</v>
      </c>
      <c r="F57" s="14" t="s">
        <v>53</v>
      </c>
      <c r="G57" s="14">
        <v>4</v>
      </c>
      <c r="H57" s="14">
        <f t="shared" si="2"/>
        <v>7</v>
      </c>
      <c r="I57" s="14">
        <f>PRODUCT(G57*88092)</f>
        <v>352368</v>
      </c>
      <c r="J57" s="15"/>
      <c r="K57" s="15"/>
    </row>
    <row r="58" spans="1:11" x14ac:dyDescent="0.25">
      <c r="A58" s="14">
        <v>57</v>
      </c>
      <c r="B58" s="12" t="s">
        <v>47</v>
      </c>
      <c r="C58" s="14" t="s">
        <v>56</v>
      </c>
      <c r="D58" s="14" t="s">
        <v>13</v>
      </c>
      <c r="E58" s="14">
        <v>5</v>
      </c>
      <c r="F58" s="14" t="s">
        <v>53</v>
      </c>
      <c r="G58" s="14">
        <v>6</v>
      </c>
      <c r="H58" s="14">
        <f t="shared" si="2"/>
        <v>2</v>
      </c>
      <c r="I58" s="14">
        <f>PRODUCT(G58*93294)</f>
        <v>559764</v>
      </c>
      <c r="J58" s="15"/>
      <c r="K58" s="15"/>
    </row>
    <row r="59" spans="1:11" x14ac:dyDescent="0.25">
      <c r="A59" s="14">
        <v>58</v>
      </c>
      <c r="B59" s="12" t="s">
        <v>47</v>
      </c>
      <c r="C59" s="14" t="s">
        <v>39</v>
      </c>
      <c r="D59" s="14" t="s">
        <v>14</v>
      </c>
      <c r="E59" s="14">
        <v>0</v>
      </c>
      <c r="F59" s="14" t="s">
        <v>53</v>
      </c>
      <c r="G59" s="14">
        <v>1</v>
      </c>
      <c r="H59" s="14">
        <f t="shared" si="2"/>
        <v>1</v>
      </c>
      <c r="I59" s="14">
        <f>PRODUCT(G59*103149)</f>
        <v>103149</v>
      </c>
      <c r="J59" s="15"/>
      <c r="K59" s="15"/>
    </row>
    <row r="60" spans="1:11" x14ac:dyDescent="0.25">
      <c r="A60" s="14">
        <v>59</v>
      </c>
      <c r="B60" s="12" t="s">
        <v>47</v>
      </c>
      <c r="C60" s="14" t="s">
        <v>39</v>
      </c>
      <c r="D60" s="14" t="s">
        <v>15</v>
      </c>
      <c r="E60" s="14">
        <v>0</v>
      </c>
      <c r="F60" s="14" t="s">
        <v>53</v>
      </c>
      <c r="G60" s="14">
        <v>2</v>
      </c>
      <c r="H60" s="14">
        <f t="shared" si="2"/>
        <v>1</v>
      </c>
      <c r="I60" s="14">
        <f>PRODUCT(G60*105876)</f>
        <v>211752</v>
      </c>
      <c r="J60" s="15"/>
      <c r="K60" s="15"/>
    </row>
    <row r="61" spans="1:11" x14ac:dyDescent="0.25">
      <c r="A61" s="14">
        <v>60</v>
      </c>
      <c r="B61" s="12" t="s">
        <v>48</v>
      </c>
      <c r="C61" s="14" t="s">
        <v>33</v>
      </c>
      <c r="D61" s="14" t="s">
        <v>27</v>
      </c>
      <c r="E61" s="14">
        <v>0</v>
      </c>
      <c r="F61" s="14" t="s">
        <v>53</v>
      </c>
      <c r="G61" s="14">
        <v>2</v>
      </c>
      <c r="H61" s="14">
        <f t="shared" si="2"/>
        <v>1</v>
      </c>
      <c r="I61" s="14">
        <f>PRODUCT(G61*74565)</f>
        <v>149130</v>
      </c>
      <c r="J61" s="15"/>
      <c r="K61" s="15"/>
    </row>
    <row r="62" spans="1:11" x14ac:dyDescent="0.25">
      <c r="A62" s="14">
        <v>61</v>
      </c>
      <c r="B62" s="12" t="s">
        <v>48</v>
      </c>
      <c r="C62" s="14" t="s">
        <v>33</v>
      </c>
      <c r="D62" s="14" t="s">
        <v>16</v>
      </c>
      <c r="E62" s="14">
        <v>0</v>
      </c>
      <c r="F62" s="14" t="s">
        <v>53</v>
      </c>
      <c r="G62" s="14">
        <v>3</v>
      </c>
      <c r="H62" s="14">
        <f t="shared" si="2"/>
        <v>1</v>
      </c>
      <c r="I62" s="14">
        <f>PRODUCT(G62*77868)</f>
        <v>233604</v>
      </c>
      <c r="J62" s="15"/>
      <c r="K62" s="15"/>
    </row>
    <row r="63" spans="1:11" x14ac:dyDescent="0.25">
      <c r="A63" s="14">
        <v>62</v>
      </c>
      <c r="B63" s="12" t="s">
        <v>48</v>
      </c>
      <c r="C63" s="14" t="s">
        <v>32</v>
      </c>
      <c r="D63" s="14" t="s">
        <v>17</v>
      </c>
      <c r="E63" s="14">
        <v>5</v>
      </c>
      <c r="F63" s="14" t="s">
        <v>53</v>
      </c>
      <c r="G63" s="14">
        <v>6</v>
      </c>
      <c r="H63" s="14">
        <f t="shared" si="2"/>
        <v>4</v>
      </c>
      <c r="I63" s="14">
        <f>PRODUCT(G63*79569)</f>
        <v>477414</v>
      </c>
      <c r="J63" s="15"/>
      <c r="K63" s="15"/>
    </row>
    <row r="64" spans="1:11" x14ac:dyDescent="0.25">
      <c r="A64" s="14">
        <v>63</v>
      </c>
      <c r="B64" s="12" t="s">
        <v>48</v>
      </c>
      <c r="C64" s="14" t="s">
        <v>32</v>
      </c>
      <c r="D64" s="14" t="s">
        <v>18</v>
      </c>
      <c r="E64" s="14">
        <v>0</v>
      </c>
      <c r="F64" s="14" t="s">
        <v>53</v>
      </c>
      <c r="G64" s="14">
        <v>4</v>
      </c>
      <c r="H64" s="14">
        <f t="shared" si="2"/>
        <v>4</v>
      </c>
      <c r="I64" s="14">
        <f>PRODUCT(G64*80100)</f>
        <v>320400</v>
      </c>
      <c r="J64" s="15"/>
      <c r="K64" s="15"/>
    </row>
    <row r="65" spans="1:11" x14ac:dyDescent="0.25">
      <c r="A65" s="14">
        <v>64</v>
      </c>
      <c r="B65" s="12" t="s">
        <v>48</v>
      </c>
      <c r="C65" s="14" t="s">
        <v>31</v>
      </c>
      <c r="D65" s="14" t="s">
        <v>19</v>
      </c>
      <c r="E65" s="14">
        <v>5</v>
      </c>
      <c r="F65" s="14" t="s">
        <v>53</v>
      </c>
      <c r="G65" s="14">
        <v>7</v>
      </c>
      <c r="H65" s="14">
        <f t="shared" si="2"/>
        <v>0</v>
      </c>
      <c r="I65" s="14">
        <f>PRODUCT(G65*68850)</f>
        <v>481950</v>
      </c>
      <c r="J65" s="15"/>
      <c r="K65" s="15"/>
    </row>
    <row r="66" spans="1:11" x14ac:dyDescent="0.25">
      <c r="A66" s="14">
        <v>65</v>
      </c>
      <c r="B66" s="12" t="s">
        <v>48</v>
      </c>
      <c r="C66" s="14" t="s">
        <v>31</v>
      </c>
      <c r="D66" s="14" t="s">
        <v>20</v>
      </c>
      <c r="E66" s="14">
        <v>5</v>
      </c>
      <c r="F66" s="14" t="s">
        <v>53</v>
      </c>
      <c r="G66" s="14">
        <v>4</v>
      </c>
      <c r="H66" s="14">
        <f t="shared" si="2"/>
        <v>2</v>
      </c>
      <c r="I66" s="14">
        <f>PRODUCT(G66*76797)</f>
        <v>307188</v>
      </c>
      <c r="J66" s="15"/>
      <c r="K66" s="15"/>
    </row>
    <row r="67" spans="1:11" x14ac:dyDescent="0.25">
      <c r="A67" s="14">
        <v>66</v>
      </c>
      <c r="B67" s="12" t="s">
        <v>48</v>
      </c>
      <c r="C67" s="14" t="s">
        <v>34</v>
      </c>
      <c r="D67" s="14" t="s">
        <v>22</v>
      </c>
      <c r="E67" s="14">
        <v>3</v>
      </c>
      <c r="F67" s="14" t="s">
        <v>53</v>
      </c>
      <c r="G67" s="14">
        <v>4</v>
      </c>
      <c r="H67" s="14">
        <f t="shared" si="2"/>
        <v>1</v>
      </c>
      <c r="I67" s="14">
        <f>PRODUCT(G67*121095)</f>
        <v>484380</v>
      </c>
      <c r="J67" s="15"/>
      <c r="K67" s="15"/>
    </row>
    <row r="68" spans="1:11" x14ac:dyDescent="0.25">
      <c r="A68" s="14">
        <v>67</v>
      </c>
      <c r="B68" s="12" t="s">
        <v>48</v>
      </c>
      <c r="C68" s="14" t="s">
        <v>34</v>
      </c>
      <c r="D68" s="14" t="s">
        <v>23</v>
      </c>
      <c r="E68" s="14">
        <v>4</v>
      </c>
      <c r="F68" s="14" t="s">
        <v>53</v>
      </c>
      <c r="G68" s="14">
        <v>6</v>
      </c>
      <c r="H68" s="14">
        <f t="shared" si="2"/>
        <v>0</v>
      </c>
      <c r="I68" s="14">
        <f>PRODUCT(G68*124389)</f>
        <v>746334</v>
      </c>
      <c r="J68" s="15"/>
      <c r="K68" s="15"/>
    </row>
    <row r="69" spans="1:11" x14ac:dyDescent="0.25">
      <c r="A69" s="14">
        <v>68</v>
      </c>
      <c r="B69" s="12" t="s">
        <v>48</v>
      </c>
      <c r="C69" s="14" t="s">
        <v>34</v>
      </c>
      <c r="D69" s="14" t="s">
        <v>24</v>
      </c>
      <c r="E69" s="14">
        <v>3</v>
      </c>
      <c r="F69" s="14" t="s">
        <v>53</v>
      </c>
      <c r="G69" s="14">
        <v>2</v>
      </c>
      <c r="H69" s="14">
        <f t="shared" si="2"/>
        <v>1</v>
      </c>
      <c r="I69" s="14">
        <f>PRODUCT(G69*128466)</f>
        <v>256932</v>
      </c>
      <c r="J69" s="15"/>
      <c r="K69" s="15"/>
    </row>
    <row r="70" spans="1:11" x14ac:dyDescent="0.25">
      <c r="A70" s="14">
        <v>69</v>
      </c>
      <c r="B70" s="12" t="s">
        <v>48</v>
      </c>
      <c r="C70" s="14" t="s">
        <v>34</v>
      </c>
      <c r="D70" s="14" t="s">
        <v>25</v>
      </c>
      <c r="E70" s="14">
        <v>2</v>
      </c>
      <c r="F70" s="14" t="s">
        <v>53</v>
      </c>
      <c r="G70" s="14">
        <v>2</v>
      </c>
      <c r="H70" s="14">
        <f t="shared" si="2"/>
        <v>1</v>
      </c>
      <c r="I70" s="14">
        <f>PRODUCT(G70*155682)</f>
        <v>311364</v>
      </c>
      <c r="J70" s="15"/>
      <c r="K70" s="15"/>
    </row>
    <row r="71" spans="1:11" x14ac:dyDescent="0.25">
      <c r="A71" s="14">
        <v>70</v>
      </c>
      <c r="B71" s="13" t="s">
        <v>46</v>
      </c>
      <c r="C71" s="14" t="s">
        <v>35</v>
      </c>
      <c r="D71" s="14" t="s">
        <v>29</v>
      </c>
      <c r="E71" s="14">
        <v>0</v>
      </c>
      <c r="F71" s="14" t="s">
        <v>54</v>
      </c>
      <c r="G71" s="14">
        <v>14</v>
      </c>
      <c r="H71" s="14">
        <f>E71+H48-G71</f>
        <v>4</v>
      </c>
      <c r="I71" s="14">
        <f>PRODUCT(G71*63108)</f>
        <v>883512</v>
      </c>
      <c r="J71" s="15"/>
      <c r="K71" s="15"/>
    </row>
    <row r="72" spans="1:11" x14ac:dyDescent="0.25">
      <c r="A72" s="14">
        <v>71</v>
      </c>
      <c r="B72" s="13" t="s">
        <v>46</v>
      </c>
      <c r="C72" s="14" t="s">
        <v>35</v>
      </c>
      <c r="D72" s="14" t="s">
        <v>26</v>
      </c>
      <c r="E72" s="14">
        <v>50</v>
      </c>
      <c r="F72" s="14" t="s">
        <v>54</v>
      </c>
      <c r="G72" s="14">
        <v>31</v>
      </c>
      <c r="H72" s="14">
        <f t="shared" ref="H72:H93" si="3">E72+H49-G72</f>
        <v>25</v>
      </c>
      <c r="I72" s="14">
        <f>PRODUCT(G72*64368)</f>
        <v>1995408</v>
      </c>
      <c r="J72" s="15"/>
      <c r="K72" s="15"/>
    </row>
    <row r="73" spans="1:11" x14ac:dyDescent="0.25">
      <c r="A73" s="14">
        <v>72</v>
      </c>
      <c r="B73" s="13" t="s">
        <v>46</v>
      </c>
      <c r="C73" s="14" t="s">
        <v>35</v>
      </c>
      <c r="D73" s="14" t="s">
        <v>28</v>
      </c>
      <c r="E73" s="14">
        <v>20</v>
      </c>
      <c r="F73" s="14" t="s">
        <v>54</v>
      </c>
      <c r="G73" s="14">
        <v>8</v>
      </c>
      <c r="H73" s="14">
        <f t="shared" si="3"/>
        <v>13</v>
      </c>
      <c r="I73" s="14">
        <f>PRODUCT(G73*64179)</f>
        <v>513432</v>
      </c>
      <c r="J73" s="15"/>
      <c r="K73" s="15"/>
    </row>
    <row r="74" spans="1:11" x14ac:dyDescent="0.25">
      <c r="A74" s="14">
        <v>73</v>
      </c>
      <c r="B74" s="13" t="s">
        <v>47</v>
      </c>
      <c r="C74" s="14" t="s">
        <v>36</v>
      </c>
      <c r="D74" s="14" t="s">
        <v>6</v>
      </c>
      <c r="E74" s="14">
        <v>0</v>
      </c>
      <c r="F74" s="14" t="s">
        <v>54</v>
      </c>
      <c r="G74" s="14">
        <v>4</v>
      </c>
      <c r="H74" s="14">
        <f t="shared" si="3"/>
        <v>4</v>
      </c>
      <c r="I74" s="14">
        <f>PRODUCT(G74*69174)</f>
        <v>276696</v>
      </c>
      <c r="J74" s="15"/>
      <c r="K74" s="15"/>
    </row>
    <row r="75" spans="1:11" x14ac:dyDescent="0.25">
      <c r="A75" s="14">
        <v>74</v>
      </c>
      <c r="B75" s="13" t="s">
        <v>47</v>
      </c>
      <c r="C75" s="14" t="s">
        <v>36</v>
      </c>
      <c r="D75" s="14" t="s">
        <v>7</v>
      </c>
      <c r="E75" s="14">
        <v>10</v>
      </c>
      <c r="F75" s="14" t="s">
        <v>54</v>
      </c>
      <c r="G75" s="14">
        <v>3</v>
      </c>
      <c r="H75" s="14">
        <f t="shared" si="3"/>
        <v>8</v>
      </c>
      <c r="I75" s="14">
        <f>PRODUCT(G73*70164)</f>
        <v>561312</v>
      </c>
      <c r="J75" s="15"/>
      <c r="K75" s="15"/>
    </row>
    <row r="76" spans="1:11" x14ac:dyDescent="0.25">
      <c r="A76" s="14">
        <v>75</v>
      </c>
      <c r="B76" s="13" t="s">
        <v>47</v>
      </c>
      <c r="C76" s="14" t="s">
        <v>37</v>
      </c>
      <c r="D76" s="14" t="s">
        <v>8</v>
      </c>
      <c r="E76" s="14">
        <v>5</v>
      </c>
      <c r="F76" s="14" t="s">
        <v>54</v>
      </c>
      <c r="G76" s="14">
        <v>4</v>
      </c>
      <c r="H76" s="14">
        <f t="shared" si="3"/>
        <v>6</v>
      </c>
      <c r="I76" s="14">
        <f>PRODUCT(G76*76815)</f>
        <v>307260</v>
      </c>
      <c r="J76" s="15"/>
      <c r="K76" s="15"/>
    </row>
    <row r="77" spans="1:11" x14ac:dyDescent="0.25">
      <c r="A77" s="14">
        <v>76</v>
      </c>
      <c r="B77" s="13" t="s">
        <v>47</v>
      </c>
      <c r="C77" s="14" t="s">
        <v>37</v>
      </c>
      <c r="D77" s="14" t="s">
        <v>9</v>
      </c>
      <c r="E77" s="14">
        <v>5</v>
      </c>
      <c r="F77" s="14" t="s">
        <v>54</v>
      </c>
      <c r="G77" s="14">
        <v>4</v>
      </c>
      <c r="H77" s="14">
        <f t="shared" si="3"/>
        <v>6</v>
      </c>
      <c r="I77" s="14">
        <f>PRODUCT(G77*78615)</f>
        <v>314460</v>
      </c>
      <c r="J77" s="15"/>
      <c r="K77" s="15"/>
    </row>
    <row r="78" spans="1:11" x14ac:dyDescent="0.25">
      <c r="A78" s="14">
        <v>77</v>
      </c>
      <c r="B78" s="13" t="s">
        <v>47</v>
      </c>
      <c r="C78" s="14" t="s">
        <v>56</v>
      </c>
      <c r="D78" s="14" t="s">
        <v>10</v>
      </c>
      <c r="E78" s="14">
        <v>5</v>
      </c>
      <c r="F78" s="14" t="s">
        <v>54</v>
      </c>
      <c r="G78" s="14">
        <v>5</v>
      </c>
      <c r="H78" s="14">
        <f t="shared" si="3"/>
        <v>6</v>
      </c>
      <c r="I78" s="14">
        <f>PRODUCT(G78*84240)</f>
        <v>421200</v>
      </c>
      <c r="J78" s="15"/>
      <c r="K78" s="15"/>
    </row>
    <row r="79" spans="1:11" x14ac:dyDescent="0.25">
      <c r="A79" s="14">
        <v>78</v>
      </c>
      <c r="B79" s="13" t="s">
        <v>47</v>
      </c>
      <c r="C79" s="14" t="s">
        <v>56</v>
      </c>
      <c r="D79" s="14" t="s">
        <v>11</v>
      </c>
      <c r="E79" s="14">
        <v>5</v>
      </c>
      <c r="F79" s="14" t="s">
        <v>54</v>
      </c>
      <c r="G79" s="14">
        <v>4</v>
      </c>
      <c r="H79" s="14">
        <f t="shared" si="3"/>
        <v>3</v>
      </c>
      <c r="I79" s="14">
        <f>PRODUCT(G79*85878)</f>
        <v>343512</v>
      </c>
      <c r="J79" s="15"/>
      <c r="K79" s="15"/>
    </row>
    <row r="80" spans="1:11" x14ac:dyDescent="0.25">
      <c r="A80" s="14">
        <v>79</v>
      </c>
      <c r="B80" s="13" t="s">
        <v>47</v>
      </c>
      <c r="C80" s="14" t="s">
        <v>56</v>
      </c>
      <c r="D80" s="14" t="s">
        <v>12</v>
      </c>
      <c r="E80" s="14">
        <v>5</v>
      </c>
      <c r="F80" s="14" t="s">
        <v>54</v>
      </c>
      <c r="G80" s="14">
        <v>4</v>
      </c>
      <c r="H80" s="14">
        <f t="shared" si="3"/>
        <v>8</v>
      </c>
      <c r="I80" s="14">
        <f>PRODUCT(G80*88092)</f>
        <v>352368</v>
      </c>
      <c r="J80" s="15"/>
      <c r="K80" s="15"/>
    </row>
    <row r="81" spans="1:11" x14ac:dyDescent="0.25">
      <c r="A81" s="14">
        <v>80</v>
      </c>
      <c r="B81" s="13" t="s">
        <v>47</v>
      </c>
      <c r="C81" s="14" t="s">
        <v>56</v>
      </c>
      <c r="D81" s="14" t="s">
        <v>13</v>
      </c>
      <c r="E81" s="14">
        <v>5</v>
      </c>
      <c r="F81" s="14" t="s">
        <v>54</v>
      </c>
      <c r="G81" s="14">
        <v>5</v>
      </c>
      <c r="H81" s="14">
        <f t="shared" si="3"/>
        <v>2</v>
      </c>
      <c r="I81" s="14">
        <f>PRODUCT(G81*93294)</f>
        <v>466470</v>
      </c>
      <c r="J81" s="15"/>
      <c r="K81" s="15"/>
    </row>
    <row r="82" spans="1:11" x14ac:dyDescent="0.25">
      <c r="A82" s="14">
        <v>81</v>
      </c>
      <c r="B82" s="13" t="s">
        <v>47</v>
      </c>
      <c r="C82" s="14" t="s">
        <v>39</v>
      </c>
      <c r="D82" s="14" t="s">
        <v>14</v>
      </c>
      <c r="E82" s="14">
        <v>1</v>
      </c>
      <c r="F82" s="14" t="s">
        <v>54</v>
      </c>
      <c r="G82" s="14">
        <v>1</v>
      </c>
      <c r="H82" s="14">
        <f t="shared" si="3"/>
        <v>1</v>
      </c>
      <c r="I82" s="14">
        <f>PRODUCT(G82*103149)</f>
        <v>103149</v>
      </c>
      <c r="J82" s="15"/>
      <c r="K82" s="15"/>
    </row>
    <row r="83" spans="1:11" x14ac:dyDescent="0.25">
      <c r="A83" s="14">
        <v>82</v>
      </c>
      <c r="B83" s="13" t="s">
        <v>47</v>
      </c>
      <c r="C83" s="14" t="s">
        <v>39</v>
      </c>
      <c r="D83" s="14" t="s">
        <v>15</v>
      </c>
      <c r="E83" s="14">
        <v>1</v>
      </c>
      <c r="F83" s="14" t="s">
        <v>54</v>
      </c>
      <c r="G83" s="14">
        <v>0</v>
      </c>
      <c r="H83" s="14">
        <f t="shared" si="3"/>
        <v>2</v>
      </c>
      <c r="I83" s="14">
        <f>PRODUCT(G83*105876)</f>
        <v>0</v>
      </c>
      <c r="J83" s="15"/>
      <c r="K83" s="15"/>
    </row>
    <row r="84" spans="1:11" x14ac:dyDescent="0.25">
      <c r="A84" s="14">
        <v>83</v>
      </c>
      <c r="B84" s="13" t="s">
        <v>48</v>
      </c>
      <c r="C84" s="14" t="s">
        <v>33</v>
      </c>
      <c r="D84" s="14" t="s">
        <v>27</v>
      </c>
      <c r="E84" s="14">
        <v>3</v>
      </c>
      <c r="F84" s="14" t="s">
        <v>54</v>
      </c>
      <c r="G84" s="14">
        <v>2</v>
      </c>
      <c r="H84" s="14">
        <f t="shared" si="3"/>
        <v>2</v>
      </c>
      <c r="I84" s="14">
        <f>PRODUCT(G84*74565)</f>
        <v>149130</v>
      </c>
      <c r="J84" s="15"/>
      <c r="K84" s="15"/>
    </row>
    <row r="85" spans="1:11" x14ac:dyDescent="0.25">
      <c r="A85" s="14">
        <v>84</v>
      </c>
      <c r="B85" s="13" t="s">
        <v>48</v>
      </c>
      <c r="C85" s="14" t="s">
        <v>33</v>
      </c>
      <c r="D85" s="14" t="s">
        <v>16</v>
      </c>
      <c r="E85" s="14">
        <v>3</v>
      </c>
      <c r="F85" s="14" t="s">
        <v>54</v>
      </c>
      <c r="G85" s="14">
        <v>2</v>
      </c>
      <c r="H85" s="14">
        <f t="shared" si="3"/>
        <v>2</v>
      </c>
      <c r="I85" s="14">
        <f>PRODUCT(G85*77868)</f>
        <v>155736</v>
      </c>
      <c r="J85" s="15"/>
      <c r="K85" s="15"/>
    </row>
    <row r="86" spans="1:11" x14ac:dyDescent="0.25">
      <c r="A86" s="14">
        <v>85</v>
      </c>
      <c r="B86" s="13" t="s">
        <v>48</v>
      </c>
      <c r="C86" s="14" t="s">
        <v>32</v>
      </c>
      <c r="D86" s="14" t="s">
        <v>17</v>
      </c>
      <c r="E86" s="14">
        <v>10</v>
      </c>
      <c r="F86" s="14" t="s">
        <v>54</v>
      </c>
      <c r="G86" s="14">
        <v>3</v>
      </c>
      <c r="H86" s="14">
        <f t="shared" si="3"/>
        <v>11</v>
      </c>
      <c r="I86" s="14">
        <f>PRODUCT(G86*79569)</f>
        <v>238707</v>
      </c>
      <c r="J86" s="15"/>
      <c r="K86" s="15"/>
    </row>
    <row r="87" spans="1:11" x14ac:dyDescent="0.25">
      <c r="A87" s="14">
        <v>86</v>
      </c>
      <c r="B87" s="13" t="s">
        <v>48</v>
      </c>
      <c r="C87" s="14" t="s">
        <v>32</v>
      </c>
      <c r="D87" s="14" t="s">
        <v>18</v>
      </c>
      <c r="E87" s="14">
        <v>10</v>
      </c>
      <c r="F87" s="14" t="s">
        <v>54</v>
      </c>
      <c r="G87" s="14">
        <v>3</v>
      </c>
      <c r="H87" s="14">
        <f t="shared" si="3"/>
        <v>11</v>
      </c>
      <c r="I87" s="14">
        <f>PRODUCT(G87*80100)</f>
        <v>240300</v>
      </c>
      <c r="J87" s="15"/>
      <c r="K87" s="15"/>
    </row>
    <row r="88" spans="1:11" x14ac:dyDescent="0.25">
      <c r="A88" s="14">
        <v>87</v>
      </c>
      <c r="B88" s="13" t="s">
        <v>48</v>
      </c>
      <c r="C88" s="14" t="s">
        <v>31</v>
      </c>
      <c r="D88" s="14" t="s">
        <v>19</v>
      </c>
      <c r="E88" s="14">
        <v>5</v>
      </c>
      <c r="F88" s="14" t="s">
        <v>54</v>
      </c>
      <c r="G88" s="14">
        <v>5</v>
      </c>
      <c r="H88" s="14">
        <f t="shared" si="3"/>
        <v>0</v>
      </c>
      <c r="I88" s="14">
        <f>PRODUCT(G88*68850)</f>
        <v>344250</v>
      </c>
      <c r="J88" s="15"/>
      <c r="K88" s="15"/>
    </row>
    <row r="89" spans="1:11" x14ac:dyDescent="0.25">
      <c r="A89" s="14">
        <v>88</v>
      </c>
      <c r="B89" s="13" t="s">
        <v>48</v>
      </c>
      <c r="C89" s="14" t="s">
        <v>31</v>
      </c>
      <c r="D89" s="14" t="s">
        <v>20</v>
      </c>
      <c r="E89" s="14">
        <v>5</v>
      </c>
      <c r="F89" s="14" t="s">
        <v>54</v>
      </c>
      <c r="G89" s="14">
        <v>3</v>
      </c>
      <c r="H89" s="14">
        <f t="shared" si="3"/>
        <v>4</v>
      </c>
      <c r="I89" s="14">
        <f>PRODUCT(G89*76797)</f>
        <v>230391</v>
      </c>
      <c r="J89" s="15"/>
      <c r="K89" s="15"/>
    </row>
    <row r="90" spans="1:11" x14ac:dyDescent="0.25">
      <c r="A90" s="14">
        <v>89</v>
      </c>
      <c r="B90" s="13" t="s">
        <v>48</v>
      </c>
      <c r="C90" s="14" t="s">
        <v>34</v>
      </c>
      <c r="D90" s="14" t="s">
        <v>22</v>
      </c>
      <c r="E90" s="14">
        <v>10</v>
      </c>
      <c r="F90" s="14" t="s">
        <v>54</v>
      </c>
      <c r="G90" s="14">
        <v>6</v>
      </c>
      <c r="H90" s="14">
        <f t="shared" si="3"/>
        <v>5</v>
      </c>
      <c r="I90" s="14">
        <f>PRODUCT(G90*121095)</f>
        <v>726570</v>
      </c>
      <c r="J90" s="15"/>
      <c r="K90" s="15"/>
    </row>
    <row r="91" spans="1:11" x14ac:dyDescent="0.25">
      <c r="A91" s="14">
        <v>90</v>
      </c>
      <c r="B91" s="13" t="s">
        <v>48</v>
      </c>
      <c r="C91" s="14" t="s">
        <v>34</v>
      </c>
      <c r="D91" s="14" t="s">
        <v>23</v>
      </c>
      <c r="E91" s="14">
        <v>10</v>
      </c>
      <c r="F91" s="14" t="s">
        <v>54</v>
      </c>
      <c r="G91" s="14">
        <v>5</v>
      </c>
      <c r="H91" s="14">
        <f t="shared" si="3"/>
        <v>5</v>
      </c>
      <c r="I91" s="14">
        <f>PRODUCT(G91*124389)</f>
        <v>621945</v>
      </c>
      <c r="J91" s="15"/>
      <c r="K91" s="15"/>
    </row>
    <row r="92" spans="1:11" x14ac:dyDescent="0.25">
      <c r="A92" s="14">
        <v>91</v>
      </c>
      <c r="B92" s="13" t="s">
        <v>48</v>
      </c>
      <c r="C92" s="14" t="s">
        <v>34</v>
      </c>
      <c r="D92" s="14" t="s">
        <v>24</v>
      </c>
      <c r="E92" s="14">
        <v>5</v>
      </c>
      <c r="F92" s="14" t="s">
        <v>54</v>
      </c>
      <c r="G92" s="14">
        <v>4</v>
      </c>
      <c r="H92" s="14">
        <f t="shared" si="3"/>
        <v>2</v>
      </c>
      <c r="I92" s="14">
        <f>PRODUCT(G92*128466)</f>
        <v>513864</v>
      </c>
      <c r="J92" s="15"/>
      <c r="K92" s="15"/>
    </row>
    <row r="93" spans="1:11" x14ac:dyDescent="0.25">
      <c r="A93" s="14">
        <v>92</v>
      </c>
      <c r="B93" s="13" t="s">
        <v>48</v>
      </c>
      <c r="C93" s="14" t="s">
        <v>34</v>
      </c>
      <c r="D93" s="14" t="s">
        <v>25</v>
      </c>
      <c r="E93" s="14">
        <v>5</v>
      </c>
      <c r="F93" s="14" t="s">
        <v>54</v>
      </c>
      <c r="G93" s="14">
        <v>5</v>
      </c>
      <c r="H93" s="14">
        <f t="shared" si="3"/>
        <v>1</v>
      </c>
      <c r="I93" s="14">
        <f>PRODUCT(G93*155682)</f>
        <v>778410</v>
      </c>
      <c r="J93" s="15"/>
      <c r="K93" s="15"/>
    </row>
    <row r="94" spans="1:11" x14ac:dyDescent="0.25">
      <c r="K94" s="15"/>
    </row>
    <row r="95" spans="1:11" x14ac:dyDescent="0.25">
      <c r="K95" s="15"/>
    </row>
  </sheetData>
  <mergeCells count="1">
    <mergeCell ref="N3:O3"/>
  </mergeCells>
  <conditionalFormatting sqref="O10:O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78B7-3774-4AD3-B90C-B76F6C8FD7C5}">
  <dimension ref="A1:I24"/>
  <sheetViews>
    <sheetView workbookViewId="0"/>
  </sheetViews>
  <sheetFormatPr defaultRowHeight="15" x14ac:dyDescent="0.25"/>
  <cols>
    <col min="2" max="2" width="35.5703125" bestFit="1" customWidth="1"/>
    <col min="3" max="3" width="11.5703125" bestFit="1" customWidth="1"/>
    <col min="4" max="4" width="12.5703125" bestFit="1" customWidth="1"/>
    <col min="5" max="5" width="12.140625" bestFit="1" customWidth="1"/>
    <col min="6" max="6" width="10.42578125" customWidth="1"/>
  </cols>
  <sheetData>
    <row r="1" spans="1:9" ht="90" x14ac:dyDescent="0.25">
      <c r="A1" t="s">
        <v>21</v>
      </c>
      <c r="B1" t="s">
        <v>0</v>
      </c>
      <c r="C1" t="s">
        <v>1</v>
      </c>
      <c r="D1" s="1" t="s">
        <v>2</v>
      </c>
      <c r="E1" s="1" t="s">
        <v>30</v>
      </c>
      <c r="F1" s="1" t="s">
        <v>3</v>
      </c>
      <c r="G1" s="1" t="s">
        <v>4</v>
      </c>
      <c r="H1" s="1" t="s">
        <v>5</v>
      </c>
      <c r="I1" s="1" t="s">
        <v>57</v>
      </c>
    </row>
    <row r="2" spans="1:9" x14ac:dyDescent="0.25">
      <c r="A2">
        <v>1</v>
      </c>
      <c r="B2" t="s">
        <v>29</v>
      </c>
      <c r="C2">
        <v>47814</v>
      </c>
      <c r="D2">
        <v>8051</v>
      </c>
      <c r="E2">
        <v>4859</v>
      </c>
      <c r="F2">
        <v>1488</v>
      </c>
      <c r="G2">
        <v>896</v>
      </c>
      <c r="H2">
        <f t="shared" ref="H2:H24" si="0">C2+D2+E2+F2+G2</f>
        <v>63108</v>
      </c>
      <c r="I2">
        <f>SUM(D$2:G$2)</f>
        <v>15294</v>
      </c>
    </row>
    <row r="3" spans="1:9" x14ac:dyDescent="0.25">
      <c r="A3">
        <v>2</v>
      </c>
      <c r="B3" t="s">
        <v>26</v>
      </c>
      <c r="C3">
        <v>49154</v>
      </c>
      <c r="D3">
        <v>8155</v>
      </c>
      <c r="E3">
        <v>4874</v>
      </c>
      <c r="F3">
        <v>1619</v>
      </c>
      <c r="G3">
        <v>566</v>
      </c>
      <c r="H3">
        <f t="shared" si="0"/>
        <v>64368</v>
      </c>
      <c r="I3">
        <f t="shared" ref="I3:I24" si="1">SUM(D3:G3)</f>
        <v>15214</v>
      </c>
    </row>
    <row r="4" spans="1:9" x14ac:dyDescent="0.25">
      <c r="A4">
        <v>3</v>
      </c>
      <c r="B4" t="s">
        <v>28</v>
      </c>
      <c r="C4">
        <v>49484</v>
      </c>
      <c r="D4">
        <v>8186</v>
      </c>
      <c r="E4">
        <v>4878</v>
      </c>
      <c r="F4">
        <v>1390</v>
      </c>
      <c r="G4">
        <v>781</v>
      </c>
      <c r="H4">
        <f t="shared" si="0"/>
        <v>64719</v>
      </c>
      <c r="I4">
        <f t="shared" si="1"/>
        <v>15235</v>
      </c>
    </row>
    <row r="5" spans="1:9" x14ac:dyDescent="0.25">
      <c r="A5">
        <v>4</v>
      </c>
      <c r="B5" t="s">
        <v>6</v>
      </c>
      <c r="C5">
        <v>52950</v>
      </c>
      <c r="D5">
        <v>8762</v>
      </c>
      <c r="E5">
        <v>4917</v>
      </c>
      <c r="F5">
        <v>464</v>
      </c>
      <c r="G5">
        <v>2081</v>
      </c>
      <c r="H5">
        <f t="shared" si="0"/>
        <v>69174</v>
      </c>
      <c r="I5">
        <f t="shared" si="1"/>
        <v>16224</v>
      </c>
    </row>
    <row r="6" spans="1:9" x14ac:dyDescent="0.25">
      <c r="A6">
        <v>5</v>
      </c>
      <c r="B6" t="s">
        <v>7</v>
      </c>
      <c r="C6">
        <v>53860</v>
      </c>
      <c r="D6">
        <v>8832</v>
      </c>
      <c r="E6">
        <v>4927</v>
      </c>
      <c r="F6">
        <v>464</v>
      </c>
      <c r="G6">
        <v>2081</v>
      </c>
      <c r="H6">
        <f t="shared" si="0"/>
        <v>70164</v>
      </c>
      <c r="I6">
        <f t="shared" si="1"/>
        <v>16304</v>
      </c>
    </row>
    <row r="7" spans="1:9" x14ac:dyDescent="0.25">
      <c r="A7">
        <v>6</v>
      </c>
      <c r="B7" t="s">
        <v>8</v>
      </c>
      <c r="C7">
        <v>59460</v>
      </c>
      <c r="D7">
        <v>9281</v>
      </c>
      <c r="E7">
        <v>4990</v>
      </c>
      <c r="F7">
        <v>995</v>
      </c>
      <c r="G7">
        <v>2089</v>
      </c>
      <c r="H7">
        <f t="shared" si="0"/>
        <v>76815</v>
      </c>
      <c r="I7">
        <f t="shared" si="1"/>
        <v>17355</v>
      </c>
    </row>
    <row r="8" spans="1:9" x14ac:dyDescent="0.25">
      <c r="A8">
        <v>7</v>
      </c>
      <c r="B8" t="s">
        <v>9</v>
      </c>
      <c r="C8">
        <v>61110</v>
      </c>
      <c r="D8">
        <v>9412</v>
      </c>
      <c r="E8">
        <v>5009</v>
      </c>
      <c r="F8">
        <v>995</v>
      </c>
      <c r="G8">
        <v>2089</v>
      </c>
      <c r="H8">
        <f t="shared" si="0"/>
        <v>78615</v>
      </c>
      <c r="I8">
        <f t="shared" si="1"/>
        <v>17505</v>
      </c>
    </row>
    <row r="9" spans="1:9" x14ac:dyDescent="0.25">
      <c r="A9">
        <v>8</v>
      </c>
      <c r="B9" t="s">
        <v>10</v>
      </c>
      <c r="C9">
        <v>66295</v>
      </c>
      <c r="D9">
        <v>9899</v>
      </c>
      <c r="E9">
        <v>5067</v>
      </c>
      <c r="F9">
        <v>684</v>
      </c>
      <c r="G9">
        <v>2295</v>
      </c>
      <c r="H9">
        <f t="shared" si="0"/>
        <v>84240</v>
      </c>
      <c r="I9">
        <f t="shared" si="1"/>
        <v>17945</v>
      </c>
    </row>
    <row r="10" spans="1:9" x14ac:dyDescent="0.25">
      <c r="A10">
        <v>9</v>
      </c>
      <c r="B10" t="s">
        <v>11</v>
      </c>
      <c r="C10">
        <v>67795</v>
      </c>
      <c r="D10">
        <v>10020</v>
      </c>
      <c r="E10">
        <v>5084</v>
      </c>
      <c r="F10">
        <v>684</v>
      </c>
      <c r="G10">
        <v>2295</v>
      </c>
      <c r="H10">
        <f t="shared" si="0"/>
        <v>85878</v>
      </c>
      <c r="I10">
        <f t="shared" si="1"/>
        <v>18083</v>
      </c>
    </row>
    <row r="11" spans="1:9" x14ac:dyDescent="0.25">
      <c r="A11">
        <v>10</v>
      </c>
      <c r="B11" t="s">
        <v>12</v>
      </c>
      <c r="C11">
        <v>69795</v>
      </c>
      <c r="D11">
        <v>10181</v>
      </c>
      <c r="E11">
        <v>5107</v>
      </c>
      <c r="F11">
        <v>1009</v>
      </c>
      <c r="G11">
        <v>2000</v>
      </c>
      <c r="H11">
        <f t="shared" si="0"/>
        <v>88092</v>
      </c>
      <c r="I11">
        <f t="shared" si="1"/>
        <v>18297</v>
      </c>
    </row>
    <row r="12" spans="1:9" x14ac:dyDescent="0.25">
      <c r="A12">
        <v>11</v>
      </c>
      <c r="B12" t="s">
        <v>13</v>
      </c>
      <c r="C12">
        <v>74590</v>
      </c>
      <c r="D12">
        <v>10534</v>
      </c>
      <c r="E12">
        <v>5161</v>
      </c>
      <c r="F12">
        <v>1009</v>
      </c>
      <c r="G12">
        <v>2000</v>
      </c>
      <c r="H12">
        <f t="shared" si="0"/>
        <v>93294</v>
      </c>
      <c r="I12">
        <f t="shared" si="1"/>
        <v>18704</v>
      </c>
    </row>
    <row r="13" spans="1:9" x14ac:dyDescent="0.25">
      <c r="A13">
        <v>12</v>
      </c>
      <c r="B13" t="s">
        <v>14</v>
      </c>
      <c r="C13">
        <v>83422</v>
      </c>
      <c r="D13">
        <v>11334</v>
      </c>
      <c r="E13">
        <v>5261</v>
      </c>
      <c r="F13">
        <v>632</v>
      </c>
      <c r="G13">
        <v>2500</v>
      </c>
      <c r="H13">
        <f t="shared" si="0"/>
        <v>103149</v>
      </c>
      <c r="I13">
        <f t="shared" si="1"/>
        <v>19727</v>
      </c>
    </row>
    <row r="14" spans="1:9" x14ac:dyDescent="0.25">
      <c r="A14">
        <v>13</v>
      </c>
      <c r="B14" t="s">
        <v>15</v>
      </c>
      <c r="C14">
        <v>85922</v>
      </c>
      <c r="D14">
        <v>11534</v>
      </c>
      <c r="E14">
        <v>5288</v>
      </c>
      <c r="F14">
        <v>632</v>
      </c>
      <c r="G14">
        <v>2500</v>
      </c>
      <c r="H14">
        <f t="shared" si="0"/>
        <v>105876</v>
      </c>
      <c r="I14">
        <f t="shared" si="1"/>
        <v>19954</v>
      </c>
    </row>
    <row r="15" spans="1:9" x14ac:dyDescent="0.25">
      <c r="A15">
        <v>14</v>
      </c>
      <c r="B15" t="s">
        <v>27</v>
      </c>
      <c r="C15">
        <v>59792</v>
      </c>
      <c r="D15">
        <v>9087</v>
      </c>
      <c r="E15">
        <v>4996</v>
      </c>
      <c r="F15">
        <v>690</v>
      </c>
      <c r="G15">
        <v>0</v>
      </c>
      <c r="H15">
        <f t="shared" si="0"/>
        <v>74565</v>
      </c>
      <c r="I15">
        <f t="shared" si="1"/>
        <v>14773</v>
      </c>
    </row>
    <row r="16" spans="1:9" x14ac:dyDescent="0.25">
      <c r="A16">
        <v>15</v>
      </c>
      <c r="B16" t="s">
        <v>16</v>
      </c>
      <c r="C16">
        <v>62792</v>
      </c>
      <c r="D16">
        <v>9355</v>
      </c>
      <c r="E16">
        <v>5031</v>
      </c>
      <c r="F16">
        <v>690</v>
      </c>
      <c r="G16">
        <v>0</v>
      </c>
      <c r="H16">
        <f t="shared" si="0"/>
        <v>77868</v>
      </c>
      <c r="I16">
        <f t="shared" si="1"/>
        <v>15076</v>
      </c>
    </row>
    <row r="17" spans="1:9" x14ac:dyDescent="0.25">
      <c r="A17">
        <v>16</v>
      </c>
      <c r="B17" t="s">
        <v>17</v>
      </c>
      <c r="C17">
        <v>63995</v>
      </c>
      <c r="D17">
        <v>9514</v>
      </c>
      <c r="E17">
        <v>5041</v>
      </c>
      <c r="F17">
        <v>1019</v>
      </c>
      <c r="G17">
        <v>0</v>
      </c>
      <c r="H17">
        <f t="shared" si="0"/>
        <v>79569</v>
      </c>
      <c r="I17">
        <f t="shared" si="1"/>
        <v>15574</v>
      </c>
    </row>
    <row r="18" spans="1:9" x14ac:dyDescent="0.25">
      <c r="A18">
        <v>17</v>
      </c>
      <c r="B18" t="s">
        <v>18</v>
      </c>
      <c r="C18">
        <v>64495</v>
      </c>
      <c r="D18">
        <v>9539</v>
      </c>
      <c r="E18">
        <v>5047</v>
      </c>
      <c r="F18">
        <v>1019</v>
      </c>
      <c r="G18">
        <v>0</v>
      </c>
      <c r="H18">
        <f t="shared" si="0"/>
        <v>80100</v>
      </c>
      <c r="I18">
        <f t="shared" si="1"/>
        <v>15605</v>
      </c>
    </row>
    <row r="19" spans="1:9" x14ac:dyDescent="0.25">
      <c r="A19">
        <v>18</v>
      </c>
      <c r="B19" t="s">
        <v>19</v>
      </c>
      <c r="C19">
        <v>54850</v>
      </c>
      <c r="D19">
        <v>8602</v>
      </c>
      <c r="E19">
        <v>4939</v>
      </c>
      <c r="F19">
        <v>459</v>
      </c>
      <c r="G19">
        <v>0</v>
      </c>
      <c r="H19">
        <f t="shared" si="0"/>
        <v>68850</v>
      </c>
      <c r="I19">
        <f t="shared" si="1"/>
        <v>14000</v>
      </c>
    </row>
    <row r="20" spans="1:9" x14ac:dyDescent="0.25">
      <c r="A20">
        <v>19</v>
      </c>
      <c r="B20" t="s">
        <v>20</v>
      </c>
      <c r="C20">
        <v>62125</v>
      </c>
      <c r="D20">
        <v>9191</v>
      </c>
      <c r="E20">
        <v>5022</v>
      </c>
      <c r="F20">
        <v>459</v>
      </c>
      <c r="G20">
        <v>0</v>
      </c>
      <c r="H20">
        <f t="shared" si="0"/>
        <v>76797</v>
      </c>
      <c r="I20">
        <f t="shared" si="1"/>
        <v>14672</v>
      </c>
    </row>
    <row r="21" spans="1:9" x14ac:dyDescent="0.25">
      <c r="A21">
        <v>20</v>
      </c>
      <c r="B21" t="s">
        <v>22</v>
      </c>
      <c r="C21">
        <v>99500</v>
      </c>
      <c r="D21">
        <v>12568</v>
      </c>
      <c r="E21">
        <v>8056</v>
      </c>
      <c r="F21">
        <v>971</v>
      </c>
      <c r="G21">
        <v>0</v>
      </c>
      <c r="H21">
        <f t="shared" si="0"/>
        <v>121095</v>
      </c>
      <c r="I21">
        <f t="shared" si="1"/>
        <v>21595</v>
      </c>
    </row>
    <row r="22" spans="1:9" x14ac:dyDescent="0.25">
      <c r="A22">
        <v>21</v>
      </c>
      <c r="B22" t="s">
        <v>23</v>
      </c>
      <c r="C22">
        <v>102500</v>
      </c>
      <c r="D22">
        <v>12827</v>
      </c>
      <c r="E22">
        <v>8091</v>
      </c>
      <c r="F22">
        <v>971</v>
      </c>
      <c r="G22">
        <v>0</v>
      </c>
      <c r="H22">
        <f t="shared" si="0"/>
        <v>124389</v>
      </c>
      <c r="I22">
        <f t="shared" si="1"/>
        <v>21889</v>
      </c>
    </row>
    <row r="23" spans="1:9" x14ac:dyDescent="0.25">
      <c r="A23">
        <v>22</v>
      </c>
      <c r="B23" t="s">
        <v>24</v>
      </c>
      <c r="C23">
        <v>106317</v>
      </c>
      <c r="D23">
        <v>13026</v>
      </c>
      <c r="E23">
        <v>8137</v>
      </c>
      <c r="F23">
        <v>986</v>
      </c>
      <c r="G23">
        <v>0</v>
      </c>
      <c r="H23">
        <f t="shared" si="0"/>
        <v>128466</v>
      </c>
      <c r="I23">
        <f t="shared" si="1"/>
        <v>22149</v>
      </c>
    </row>
    <row r="24" spans="1:9" x14ac:dyDescent="0.25">
      <c r="A24">
        <v>23</v>
      </c>
      <c r="B24" t="s">
        <v>25</v>
      </c>
      <c r="C24">
        <v>131167</v>
      </c>
      <c r="D24">
        <v>15098</v>
      </c>
      <c r="E24">
        <v>8431</v>
      </c>
      <c r="F24">
        <v>986</v>
      </c>
      <c r="G24">
        <v>0</v>
      </c>
      <c r="H24">
        <f t="shared" si="0"/>
        <v>155682</v>
      </c>
      <c r="I24">
        <f t="shared" si="1"/>
        <v>24515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FA21-478A-4CBD-8C14-C17AC0CE28A1}">
  <dimension ref="A2:C27"/>
  <sheetViews>
    <sheetView workbookViewId="0"/>
  </sheetViews>
  <sheetFormatPr defaultRowHeight="15" x14ac:dyDescent="0.25"/>
  <cols>
    <col min="1" max="1" width="16.42578125" bestFit="1" customWidth="1"/>
    <col min="2" max="2" width="13.42578125" bestFit="1" customWidth="1"/>
    <col min="3" max="3" width="35.5703125" bestFit="1" customWidth="1"/>
    <col min="10" max="10" width="10.85546875" bestFit="1" customWidth="1"/>
  </cols>
  <sheetData>
    <row r="2" spans="1:3" ht="15.75" thickBot="1" x14ac:dyDescent="0.3"/>
    <row r="3" spans="1:3" ht="19.5" thickBot="1" x14ac:dyDescent="0.35">
      <c r="A3" s="11" t="s">
        <v>45</v>
      </c>
      <c r="B3" s="7" t="s">
        <v>31</v>
      </c>
      <c r="C3" s="9" t="s">
        <v>19</v>
      </c>
    </row>
    <row r="4" spans="1:3" ht="15.75" thickBot="1" x14ac:dyDescent="0.3">
      <c r="A4" s="2"/>
      <c r="C4" s="3" t="s">
        <v>20</v>
      </c>
    </row>
    <row r="5" spans="1:3" ht="15.75" thickBot="1" x14ac:dyDescent="0.3">
      <c r="A5" s="2"/>
      <c r="B5" s="8" t="s">
        <v>32</v>
      </c>
      <c r="C5" s="10" t="s">
        <v>17</v>
      </c>
    </row>
    <row r="6" spans="1:3" ht="15.75" thickBot="1" x14ac:dyDescent="0.3">
      <c r="A6" s="2"/>
      <c r="C6" s="6" t="s">
        <v>18</v>
      </c>
    </row>
    <row r="7" spans="1:3" ht="15.75" thickBot="1" x14ac:dyDescent="0.3">
      <c r="A7" s="2"/>
      <c r="B7" s="7" t="s">
        <v>33</v>
      </c>
      <c r="C7" s="9" t="s">
        <v>33</v>
      </c>
    </row>
    <row r="8" spans="1:3" ht="15.75" thickBot="1" x14ac:dyDescent="0.3">
      <c r="A8" s="2"/>
      <c r="C8" s="5" t="s">
        <v>16</v>
      </c>
    </row>
    <row r="9" spans="1:3" ht="15.75" thickBot="1" x14ac:dyDescent="0.3">
      <c r="A9" s="2"/>
      <c r="B9" s="8" t="s">
        <v>34</v>
      </c>
      <c r="C9" s="10" t="s">
        <v>49</v>
      </c>
    </row>
    <row r="10" spans="1:3" x14ac:dyDescent="0.25">
      <c r="A10" s="2"/>
      <c r="C10" s="6" t="s">
        <v>50</v>
      </c>
    </row>
    <row r="11" spans="1:3" x14ac:dyDescent="0.25">
      <c r="A11" s="2"/>
      <c r="C11" s="6" t="s">
        <v>24</v>
      </c>
    </row>
    <row r="12" spans="1:3" ht="15.75" thickBot="1" x14ac:dyDescent="0.3">
      <c r="A12" s="2"/>
      <c r="C12" s="4" t="s">
        <v>25</v>
      </c>
    </row>
    <row r="13" spans="1:3" ht="15.75" thickBot="1" x14ac:dyDescent="0.3">
      <c r="A13" s="2"/>
    </row>
    <row r="14" spans="1:3" ht="19.5" thickBot="1" x14ac:dyDescent="0.35">
      <c r="A14" s="11" t="s">
        <v>46</v>
      </c>
      <c r="B14" s="7" t="s">
        <v>35</v>
      </c>
      <c r="C14" s="9" t="s">
        <v>29</v>
      </c>
    </row>
    <row r="15" spans="1:3" x14ac:dyDescent="0.25">
      <c r="A15" s="2"/>
      <c r="C15" s="5" t="s">
        <v>26</v>
      </c>
    </row>
    <row r="16" spans="1:3" ht="15.75" thickBot="1" x14ac:dyDescent="0.3">
      <c r="A16" s="2"/>
      <c r="C16" s="3" t="s">
        <v>28</v>
      </c>
    </row>
    <row r="17" spans="1:3" ht="15.75" thickBot="1" x14ac:dyDescent="0.3">
      <c r="A17" s="2"/>
    </row>
    <row r="18" spans="1:3" ht="19.5" thickBot="1" x14ac:dyDescent="0.35">
      <c r="A18" s="11" t="s">
        <v>47</v>
      </c>
      <c r="B18" s="8" t="s">
        <v>36</v>
      </c>
      <c r="C18" s="10" t="s">
        <v>6</v>
      </c>
    </row>
    <row r="19" spans="1:3" ht="15.75" thickBot="1" x14ac:dyDescent="0.3">
      <c r="C19" s="4" t="s">
        <v>7</v>
      </c>
    </row>
    <row r="20" spans="1:3" ht="15.75" thickBot="1" x14ac:dyDescent="0.3">
      <c r="B20" s="7" t="s">
        <v>37</v>
      </c>
      <c r="C20" s="9" t="s">
        <v>8</v>
      </c>
    </row>
    <row r="21" spans="1:3" ht="15.75" thickBot="1" x14ac:dyDescent="0.3">
      <c r="C21" s="3" t="s">
        <v>9</v>
      </c>
    </row>
    <row r="22" spans="1:3" ht="15.75" thickBot="1" x14ac:dyDescent="0.3">
      <c r="B22" s="8" t="s">
        <v>38</v>
      </c>
      <c r="C22" s="10" t="s">
        <v>10</v>
      </c>
    </row>
    <row r="23" spans="1:3" x14ac:dyDescent="0.25">
      <c r="C23" s="6" t="s">
        <v>11</v>
      </c>
    </row>
    <row r="24" spans="1:3" x14ac:dyDescent="0.25">
      <c r="C24" s="6" t="s">
        <v>12</v>
      </c>
    </row>
    <row r="25" spans="1:3" ht="15.75" thickBot="1" x14ac:dyDescent="0.3">
      <c r="C25" s="4" t="s">
        <v>13</v>
      </c>
    </row>
    <row r="26" spans="1:3" ht="15.75" thickBot="1" x14ac:dyDescent="0.3">
      <c r="B26" s="7" t="s">
        <v>39</v>
      </c>
      <c r="C26" s="5" t="s">
        <v>14</v>
      </c>
    </row>
    <row r="27" spans="1:3" ht="15.75" thickBot="1" x14ac:dyDescent="0.3">
      <c r="C27" s="3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VISUALIZATIONS (With decision)</vt:lpstr>
      <vt:lpstr>Sales2018-2019</vt:lpstr>
      <vt:lpstr>Sales2019-2020</vt:lpstr>
      <vt:lpstr>PriceList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ELAKKIYA</dc:creator>
  <cp:lastModifiedBy>ELAKKIYA</cp:lastModifiedBy>
  <dcterms:created xsi:type="dcterms:W3CDTF">2020-12-23T18:27:45Z</dcterms:created>
  <dcterms:modified xsi:type="dcterms:W3CDTF">2021-01-01T13:47:19Z</dcterms:modified>
</cp:coreProperties>
</file>